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MIBOOK\Desktop\Отчетые тома ПДФ\РМ Блок 2\РМ\З2\"/>
    </mc:Choice>
  </mc:AlternateContent>
  <xr:revisionPtr revIDLastSave="0" documentId="13_ncr:20001_{44058BCD-226A-4F47-8928-BB171928F248}" xr6:coauthVersionLast="40" xr6:coauthVersionMax="40" xr10:uidLastSave="{00000000-0000-0000-0000-000000000000}"/>
  <bookViews>
    <workbookView xWindow="0" yWindow="0" windowWidth="28800" windowHeight="12225" tabRatio="924" firstSheet="3" activeTab="7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3" sheetId="6" r:id="rId6"/>
    <sheet name="Прил.4 РМ" sheetId="7" r:id="rId7"/>
    <sheet name="Прил.5 Расчет СМР и ОБ" sheetId="8" r:id="rId8"/>
    <sheet name="Прил.6 Расчет ОБ" sheetId="9" r:id="rId9"/>
    <sheet name="Прил.7 Расчет пок." sheetId="10" r:id="rId10"/>
    <sheet name="Прил.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3">#REF!</definedName>
    <definedName name="\AUTOEXEC" localSheetId="4">#REF!</definedName>
    <definedName name="\AUTOEXEC" localSheetId="5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3">#REF!</definedName>
    <definedName name="\z" localSheetId="4">#REF!</definedName>
    <definedName name="\z" localSheetId="5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3">#REF!</definedName>
    <definedName name="______a2" localSheetId="4">#REF!</definedName>
    <definedName name="______a2" localSheetId="5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3">#REF!</definedName>
    <definedName name="______xlnm.Primt_Area_3" localSheetId="4">#REF!</definedName>
    <definedName name="______xlnm.Primt_Area_3" localSheetId="5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3">#REF!</definedName>
    <definedName name="_____xlnm.Print_Area_1" localSheetId="4">#REF!</definedName>
    <definedName name="_____xlnm.Print_Area_1" localSheetId="5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3">#REF!</definedName>
    <definedName name="____xlnm.Primt_Area_3" localSheetId="4">#REF!</definedName>
    <definedName name="____xlnm.Primt_Area_3" localSheetId="5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3">#REF!</definedName>
    <definedName name="___xlnm.Primt_Area_3" localSheetId="4">#REF!</definedName>
    <definedName name="___xlnm.Primt_Area_3" localSheetId="5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3">#REF!</definedName>
    <definedName name="__qs2" localSheetId="4">#REF!</definedName>
    <definedName name="__qs2" localSheetId="5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3">#REF!</definedName>
    <definedName name="__xlnm.Primt_Area_3" localSheetId="4">#REF!</definedName>
    <definedName name="__xlnm.Primt_Area_3" localSheetId="5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3">#REF!</definedName>
    <definedName name="_02121" localSheetId="4">#REF!</definedName>
    <definedName name="_02121" localSheetId="5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3">#REF!</definedName>
    <definedName name="_AUTOEXEC" localSheetId="4">#REF!</definedName>
    <definedName name="_AUTOEXEC" localSheetId="5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3">#REF!</definedName>
    <definedName name="_Fill" localSheetId="4">#REF!</definedName>
    <definedName name="_Fill" localSheetId="5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3">#REF!</definedName>
    <definedName name="_k" localSheetId="4">#REF!</definedName>
    <definedName name="_k" localSheetId="5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3">#REF!</definedName>
    <definedName name="_qs2" localSheetId="4">#REF!</definedName>
    <definedName name="_qs2" localSheetId="5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3">#REF!</definedName>
    <definedName name="_z" localSheetId="4">#REF!</definedName>
    <definedName name="_z" localSheetId="5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3">#REF!</definedName>
    <definedName name="_Стоимость_УНЦП" localSheetId="4">#REF!</definedName>
    <definedName name="_Стоимость_УНЦП" localSheetId="5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3">#REF!</definedName>
    <definedName name="a" localSheetId="4">#REF!</definedName>
    <definedName name="a" localSheetId="5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3">#REF!</definedName>
    <definedName name="asd" localSheetId="4">#REF!</definedName>
    <definedName name="asd" localSheetId="5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3">#REF!</definedName>
    <definedName name="Categories" localSheetId="4">#REF!</definedName>
    <definedName name="Categories" localSheetId="5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3">#REF!</definedName>
    <definedName name="Criteria" localSheetId="4">#REF!</definedName>
    <definedName name="Criteria" localSheetId="5">#REF!</definedName>
    <definedName name="Criteria" localSheetId="7">#REF!</definedName>
    <definedName name="Criteria" localSheetId="9">#REF!</definedName>
    <definedName name="Criteria">#REF!</definedName>
    <definedName name="cvtnf" localSheetId="3">#REF!</definedName>
    <definedName name="cvtnf" localSheetId="4">#REF!</definedName>
    <definedName name="cvtnf" localSheetId="5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3">#REF!</definedName>
    <definedName name="ddduy" localSheetId="4">#REF!</definedName>
    <definedName name="ddduy" localSheetId="5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3">#REF!</definedName>
    <definedName name="DiscontRate" localSheetId="4">#REF!</definedName>
    <definedName name="DiscontRate" localSheetId="5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3">#REF!</definedName>
    <definedName name="Excel_BuiltIn_Database" localSheetId="4">#REF!</definedName>
    <definedName name="Excel_BuiltIn_Database" localSheetId="5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3">#REF!</definedName>
    <definedName name="Excel_BuiltIn_Print_Area_10_1" localSheetId="4">#REF!</definedName>
    <definedName name="Excel_BuiltIn_Print_Area_10_1" localSheetId="5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3">#REF!</definedName>
    <definedName name="Excel_BuiltIn_Print_Area_15" localSheetId="4">#REF!</definedName>
    <definedName name="Excel_BuiltIn_Print_Area_15" localSheetId="5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3">#REF!</definedName>
    <definedName name="Excel_BuiltIn_Print_Area_2_1" localSheetId="4">#REF!</definedName>
    <definedName name="Excel_BuiltIn_Print_Area_2_1" localSheetId="5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3">#REF!</definedName>
    <definedName name="Excel_BuiltIn_Print_Area_3_1" localSheetId="4">#REF!</definedName>
    <definedName name="Excel_BuiltIn_Print_Area_3_1" localSheetId="5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3">#REF!</definedName>
    <definedName name="Excel_BuiltIn_Print_Area_7_1" localSheetId="4">#REF!</definedName>
    <definedName name="Excel_BuiltIn_Print_Area_7_1" localSheetId="5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3">#REF!</definedName>
    <definedName name="Excel_BuiltIn_Print_Area_8_1" localSheetId="4">#REF!</definedName>
    <definedName name="Excel_BuiltIn_Print_Area_8_1" localSheetId="5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3">#REF!</definedName>
    <definedName name="Excel_BuiltIn_Print_Area_9_1" localSheetId="4">#REF!</definedName>
    <definedName name="Excel_BuiltIn_Print_Area_9_1" localSheetId="5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3">#REF!</definedName>
    <definedName name="htvjyn" localSheetId="4">#REF!</definedName>
    <definedName name="htvjyn" localSheetId="5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3">#REF!</definedName>
    <definedName name="iii" localSheetId="4">#REF!</definedName>
    <definedName name="iii" localSheetId="5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3">#REF!</definedName>
    <definedName name="Itog" localSheetId="4">#REF!</definedName>
    <definedName name="Itog" localSheetId="5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3">#REF!</definedName>
    <definedName name="jkjhggh" localSheetId="4">#REF!</definedName>
    <definedName name="jkjhggh" localSheetId="5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3">#REF!</definedName>
    <definedName name="kk" localSheetId="4">#REF!</definedName>
    <definedName name="kk" localSheetId="5">#REF!</definedName>
    <definedName name="kk" localSheetId="6">#REF!</definedName>
    <definedName name="kk">#REF!</definedName>
    <definedName name="kl" localSheetId="3">#REF!</definedName>
    <definedName name="kl" localSheetId="4">#REF!</definedName>
    <definedName name="kl" localSheetId="5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3">#REF!</definedName>
    <definedName name="KPlan" localSheetId="4">#REF!</definedName>
    <definedName name="KPlan" localSheetId="5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3">#REF!</definedName>
    <definedName name="m" localSheetId="4">#REF!</definedName>
    <definedName name="m" localSheetId="5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10">IF(Прил.10!n_3=1,Прил.10!n_2,Прил.10!n_3&amp;Прил.10!n_1)</definedName>
    <definedName name="n0x" localSheetId="4">IF('Прил.2 Расч стоим'!n_3=1,'Прил.2 Расч стоим'!n_2,'Прил.2 Расч стоим'!n_3&amp;'Прил.2 Расч стоим'!n_1)</definedName>
    <definedName name="n0x" localSheetId="5">IF(Прил.3!n_3=1,Прил.3!n_2,Прил.3!n_3&amp;Прил.3!n_1)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IF('Прил.7 Расчет пок.'!n_3=1,'Прил.7 Расчет пок.'!n_2,'Прил.7 Расчет пок.'!n_3&amp;'Прил.7 Расчет пок.'!n_1)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10">IF(Прил.10!n_3=1,Прил.10!n_2,Прил.10!n_3&amp;Прил.10!n_5)</definedName>
    <definedName name="n1x" localSheetId="4">IF('Прил.2 Расч стоим'!n_3=1,'Прил.2 Расч стоим'!n_2,'Прил.2 Расч стоим'!n_3&amp;'Прил.2 Расч стоим'!n_5)</definedName>
    <definedName name="n1x" localSheetId="5">IF(Прил.3!n_3=1,Прил.3!n_2,Прил.3!n_3&amp;Прил.3!n_5)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IF('Прил.7 Расчет пок.'!n_3=1,'Прил.7 Расчет пок.'!n_2,'Прил.7 Расчет пок.'!n_3&amp;'Прил.7 Расчет пок.'!n_5)</definedName>
    <definedName name="Nalog" localSheetId="0">#REF!</definedName>
    <definedName name="Nalog" localSheetId="1">#REF!</definedName>
    <definedName name="Nalog" localSheetId="2">#REF!</definedName>
    <definedName name="Nalog" localSheetId="3">#REF!</definedName>
    <definedName name="Nalog" localSheetId="4">#REF!</definedName>
    <definedName name="Nalog" localSheetId="5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3">#REF!</definedName>
    <definedName name="NumColJournal" localSheetId="4">#REF!</definedName>
    <definedName name="NumColJournal" localSheetId="5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3">#REF!</definedName>
    <definedName name="oppp" localSheetId="4">#REF!</definedName>
    <definedName name="oppp" localSheetId="5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3">#REF!</definedName>
    <definedName name="pp" localSheetId="4">#REF!</definedName>
    <definedName name="pp" localSheetId="5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3">#REF!</definedName>
    <definedName name="Print_Area" localSheetId="4">#REF!</definedName>
    <definedName name="Print_Area" localSheetId="5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3">#REF!</definedName>
    <definedName name="propis" localSheetId="4">#REF!</definedName>
    <definedName name="propis" localSheetId="5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5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3">#REF!</definedName>
    <definedName name="rrrrrr" localSheetId="4">#REF!</definedName>
    <definedName name="rrrrrr" localSheetId="5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3">#REF!</definedName>
    <definedName name="SD_DC" localSheetId="4">#REF!</definedName>
    <definedName name="SD_DC" localSheetId="5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3">#REF!</definedName>
    <definedName name="SDDsfd" localSheetId="4">#REF!</definedName>
    <definedName name="SDDsfd" localSheetId="5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3">#REF!</definedName>
    <definedName name="SM" localSheetId="4">#REF!</definedName>
    <definedName name="SM" localSheetId="5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3">#REF!</definedName>
    <definedName name="SM_STO1" localSheetId="4">#REF!</definedName>
    <definedName name="SM_STO1" localSheetId="5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3">#REF!</definedName>
    <definedName name="Status" localSheetId="4">#REF!</definedName>
    <definedName name="Status" localSheetId="5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3">#REF!</definedName>
    <definedName name="SUM_" localSheetId="4">#REF!</definedName>
    <definedName name="SUM_" localSheetId="5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3">#REF!</definedName>
    <definedName name="ttt" localSheetId="4">#REF!</definedName>
    <definedName name="ttt" localSheetId="5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3">#REF!</definedName>
    <definedName name="USA_1" localSheetId="4">#REF!</definedName>
    <definedName name="USA_1" localSheetId="5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3">#REF!</definedName>
    <definedName name="v" localSheetId="4">#REF!</definedName>
    <definedName name="v" localSheetId="5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3">#REF!</definedName>
    <definedName name="w" localSheetId="4">#REF!</definedName>
    <definedName name="w" localSheetId="5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3">{#N/A,#N/A,FALSE,"Шаблон_Спец1"}</definedName>
    <definedName name="wrn.1." localSheetId="10">{#N/A,#N/A,FALSE,"Шаблон_Спец1"}</definedName>
    <definedName name="wrn.1." localSheetId="4">{#N/A,#N/A,FALSE,"Шаблон_Спец1"}</definedName>
    <definedName name="wrn.1." localSheetId="5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3">#REF!</definedName>
    <definedName name="xh" localSheetId="4">#REF!</definedName>
    <definedName name="xh" localSheetId="5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3">#REF!</definedName>
    <definedName name="А10" localSheetId="4">#REF!</definedName>
    <definedName name="А10" localSheetId="5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3">#REF!</definedName>
    <definedName name="аааа" localSheetId="10">#REF!</definedName>
    <definedName name="аааа" localSheetId="4">#REF!</definedName>
    <definedName name="аааа" localSheetId="5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3">#REF!</definedName>
    <definedName name="ало" localSheetId="4">#REF!</definedName>
    <definedName name="ало" localSheetId="5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3">#REF!</definedName>
    <definedName name="анол" localSheetId="4">#REF!</definedName>
    <definedName name="анол" localSheetId="5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3">#REF!</definedName>
    <definedName name="аода" localSheetId="4">#REF!</definedName>
    <definedName name="аода" localSheetId="5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3">#REF!</definedName>
    <definedName name="аопы" localSheetId="4">#REF!</definedName>
    <definedName name="аопы" localSheetId="5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3">#REF!</definedName>
    <definedName name="аправи" localSheetId="4">#REF!</definedName>
    <definedName name="аправи" localSheetId="5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3">#REF!</definedName>
    <definedName name="апыо" localSheetId="4">#REF!</definedName>
    <definedName name="апыо" localSheetId="5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3">#REF!</definedName>
    <definedName name="аро" localSheetId="4">#REF!</definedName>
    <definedName name="аро" localSheetId="5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3">#REF!</definedName>
    <definedName name="ародарод" localSheetId="4">#REF!</definedName>
    <definedName name="ародарод" localSheetId="5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5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3">#REF!</definedName>
    <definedName name="аыв" localSheetId="4">#REF!</definedName>
    <definedName name="аыв" localSheetId="5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3">#REF!</definedName>
    <definedName name="аыпрыпр" localSheetId="4">#REF!</definedName>
    <definedName name="аыпрыпр" localSheetId="5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3">#REF!</definedName>
    <definedName name="б" localSheetId="4">#REF!</definedName>
    <definedName name="б" localSheetId="5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3">#REF!</definedName>
    <definedName name="Больш" localSheetId="4">#REF!</definedName>
    <definedName name="Больш" localSheetId="5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3">#REF!</definedName>
    <definedName name="бьюждж" localSheetId="4">#REF!</definedName>
    <definedName name="бьюждж" localSheetId="5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3">#REF!</definedName>
    <definedName name="вава" localSheetId="4">#REF!</definedName>
    <definedName name="вава" localSheetId="5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3">#REF!</definedName>
    <definedName name="ВАЛ_" localSheetId="4">#REF!</definedName>
    <definedName name="ВАЛ_" localSheetId="5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3">#REF!</definedName>
    <definedName name="вао" localSheetId="4">#REF!</definedName>
    <definedName name="вао" localSheetId="5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3">#REF!</definedName>
    <definedName name="варо" localSheetId="4">#REF!</definedName>
    <definedName name="варо" localSheetId="5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3">#REF!</definedName>
    <definedName name="ввв" localSheetId="4">#REF!</definedName>
    <definedName name="ввв" localSheetId="5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3">#REF!</definedName>
    <definedName name="вген" localSheetId="4">#REF!</definedName>
    <definedName name="вген" localSheetId="5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3">#REF!</definedName>
    <definedName name="веше" localSheetId="4">#REF!</definedName>
    <definedName name="веше" localSheetId="5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5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3">#REF!</definedName>
    <definedName name="внеове" localSheetId="4">#REF!</definedName>
    <definedName name="внеове" localSheetId="5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5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3">#REF!</definedName>
    <definedName name="Вп" localSheetId="4">#REF!</definedName>
    <definedName name="Вп" localSheetId="5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3">#REF!</definedName>
    <definedName name="впор" localSheetId="4">#REF!</definedName>
    <definedName name="впор" localSheetId="5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3">#REF!</definedName>
    <definedName name="врьпврь" localSheetId="4">#REF!</definedName>
    <definedName name="врьпврь" localSheetId="5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3">#REF!</definedName>
    <definedName name="Всего_по_смете" localSheetId="4">#REF!</definedName>
    <definedName name="Всего_по_смете" localSheetId="5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3">#REF!</definedName>
    <definedName name="ВсегоШурфов" localSheetId="4">#REF!</definedName>
    <definedName name="ВсегоШурфов" localSheetId="5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5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3">#REF!</definedName>
    <definedName name="ГАП" localSheetId="4">#REF!</definedName>
    <definedName name="ГАП" localSheetId="5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3">#REF!</definedName>
    <definedName name="гелог" localSheetId="4">#REF!</definedName>
    <definedName name="гелог" localSheetId="5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3">#REF!</definedName>
    <definedName name="геол1" localSheetId="4">#REF!</definedName>
    <definedName name="геол1" localSheetId="5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3">#REF!</definedName>
    <definedName name="гидро1" localSheetId="4">#REF!</definedName>
    <definedName name="гидро1" localSheetId="5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3">#REF!</definedName>
    <definedName name="гидро5" localSheetId="4">#REF!</definedName>
    <definedName name="гидро5" localSheetId="5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3">#REF!</definedName>
    <definedName name="глрп" localSheetId="4">#REF!</definedName>
    <definedName name="глрп" localSheetId="5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3">#REF!</definedName>
    <definedName name="гор" localSheetId="4">#REF!</definedName>
    <definedName name="гор" localSheetId="5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3">#REF!</definedName>
    <definedName name="гш" localSheetId="4">#REF!</definedName>
    <definedName name="гш" localSheetId="5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3">#REF!</definedName>
    <definedName name="десятый" localSheetId="4">#REF!</definedName>
    <definedName name="десятый" localSheetId="5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3">#REF!</definedName>
    <definedName name="Дефлятор" localSheetId="4">#REF!</definedName>
    <definedName name="Дефлятор" localSheetId="5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3">#REF!</definedName>
    <definedName name="Дефлятор1" localSheetId="4">#REF!</definedName>
    <definedName name="Дефлятор1" localSheetId="5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3">#REF!</definedName>
    <definedName name="диапазон" localSheetId="4">#REF!</definedName>
    <definedName name="диапазон" localSheetId="5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3">#REF!</definedName>
    <definedName name="Диск" localSheetId="4">#REF!</definedName>
    <definedName name="Диск" localSheetId="5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3">#REF!</definedName>
    <definedName name="Длинна_границы" localSheetId="4">#REF!</definedName>
    <definedName name="Длинна_границы" localSheetId="5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3">#REF!</definedName>
    <definedName name="длозщшзщдлжб" localSheetId="4">#REF!</definedName>
    <definedName name="длозщшзщдлжб" localSheetId="5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3">#REF!</definedName>
    <definedName name="Дн_ставка" localSheetId="4">#REF!</definedName>
    <definedName name="Дн_ставка" localSheetId="5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3">#REF!</definedName>
    <definedName name="ДОЛЛАР" localSheetId="4">#REF!</definedName>
    <definedName name="ДОЛЛАР" localSheetId="5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5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3">#REF!</definedName>
    <definedName name="Дорога_1" localSheetId="4">#REF!</definedName>
    <definedName name="Дорога_1" localSheetId="5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3">#REF!</definedName>
    <definedName name="дщшю" localSheetId="4">#REF!</definedName>
    <definedName name="дщшю" localSheetId="5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5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3">#REF!</definedName>
    <definedName name="жжж" localSheetId="4">#REF!</definedName>
    <definedName name="жжж" localSheetId="5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_xlnm.Print_Titles" localSheetId="5">Прил.3!$9:$11</definedName>
    <definedName name="_xlnm.Print_Titles" localSheetId="7">'Прил.5 Расчет СМР и ОБ'!$9:$11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3">#REF!</definedName>
    <definedName name="Заказчик" localSheetId="4">#REF!</definedName>
    <definedName name="Заказчик" localSheetId="5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3">#REF!</definedName>
    <definedName name="зждзд" localSheetId="4">#REF!</definedName>
    <definedName name="зждзд" localSheetId="5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3">#REF!</definedName>
    <definedName name="ЗИП_Всего_1" localSheetId="4">#REF!</definedName>
    <definedName name="ЗИП_Всего_1" localSheetId="5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3">#REF!</definedName>
    <definedName name="зощр" localSheetId="4">#REF!</definedName>
    <definedName name="зощр" localSheetId="5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5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3">#REF!</definedName>
    <definedName name="имт" localSheetId="4">#REF!</definedName>
    <definedName name="имт" localSheetId="5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3">#REF!</definedName>
    <definedName name="Ини" localSheetId="4">#REF!</definedName>
    <definedName name="Ини" localSheetId="5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3">#REF!</definedName>
    <definedName name="ИС__И.Максимов" localSheetId="4">#REF!</definedName>
    <definedName name="ИС__И.Максимов" localSheetId="5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5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5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3">#REF!</definedName>
    <definedName name="йцйу3йк" localSheetId="4">#REF!</definedName>
    <definedName name="йцйу3йк" localSheetId="5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3">#REF!</definedName>
    <definedName name="йцу" localSheetId="4">#REF!</definedName>
    <definedName name="йцу" localSheetId="5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3">#REF!</definedName>
    <definedName name="Кабели_1" localSheetId="4">#REF!</definedName>
    <definedName name="Кабели_1" localSheetId="5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3">#REF!</definedName>
    <definedName name="кака" localSheetId="4">#REF!</definedName>
    <definedName name="кака" localSheetId="5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5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3">#REF!</definedName>
    <definedName name="КВАРТАЛ2" localSheetId="4">#REF!</definedName>
    <definedName name="КВАРТАЛ2" localSheetId="5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3">#REF!</definedName>
    <definedName name="кгкг" localSheetId="4">#REF!</definedName>
    <definedName name="кгкг" localSheetId="5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3">#REF!</definedName>
    <definedName name="КИПиавтом" localSheetId="4">#REF!</definedName>
    <definedName name="КИПиавтом" localSheetId="5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3">#REF!</definedName>
    <definedName name="книга" localSheetId="4">#REF!</definedName>
    <definedName name="книга" localSheetId="5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5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3">#REF!</definedName>
    <definedName name="ком." localSheetId="4">#REF!</definedName>
    <definedName name="ком." localSheetId="5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3">#REF!</definedName>
    <definedName name="комплект" localSheetId="4">#REF!</definedName>
    <definedName name="комплект" localSheetId="5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3">#REF!</definedName>
    <definedName name="конкурс" localSheetId="4">#REF!</definedName>
    <definedName name="конкурс" localSheetId="5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3">#REF!</definedName>
    <definedName name="Контроллер_1" localSheetId="4">#REF!</definedName>
    <definedName name="Контроллер_1" localSheetId="5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3">{#N/A,#N/A,FALSE,"Шаблон_Спец1"}</definedName>
    <definedName name="корр" localSheetId="10">{#N/A,#N/A,FALSE,"Шаблон_Спец1"}</definedName>
    <definedName name="корр" localSheetId="4">{#N/A,#N/A,FALSE,"Шаблон_Спец1"}</definedName>
    <definedName name="корр" localSheetId="5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5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3">#REF!</definedName>
    <definedName name="КОЭФ3" localSheetId="4">#REF!</definedName>
    <definedName name="КОЭФ3" localSheetId="5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3">#REF!</definedName>
    <definedName name="КоэфБезПоля" localSheetId="4">#REF!</definedName>
    <definedName name="КоэфБезПоля" localSheetId="5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3">#REF!</definedName>
    <definedName name="Коэффициент" localSheetId="4">#REF!</definedName>
    <definedName name="Коэффициент" localSheetId="5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3">#REF!</definedName>
    <definedName name="крас" localSheetId="4">#REF!</definedName>
    <definedName name="крас" localSheetId="5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3">#REF!</definedName>
    <definedName name="_xlnm.Criteria" localSheetId="4">#REF!</definedName>
    <definedName name="_xlnm.Criteria" localSheetId="5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3">#REF!</definedName>
    <definedName name="куку" localSheetId="4">#REF!</definedName>
    <definedName name="куку" localSheetId="5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3">#REF!</definedName>
    <definedName name="Курс_доллара_США" localSheetId="4">#REF!</definedName>
    <definedName name="Курс_доллара_США" localSheetId="5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3">#REF!</definedName>
    <definedName name="лаборатория" localSheetId="4">#REF!</definedName>
    <definedName name="лаборатория" localSheetId="5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3">#REF!</definedName>
    <definedName name="ленин" localSheetId="4">#REF!</definedName>
    <definedName name="ленин" localSheetId="5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3">#REF!</definedName>
    <definedName name="ЛимитУРС_ПИР" localSheetId="4">#REF!</definedName>
    <definedName name="ЛимитУРС_ПИР" localSheetId="5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3">#REF!</definedName>
    <definedName name="М" localSheetId="4">#REF!</definedName>
    <definedName name="М" localSheetId="5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5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3">#REF!</definedName>
    <definedName name="МАРЖА" localSheetId="4">#REF!</definedName>
    <definedName name="МАРЖА" localSheetId="5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3">#REF!</definedName>
    <definedName name="МИ_Т" localSheetId="4">#REF!</definedName>
    <definedName name="МИ_Т" localSheetId="5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3">{0,"овz";1,"z";2,"аz";5,"овz"}</definedName>
    <definedName name="мил" localSheetId="10">{0,"овz";1,"z";2,"аz";5,"овz"}</definedName>
    <definedName name="мил" localSheetId="4">{0,"овz";1,"z";2,"аz";5,"овz"}</definedName>
    <definedName name="мил" localSheetId="5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3">#REF!</definedName>
    <definedName name="мин" localSheetId="4">#REF!</definedName>
    <definedName name="мин" localSheetId="5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3">#REF!</definedName>
    <definedName name="мм" localSheetId="4">#REF!</definedName>
    <definedName name="мм" localSheetId="5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3">#REF!</definedName>
    <definedName name="Монтаж" localSheetId="4">#REF!</definedName>
    <definedName name="Монтаж" localSheetId="5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5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5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3">#REF!</definedName>
    <definedName name="над" localSheetId="4">#REF!</definedName>
    <definedName name="над" localSheetId="5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3">#REF!</definedName>
    <definedName name="Название_проекта" localSheetId="4">#REF!</definedName>
    <definedName name="Название_проекта" localSheetId="5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5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3">#REF!</definedName>
    <definedName name="нвле" localSheetId="4">#REF!</definedName>
    <definedName name="нвле" localSheetId="5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3">#REF!</definedName>
    <definedName name="нер" localSheetId="4">#REF!</definedName>
    <definedName name="нер" localSheetId="5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3">#REF!</definedName>
    <definedName name="неуо" localSheetId="4">#REF!</definedName>
    <definedName name="неуо" localSheetId="5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3">#REF!</definedName>
    <definedName name="новый" localSheetId="4">#REF!</definedName>
    <definedName name="новый" localSheetId="5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3">#REF!</definedName>
    <definedName name="НормаАУП_на_УЕ" localSheetId="4">#REF!</definedName>
    <definedName name="НормаАУП_на_УЕ" localSheetId="5">#REF!</definedName>
    <definedName name="НормаАУП_на_УЕ" localSheetId="6">#REF!</definedName>
    <definedName name="НормаАУП_на_УЕ">#REF!</definedName>
    <definedName name="НормаПП_на_УЕ" localSheetId="3">#REF!</definedName>
    <definedName name="НормаПП_на_УЕ" localSheetId="4">#REF!</definedName>
    <definedName name="НормаПП_на_УЕ" localSheetId="5">#REF!</definedName>
    <definedName name="НормаПП_на_УЕ" localSheetId="6">#REF!</definedName>
    <definedName name="НормаПП_на_УЕ">#REF!</definedName>
    <definedName name="НормаРостаУЕ" localSheetId="3">#REF!</definedName>
    <definedName name="НормаРостаУЕ" localSheetId="4">#REF!</definedName>
    <definedName name="НормаРостаУЕ" localSheetId="5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3">граж</definedName>
    <definedName name="нр" localSheetId="10">граж</definedName>
    <definedName name="нр" localSheetId="4">граж</definedName>
    <definedName name="нр" localSheetId="5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3">#REF!</definedName>
    <definedName name="о" localSheetId="4">#REF!</definedName>
    <definedName name="о" localSheetId="5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3">#REF!</definedName>
    <definedName name="об" localSheetId="4">#REF!</definedName>
    <definedName name="об" localSheetId="5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5">Прил.3!$A$1:$H$30</definedName>
    <definedName name="_xlnm.Print_Area" localSheetId="6">'Прил.4 РМ'!$A$1:$E$48</definedName>
    <definedName name="_xlnm.Print_Area" localSheetId="7">'Прил.5 Расчет СМР и ОБ'!$A$1:$J$47</definedName>
    <definedName name="_xlnm.Print_Area" localSheetId="8">'Прил.6 Расчет ОБ'!$A$1:$G$21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5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3">#REF!</definedName>
    <definedName name="объем___0" localSheetId="4">#REF!</definedName>
    <definedName name="объем___0" localSheetId="5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3">#REF!</definedName>
    <definedName name="объем___10___0___0" localSheetId="4">#REF!</definedName>
    <definedName name="объем___10___0___0" localSheetId="5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3">#REF!</definedName>
    <definedName name="объем___11" localSheetId="4">#REF!</definedName>
    <definedName name="объем___11" localSheetId="5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3">#REF!</definedName>
    <definedName name="объем___11___10" localSheetId="4">#REF!</definedName>
    <definedName name="объем___11___10" localSheetId="5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3">#REF!</definedName>
    <definedName name="объем___2" localSheetId="4">#REF!</definedName>
    <definedName name="объем___2" localSheetId="5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3">#REF!</definedName>
    <definedName name="объем___3___10" localSheetId="4">#REF!</definedName>
    <definedName name="объем___3___10" localSheetId="5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3">#REF!</definedName>
    <definedName name="объем___4___0___0" localSheetId="4">#REF!</definedName>
    <definedName name="объем___4___0___0" localSheetId="5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3">#REF!</definedName>
    <definedName name="объем___5___0" localSheetId="4">#REF!</definedName>
    <definedName name="объем___5___0" localSheetId="5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3">#REF!</definedName>
    <definedName name="объем___6___0" localSheetId="4">#REF!</definedName>
    <definedName name="объем___6___0" localSheetId="5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3">#REF!</definedName>
    <definedName name="окн" localSheetId="4">#REF!</definedName>
    <definedName name="окн" localSheetId="5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5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5">#REF!</definedName>
    <definedName name="ОсвоениеИмущества" localSheetId="6">#REF!</definedName>
    <definedName name="ОсвоениеИмущества">#REF!</definedName>
    <definedName name="ОсвоениеИП" localSheetId="3">#REF!</definedName>
    <definedName name="ОсвоениеИП" localSheetId="4">#REF!</definedName>
    <definedName name="ОсвоениеИП" localSheetId="5">#REF!</definedName>
    <definedName name="ОсвоениеИП" localSheetId="6">#REF!</definedName>
    <definedName name="ОсвоениеИП">#REF!</definedName>
    <definedName name="ОсвоениеНИОКР" localSheetId="3">#REF!</definedName>
    <definedName name="ОсвоениеНИОКР" localSheetId="4">#REF!</definedName>
    <definedName name="ОсвоениеНИОКР" localSheetId="5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3">#REF!</definedName>
    <definedName name="ОтпускИзЕНЭС" localSheetId="4">#REF!</definedName>
    <definedName name="ОтпускИзЕНЭС" localSheetId="5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3">#REF!</definedName>
    <definedName name="оьт" localSheetId="4">#REF!</definedName>
    <definedName name="оьт" localSheetId="5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3">#REF!</definedName>
    <definedName name="паша" localSheetId="4">#REF!</definedName>
    <definedName name="паша" localSheetId="5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3">#REF!</definedName>
    <definedName name="пвьрвпрь" localSheetId="4">#REF!</definedName>
    <definedName name="пвьрвпрь" localSheetId="5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3">#REF!</definedName>
    <definedName name="Пи" localSheetId="4">#REF!</definedName>
    <definedName name="Пи" localSheetId="5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3">#REF!</definedName>
    <definedName name="пл" localSheetId="4">#REF!</definedName>
    <definedName name="пл" localSheetId="5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3">#REF!</definedName>
    <definedName name="плдпол" localSheetId="4">#REF!</definedName>
    <definedName name="плдпол" localSheetId="5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3">#REF!</definedName>
    <definedName name="плыа" localSheetId="4">#REF!</definedName>
    <definedName name="плыа" localSheetId="5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3">#REF!</definedName>
    <definedName name="пов" localSheetId="4">#REF!</definedName>
    <definedName name="пов" localSheetId="5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3">#REF!</definedName>
    <definedName name="Подгон" localSheetId="4">#REF!</definedName>
    <definedName name="Подгон" localSheetId="5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3">#REF!</definedName>
    <definedName name="подста" localSheetId="4">#REF!</definedName>
    <definedName name="подста" localSheetId="5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3">#REF!</definedName>
    <definedName name="Покупное_ПО" localSheetId="4">#REF!</definedName>
    <definedName name="Покупное_ПО" localSheetId="5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3">#REF!</definedName>
    <definedName name="ПотериНорма" localSheetId="4">#REF!</definedName>
    <definedName name="ПотериНорма" localSheetId="5">#REF!</definedName>
    <definedName name="ПотериНорма" localSheetId="6">#REF!</definedName>
    <definedName name="ПотериНорма">#REF!</definedName>
    <definedName name="ПотериФакт" localSheetId="3">#REF!</definedName>
    <definedName name="ПотериФакт" localSheetId="4">#REF!</definedName>
    <definedName name="ПотериФакт" localSheetId="5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3">#REF!</definedName>
    <definedName name="пп" localSheetId="4">#REF!</definedName>
    <definedName name="пп" localSheetId="5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5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3">#REF!</definedName>
    <definedName name="прд" localSheetId="4">#REF!</definedName>
    <definedName name="прд" localSheetId="5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3">#REF!</definedName>
    <definedName name="прибыль" localSheetId="4">#REF!</definedName>
    <definedName name="прибыль" localSheetId="5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3">#REF!</definedName>
    <definedName name="Приморский_край" localSheetId="4">#REF!</definedName>
    <definedName name="Приморский_край" localSheetId="5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3">#REF!</definedName>
    <definedName name="прл" localSheetId="4">#REF!</definedName>
    <definedName name="прл" localSheetId="5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3">#REF!</definedName>
    <definedName name="проект" localSheetId="4">#REF!</definedName>
    <definedName name="проект" localSheetId="5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3">#REF!</definedName>
    <definedName name="пролоддошщ" localSheetId="4">#REF!</definedName>
    <definedName name="пролоддошщ" localSheetId="5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3">#REF!</definedName>
    <definedName name="Промбезоп" localSheetId="4">#REF!</definedName>
    <definedName name="Промбезоп" localSheetId="5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3">#REF!</definedName>
    <definedName name="пропр" localSheetId="4">#REF!</definedName>
    <definedName name="пропр" localSheetId="5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3">#REF!</definedName>
    <definedName name="протоколРМВК" localSheetId="4">#REF!</definedName>
    <definedName name="протоколРМВК" localSheetId="5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3">#REF!</definedName>
    <definedName name="Прочие_работы" localSheetId="4">#REF!</definedName>
    <definedName name="Прочие_работы" localSheetId="5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3">#REF!</definedName>
    <definedName name="прпр_1" localSheetId="4">#REF!</definedName>
    <definedName name="прпр_1" localSheetId="5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3">#REF!</definedName>
    <definedName name="прьто" localSheetId="4">#REF!</definedName>
    <definedName name="прьто" localSheetId="5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5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3">#REF!</definedName>
    <definedName name="пшждю" localSheetId="4">#REF!</definedName>
    <definedName name="пшждю" localSheetId="5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3">#REF!</definedName>
    <definedName name="Работа1" localSheetId="4">#REF!</definedName>
    <definedName name="Работа1" localSheetId="5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3">#REF!</definedName>
    <definedName name="раоб" localSheetId="4">#REF!</definedName>
    <definedName name="раоб" localSheetId="5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3">#REF!</definedName>
    <definedName name="расш" localSheetId="4">#REF!</definedName>
    <definedName name="расш" localSheetId="5">#REF!</definedName>
    <definedName name="расш" localSheetId="6">#REF!</definedName>
    <definedName name="расш">#REF!</definedName>
    <definedName name="расш." localSheetId="3">#REF!</definedName>
    <definedName name="расш." localSheetId="4">#REF!</definedName>
    <definedName name="расш." localSheetId="5">#REF!</definedName>
    <definedName name="расш." localSheetId="6">#REF!</definedName>
    <definedName name="расш.">#REF!</definedName>
    <definedName name="Расшифровка" localSheetId="3">#REF!</definedName>
    <definedName name="Расшифровка" localSheetId="4">#REF!</definedName>
    <definedName name="Расшифровка" localSheetId="5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5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3">#REF!</definedName>
    <definedName name="рлвро" localSheetId="4">#REF!</definedName>
    <definedName name="рлвро" localSheetId="5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3">#REF!</definedName>
    <definedName name="роло" localSheetId="4">#REF!</definedName>
    <definedName name="роло" localSheetId="5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3">#REF!</definedName>
    <definedName name="рпьрь" localSheetId="4">#REF!</definedName>
    <definedName name="рпьрь" localSheetId="5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5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3">{#N/A,#N/A,FALSE,"Шаблон_Спец1"}</definedName>
    <definedName name="С" localSheetId="10">{#N/A,#N/A,FALSE,"Шаблон_Спец1"}</definedName>
    <definedName name="С" localSheetId="4">{#N/A,#N/A,FALSE,"Шаблон_Спец1"}</definedName>
    <definedName name="С" localSheetId="5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3">#REF!</definedName>
    <definedName name="с1" localSheetId="4">#REF!</definedName>
    <definedName name="с1" localSheetId="5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5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3">#REF!</definedName>
    <definedName name="Сводка" localSheetId="4">#REF!</definedName>
    <definedName name="Сводка" localSheetId="5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3">#REF!</definedName>
    <definedName name="сев" localSheetId="4">#REF!</definedName>
    <definedName name="сев" localSheetId="5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3">#REF!</definedName>
    <definedName name="Сегодня" localSheetId="4">#REF!</definedName>
    <definedName name="Сегодня" localSheetId="5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3">#REF!</definedName>
    <definedName name="Семь" localSheetId="4">#REF!</definedName>
    <definedName name="Семь" localSheetId="5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3">#REF!</definedName>
    <definedName name="Сервис_Всего_1" localSheetId="4">#REF!</definedName>
    <definedName name="Сервис_Всего_1" localSheetId="5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5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3">#REF!</definedName>
    <definedName name="СлБелг" localSheetId="4">#REF!</definedName>
    <definedName name="СлБелг" localSheetId="5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3">#REF!</definedName>
    <definedName name="см" localSheetId="4">#REF!</definedName>
    <definedName name="см" localSheetId="5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3">#REF!</definedName>
    <definedName name="См7" localSheetId="4">#REF!</definedName>
    <definedName name="См7" localSheetId="5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3">#REF!</definedName>
    <definedName name="смета" localSheetId="4">#REF!</definedName>
    <definedName name="смета" localSheetId="5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3">#REF!</definedName>
    <definedName name="смета1" localSheetId="4">#REF!</definedName>
    <definedName name="смета1" localSheetId="5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5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5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3">#REF!</definedName>
    <definedName name="Согласование" localSheetId="4">#REF!</definedName>
    <definedName name="Согласование" localSheetId="5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3">#REF!</definedName>
    <definedName name="Составитель" localSheetId="4">#REF!</definedName>
    <definedName name="Составитель" localSheetId="5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3">#REF!</definedName>
    <definedName name="сп2" localSheetId="4">#REF!</definedName>
    <definedName name="сп2" localSheetId="5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3">#REF!</definedName>
    <definedName name="срл" localSheetId="4">#REF!</definedName>
    <definedName name="срл" localSheetId="5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5">#REF!</definedName>
    <definedName name="СтавкаАмортизации" localSheetId="6">#REF!</definedName>
    <definedName name="СтавкаАмортизации">#REF!</definedName>
    <definedName name="СтавкаДепозитов" localSheetId="3">#REF!</definedName>
    <definedName name="СтавкаДепозитов" localSheetId="4">#REF!</definedName>
    <definedName name="СтавкаДепозитов" localSheetId="5">#REF!</definedName>
    <definedName name="СтавкаДепозитов" localSheetId="6">#REF!</definedName>
    <definedName name="СтавкаДепозитов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5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5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3">#REF!</definedName>
    <definedName name="Стоимость" localSheetId="4">#REF!</definedName>
    <definedName name="Стоимость" localSheetId="5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3">#REF!</definedName>
    <definedName name="страх" localSheetId="4">#REF!</definedName>
    <definedName name="страх" localSheetId="5">#REF!</definedName>
    <definedName name="страх" localSheetId="6">#REF!</definedName>
    <definedName name="страх">#REF!</definedName>
    <definedName name="страхов" localSheetId="3">#REF!</definedName>
    <definedName name="страхов" localSheetId="4">#REF!</definedName>
    <definedName name="страхов" localSheetId="5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5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3">#REF!</definedName>
    <definedName name="т" localSheetId="4">#REF!</definedName>
    <definedName name="т" localSheetId="5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5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3">#REF!</definedName>
    <definedName name="Томская_область" localSheetId="4">#REF!</definedName>
    <definedName name="Томская_область" localSheetId="5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3">#REF!</definedName>
    <definedName name="третий" localSheetId="4">#REF!</definedName>
    <definedName name="третий" localSheetId="5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3">{0,"тысячz";1,"тысячаz";2,"тысячиz";5,"тысячz"}</definedName>
    <definedName name="тыс" localSheetId="10">{0,"тысячz";1,"тысячаz";2,"тысячиz";5,"тысячz"}</definedName>
    <definedName name="тыс" localSheetId="4">{0,"тысячz";1,"тысячаz";2,"тысячиz";5,"тысячz"}</definedName>
    <definedName name="тыс" localSheetId="5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3">#REF!</definedName>
    <definedName name="тьбю" localSheetId="4">#REF!</definedName>
    <definedName name="тьбю" localSheetId="5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3">#REF!</definedName>
    <definedName name="УслугиТОиР_ГС" localSheetId="4">#REF!</definedName>
    <definedName name="УслугиТОиР_ГС" localSheetId="5">#REF!</definedName>
    <definedName name="УслугиТОиР_ГС" localSheetId="6">#REF!</definedName>
    <definedName name="УслугиТОиР_ГС">#REF!</definedName>
    <definedName name="УслугиТОиР_ЭСС" localSheetId="3">#REF!</definedName>
    <definedName name="УслугиТОиР_ЭСС" localSheetId="4">#REF!</definedName>
    <definedName name="УслугиТОиР_ЭСС" localSheetId="5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3">#REF!</definedName>
    <definedName name="Ф5.1" localSheetId="4">#REF!</definedName>
    <definedName name="Ф5.1" localSheetId="5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3">#REF!</definedName>
    <definedName name="Ф91" localSheetId="4">#REF!</definedName>
    <definedName name="Ф91" localSheetId="5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5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3">#REF!</definedName>
    <definedName name="фукек" localSheetId="4">#REF!</definedName>
    <definedName name="фукек" localSheetId="5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3">#REF!</definedName>
    <definedName name="ффггг" localSheetId="4">#REF!</definedName>
    <definedName name="ффггг" localSheetId="5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3">#REF!</definedName>
    <definedName name="цена___0" localSheetId="4">#REF!</definedName>
    <definedName name="цена___0" localSheetId="5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3">#REF!</definedName>
    <definedName name="цена___10___0___0" localSheetId="4">#REF!</definedName>
    <definedName name="цена___10___0___0" localSheetId="5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3">#REF!</definedName>
    <definedName name="цена___11" localSheetId="4">#REF!</definedName>
    <definedName name="цена___11" localSheetId="5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3">#REF!</definedName>
    <definedName name="цена___11___10" localSheetId="4">#REF!</definedName>
    <definedName name="цена___11___10" localSheetId="5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3">#REF!</definedName>
    <definedName name="цена___2" localSheetId="4">#REF!</definedName>
    <definedName name="цена___2" localSheetId="5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3">#REF!</definedName>
    <definedName name="цена___3___10" localSheetId="4">#REF!</definedName>
    <definedName name="цена___3___10" localSheetId="5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3">#REF!</definedName>
    <definedName name="цена___4___0___0" localSheetId="4">#REF!</definedName>
    <definedName name="цена___4___0___0" localSheetId="5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3">#REF!</definedName>
    <definedName name="цена___5___0" localSheetId="4">#REF!</definedName>
    <definedName name="цена___5___0" localSheetId="5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3">#REF!</definedName>
    <definedName name="цена___6___0" localSheetId="4">#REF!</definedName>
    <definedName name="цена___6___0" localSheetId="5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3">#REF!</definedName>
    <definedName name="ЦенаШурфов" localSheetId="4">#REF!</definedName>
    <definedName name="ЦенаШурфов" localSheetId="5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5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3">#REF!</definedName>
    <definedName name="Шкафы_ТМ" localSheetId="4">#REF!</definedName>
    <definedName name="Шкафы_ТМ" localSheetId="5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3">#REF!</definedName>
    <definedName name="ыа" localSheetId="4">#REF!</definedName>
    <definedName name="ыа" localSheetId="5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3">#REF!</definedName>
    <definedName name="ыапраыр" localSheetId="4">#REF!</definedName>
    <definedName name="ыапраыр" localSheetId="5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3">#REF!</definedName>
    <definedName name="ЫВGGGGGGGGGGGGGGG" localSheetId="4">#REF!</definedName>
    <definedName name="ЫВGGGGGGGGGGGGGGG" localSheetId="5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3">#REF!</definedName>
    <definedName name="ываф" localSheetId="4">#REF!</definedName>
    <definedName name="ываф" localSheetId="5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3">#REF!</definedName>
    <definedName name="ыВПВП" localSheetId="4">#REF!</definedName>
    <definedName name="ыВПВП" localSheetId="5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3">#REF!</definedName>
    <definedName name="ыпры" localSheetId="4">#REF!</definedName>
    <definedName name="ыпры" localSheetId="5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3">#REF!</definedName>
    <definedName name="ьбюбб" localSheetId="4">#REF!</definedName>
    <definedName name="ьбюбб" localSheetId="5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3">#REF!</definedName>
    <definedName name="экол1" localSheetId="4">#REF!</definedName>
    <definedName name="экол1" localSheetId="5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3">граж</definedName>
    <definedName name="ЭКСПО" localSheetId="10">граж</definedName>
    <definedName name="ЭКСПО" localSheetId="4">граж</definedName>
    <definedName name="ЭКСПО" localSheetId="5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3">граж</definedName>
    <definedName name="ЭКСПОФОРУМ" localSheetId="10">граж</definedName>
    <definedName name="ЭКСПОФОРУМ" localSheetId="4">граж</definedName>
    <definedName name="ЭКСПОФОРУМ" localSheetId="5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3">#REF!</definedName>
    <definedName name="экт" localSheetId="4">#REF!</definedName>
    <definedName name="экт" localSheetId="5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3">#REF!</definedName>
    <definedName name="ЭлеСи_1" localSheetId="4">#REF!</definedName>
    <definedName name="ЭлеСи_1" localSheetId="5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3">#REF!</definedName>
    <definedName name="юдшншджгп" localSheetId="4">#REF!</definedName>
    <definedName name="юдшншджгп" localSheetId="5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3">#REF!</definedName>
    <definedName name="яапт" localSheetId="4">#REF!</definedName>
    <definedName name="яапт" localSheetId="5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  <fileRecoveryPr repairLoad="1"/>
</workbook>
</file>

<file path=xl/calcChain.xml><?xml version="1.0" encoding="utf-8"?>
<calcChain xmlns="http://schemas.openxmlformats.org/spreadsheetml/2006/main">
  <c r="R23" i="15" l="1"/>
  <c r="Q23" i="15"/>
  <c r="P23" i="15"/>
  <c r="O23" i="15"/>
  <c r="N23" i="15"/>
  <c r="P22" i="15"/>
  <c r="O22" i="15"/>
  <c r="N22" i="15"/>
  <c r="H22" i="15"/>
  <c r="G22" i="15"/>
  <c r="F22" i="15"/>
  <c r="R21" i="15"/>
  <c r="P21" i="15"/>
  <c r="O21" i="15"/>
  <c r="N21" i="15"/>
  <c r="M21" i="15"/>
  <c r="L21" i="15"/>
  <c r="K21" i="15"/>
  <c r="J21" i="15"/>
  <c r="I21" i="15"/>
  <c r="H21" i="15"/>
  <c r="G21" i="15"/>
  <c r="F21" i="15"/>
  <c r="P20" i="15"/>
  <c r="O20" i="15"/>
  <c r="N20" i="15"/>
  <c r="R19" i="15"/>
  <c r="P19" i="15"/>
  <c r="O19" i="15"/>
  <c r="N19" i="15"/>
  <c r="P18" i="15"/>
  <c r="O18" i="15"/>
  <c r="N18" i="15"/>
  <c r="F18" i="15"/>
  <c r="R17" i="15"/>
  <c r="P17" i="15"/>
  <c r="O17" i="15"/>
  <c r="N17" i="15"/>
  <c r="M17" i="15"/>
  <c r="L17" i="15"/>
  <c r="K17" i="15"/>
  <c r="I17" i="15"/>
  <c r="H17" i="15"/>
  <c r="G17" i="15"/>
  <c r="F17" i="15"/>
  <c r="P16" i="15"/>
  <c r="O16" i="15"/>
  <c r="N16" i="15"/>
  <c r="R15" i="15"/>
  <c r="P15" i="15"/>
  <c r="O15" i="15"/>
  <c r="N15" i="15"/>
  <c r="P14" i="15"/>
  <c r="O14" i="15"/>
  <c r="N14" i="15"/>
  <c r="F14" i="15"/>
  <c r="R13" i="15"/>
  <c r="P13" i="15"/>
  <c r="O13" i="15"/>
  <c r="N13" i="15"/>
  <c r="M13" i="15"/>
  <c r="L13" i="15"/>
  <c r="K13" i="15"/>
  <c r="I13" i="15"/>
  <c r="H13" i="15"/>
  <c r="G13" i="15"/>
  <c r="F13" i="15"/>
  <c r="P12" i="15"/>
  <c r="O12" i="15"/>
  <c r="N12" i="15"/>
  <c r="F12" i="15"/>
  <c r="R11" i="15"/>
  <c r="P11" i="15"/>
  <c r="O11" i="15"/>
  <c r="N11" i="15"/>
  <c r="M11" i="15"/>
  <c r="L11" i="15"/>
  <c r="K11" i="15"/>
  <c r="I11" i="15"/>
  <c r="H11" i="15"/>
  <c r="G11" i="15"/>
  <c r="F11" i="15"/>
  <c r="P10" i="15"/>
  <c r="O10" i="15"/>
  <c r="N10" i="15"/>
  <c r="M10" i="15"/>
  <c r="K10" i="15"/>
  <c r="I10" i="15"/>
  <c r="H10" i="15"/>
  <c r="G10" i="15"/>
  <c r="F10" i="15"/>
  <c r="R9" i="15"/>
  <c r="P9" i="15"/>
  <c r="O9" i="15"/>
  <c r="N9" i="15"/>
  <c r="M9" i="15"/>
  <c r="K9" i="15"/>
  <c r="I9" i="15"/>
  <c r="H9" i="15"/>
  <c r="G9" i="15"/>
  <c r="F9" i="15"/>
  <c r="O16" i="14"/>
  <c r="O15" i="14"/>
  <c r="N15" i="14"/>
  <c r="M15" i="14"/>
  <c r="L15" i="14"/>
  <c r="K15" i="14"/>
  <c r="J15" i="14"/>
  <c r="D15" i="14"/>
  <c r="O14" i="14"/>
  <c r="N14" i="14"/>
  <c r="M14" i="14"/>
  <c r="L14" i="14"/>
  <c r="K14" i="14"/>
  <c r="J14" i="14"/>
  <c r="H14" i="14"/>
  <c r="D14" i="14"/>
  <c r="O13" i="14"/>
  <c r="N13" i="14"/>
  <c r="M13" i="14"/>
  <c r="L13" i="14"/>
  <c r="K13" i="14"/>
  <c r="J13" i="14"/>
  <c r="D13" i="14"/>
  <c r="O12" i="14"/>
  <c r="J12" i="14"/>
  <c r="D12" i="14"/>
  <c r="O11" i="14"/>
  <c r="N11" i="14"/>
  <c r="M11" i="14"/>
  <c r="L11" i="14"/>
  <c r="K11" i="14"/>
  <c r="J11" i="14"/>
  <c r="D11" i="14"/>
  <c r="O10" i="14"/>
  <c r="N10" i="14"/>
  <c r="M10" i="14"/>
  <c r="L10" i="14"/>
  <c r="K10" i="14"/>
  <c r="J10" i="14"/>
  <c r="I10" i="14"/>
  <c r="H10" i="14"/>
  <c r="F10" i="14"/>
  <c r="E10" i="14"/>
  <c r="D10" i="14"/>
  <c r="O9" i="14"/>
  <c r="N9" i="14"/>
  <c r="M9" i="14"/>
  <c r="L9" i="14"/>
  <c r="K9" i="14"/>
  <c r="J9" i="14"/>
  <c r="H9" i="14"/>
  <c r="F9" i="14"/>
  <c r="E9" i="14"/>
  <c r="D9" i="14"/>
  <c r="I21" i="13"/>
  <c r="I20" i="13"/>
  <c r="H20" i="13"/>
  <c r="G20" i="13"/>
  <c r="E20" i="13"/>
  <c r="I19" i="13"/>
  <c r="H19" i="13"/>
  <c r="G19" i="13"/>
  <c r="E19" i="13"/>
  <c r="I17" i="13"/>
  <c r="H17" i="13"/>
  <c r="I16" i="13"/>
  <c r="H16" i="13"/>
  <c r="J14" i="13"/>
  <c r="I14" i="13"/>
  <c r="H14" i="13"/>
  <c r="D14" i="13"/>
  <c r="I12" i="13"/>
  <c r="H12" i="13"/>
  <c r="I11" i="13"/>
  <c r="E11" i="13"/>
  <c r="I9" i="13"/>
  <c r="F9" i="13"/>
  <c r="E9" i="13"/>
  <c r="I8" i="13"/>
  <c r="G8" i="13"/>
  <c r="F8" i="13"/>
  <c r="E8" i="13"/>
  <c r="A3" i="13"/>
  <c r="E13" i="12"/>
  <c r="E8" i="12"/>
  <c r="D5" i="10"/>
  <c r="F13" i="9"/>
  <c r="E13" i="9"/>
  <c r="G13" i="9" s="1"/>
  <c r="D13" i="9"/>
  <c r="C13" i="9"/>
  <c r="B13" i="9"/>
  <c r="E12" i="9"/>
  <c r="D12" i="9"/>
  <c r="C12" i="9"/>
  <c r="B12" i="9"/>
  <c r="I32" i="8"/>
  <c r="J32" i="8" s="1"/>
  <c r="J33" i="8" s="1"/>
  <c r="C17" i="7" s="1"/>
  <c r="G32" i="8"/>
  <c r="G33" i="8" s="1"/>
  <c r="I30" i="8"/>
  <c r="J30" i="8" s="1"/>
  <c r="J31" i="8" s="1"/>
  <c r="G30" i="8"/>
  <c r="G31" i="8" s="1"/>
  <c r="I24" i="8"/>
  <c r="J24" i="8" s="1"/>
  <c r="J25" i="8" s="1"/>
  <c r="J26" i="8" s="1"/>
  <c r="C25" i="7" s="1"/>
  <c r="G24" i="8"/>
  <c r="G25" i="8" s="1"/>
  <c r="J23" i="8"/>
  <c r="J22" i="8"/>
  <c r="F22" i="8"/>
  <c r="F12" i="9" s="1"/>
  <c r="G12" i="9" s="1"/>
  <c r="G14" i="9" s="1"/>
  <c r="J19" i="8"/>
  <c r="G19" i="8"/>
  <c r="E14" i="8"/>
  <c r="J13" i="8"/>
  <c r="J14" i="8" s="1"/>
  <c r="I13" i="8"/>
  <c r="G13" i="8"/>
  <c r="G14" i="8" s="1"/>
  <c r="C14" i="7"/>
  <c r="C13" i="7"/>
  <c r="C12" i="7"/>
  <c r="H21" i="6"/>
  <c r="H20" i="6"/>
  <c r="H19" i="6"/>
  <c r="H18" i="6"/>
  <c r="H17" i="6"/>
  <c r="H16" i="6"/>
  <c r="H13" i="6"/>
  <c r="H12" i="6"/>
  <c r="F12" i="6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G34" i="8" l="1"/>
  <c r="H31" i="8" s="1"/>
  <c r="G22" i="8"/>
  <c r="C16" i="7"/>
  <c r="J34" i="8"/>
  <c r="J35" i="8" s="1"/>
  <c r="C18" i="7"/>
  <c r="C11" i="7"/>
  <c r="G27" i="8"/>
  <c r="J27" i="8" s="1"/>
  <c r="C26" i="7" s="1"/>
  <c r="G15" i="9"/>
  <c r="D36" i="8"/>
  <c r="J36" i="8" s="1"/>
  <c r="D37" i="8"/>
  <c r="J37" i="8" s="1"/>
  <c r="H13" i="8"/>
  <c r="G35" i="8" l="1"/>
  <c r="G38" i="8"/>
  <c r="G23" i="8"/>
  <c r="G26" i="8" s="1"/>
  <c r="H33" i="8"/>
  <c r="H32" i="8"/>
  <c r="H30" i="8"/>
  <c r="H34" i="8"/>
  <c r="C19" i="7"/>
  <c r="C22" i="7"/>
  <c r="C20" i="7"/>
  <c r="J38" i="8"/>
  <c r="J39" i="8" s="1"/>
  <c r="J40" i="8" s="1"/>
  <c r="H24" i="8" l="1"/>
  <c r="H25" i="8"/>
  <c r="H23" i="8"/>
  <c r="C24" i="7"/>
  <c r="D11" i="7" s="1"/>
  <c r="H22" i="8"/>
  <c r="G39" i="8"/>
  <c r="G40" i="8" s="1"/>
  <c r="D22" i="7"/>
  <c r="D24" i="7"/>
  <c r="D13" i="7"/>
  <c r="D12" i="7"/>
  <c r="D15" i="7"/>
  <c r="D16" i="7"/>
  <c r="D20" i="7"/>
  <c r="D18" i="7"/>
  <c r="D17" i="7" l="1"/>
  <c r="C27" i="7"/>
  <c r="D14" i="7"/>
  <c r="C29" i="7"/>
  <c r="C30" i="7" s="1"/>
  <c r="C36" i="7" l="1"/>
  <c r="C38" i="7" s="1"/>
  <c r="C37" i="7"/>
  <c r="C39" i="7" l="1"/>
  <c r="C40" i="7" l="1"/>
  <c r="E39" i="7"/>
  <c r="E40" i="7" l="1"/>
  <c r="E33" i="7"/>
  <c r="E32" i="7"/>
  <c r="E13" i="7"/>
  <c r="E15" i="7"/>
  <c r="E31" i="7"/>
  <c r="C41" i="7"/>
  <c r="D11" i="10" s="1"/>
  <c r="E12" i="7"/>
  <c r="E35" i="7"/>
  <c r="E34" i="7"/>
  <c r="E14" i="7"/>
  <c r="E25" i="7"/>
  <c r="E17" i="7"/>
  <c r="E18" i="7"/>
  <c r="E26" i="7"/>
  <c r="E11" i="7"/>
  <c r="E16" i="7"/>
  <c r="E20" i="7"/>
  <c r="E22" i="7"/>
  <c r="E24" i="7"/>
  <c r="E29" i="7"/>
  <c r="E27" i="7"/>
  <c r="E30" i="7"/>
  <c r="E38" i="7"/>
  <c r="E37" i="7"/>
  <c r="E3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<sst xmlns="http://schemas.openxmlformats.org/spreadsheetml/2006/main" count="519" uniqueCount="369">
  <si>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</si>
  <si>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</si>
  <si>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</si>
  <si>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</si>
  <si>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</si>
  <si>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</si>
  <si>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</si>
  <si>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</si>
  <si>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</si>
  <si>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</si>
  <si>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</si>
  <si>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</si>
  <si>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</si>
  <si>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</si>
  <si>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</si>
  <si>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</si>
  <si>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</si>
  <si>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</si>
  <si>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</si>
  <si>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</si>
  <si>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</si>
  <si>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</si>
  <si>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</si>
  <si>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</si>
  <si>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</si>
  <si>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</si>
  <si>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</si>
  <si>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</si>
  <si>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</si>
  <si>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</si>
  <si>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</si>
  <si>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</si>
  <si>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</si>
  <si>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</si>
  <si>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</si>
  <si>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</si>
  <si>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</si>
  <si>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</si>
  <si>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</si>
  <si>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</si>
  <si>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</si>
  <si>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</si>
  <si>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</si>
  <si>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</si>
  <si>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</si>
  <si>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</si>
  <si>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</si>
  <si>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Наименование разрабатываемого показателя УНЦ — Постоянная часть ПС, комплекс стационарных камер охранного (технологического) видеонаблюдения ЗПС 220 кВ</t>
  </si>
  <si>
    <t>Сопоставимый уровень цен: 3 квартал 2016 г</t>
  </si>
  <si>
    <t>Единица измерения  — 1 ПС</t>
  </si>
  <si>
    <t>Параметр</t>
  </si>
  <si>
    <t>Объект-представитель 1</t>
  </si>
  <si>
    <t>Наименование объекта-представителя</t>
  </si>
  <si>
    <t>ПС 220 кВ Порт</t>
  </si>
  <si>
    <t>Наименование субъекта Российской Федерации</t>
  </si>
  <si>
    <t>Краснодарский край</t>
  </si>
  <si>
    <t>Климатический район и подрайон</t>
  </si>
  <si>
    <t>IIIБ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</si>
  <si>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</si>
  <si>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</si>
  <si>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Сетевая стационарная IP- камера В5650  - 20 шт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</si>
  <si>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</si>
  <si>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</si>
  <si>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</si>
  <si>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</si>
  <si>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</si>
  <si>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</si>
  <si>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</si>
  <si>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</si>
  <si>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</si>
  <si>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</si>
  <si>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3 квартал 2016 г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</si>
  <si>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</si>
  <si>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</si>
  <si>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</si>
  <si>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</si>
  <si>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</si>
  <si>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</si>
  <si>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</si>
  <si>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</si>
  <si>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</si>
  <si>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Наименование разрабатываемого показателя УНЦ —  Постоянная часть ПС, комплекс стационарных камер охранного (технологического) видеонаблюдения ЗПС 220 кВ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</si>
  <si>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</si>
  <si>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 xml:space="preserve">Объект-представитель </t>
  </si>
  <si>
    <t>Номер сметы</t>
  </si>
  <si>
    <t>Наименование сметы</t>
  </si>
  <si>
    <t>Сметная стоимость в уровне цен 3 кв. 2016 г., тыс. руб.</t>
  </si>
  <si>
    <t>Строительные работы</t>
  </si>
  <si>
    <t>Монтажные работы</t>
  </si>
  <si>
    <t>Прочее</t>
  </si>
  <si>
    <t>Всего</t>
  </si>
  <si>
    <t>Комплекс стационарных камер охранного (технологического) видеонаблюдения ЗПС 220 кВ</t>
  </si>
  <si>
    <t>Всего по объекту:</t>
  </si>
  <si>
    <t>Всего по объекту в сопоставимом уровне цен 3 кв. 2016 г:</t>
  </si>
  <si>
    <t xml:space="preserve">Приложение № 3 </t>
  </si>
  <si>
    <t>Объектная ресурсная ведомость</t>
  </si>
  <si>
    <t>Наименование разрабатываемого показателя УНЦ - Постоянная часть ПС, комплекс стационарных камер охранного (технологического) видеонаблюдения ЗПС 220 кВ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</si>
  <si>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</si>
  <si>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</si>
  <si>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</si>
  <si>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</si>
  <si>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</si>
  <si>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</si>
  <si>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</si>
  <si>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</si>
  <si>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</si>
  <si>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</si>
  <si>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</si>
  <si>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</si>
  <si>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1-4-9</t>
  </si>
  <si>
    <t>Затраты труда рабочих (ср 4,9)</t>
  </si>
  <si>
    <t>чел.-ч</t>
  </si>
  <si>
    <t>Затраты труда машинистов</t>
  </si>
  <si>
    <t>Машины и механизмы</t>
  </si>
  <si>
    <t>Прайс из СД ОП</t>
  </si>
  <si>
    <t>Сетевая стационарная IP- камера В5650 и кронштейн крепления для подвесных купольных и стационарных видеокамер</t>
  </si>
  <si>
    <t>шт</t>
  </si>
  <si>
    <t>61.3.01.02-0071</t>
  </si>
  <si>
    <t>Объектив вариофокальный LTC3364/50</t>
  </si>
  <si>
    <t>10 шт</t>
  </si>
  <si>
    <t>Материалы</t>
  </si>
  <si>
    <t>61.3.06.01-0001</t>
  </si>
  <si>
    <t xml:space="preserve">Микрофон внешний ВМ-01 для комплекса ОКТАВА, размер 100х60х42 мм </t>
  </si>
  <si>
    <t>999-9950</t>
  </si>
  <si>
    <t>Вспомогательные ненормируемые ресурсы (2% от Оплаты труда рабочих)</t>
  </si>
  <si>
    <t>руб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</si>
  <si>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</si>
  <si>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</si>
  <si>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</si>
  <si>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</si>
  <si>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</si>
  <si>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</si>
  <si>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</si>
  <si>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</si>
  <si>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</si>
  <si>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</si>
  <si>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</si>
  <si>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</si>
  <si>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</si>
  <si>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</si>
  <si>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</si>
  <si>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</si>
  <si>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</si>
  <si>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</si>
  <si>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</si>
  <si>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</si>
  <si>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</si>
  <si>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</si>
  <si>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</si>
  <si>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</si>
  <si>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</si>
  <si>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</si>
  <si>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</si>
  <si>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</si>
  <si>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</si>
  <si>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</si>
  <si>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</si>
  <si>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</si>
  <si>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</si>
  <si>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</si>
  <si>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</si>
  <si>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</si>
  <si>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</si>
  <si>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</si>
  <si>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</si>
  <si>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</si>
  <si>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</si>
  <si>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</si>
  <si>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</si>
  <si>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</si>
  <si>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Постоянная часть ПС, комплекс стационарных камер охранного (технологического) видеонаблюдения ЗПС 220 кВ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</si>
  <si>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</si>
  <si>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</si>
  <si>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</si>
  <si>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</si>
  <si>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</si>
  <si>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(4,9)</t>
  </si>
  <si>
    <t>чел.-ч.</t>
  </si>
  <si>
    <t>Итого по разделу "Затраты труда рабочих-строителей"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</si>
  <si>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</si>
  <si>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</si>
  <si>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</si>
  <si>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</si>
  <si>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БЦ.54.14</t>
  </si>
  <si>
    <t>Стационарная камера видеонаблюдения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</si>
  <si>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</si>
  <si>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</si>
  <si>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</si>
  <si>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</si>
  <si>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</si>
  <si>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</si>
  <si>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</si>
  <si>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</si>
  <si>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</si>
  <si>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</si>
  <si>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</si>
  <si>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</si>
  <si>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</si>
  <si>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t>1 ПС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</si>
  <si>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</si>
  <si>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</si>
  <si>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</si>
  <si>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</si>
  <si>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</si>
  <si>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</si>
  <si>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</si>
  <si>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</si>
  <si>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</si>
  <si>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</si>
  <si>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</si>
  <si>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</si>
  <si>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</si>
  <si>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</si>
  <si>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З2-03</t>
  </si>
  <si>
    <t>УНЦ постоянной части ЗПС 220 кВ</t>
  </si>
  <si>
    <t>З2_ЗПС_стац.кам._220_кВ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</si>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</sst>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#,##0.0"/>
    <numFmt numFmtId="169" formatCode="#,##0.000"/>
    <numFmt numFmtId="170" formatCode="0.000"/>
  </numFmts>
  <fonts count="30" x14ac:knownFonts="1">
    <font>
      <sz val="11"/>
      <color rgb="FF000000"/>
      <name val="Calibri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00FF99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</fonts>
  <fills count="6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4" fontId="5" fillId="0" borderId="0" xfId="0" applyNumberFormat="1" applyFont="1" applyAlignment="1">
      <alignment vertical="center"/>
    </xf>
    <xf numFmtId="10" fontId="6" fillId="0" borderId="0" xfId="0" applyNumberFormat="1" applyFont="1" applyAlignment="1">
      <alignment vertical="center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0" xfId="0" applyNumberFormat="1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7" fillId="0" borderId="0" xfId="0" applyFont="1"/>
    <xf numFmtId="0" fontId="6" fillId="0" borderId="0" xfId="0" applyFont="1"/>
    <xf numFmtId="10" fontId="6" fillId="0" borderId="0" xfId="0" applyNumberFormat="1" applyFont="1"/>
    <xf numFmtId="4" fontId="6" fillId="0" borderId="0" xfId="0" applyNumberFormat="1" applyFont="1"/>
    <xf numFmtId="4" fontId="3" fillId="0" borderId="0" xfId="0" applyNumberFormat="1" applyFont="1"/>
    <xf numFmtId="0" fontId="8" fillId="0" borderId="0" xfId="0" applyFont="1"/>
    <xf numFmtId="0" fontId="3" fillId="0" borderId="0" xfId="0" applyFont="1" applyAlignment="1">
      <alignment vertical="top"/>
    </xf>
    <xf numFmtId="4" fontId="1" fillId="0" borderId="1" xfId="0" applyNumberFormat="1" applyFont="1" applyBorder="1" applyAlignment="1">
      <alignment horizontal="right" vertic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9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vertical="center" wrapText="1"/>
    </xf>
    <xf numFmtId="164" fontId="1" fillId="0" borderId="1" xfId="0" applyNumberFormat="1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4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1" fillId="0" borderId="1" xfId="0" applyFont="1" applyBorder="1" applyAlignment="1">
      <alignment horizontal="right" vertical="center" wrapText="1"/>
    </xf>
    <xf numFmtId="0" fontId="12" fillId="0" borderId="0" xfId="0" applyFont="1"/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4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3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4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4" fillId="2" borderId="1" xfId="0" applyFont="1" applyFill="1" applyBorder="1" applyAlignment="1">
      <alignment vertical="center" wrapText="1"/>
    </xf>
    <xf numFmtId="4" fontId="14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165" fontId="6" fillId="0" borderId="0" xfId="0" applyNumberFormat="1" applyFont="1" applyAlignment="1">
      <alignment vertical="center"/>
    </xf>
    <xf numFmtId="0" fontId="1" fillId="0" borderId="5" xfId="0" applyFont="1" applyBorder="1" applyAlignment="1">
      <alignment horizontal="center" vertical="center"/>
    </xf>
    <xf numFmtId="4" fontId="5" fillId="5" borderId="0" xfId="0" applyNumberFormat="1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5" xfId="0" applyFont="1" applyBorder="1" applyAlignment="1">
      <alignment horizontal="left" vertical="center" wrapText="1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>
      <alignment vertical="center" wrapText="1"/>
    </xf>
    <xf numFmtId="4" fontId="1" fillId="0" borderId="1" xfId="0" applyNumberFormat="1" applyFont="1" applyBorder="1" applyAlignment="1">
      <alignment vertical="center" wrapText="1"/>
    </xf>
    <xf numFmtId="10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center" vertical="center" wrapText="1"/>
    </xf>
    <xf numFmtId="0" fontId="17" fillId="0" borderId="0" xfId="0" applyFont="1"/>
    <xf numFmtId="0" fontId="16" fillId="0" borderId="2" xfId="0" applyFont="1" applyBorder="1" applyAlignment="1">
      <alignment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 vertical="center"/>
    </xf>
    <xf numFmtId="0" fontId="16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6" fillId="0" borderId="1" xfId="0" applyFont="1" applyBorder="1" applyAlignment="1">
      <alignment vertical="top"/>
    </xf>
    <xf numFmtId="14" fontId="16" fillId="0" borderId="1" xfId="0" applyNumberFormat="1" applyFont="1" applyBorder="1" applyAlignment="1">
      <alignment vertical="top"/>
    </xf>
    <xf numFmtId="49" fontId="16" fillId="0" borderId="1" xfId="0" applyNumberFormat="1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6" fillId="0" borderId="1" xfId="0" applyFont="1" applyBorder="1" applyAlignment="1">
      <alignment horizontal="center" vertical="top"/>
    </xf>
    <xf numFmtId="4" fontId="16" fillId="0" borderId="1" xfId="0" applyNumberFormat="1" applyFont="1" applyBorder="1" applyAlignment="1">
      <alignment vertical="top"/>
    </xf>
    <xf numFmtId="4" fontId="1" fillId="0" borderId="1" xfId="0" applyNumberFormat="1" applyFont="1" applyBorder="1" applyAlignment="1">
      <alignment horizontal="right" vertical="center"/>
    </xf>
    <xf numFmtId="0" fontId="1" fillId="0" borderId="0" xfId="0" applyFont="1" applyAlignment="1">
      <alignment horizontal="justify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 wrapText="1"/>
    </xf>
    <xf numFmtId="0" fontId="4" fillId="0" borderId="1" xfId="0" applyFont="1" applyBorder="1"/>
    <xf numFmtId="49" fontId="1" fillId="0" borderId="1" xfId="0" applyNumberFormat="1" applyFont="1" applyBorder="1" applyAlignment="1">
      <alignment horizontal="center" vertical="center" wrapText="1"/>
    </xf>
    <xf numFmtId="166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4" fontId="1" fillId="0" borderId="2" xfId="0" applyNumberFormat="1" applyFont="1" applyBorder="1" applyAlignment="1">
      <alignment horizontal="right" vertical="center" wrapText="1"/>
    </xf>
    <xf numFmtId="10" fontId="1" fillId="0" borderId="3" xfId="0" applyNumberFormat="1" applyFont="1" applyBorder="1" applyAlignment="1">
      <alignment horizontal="right" vertical="center" wrapText="1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167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4" fillId="0" borderId="5" xfId="0" applyFont="1" applyBorder="1"/>
    <xf numFmtId="0" fontId="1" fillId="0" borderId="4" xfId="0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167" fontId="1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right" vertical="center" wrapText="1"/>
    </xf>
    <xf numFmtId="0" fontId="8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10" fontId="16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6" fillId="0" borderId="0" xfId="0" applyNumberFormat="1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8" fontId="16" fillId="0" borderId="1" xfId="0" applyNumberFormat="1" applyFont="1" applyBorder="1" applyAlignment="1">
      <alignment horizontal="center" vertical="center"/>
    </xf>
    <xf numFmtId="169" fontId="16" fillId="0" borderId="1" xfId="0" applyNumberFormat="1" applyFont="1" applyBorder="1" applyAlignment="1">
      <alignment horizontal="center" vertical="center"/>
    </xf>
    <xf numFmtId="167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justify" vertical="center"/>
    </xf>
    <xf numFmtId="0" fontId="1" fillId="0" borderId="5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70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right" vertical="center"/>
    </xf>
    <xf numFmtId="0" fontId="19" fillId="0" borderId="1" xfId="0" applyFont="1" applyBorder="1" applyAlignment="1">
      <alignment vertical="top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vertical="center" wrapText="1"/>
    </xf>
    <xf numFmtId="4" fontId="1" fillId="4" borderId="1" xfId="0" applyNumberFormat="1" applyFont="1" applyFill="1" applyBorder="1" applyAlignment="1">
      <alignment horizontal="right" vertical="center"/>
    </xf>
    <xf numFmtId="4" fontId="16" fillId="0" borderId="0" xfId="0" applyNumberFormat="1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0" fontId="16" fillId="0" borderId="0" xfId="0" applyFont="1"/>
    <xf numFmtId="0" fontId="16" fillId="0" borderId="5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 wrapText="1"/>
    </xf>
    <xf numFmtId="49" fontId="16" fillId="0" borderId="1" xfId="0" applyNumberFormat="1" applyFont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4" fontId="16" fillId="0" borderId="1" xfId="0" applyNumberFormat="1" applyFont="1" applyBorder="1" applyAlignment="1">
      <alignment horizontal="right" vertical="center"/>
    </xf>
    <xf numFmtId="4" fontId="16" fillId="0" borderId="1" xfId="0" applyNumberFormat="1" applyFont="1" applyBorder="1" applyAlignment="1">
      <alignment horizontal="right" vertical="center" wrapText="1"/>
    </xf>
    <xf numFmtId="4" fontId="19" fillId="0" borderId="1" xfId="0" applyNumberFormat="1" applyFont="1" applyBorder="1" applyAlignment="1">
      <alignment vertical="center" wrapText="1"/>
    </xf>
    <xf numFmtId="4" fontId="16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horizontal="left" vertical="center" wrapText="1"/>
      <protection locked="0"/>
    </xf>
    <xf numFmtId="4" fontId="1" fillId="0" borderId="0" xfId="0" applyNumberFormat="1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9" fillId="0" borderId="1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4" fontId="16" fillId="0" borderId="2" xfId="0" applyNumberFormat="1" applyFont="1" applyBorder="1" applyAlignment="1">
      <alignment horizontal="center" vertical="center"/>
    </xf>
    <xf numFmtId="4" fontId="16" fillId="0" borderId="6" xfId="0" applyNumberFormat="1" applyFont="1" applyBorder="1" applyAlignment="1">
      <alignment horizontal="center" vertical="center"/>
    </xf>
    <xf numFmtId="4" fontId="19" fillId="0" borderId="2" xfId="0" applyNumberFormat="1" applyFont="1" applyBorder="1" applyAlignment="1">
      <alignment horizontal="center" vertical="center" wrapText="1"/>
    </xf>
    <xf numFmtId="4" fontId="19" fillId="0" borderId="6" xfId="0" applyNumberFormat="1" applyFont="1" applyBorder="1" applyAlignment="1">
      <alignment horizontal="center" vertical="center" wrapText="1"/>
    </xf>
    <xf numFmtId="0" fontId="19" fillId="0" borderId="1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6" fillId="0" borderId="1" xfId="0" applyFont="1" applyBorder="1" applyAlignment="1">
      <alignment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right" vertical="center" wrapText="1"/>
    </xf>
    <xf numFmtId="10" fontId="1" fillId="0" borderId="7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10" fontId="1" fillId="0" borderId="2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16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top" wrapText="1"/>
    </xf>
    <xf numFmtId="4" fontId="16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4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344714</xdr:colOff>
      <xdr:row>28</xdr:row>
      <xdr:rowOff>103702</xdr:rowOff>
    </xdr:from>
    <xdr:to>
      <xdr:col>2</xdr:col>
      <xdr:colOff>1289516</xdr:colOff>
      <xdr:row>31</xdr:row>
      <xdr:rowOff>12254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20069E6A-731A-4982-A70A-C94DEDEB1D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9357" y="13928559"/>
          <a:ext cx="944802" cy="520874"/>
        </a:xfrm>
        <a:prstGeom prst="rect">
          <a:avLst/>
        </a:prstGeom>
      </xdr:spPr>
    </xdr:pic>
    <xdr:clientData/>
  </xdr:twoCellAnchor>
  <xdr:twoCellAnchor editAs="oneCell">
    <xdr:from>
      <xdr:col>2</xdr:col>
      <xdr:colOff>525690</xdr:colOff>
      <xdr:row>26</xdr:row>
      <xdr:rowOff>286657</xdr:rowOff>
    </xdr:from>
    <xdr:to>
      <xdr:col>2</xdr:col>
      <xdr:colOff>1363889</xdr:colOff>
      <xdr:row>28</xdr:row>
      <xdr:rowOff>54337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6074F82B-E168-4738-880E-F0F5807D4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0333" y="13431157"/>
          <a:ext cx="838199" cy="4480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523875</xdr:colOff>
      <xdr:row>19</xdr:row>
      <xdr:rowOff>135618</xdr:rowOff>
    </xdr:from>
    <xdr:to>
      <xdr:col>2</xdr:col>
      <xdr:colOff>1468677</xdr:colOff>
      <xdr:row>22</xdr:row>
      <xdr:rowOff>47509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EE39535-DFBD-4287-A1C3-62B95ADD38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3589" y="56737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2</xdr:col>
      <xdr:colOff>704851</xdr:colOff>
      <xdr:row>17</xdr:row>
      <xdr:rowOff>39007</xdr:rowOff>
    </xdr:from>
    <xdr:to>
      <xdr:col>2</xdr:col>
      <xdr:colOff>1543050</xdr:colOff>
      <xdr:row>19</xdr:row>
      <xdr:rowOff>86253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7055C986-EDE5-4587-8C11-7BCC7F4FA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4565" y="5168900"/>
          <a:ext cx="838199" cy="4554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283586</xdr:colOff>
      <xdr:row>24</xdr:row>
      <xdr:rowOff>83127</xdr:rowOff>
    </xdr:from>
    <xdr:to>
      <xdr:col>2</xdr:col>
      <xdr:colOff>1228388</xdr:colOff>
      <xdr:row>27</xdr:row>
      <xdr:rowOff>24583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ECC6656A-D5CC-42B4-9E47-D9BD499C3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6149" y="6298190"/>
          <a:ext cx="944802" cy="512956"/>
        </a:xfrm>
        <a:prstGeom prst="rect">
          <a:avLst/>
        </a:prstGeom>
      </xdr:spPr>
    </xdr:pic>
    <xdr:clientData/>
  </xdr:twoCellAnchor>
  <xdr:twoCellAnchor editAs="oneCell">
    <xdr:from>
      <xdr:col>2</xdr:col>
      <xdr:colOff>464562</xdr:colOff>
      <xdr:row>21</xdr:row>
      <xdr:rowOff>186171</xdr:rowOff>
    </xdr:from>
    <xdr:to>
      <xdr:col>2</xdr:col>
      <xdr:colOff>1302761</xdr:colOff>
      <xdr:row>24</xdr:row>
      <xdr:rowOff>51080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23006B59-3512-45AE-9DFA-1E4C9D9E0A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125" y="5829734"/>
          <a:ext cx="838199" cy="43640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781050</xdr:colOff>
      <xdr:row>43</xdr:row>
      <xdr:rowOff>57150</xdr:rowOff>
    </xdr:from>
    <xdr:to>
      <xdr:col>1</xdr:col>
      <xdr:colOff>1725852</xdr:colOff>
      <xdr:row>46</xdr:row>
      <xdr:rowOff>9863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128AEE73-1D2F-4EF9-A89F-D09B0CA46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5" y="116776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962026</xdr:colOff>
      <xdr:row>40</xdr:row>
      <xdr:rowOff>123825</xdr:rowOff>
    </xdr:from>
    <xdr:to>
      <xdr:col>1</xdr:col>
      <xdr:colOff>1800225</xdr:colOff>
      <xdr:row>43</xdr:row>
      <xdr:rowOff>7785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575FEDCA-53EA-4E19-9899-31B75FC782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1" y="11172825"/>
          <a:ext cx="838199" cy="45546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544606</xdr:colOff>
      <xdr:row>42</xdr:row>
      <xdr:rowOff>35401</xdr:rowOff>
    </xdr:from>
    <xdr:to>
      <xdr:col>1</xdr:col>
      <xdr:colOff>1491140</xdr:colOff>
      <xdr:row>45</xdr:row>
      <xdr:rowOff>40068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4A8B1835-4DA2-49E9-8CAC-3001D7BBE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5606" y="9439174"/>
          <a:ext cx="946534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725582</xdr:colOff>
      <xdr:row>39</xdr:row>
      <xdr:rowOff>327213</xdr:rowOff>
    </xdr:from>
    <xdr:to>
      <xdr:col>2</xdr:col>
      <xdr:colOff>58831</xdr:colOff>
      <xdr:row>41</xdr:row>
      <xdr:rowOff>159218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04E88D8B-6E4E-434D-8FE8-248199430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582" y="8934349"/>
          <a:ext cx="839931" cy="4554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495300</xdr:colOff>
      <xdr:row>17</xdr:row>
      <xdr:rowOff>66675</xdr:rowOff>
    </xdr:from>
    <xdr:to>
      <xdr:col>2</xdr:col>
      <xdr:colOff>268527</xdr:colOff>
      <xdr:row>20</xdr:row>
      <xdr:rowOff>19388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FC383433-6D5C-45BF-8068-9CD7BF7DB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6300" y="4362450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676276</xdr:colOff>
      <xdr:row>14</xdr:row>
      <xdr:rowOff>190500</xdr:rowOff>
    </xdr:from>
    <xdr:to>
      <xdr:col>2</xdr:col>
      <xdr:colOff>342900</xdr:colOff>
      <xdr:row>17</xdr:row>
      <xdr:rowOff>17310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92FEE75C-3010-43B1-950E-C547CB1420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276" y="3857625"/>
          <a:ext cx="838199" cy="4554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704850</xdr:colOff>
      <xdr:row>13</xdr:row>
      <xdr:rowOff>104775</xdr:rowOff>
    </xdr:from>
    <xdr:to>
      <xdr:col>1</xdr:col>
      <xdr:colOff>801927</xdr:colOff>
      <xdr:row>16</xdr:row>
      <xdr:rowOff>57488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33FE07EF-6F31-44A5-8ADB-AF89C595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6671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38101</xdr:colOff>
      <xdr:row>10</xdr:row>
      <xdr:rowOff>781050</xdr:rowOff>
    </xdr:from>
    <xdr:to>
      <xdr:col>1</xdr:col>
      <xdr:colOff>876300</xdr:colOff>
      <xdr:row>13</xdr:row>
      <xdr:rowOff>55410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CF61CCF6-EA40-4E95-9D8B-6B05479A6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5826" y="3162300"/>
          <a:ext cx="838199" cy="4554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873125</xdr:colOff>
      <xdr:row>27</xdr:row>
      <xdr:rowOff>92075</xdr:rowOff>
    </xdr:from>
    <xdr:to>
      <xdr:col>1</xdr:col>
      <xdr:colOff>1817927</xdr:colOff>
      <xdr:row>30</xdr:row>
      <xdr:rowOff>44788</xdr:rowOff>
    </xdr:to>
    <xdr:pic>
      <xdr:nvPicPr>
        <xdr:cNvPr id="2" name="Рисунок 1" descr="Изображение выглядит как Шрифт, рукописный текст, типография&#10;&#10;Автоматически созданное описание">
          <a:extLst>
            <a:ext uri="{FF2B5EF4-FFF2-40B4-BE49-F238E27FC236}">
              <a16:creationId xmlns:a16="http://schemas.microsoft.com/office/drawing/2014/main" id="{663AC29E-3ECE-4618-A3F9-9B57B0DC9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9394825"/>
          <a:ext cx="944802" cy="524213"/>
        </a:xfrm>
        <a:prstGeom prst="rect">
          <a:avLst/>
        </a:prstGeom>
      </xdr:spPr>
    </xdr:pic>
    <xdr:clientData/>
  </xdr:twoCellAnchor>
  <xdr:twoCellAnchor editAs="oneCell">
    <xdr:from>
      <xdr:col>1</xdr:col>
      <xdr:colOff>1054101</xdr:colOff>
      <xdr:row>24</xdr:row>
      <xdr:rowOff>158750</xdr:rowOff>
    </xdr:from>
    <xdr:to>
      <xdr:col>1</xdr:col>
      <xdr:colOff>1892300</xdr:colOff>
      <xdr:row>27</xdr:row>
      <xdr:rowOff>42710</xdr:rowOff>
    </xdr:to>
    <xdr:pic>
      <xdr:nvPicPr>
        <xdr:cNvPr id="3" name="Рисунок 2" descr="Изображение выглядит как рукописный текст, каллиграфия&#10;&#10;Автоматически созданное описание">
          <a:extLst>
            <a:ext uri="{FF2B5EF4-FFF2-40B4-BE49-F238E27FC236}">
              <a16:creationId xmlns:a16="http://schemas.microsoft.com/office/drawing/2014/main" id="{EC10CA3C-3E9D-4557-B9CD-8B6717C99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7351" y="8890000"/>
          <a:ext cx="838199" cy="4554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8" t="s">
        <v>0</v>
      </c>
      <c r="B2" s="198"/>
      <c r="C2" s="198"/>
    </row>
    <row r="3" spans="1:3" x14ac:dyDescent="0.25">
      <c r="A3" s="1"/>
      <c r="B3" s="1"/>
      <c r="C3" s="1"/>
    </row>
    <row r="4" spans="1:3" x14ac:dyDescent="0.25">
      <c r="A4" s="199" t="s">
        <v>1</v>
      </c>
      <c r="B4" s="199"/>
      <c r="C4" s="199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0" t="s">
        <v>3</v>
      </c>
      <c r="C6" s="200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4" sqref="C14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09"/>
      <c r="B1" s="109"/>
      <c r="C1" s="109"/>
      <c r="D1" s="109" t="s">
        <v>208</v>
      </c>
    </row>
    <row r="2" spans="1:4" ht="15.75" customHeight="1" x14ac:dyDescent="0.25">
      <c r="A2" s="109"/>
      <c r="B2" s="109"/>
      <c r="C2" s="109"/>
      <c r="D2" s="109"/>
    </row>
    <row r="3" spans="1:4" ht="15.75" customHeight="1" x14ac:dyDescent="0.25">
      <c r="A3" s="109"/>
      <c r="B3" s="127" t="s">
        <v>209</v>
      </c>
      <c r="C3" s="109"/>
      <c r="D3" s="109"/>
    </row>
    <row r="4" spans="1:4" ht="15.75" customHeight="1" x14ac:dyDescent="0.25">
      <c r="A4" s="109"/>
      <c r="B4" s="109"/>
      <c r="C4" s="109"/>
      <c r="D4" s="109"/>
    </row>
    <row r="5" spans="1:4" ht="47.25" customHeight="1" x14ac:dyDescent="0.25">
      <c r="A5" s="247" t="s">
        <v>210</v>
      </c>
      <c r="B5" s="247"/>
      <c r="C5" s="247"/>
      <c r="D5" s="186" t="str">
        <f>'Прил.5 Расчет СМР и ОБ'!D6:J6</f>
        <v>Постоянная часть ПС, комплекс стационарных камер охранного (технологического) видеонаблюдения ЗПС 220 кВ</v>
      </c>
    </row>
    <row r="6" spans="1:4" ht="15.75" customHeight="1" x14ac:dyDescent="0.25">
      <c r="A6" s="109" t="s">
        <v>49</v>
      </c>
      <c r="B6" s="109"/>
      <c r="C6" s="109"/>
      <c r="D6" s="109"/>
    </row>
    <row r="7" spans="1:4" ht="15.75" customHeight="1" x14ac:dyDescent="0.25">
      <c r="A7" s="109"/>
      <c r="B7" s="109"/>
      <c r="C7" s="109"/>
      <c r="D7" s="109"/>
    </row>
    <row r="8" spans="1:4" x14ac:dyDescent="0.25">
      <c r="A8" s="211" t="s">
        <v>5</v>
      </c>
      <c r="B8" s="211" t="s">
        <v>6</v>
      </c>
      <c r="C8" s="211" t="s">
        <v>211</v>
      </c>
      <c r="D8" s="211" t="s">
        <v>212</v>
      </c>
    </row>
    <row r="9" spans="1:4" x14ac:dyDescent="0.25">
      <c r="A9" s="211"/>
      <c r="B9" s="211"/>
      <c r="C9" s="211"/>
      <c r="D9" s="211"/>
    </row>
    <row r="10" spans="1:4" ht="15.75" customHeight="1" x14ac:dyDescent="0.25">
      <c r="A10" s="164">
        <v>1</v>
      </c>
      <c r="B10" s="164">
        <v>2</v>
      </c>
      <c r="C10" s="164">
        <v>3</v>
      </c>
      <c r="D10" s="164">
        <v>4</v>
      </c>
    </row>
    <row r="11" spans="1:4" ht="63" customHeight="1" x14ac:dyDescent="0.25">
      <c r="A11" s="187" t="s">
        <v>213</v>
      </c>
      <c r="B11" s="187" t="s">
        <v>214</v>
      </c>
      <c r="C11" s="188" t="s">
        <v>215</v>
      </c>
      <c r="D11" s="165">
        <f>'Прил.4 РМ'!C41/1000</f>
        <v>4915.0102900000011</v>
      </c>
    </row>
    <row r="13" spans="1:4" x14ac:dyDescent="0.25">
      <c r="A13" s="4" t="s">
        <v>216</v>
      </c>
      <c r="B13" s="12"/>
      <c r="C13" s="12"/>
      <c r="D13" s="24"/>
    </row>
    <row r="14" spans="1:4" x14ac:dyDescent="0.25">
      <c r="A14" s="155" t="s">
        <v>76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77</v>
      </c>
      <c r="B16" s="12"/>
      <c r="C16" s="12"/>
      <c r="D16" s="24"/>
    </row>
    <row r="17" spans="1:4" x14ac:dyDescent="0.25">
      <c r="A17" s="155" t="s">
        <v>78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B4:E31"/>
  <sheetViews>
    <sheetView view="pageBreakPreview" topLeftCell="A10" zoomScale="60" zoomScaleNormal="85" workbookViewId="0">
      <selection activeCell="D27" sqref="D27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205" t="s">
        <v>217</v>
      </c>
      <c r="C4" s="205"/>
      <c r="D4" s="205"/>
    </row>
    <row r="5" spans="2:5" ht="18.75" customHeight="1" x14ac:dyDescent="0.25">
      <c r="B5" s="158"/>
    </row>
    <row r="6" spans="2:5" ht="15.75" customHeight="1" x14ac:dyDescent="0.25">
      <c r="B6" s="206" t="s">
        <v>218</v>
      </c>
      <c r="C6" s="206"/>
      <c r="D6" s="206"/>
    </row>
    <row r="7" spans="2:5" x14ac:dyDescent="0.25">
      <c r="B7" s="248"/>
      <c r="C7" s="248"/>
      <c r="D7" s="248"/>
      <c r="E7" s="248"/>
    </row>
    <row r="8" spans="2:5" x14ac:dyDescent="0.25">
      <c r="B8" s="177"/>
      <c r="C8" s="177"/>
      <c r="D8" s="177"/>
      <c r="E8" s="177"/>
    </row>
    <row r="9" spans="2:5" ht="47.25" customHeight="1" x14ac:dyDescent="0.25">
      <c r="B9" s="164" t="s">
        <v>219</v>
      </c>
      <c r="C9" s="164" t="s">
        <v>220</v>
      </c>
      <c r="D9" s="164" t="s">
        <v>221</v>
      </c>
    </row>
    <row r="10" spans="2:5" ht="15.75" customHeight="1" x14ac:dyDescent="0.25">
      <c r="B10" s="164">
        <v>1</v>
      </c>
      <c r="C10" s="164">
        <v>2</v>
      </c>
      <c r="D10" s="164">
        <v>3</v>
      </c>
    </row>
    <row r="11" spans="2:5" ht="45" customHeight="1" x14ac:dyDescent="0.25">
      <c r="B11" s="164" t="s">
        <v>222</v>
      </c>
      <c r="C11" s="164" t="s">
        <v>223</v>
      </c>
      <c r="D11" s="164">
        <v>44.29</v>
      </c>
    </row>
    <row r="12" spans="2:5" ht="29.25" customHeight="1" x14ac:dyDescent="0.25">
      <c r="B12" s="164" t="s">
        <v>224</v>
      </c>
      <c r="C12" s="164" t="s">
        <v>223</v>
      </c>
      <c r="D12" s="164">
        <v>13.47</v>
      </c>
    </row>
    <row r="13" spans="2:5" ht="29.25" customHeight="1" x14ac:dyDescent="0.25">
      <c r="B13" s="164" t="s">
        <v>225</v>
      </c>
      <c r="C13" s="164" t="s">
        <v>223</v>
      </c>
      <c r="D13" s="164">
        <v>8.0399999999999991</v>
      </c>
    </row>
    <row r="14" spans="2:5" ht="30.75" customHeight="1" x14ac:dyDescent="0.25">
      <c r="B14" s="164" t="s">
        <v>226</v>
      </c>
      <c r="C14" s="113" t="s">
        <v>227</v>
      </c>
      <c r="D14" s="164">
        <v>6.26</v>
      </c>
    </row>
    <row r="15" spans="2:5" ht="89.45" customHeight="1" x14ac:dyDescent="0.25">
      <c r="B15" s="164" t="s">
        <v>228</v>
      </c>
      <c r="C15" s="164" t="s">
        <v>229</v>
      </c>
      <c r="D15" s="159">
        <v>3.9E-2</v>
      </c>
    </row>
    <row r="16" spans="2:5" ht="78.75" customHeight="1" x14ac:dyDescent="0.25">
      <c r="B16" s="164" t="s">
        <v>230</v>
      </c>
      <c r="C16" s="164" t="s">
        <v>231</v>
      </c>
      <c r="D16" s="159">
        <v>2.1000000000000001E-2</v>
      </c>
    </row>
    <row r="17" spans="2:4" ht="34.5" customHeight="1" x14ac:dyDescent="0.25">
      <c r="B17" s="164"/>
      <c r="C17" s="164"/>
      <c r="D17" s="164"/>
    </row>
    <row r="18" spans="2:4" ht="31.7" customHeight="1" x14ac:dyDescent="0.25">
      <c r="B18" s="164" t="s">
        <v>232</v>
      </c>
      <c r="C18" s="164" t="s">
        <v>233</v>
      </c>
      <c r="D18" s="159">
        <v>2.1399999999999999E-2</v>
      </c>
    </row>
    <row r="19" spans="2:4" ht="31.7" customHeight="1" x14ac:dyDescent="0.25">
      <c r="B19" s="164" t="s">
        <v>158</v>
      </c>
      <c r="C19" s="164" t="s">
        <v>234</v>
      </c>
      <c r="D19" s="159">
        <v>2E-3</v>
      </c>
    </row>
    <row r="20" spans="2:4" ht="24" customHeight="1" x14ac:dyDescent="0.25">
      <c r="B20" s="164" t="s">
        <v>160</v>
      </c>
      <c r="C20" s="164" t="s">
        <v>235</v>
      </c>
      <c r="D20" s="159">
        <v>0.03</v>
      </c>
    </row>
    <row r="21" spans="2:4" ht="18.75" customHeight="1" x14ac:dyDescent="0.25">
      <c r="B21" s="160"/>
    </row>
    <row r="22" spans="2:4" ht="18.75" customHeight="1" x14ac:dyDescent="0.25">
      <c r="B22" s="160"/>
    </row>
    <row r="23" spans="2:4" ht="18.75" customHeight="1" x14ac:dyDescent="0.25">
      <c r="B23" s="160"/>
    </row>
    <row r="24" spans="2:4" ht="18.75" customHeight="1" x14ac:dyDescent="0.25">
      <c r="B24" s="160"/>
    </row>
    <row r="27" spans="2:4" x14ac:dyDescent="0.25">
      <c r="B27" s="4" t="s">
        <v>236</v>
      </c>
      <c r="C27" s="12"/>
    </row>
    <row r="28" spans="2:4" x14ac:dyDescent="0.25">
      <c r="B28" s="155" t="s">
        <v>76</v>
      </c>
      <c r="C28" s="12"/>
    </row>
    <row r="29" spans="2:4" x14ac:dyDescent="0.25">
      <c r="B29" s="4"/>
      <c r="C29" s="12"/>
    </row>
    <row r="30" spans="2:4" x14ac:dyDescent="0.25">
      <c r="B30" s="4" t="s">
        <v>200</v>
      </c>
      <c r="C30" s="12"/>
    </row>
    <row r="31" spans="2:4" x14ac:dyDescent="0.25">
      <c r="B31" s="155" t="s">
        <v>78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  <pageSetup paperSize="9" scale="68" orientation="portrait" cellComments="atEnd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I14" sqref="I14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45" customHeight="1" x14ac:dyDescent="0.25">
      <c r="A2" s="206" t="s">
        <v>237</v>
      </c>
      <c r="B2" s="206"/>
      <c r="C2" s="206"/>
      <c r="D2" s="206"/>
      <c r="E2" s="206"/>
      <c r="F2" s="206"/>
    </row>
    <row r="4" spans="1:7" ht="18" customHeight="1" x14ac:dyDescent="0.25">
      <c r="A4" s="161" t="s">
        <v>238</v>
      </c>
      <c r="B4" s="109"/>
      <c r="C4" s="109"/>
      <c r="D4" s="109"/>
      <c r="E4" s="109"/>
      <c r="F4" s="109"/>
      <c r="G4" s="109"/>
    </row>
    <row r="5" spans="1:7" ht="15.75" customHeight="1" x14ac:dyDescent="0.25">
      <c r="A5" s="162" t="s">
        <v>13</v>
      </c>
      <c r="B5" s="162" t="s">
        <v>239</v>
      </c>
      <c r="C5" s="162" t="s">
        <v>240</v>
      </c>
      <c r="D5" s="162" t="s">
        <v>241</v>
      </c>
      <c r="E5" s="162" t="s">
        <v>242</v>
      </c>
      <c r="F5" s="162" t="s">
        <v>243</v>
      </c>
      <c r="G5" s="109"/>
    </row>
    <row r="6" spans="1:7" ht="15.75" customHeight="1" x14ac:dyDescent="0.25">
      <c r="A6" s="162">
        <v>1</v>
      </c>
      <c r="B6" s="162">
        <v>2</v>
      </c>
      <c r="C6" s="162">
        <v>3</v>
      </c>
      <c r="D6" s="162">
        <v>4</v>
      </c>
      <c r="E6" s="162">
        <v>5</v>
      </c>
      <c r="F6" s="162">
        <v>6</v>
      </c>
      <c r="G6" s="109"/>
    </row>
    <row r="7" spans="1:7" ht="110.25" customHeight="1" x14ac:dyDescent="0.25">
      <c r="A7" s="163" t="s">
        <v>244</v>
      </c>
      <c r="B7" s="112" t="s">
        <v>245</v>
      </c>
      <c r="C7" s="164" t="s">
        <v>246</v>
      </c>
      <c r="D7" s="164" t="s">
        <v>247</v>
      </c>
      <c r="E7" s="165">
        <v>47872.94</v>
      </c>
      <c r="F7" s="112" t="s">
        <v>248</v>
      </c>
      <c r="G7" s="109"/>
    </row>
    <row r="8" spans="1:7" ht="31.7" customHeight="1" x14ac:dyDescent="0.25">
      <c r="A8" s="163" t="s">
        <v>249</v>
      </c>
      <c r="B8" s="112" t="s">
        <v>250</v>
      </c>
      <c r="C8" s="164" t="s">
        <v>251</v>
      </c>
      <c r="D8" s="164" t="s">
        <v>252</v>
      </c>
      <c r="E8" s="165">
        <f>1973/12</f>
        <v>164.41666666667001</v>
      </c>
      <c r="F8" s="112" t="s">
        <v>253</v>
      </c>
      <c r="G8" s="166"/>
    </row>
    <row r="9" spans="1:7" ht="15.75" customHeight="1" x14ac:dyDescent="0.25">
      <c r="A9" s="163" t="s">
        <v>254</v>
      </c>
      <c r="B9" s="112" t="s">
        <v>255</v>
      </c>
      <c r="C9" s="164" t="s">
        <v>256</v>
      </c>
      <c r="D9" s="164" t="s">
        <v>247</v>
      </c>
      <c r="E9" s="165">
        <v>1</v>
      </c>
      <c r="F9" s="112"/>
      <c r="G9" s="166"/>
    </row>
    <row r="10" spans="1:7" ht="15.75" customHeight="1" x14ac:dyDescent="0.25">
      <c r="A10" s="163" t="s">
        <v>257</v>
      </c>
      <c r="B10" s="112" t="s">
        <v>258</v>
      </c>
      <c r="C10" s="164"/>
      <c r="D10" s="164"/>
      <c r="E10" s="167">
        <v>4.9000000000000004</v>
      </c>
      <c r="F10" s="112" t="s">
        <v>259</v>
      </c>
      <c r="G10" s="166"/>
    </row>
    <row r="11" spans="1:7" ht="78.75" customHeight="1" x14ac:dyDescent="0.25">
      <c r="A11" s="163" t="s">
        <v>260</v>
      </c>
      <c r="B11" s="112" t="s">
        <v>261</v>
      </c>
      <c r="C11" s="164" t="s">
        <v>262</v>
      </c>
      <c r="D11" s="164" t="s">
        <v>247</v>
      </c>
      <c r="E11" s="168">
        <v>1.522</v>
      </c>
      <c r="F11" s="112" t="s">
        <v>263</v>
      </c>
      <c r="G11" s="109"/>
    </row>
    <row r="12" spans="1:7" ht="78.75" customHeight="1" x14ac:dyDescent="0.25">
      <c r="A12" s="163" t="s">
        <v>264</v>
      </c>
      <c r="B12" s="111" t="s">
        <v>265</v>
      </c>
      <c r="C12" s="164" t="s">
        <v>266</v>
      </c>
      <c r="D12" s="164" t="s">
        <v>247</v>
      </c>
      <c r="E12" s="169">
        <v>1.139</v>
      </c>
      <c r="F12" s="170" t="s">
        <v>267</v>
      </c>
      <c r="G12" s="166"/>
    </row>
    <row r="13" spans="1:7" ht="63" customHeight="1" x14ac:dyDescent="0.25">
      <c r="A13" s="163" t="s">
        <v>268</v>
      </c>
      <c r="B13" s="122" t="s">
        <v>269</v>
      </c>
      <c r="C13" s="164" t="s">
        <v>270</v>
      </c>
      <c r="D13" s="164" t="s">
        <v>271</v>
      </c>
      <c r="E13" s="171">
        <f>((E7*E9/E8)*E11)*E12</f>
        <v>504.75733271476997</v>
      </c>
      <c r="F13" s="112" t="s">
        <v>272</v>
      </c>
      <c r="G13" s="109"/>
    </row>
  </sheetData>
  <mergeCells count="1">
    <mergeCell ref="A2:F2"/>
  </mergeCells>
  <pageMargins left="0.7" right="0.7" top="0.75" bottom="0.75" header="0.3" footer="0.3"/>
  <pageSetup paperSize="9" scale="56" orientation="portrait" cellComments="atEnd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9" t="s">
        <v>273</v>
      </c>
      <c r="B1" s="249"/>
      <c r="C1" s="249"/>
      <c r="D1" s="249"/>
      <c r="E1" s="249"/>
      <c r="F1" s="249"/>
      <c r="G1" s="249"/>
      <c r="H1" s="249"/>
      <c r="I1" s="249"/>
    </row>
    <row r="2" spans="1:13" s="27" customFormat="1" ht="13.7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1" t="e">
        <f>#REF!</f>
        <v>#REF!</v>
      </c>
      <c r="B3" s="201"/>
      <c r="C3" s="201"/>
      <c r="D3" s="201"/>
      <c r="E3" s="201"/>
      <c r="F3" s="201"/>
      <c r="G3" s="201"/>
      <c r="H3" s="201"/>
      <c r="I3" s="201"/>
    </row>
    <row r="4" spans="1:13" s="4" customFormat="1" ht="15.75" customHeight="1" x14ac:dyDescent="0.2">
      <c r="A4" s="250"/>
      <c r="B4" s="250"/>
      <c r="C4" s="250"/>
      <c r="D4" s="250"/>
      <c r="E4" s="250"/>
      <c r="F4" s="250"/>
      <c r="G4" s="250"/>
      <c r="H4" s="250"/>
      <c r="I4" s="250"/>
    </row>
    <row r="5" spans="1:13" s="29" customFormat="1" ht="36.75" customHeight="1" x14ac:dyDescent="0.35">
      <c r="A5" s="251" t="s">
        <v>13</v>
      </c>
      <c r="B5" s="251" t="s">
        <v>274</v>
      </c>
      <c r="C5" s="251" t="s">
        <v>275</v>
      </c>
      <c r="D5" s="251" t="s">
        <v>276</v>
      </c>
      <c r="E5" s="246" t="s">
        <v>277</v>
      </c>
      <c r="F5" s="246"/>
      <c r="G5" s="246"/>
      <c r="H5" s="246"/>
      <c r="I5" s="246"/>
    </row>
    <row r="6" spans="1:13" s="24" customFormat="1" ht="31.7" customHeight="1" x14ac:dyDescent="0.2">
      <c r="A6" s="251"/>
      <c r="B6" s="251"/>
      <c r="C6" s="251"/>
      <c r="D6" s="251"/>
      <c r="E6" s="30" t="s">
        <v>87</v>
      </c>
      <c r="F6" s="30" t="s">
        <v>88</v>
      </c>
      <c r="G6" s="30" t="s">
        <v>43</v>
      </c>
      <c r="H6" s="30" t="s">
        <v>278</v>
      </c>
      <c r="I6" s="30" t="s">
        <v>279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148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280</v>
      </c>
      <c r="C9" s="8" t="s">
        <v>281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282</v>
      </c>
      <c r="C11" s="8" t="s">
        <v>230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108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283</v>
      </c>
      <c r="C12" s="8" t="s">
        <v>284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285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233</v>
      </c>
      <c r="C14" s="8" t="s">
        <v>286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287</v>
      </c>
      <c r="C16" s="8" t="s">
        <v>288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289</v>
      </c>
    </row>
    <row r="17" spans="1:10" s="24" customFormat="1" ht="81.75" customHeight="1" x14ac:dyDescent="0.2">
      <c r="A17" s="31">
        <v>7</v>
      </c>
      <c r="B17" s="8" t="s">
        <v>287</v>
      </c>
      <c r="C17" s="8" t="s">
        <v>290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291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292</v>
      </c>
      <c r="C20" s="8" t="s">
        <v>160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293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294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295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296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297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3" t="s">
        <v>298</v>
      </c>
      <c r="O2" s="253"/>
    </row>
    <row r="3" spans="1:16" x14ac:dyDescent="0.25">
      <c r="A3" s="254" t="s">
        <v>299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</row>
    <row r="5" spans="1:16" ht="37.5" customHeight="1" x14ac:dyDescent="0.25">
      <c r="A5" s="255" t="s">
        <v>300</v>
      </c>
      <c r="B5" s="258" t="s">
        <v>301</v>
      </c>
      <c r="C5" s="261" t="s">
        <v>302</v>
      </c>
      <c r="D5" s="264" t="s">
        <v>303</v>
      </c>
      <c r="E5" s="265"/>
      <c r="F5" s="265"/>
      <c r="G5" s="265"/>
      <c r="H5" s="265"/>
      <c r="I5" s="264" t="s">
        <v>304</v>
      </c>
      <c r="J5" s="265"/>
      <c r="K5" s="265"/>
      <c r="L5" s="265"/>
      <c r="M5" s="265"/>
      <c r="N5" s="265"/>
      <c r="O5" s="47" t="s">
        <v>305</v>
      </c>
    </row>
    <row r="6" spans="1:16" s="50" customFormat="1" ht="150" customHeight="1" x14ac:dyDescent="0.25">
      <c r="A6" s="256"/>
      <c r="B6" s="259"/>
      <c r="C6" s="262"/>
      <c r="D6" s="261" t="s">
        <v>306</v>
      </c>
      <c r="E6" s="266" t="s">
        <v>307</v>
      </c>
      <c r="F6" s="267"/>
      <c r="G6" s="268"/>
      <c r="H6" s="48" t="s">
        <v>308</v>
      </c>
      <c r="I6" s="269" t="s">
        <v>309</v>
      </c>
      <c r="J6" s="269" t="s">
        <v>306</v>
      </c>
      <c r="K6" s="270" t="s">
        <v>307</v>
      </c>
      <c r="L6" s="270"/>
      <c r="M6" s="270"/>
      <c r="N6" s="48" t="s">
        <v>308</v>
      </c>
      <c r="O6" s="49" t="s">
        <v>310</v>
      </c>
    </row>
    <row r="7" spans="1:16" s="50" customFormat="1" ht="30.75" customHeight="1" x14ac:dyDescent="0.25">
      <c r="A7" s="257"/>
      <c r="B7" s="260"/>
      <c r="C7" s="263"/>
      <c r="D7" s="263"/>
      <c r="E7" s="47" t="s">
        <v>87</v>
      </c>
      <c r="F7" s="47" t="s">
        <v>88</v>
      </c>
      <c r="G7" s="47" t="s">
        <v>43</v>
      </c>
      <c r="H7" s="51" t="s">
        <v>311</v>
      </c>
      <c r="I7" s="269"/>
      <c r="J7" s="269"/>
      <c r="K7" s="47" t="s">
        <v>87</v>
      </c>
      <c r="L7" s="47" t="s">
        <v>88</v>
      </c>
      <c r="M7" s="47" t="s">
        <v>43</v>
      </c>
      <c r="N7" s="51" t="s">
        <v>311</v>
      </c>
      <c r="O7" s="47" t="s">
        <v>312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5" t="s">
        <v>313</v>
      </c>
      <c r="C9" s="53" t="s">
        <v>314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57"/>
      <c r="C10" s="56" t="s">
        <v>315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55" t="s">
        <v>316</v>
      </c>
      <c r="C11" s="56" t="s">
        <v>317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57"/>
      <c r="C12" s="56" t="s">
        <v>318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55" t="s">
        <v>319</v>
      </c>
      <c r="C13" s="53" t="s">
        <v>320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57"/>
      <c r="C14" s="56" t="s">
        <v>321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322</v>
      </c>
      <c r="C15" s="56" t="s">
        <v>323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324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.2" customHeight="1" x14ac:dyDescent="0.25">
      <c r="C18" s="67" t="s">
        <v>325</v>
      </c>
    </row>
    <row r="19" spans="1:15" ht="30.75" customHeight="1" x14ac:dyDescent="0.25">
      <c r="L19" s="68"/>
    </row>
    <row r="20" spans="1:15" ht="15" customHeight="1" outlineLevel="1" x14ac:dyDescent="0.25">
      <c r="G20" s="252" t="s">
        <v>326</v>
      </c>
      <c r="H20" s="252"/>
      <c r="I20" s="252"/>
      <c r="J20" s="252"/>
      <c r="K20" s="252"/>
      <c r="L20" s="252"/>
      <c r="M20" s="252"/>
      <c r="N20" s="252"/>
    </row>
    <row r="21" spans="1:15" ht="15.75" customHeight="1" outlineLevel="1" x14ac:dyDescent="0.25">
      <c r="G21" s="69"/>
      <c r="H21" s="69" t="s">
        <v>327</v>
      </c>
      <c r="I21" s="69" t="s">
        <v>328</v>
      </c>
      <c r="J21" s="69" t="s">
        <v>329</v>
      </c>
      <c r="K21" s="70" t="s">
        <v>330</v>
      </c>
      <c r="L21" s="69" t="s">
        <v>331</v>
      </c>
      <c r="M21" s="69" t="s">
        <v>332</v>
      </c>
      <c r="N21" s="69" t="s">
        <v>333</v>
      </c>
      <c r="O21" s="63"/>
    </row>
    <row r="22" spans="1:15" ht="15.75" customHeight="1" outlineLevel="1" x14ac:dyDescent="0.25">
      <c r="G22" s="272" t="s">
        <v>334</v>
      </c>
      <c r="H22" s="271">
        <v>6.09</v>
      </c>
      <c r="I22" s="273">
        <v>6.44</v>
      </c>
      <c r="J22" s="271">
        <v>5.77</v>
      </c>
      <c r="K22" s="273">
        <v>5.77</v>
      </c>
      <c r="L22" s="271">
        <v>5.23</v>
      </c>
      <c r="M22" s="271">
        <v>5.77</v>
      </c>
      <c r="N22" s="71">
        <v>6.29</v>
      </c>
      <c r="O22" t="s">
        <v>335</v>
      </c>
    </row>
    <row r="23" spans="1:15" ht="15.75" customHeight="1" outlineLevel="1" x14ac:dyDescent="0.25">
      <c r="G23" s="272"/>
      <c r="H23" s="271"/>
      <c r="I23" s="273"/>
      <c r="J23" s="271"/>
      <c r="K23" s="273"/>
      <c r="L23" s="271"/>
      <c r="M23" s="271"/>
      <c r="N23" s="71">
        <v>6.56</v>
      </c>
      <c r="O23" t="s">
        <v>336</v>
      </c>
    </row>
    <row r="24" spans="1:15" ht="15.75" customHeight="1" outlineLevel="1" x14ac:dyDescent="0.25">
      <c r="G24" s="72" t="s">
        <v>337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311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7" customHeight="1" outlineLevel="1" x14ac:dyDescent="0.25">
      <c r="G26" s="72" t="s">
        <v>338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7" customHeight="1" outlineLevel="1" x14ac:dyDescent="0.25">
      <c r="G27" s="72" t="s">
        <v>339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278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89" t="s">
        <v>340</v>
      </c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</row>
    <row r="4" spans="1:18" ht="36.75" customHeight="1" x14ac:dyDescent="0.25">
      <c r="A4" s="255" t="s">
        <v>300</v>
      </c>
      <c r="B4" s="258" t="s">
        <v>301</v>
      </c>
      <c r="C4" s="261" t="s">
        <v>341</v>
      </c>
      <c r="D4" s="261" t="s">
        <v>342</v>
      </c>
      <c r="E4" s="264" t="s">
        <v>343</v>
      </c>
      <c r="F4" s="265"/>
      <c r="G4" s="265"/>
      <c r="H4" s="265"/>
      <c r="I4" s="265"/>
      <c r="J4" s="265"/>
      <c r="K4" s="265"/>
      <c r="L4" s="265"/>
      <c r="M4" s="265"/>
      <c r="N4" s="290" t="s">
        <v>344</v>
      </c>
      <c r="O4" s="291"/>
      <c r="P4" s="291"/>
      <c r="Q4" s="291"/>
      <c r="R4" s="292"/>
    </row>
    <row r="5" spans="1:18" ht="60" customHeight="1" x14ac:dyDescent="0.25">
      <c r="A5" s="256"/>
      <c r="B5" s="259"/>
      <c r="C5" s="262"/>
      <c r="D5" s="262"/>
      <c r="E5" s="269" t="s">
        <v>345</v>
      </c>
      <c r="F5" s="269" t="s">
        <v>346</v>
      </c>
      <c r="G5" s="266" t="s">
        <v>307</v>
      </c>
      <c r="H5" s="267"/>
      <c r="I5" s="267"/>
      <c r="J5" s="268"/>
      <c r="K5" s="269" t="s">
        <v>347</v>
      </c>
      <c r="L5" s="269"/>
      <c r="M5" s="269"/>
      <c r="N5" s="74" t="s">
        <v>348</v>
      </c>
      <c r="O5" s="74" t="s">
        <v>349</v>
      </c>
      <c r="P5" s="74" t="s">
        <v>350</v>
      </c>
      <c r="Q5" s="75" t="s">
        <v>351</v>
      </c>
      <c r="R5" s="74" t="s">
        <v>352</v>
      </c>
    </row>
    <row r="6" spans="1:18" ht="49.7" customHeight="1" x14ac:dyDescent="0.25">
      <c r="A6" s="257"/>
      <c r="B6" s="260"/>
      <c r="C6" s="263"/>
      <c r="D6" s="263"/>
      <c r="E6" s="269"/>
      <c r="F6" s="269"/>
      <c r="G6" s="47" t="s">
        <v>87</v>
      </c>
      <c r="H6" s="47" t="s">
        <v>88</v>
      </c>
      <c r="I6" s="47" t="s">
        <v>43</v>
      </c>
      <c r="J6" s="47" t="s">
        <v>278</v>
      </c>
      <c r="K6" s="47" t="s">
        <v>348</v>
      </c>
      <c r="L6" s="47" t="s">
        <v>349</v>
      </c>
      <c r="M6" s="47" t="s">
        <v>350</v>
      </c>
      <c r="N6" s="47" t="s">
        <v>353</v>
      </c>
      <c r="O6" s="47" t="s">
        <v>354</v>
      </c>
      <c r="P6" s="47" t="s">
        <v>355</v>
      </c>
      <c r="Q6" s="48" t="s">
        <v>356</v>
      </c>
      <c r="R6" s="47" t="s">
        <v>357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5">
        <v>1</v>
      </c>
      <c r="B9" s="255" t="s">
        <v>358</v>
      </c>
      <c r="C9" s="282" t="s">
        <v>314</v>
      </c>
      <c r="D9" s="53" t="s">
        <v>359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1695.3600216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3.3863775806946002E-2</v>
      </c>
      <c r="O9" s="55">
        <f t="shared" ref="O9:O22" si="2">L9/(G9+H9)</f>
        <v>0</v>
      </c>
      <c r="P9" s="55">
        <f t="shared" ref="P9:P22" si="3">M9/(G9+H9)</f>
        <v>1.652318219292E-2</v>
      </c>
      <c r="Q9" s="77">
        <v>0</v>
      </c>
      <c r="R9" s="78">
        <f>N9+O9+P9+Q9</f>
        <v>5.0386957999864999E-2</v>
      </c>
    </row>
    <row r="10" spans="1:18" ht="72.75" hidden="1" customHeight="1" x14ac:dyDescent="0.25">
      <c r="A10" s="257"/>
      <c r="B10" s="256"/>
      <c r="C10" s="283"/>
      <c r="D10" s="53" t="s">
        <v>360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13.442130000000001</v>
      </c>
      <c r="N10" s="55">
        <f t="shared" si="1"/>
        <v>4.5248786595059001E-2</v>
      </c>
      <c r="O10" s="55">
        <f t="shared" si="2"/>
        <v>0</v>
      </c>
      <c r="P10" s="55">
        <f t="shared" si="3"/>
        <v>2.0328274718868E-2</v>
      </c>
      <c r="Q10" s="77">
        <v>0</v>
      </c>
      <c r="R10" s="78"/>
    </row>
    <row r="11" spans="1:18" ht="192.75" customHeight="1" x14ac:dyDescent="0.25">
      <c r="A11" s="255">
        <v>2</v>
      </c>
      <c r="B11" s="256"/>
      <c r="C11" s="282" t="s">
        <v>361</v>
      </c>
      <c r="D11" s="53" t="s">
        <v>359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246917.90760000001</v>
      </c>
      <c r="I11" s="54">
        <f>I12*F30</f>
        <v>174701.4558</v>
      </c>
      <c r="J11" s="54"/>
      <c r="K11" s="54">
        <f>K12*1.19*F33</f>
        <v>8486.4829769999997</v>
      </c>
      <c r="L11" s="54">
        <f>L12*1.19*F33</f>
        <v>11572.501646999999</v>
      </c>
      <c r="M11" s="54">
        <f>M12*1.266*F34</f>
        <v>3883.6190735999999</v>
      </c>
      <c r="N11" s="55">
        <f t="shared" si="1"/>
        <v>2.4476289311970999E-2</v>
      </c>
      <c r="O11" s="55">
        <f t="shared" si="2"/>
        <v>3.3376829853179003E-2</v>
      </c>
      <c r="P11" s="55">
        <f t="shared" si="3"/>
        <v>1.1200939692042E-2</v>
      </c>
      <c r="Q11" s="77">
        <v>0</v>
      </c>
      <c r="R11" s="78">
        <f>N11+O11+P11+Q11</f>
        <v>6.9054058857192999E-2</v>
      </c>
    </row>
    <row r="12" spans="1:18" ht="100.9" hidden="1" customHeight="1" x14ac:dyDescent="0.25">
      <c r="A12" s="257"/>
      <c r="B12" s="257"/>
      <c r="C12" s="283"/>
      <c r="D12" s="53" t="s">
        <v>360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3.5605195194586998E-2</v>
      </c>
      <c r="O12" s="55">
        <f t="shared" si="2"/>
        <v>4.8552643203058E-2</v>
      </c>
      <c r="P12" s="55">
        <f t="shared" si="3"/>
        <v>1.5002288893112999E-2</v>
      </c>
      <c r="Q12" s="77">
        <v>0</v>
      </c>
      <c r="R12" s="78"/>
    </row>
    <row r="13" spans="1:18" ht="49.15" customHeight="1" x14ac:dyDescent="0.25">
      <c r="A13" s="255">
        <v>3</v>
      </c>
      <c r="B13" s="255" t="s">
        <v>316</v>
      </c>
      <c r="C13" s="285" t="s">
        <v>317</v>
      </c>
      <c r="D13" s="53" t="s">
        <v>362</v>
      </c>
      <c r="E13" s="54">
        <v>170961.79</v>
      </c>
      <c r="F13" s="54">
        <f t="shared" si="0"/>
        <v>129121.52159999999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2500.7293079999999</v>
      </c>
      <c r="M13" s="54">
        <f>M14*1.266*G34</f>
        <v>200.53819799999999</v>
      </c>
      <c r="N13" s="55">
        <f t="shared" si="1"/>
        <v>1.5462031915832E-2</v>
      </c>
      <c r="O13" s="55">
        <f t="shared" si="2"/>
        <v>1.9367254017862E-2</v>
      </c>
      <c r="P13" s="55">
        <f t="shared" si="3"/>
        <v>1.5530966140659E-3</v>
      </c>
      <c r="Q13" s="77">
        <v>4.5614105389631997E-3</v>
      </c>
      <c r="R13" s="78">
        <f>N13+O13+P13+Q13</f>
        <v>4.0943793086723003E-2</v>
      </c>
    </row>
    <row r="14" spans="1:18" ht="57.2" hidden="1" customHeight="1" x14ac:dyDescent="0.25">
      <c r="A14" s="257"/>
      <c r="B14" s="256"/>
      <c r="C14" s="286"/>
      <c r="D14" s="53" t="s">
        <v>360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1.8789815748268001E-2</v>
      </c>
      <c r="O14" s="55">
        <f t="shared" si="2"/>
        <v>2.3535531198387E-2</v>
      </c>
      <c r="P14" s="55">
        <f t="shared" si="3"/>
        <v>1.7740574705247E-3</v>
      </c>
      <c r="Q14" s="77">
        <v>4.9753003421204997E-3</v>
      </c>
      <c r="R14" s="78"/>
    </row>
    <row r="15" spans="1:18" ht="67.900000000000006" customHeight="1" x14ac:dyDescent="0.25">
      <c r="A15" s="255">
        <v>4</v>
      </c>
      <c r="B15" s="256"/>
      <c r="C15" s="287" t="s">
        <v>318</v>
      </c>
      <c r="D15" s="56" t="s">
        <v>362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2.2525618000755001E-2</v>
      </c>
      <c r="O15" s="55">
        <f t="shared" si="2"/>
        <v>2.6866429814977E-2</v>
      </c>
      <c r="P15" s="55">
        <f t="shared" si="3"/>
        <v>6.9359333128888E-3</v>
      </c>
      <c r="Q15" s="77">
        <v>3.5515340532281999E-3</v>
      </c>
      <c r="R15" s="78">
        <f>N15+O15+P15+Q15</f>
        <v>5.9879515181849002E-2</v>
      </c>
    </row>
    <row r="16" spans="1:18" ht="67.900000000000006" hidden="1" customHeight="1" x14ac:dyDescent="0.25">
      <c r="A16" s="257"/>
      <c r="B16" s="257"/>
      <c r="C16" s="288"/>
      <c r="D16" s="56" t="s">
        <v>360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2.8517217139516E-2</v>
      </c>
      <c r="O16" s="55">
        <f t="shared" si="2"/>
        <v>3.4012611298874E-2</v>
      </c>
      <c r="P16" s="55">
        <f t="shared" si="3"/>
        <v>8.0848611548021993E-3</v>
      </c>
      <c r="Q16" s="77">
        <v>3.8737899135989E-3</v>
      </c>
      <c r="R16" s="78"/>
    </row>
    <row r="17" spans="1:18" ht="67.900000000000006" customHeight="1" x14ac:dyDescent="0.25">
      <c r="A17" s="255">
        <v>5</v>
      </c>
      <c r="B17" s="270" t="s">
        <v>319</v>
      </c>
      <c r="C17" s="282" t="s">
        <v>363</v>
      </c>
      <c r="D17" s="53" t="s">
        <v>364</v>
      </c>
      <c r="E17" s="54">
        <v>561932.85</v>
      </c>
      <c r="F17" s="54">
        <f>G17+H17+I17</f>
        <v>399667.21620000002</v>
      </c>
      <c r="G17" s="54">
        <f>G18*I28</f>
        <v>163785.296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1734.8322095999999</v>
      </c>
      <c r="N17" s="55">
        <f t="shared" si="1"/>
        <v>6.1677626090981999E-2</v>
      </c>
      <c r="O17" s="55">
        <f t="shared" si="2"/>
        <v>0</v>
      </c>
      <c r="P17" s="55">
        <f t="shared" si="3"/>
        <v>5.5684105147574998E-3</v>
      </c>
      <c r="Q17" s="77">
        <v>5.5643872525604002E-3</v>
      </c>
      <c r="R17" s="78">
        <f>N17+O17+P17+Q17</f>
        <v>7.2810423858299E-2</v>
      </c>
    </row>
    <row r="18" spans="1:18" ht="67.900000000000006" hidden="1" customHeight="1" x14ac:dyDescent="0.25">
      <c r="A18" s="257"/>
      <c r="B18" s="270"/>
      <c r="C18" s="283"/>
      <c r="D18" s="53" t="s">
        <v>360</v>
      </c>
      <c r="E18" s="54">
        <v>94393.09</v>
      </c>
      <c r="F18" s="54">
        <f>G18+H18+I18</f>
        <v>69651.210000000006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8.3321545724441004E-2</v>
      </c>
      <c r="O18" s="55">
        <f t="shared" si="2"/>
        <v>0</v>
      </c>
      <c r="P18" s="55">
        <f t="shared" si="3"/>
        <v>7.0000052993284996E-3</v>
      </c>
      <c r="Q18" s="77">
        <v>9.4728844648146997E-3</v>
      </c>
      <c r="R18" s="78"/>
    </row>
    <row r="19" spans="1:18" ht="67.900000000000006" customHeight="1" x14ac:dyDescent="0.25">
      <c r="A19" s="255">
        <v>6</v>
      </c>
      <c r="B19" s="270"/>
      <c r="C19" s="282" t="s">
        <v>321</v>
      </c>
      <c r="D19" s="56" t="s">
        <v>362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4.0112401119907999E-2</v>
      </c>
      <c r="O19" s="55">
        <f t="shared" si="2"/>
        <v>0</v>
      </c>
      <c r="P19" s="55">
        <f t="shared" si="3"/>
        <v>5.2015534168579998E-3</v>
      </c>
      <c r="Q19" s="77">
        <v>5.1286902198045999E-3</v>
      </c>
      <c r="R19" s="78">
        <f>N19+O19+P19+Q19</f>
        <v>5.0442644756571002E-2</v>
      </c>
    </row>
    <row r="20" spans="1:18" ht="67.900000000000006" hidden="1" customHeight="1" x14ac:dyDescent="0.25">
      <c r="A20" s="257"/>
      <c r="B20" s="270"/>
      <c r="C20" s="283"/>
      <c r="D20" s="56" t="s">
        <v>360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4.7553687712675E-2</v>
      </c>
      <c r="O20" s="55">
        <f t="shared" si="2"/>
        <v>0</v>
      </c>
      <c r="P20" s="55">
        <f t="shared" si="3"/>
        <v>5.6851131580381003E-3</v>
      </c>
      <c r="Q20" s="77">
        <v>5.5940533914911996E-3</v>
      </c>
      <c r="R20" s="78"/>
    </row>
    <row r="21" spans="1:18" ht="67.900000000000006" customHeight="1" x14ac:dyDescent="0.25">
      <c r="A21" s="255">
        <v>7</v>
      </c>
      <c r="B21" s="255" t="s">
        <v>322</v>
      </c>
      <c r="C21" s="282" t="s">
        <v>323</v>
      </c>
      <c r="D21" s="56" t="s">
        <v>365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201852.46119999999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</v>
      </c>
      <c r="N21" s="55">
        <f t="shared" si="1"/>
        <v>8.0473539343916007E-3</v>
      </c>
      <c r="O21" s="55">
        <f t="shared" si="2"/>
        <v>1.2071027027926E-2</v>
      </c>
      <c r="P21" s="55">
        <f t="shared" si="3"/>
        <v>1.8978730522309999E-3</v>
      </c>
      <c r="Q21" s="77">
        <v>5.9210415358545E-4</v>
      </c>
      <c r="R21" s="78">
        <f>N21+O21+P21+Q21</f>
        <v>2.2608358168133998E-2</v>
      </c>
    </row>
    <row r="22" spans="1:18" ht="67.900000000000006" hidden="1" customHeight="1" x14ac:dyDescent="0.25">
      <c r="A22" s="257"/>
      <c r="B22" s="257"/>
      <c r="C22" s="283"/>
      <c r="D22" s="79" t="s">
        <v>360</v>
      </c>
      <c r="E22" s="80">
        <v>2195184.4700000002</v>
      </c>
      <c r="F22" s="80">
        <f>G22+H22+I22+J22</f>
        <v>981651.63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1.1115444551008E-2</v>
      </c>
      <c r="O22" s="81">
        <f t="shared" si="2"/>
        <v>1.6673161475998E-2</v>
      </c>
      <c r="P22" s="81">
        <f t="shared" si="3"/>
        <v>2.4393737656901999E-3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366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2.9452156597254999E-2</v>
      </c>
      <c r="O23" s="62">
        <f>(O9+O11+O13+O15+O17+O19+O21)/7</f>
        <v>1.3097362959135E-2</v>
      </c>
      <c r="P23" s="62">
        <f>(P9+P11+P13+P15+P17+P19+P21)/7</f>
        <v>6.9829983993947003E-3</v>
      </c>
      <c r="Q23" s="62">
        <f>(Q9+Q11+Q13+Q15+Q17+Q19+Q21)/7</f>
        <v>2.7711608883059999E-3</v>
      </c>
      <c r="R23" s="62">
        <f>N23+O23+P23+Q23</f>
        <v>5.2303678844090998E-2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4" t="s">
        <v>367</v>
      </c>
      <c r="E26" s="284"/>
      <c r="F26" s="284"/>
      <c r="G26" s="284"/>
      <c r="H26" s="284"/>
      <c r="I26" s="284"/>
      <c r="J26" s="284"/>
      <c r="K26" s="284"/>
      <c r="L26" s="68"/>
      <c r="R26" s="86"/>
    </row>
    <row r="27" spans="1:18" outlineLevel="1" x14ac:dyDescent="0.25">
      <c r="D27" s="87"/>
      <c r="E27" s="87" t="s">
        <v>327</v>
      </c>
      <c r="F27" s="87" t="s">
        <v>328</v>
      </c>
      <c r="G27" s="87" t="s">
        <v>329</v>
      </c>
      <c r="H27" s="88" t="s">
        <v>330</v>
      </c>
      <c r="I27" s="88" t="s">
        <v>331</v>
      </c>
      <c r="J27" s="88" t="s">
        <v>332</v>
      </c>
      <c r="K27" s="59" t="s">
        <v>333</v>
      </c>
    </row>
    <row r="28" spans="1:18" outlineLevel="1" x14ac:dyDescent="0.25">
      <c r="D28" s="278" t="s">
        <v>334</v>
      </c>
      <c r="E28" s="276">
        <v>6.09</v>
      </c>
      <c r="F28" s="280">
        <v>6.63</v>
      </c>
      <c r="G28" s="276">
        <v>5.77</v>
      </c>
      <c r="H28" s="274">
        <v>5.77</v>
      </c>
      <c r="I28" s="274">
        <v>6.35</v>
      </c>
      <c r="J28" s="276">
        <v>5.77</v>
      </c>
      <c r="K28" s="89">
        <v>6.29</v>
      </c>
      <c r="L28" t="s">
        <v>335</v>
      </c>
    </row>
    <row r="29" spans="1:18" outlineLevel="1" x14ac:dyDescent="0.25">
      <c r="D29" s="279"/>
      <c r="E29" s="277"/>
      <c r="F29" s="281"/>
      <c r="G29" s="277"/>
      <c r="H29" s="275"/>
      <c r="I29" s="275"/>
      <c r="J29" s="277"/>
      <c r="K29" s="89">
        <v>6.56</v>
      </c>
      <c r="L29" t="s">
        <v>336</v>
      </c>
    </row>
    <row r="30" spans="1:18" outlineLevel="1" x14ac:dyDescent="0.25">
      <c r="D30" s="90" t="s">
        <v>337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78" t="s">
        <v>311</v>
      </c>
      <c r="E31" s="276">
        <v>11.37</v>
      </c>
      <c r="F31" s="280">
        <v>13.56</v>
      </c>
      <c r="G31" s="276">
        <v>15.91</v>
      </c>
      <c r="H31" s="274">
        <v>15.91</v>
      </c>
      <c r="I31" s="274">
        <v>14.03</v>
      </c>
      <c r="J31" s="276">
        <v>15.91</v>
      </c>
      <c r="K31" s="89">
        <v>8.2899999999999991</v>
      </c>
      <c r="L31" t="s">
        <v>335</v>
      </c>
    </row>
    <row r="32" spans="1:18" outlineLevel="1" x14ac:dyDescent="0.25">
      <c r="D32" s="279"/>
      <c r="E32" s="277"/>
      <c r="F32" s="281"/>
      <c r="G32" s="277"/>
      <c r="H32" s="275"/>
      <c r="I32" s="275"/>
      <c r="J32" s="277"/>
      <c r="K32" s="89">
        <v>11.84</v>
      </c>
      <c r="L32" t="s">
        <v>336</v>
      </c>
    </row>
    <row r="33" spans="4:12" ht="15" customHeight="1" outlineLevel="1" x14ac:dyDescent="0.25">
      <c r="D33" s="91" t="s">
        <v>338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368</v>
      </c>
    </row>
    <row r="34" spans="4:12" outlineLevel="1" x14ac:dyDescent="0.25">
      <c r="D34" s="91" t="s">
        <v>339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368</v>
      </c>
    </row>
    <row r="35" spans="4:12" outlineLevel="1" x14ac:dyDescent="0.25">
      <c r="D35" s="90" t="s">
        <v>278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8" t="s">
        <v>10</v>
      </c>
      <c r="B2" s="198"/>
      <c r="C2" s="198"/>
      <c r="D2" s="198"/>
    </row>
    <row r="3" spans="1:4" x14ac:dyDescent="0.25">
      <c r="A3" s="1"/>
      <c r="B3" s="1"/>
      <c r="C3" s="1"/>
    </row>
    <row r="4" spans="1:4" ht="63.75" customHeight="1" x14ac:dyDescent="0.25">
      <c r="A4" s="5" t="s">
        <v>11</v>
      </c>
      <c r="B4" s="1" t="str">
        <f>'4.1 Отдел 1'!A10</f>
        <v>И5-05-02</v>
      </c>
      <c r="C4" s="201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1"/>
    </row>
    <row r="5" spans="1:4" x14ac:dyDescent="0.25">
      <c r="A5" s="5"/>
      <c r="B5" s="1"/>
      <c r="C5" s="1"/>
    </row>
    <row r="6" spans="1:4" x14ac:dyDescent="0.25">
      <c r="A6" s="198" t="s">
        <v>12</v>
      </c>
      <c r="B6" s="198"/>
      <c r="C6" s="198"/>
      <c r="D6" s="198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.200000000000003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2" t="s">
        <v>5</v>
      </c>
      <c r="B15" s="203" t="s">
        <v>15</v>
      </c>
      <c r="C15" s="203"/>
      <c r="D15" s="203"/>
    </row>
    <row r="16" spans="1:4" x14ac:dyDescent="0.25">
      <c r="A16" s="202"/>
      <c r="B16" s="202" t="s">
        <v>17</v>
      </c>
      <c r="C16" s="203" t="s">
        <v>28</v>
      </c>
      <c r="D16" s="203"/>
    </row>
    <row r="17" spans="1:4" ht="39.200000000000003" customHeight="1" x14ac:dyDescent="0.25">
      <c r="A17" s="202"/>
      <c r="B17" s="202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4" t="s">
        <v>29</v>
      </c>
      <c r="B2" s="204"/>
      <c r="C2" s="204"/>
      <c r="D2" s="204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.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G32"/>
  <sheetViews>
    <sheetView view="pageBreakPreview" topLeftCell="A13" zoomScale="70" zoomScaleNormal="55" zoomScaleSheetLayoutView="70" workbookViewId="0">
      <selection activeCell="D27" sqref="D27"/>
    </sheetView>
  </sheetViews>
  <sheetFormatPr defaultColWidth="9.140625" defaultRowHeight="15.75" x14ac:dyDescent="0.25"/>
  <cols>
    <col min="1" max="2" width="9.140625" style="109"/>
    <col min="3" max="3" width="36.85546875" style="109" customWidth="1"/>
    <col min="4" max="4" width="36.5703125" style="109" customWidth="1"/>
    <col min="5" max="5" width="17.5703125" style="109" customWidth="1"/>
    <col min="6" max="6" width="18.7109375" style="109" customWidth="1"/>
    <col min="7" max="7" width="9.140625" style="109"/>
  </cols>
  <sheetData>
    <row r="3" spans="2:6" x14ac:dyDescent="0.25">
      <c r="B3" s="205" t="s">
        <v>45</v>
      </c>
      <c r="C3" s="205"/>
      <c r="D3" s="205"/>
    </row>
    <row r="4" spans="2:6" x14ac:dyDescent="0.25">
      <c r="B4" s="206" t="s">
        <v>46</v>
      </c>
      <c r="C4" s="206"/>
      <c r="D4" s="206"/>
    </row>
    <row r="5" spans="2:6" x14ac:dyDescent="0.25">
      <c r="B5" s="110"/>
      <c r="C5" s="110"/>
      <c r="D5" s="110"/>
    </row>
    <row r="6" spans="2:6" x14ac:dyDescent="0.25">
      <c r="B6" s="110"/>
      <c r="C6" s="110"/>
      <c r="D6" s="110"/>
    </row>
    <row r="7" spans="2:6" ht="45.75" customHeight="1" x14ac:dyDescent="0.25">
      <c r="B7" s="207" t="s">
        <v>47</v>
      </c>
      <c r="C7" s="208"/>
      <c r="D7" s="208"/>
    </row>
    <row r="8" spans="2:6" ht="31.7" customHeight="1" x14ac:dyDescent="0.25">
      <c r="B8" s="208" t="s">
        <v>48</v>
      </c>
      <c r="C8" s="208"/>
      <c r="D8" s="208"/>
      <c r="E8" s="208"/>
      <c r="F8" s="208"/>
    </row>
    <row r="9" spans="2:6" x14ac:dyDescent="0.25">
      <c r="B9" s="208" t="s">
        <v>49</v>
      </c>
      <c r="C9" s="208"/>
      <c r="D9" s="208"/>
    </row>
    <row r="10" spans="2:6" x14ac:dyDescent="0.25">
      <c r="B10" s="172"/>
    </row>
    <row r="11" spans="2:6" x14ac:dyDescent="0.25">
      <c r="B11" s="164" t="s">
        <v>33</v>
      </c>
      <c r="C11" s="164" t="s">
        <v>50</v>
      </c>
      <c r="D11" s="111" t="s">
        <v>51</v>
      </c>
    </row>
    <row r="12" spans="2:6" ht="157.69999999999999" customHeight="1" x14ac:dyDescent="0.25">
      <c r="B12" s="164">
        <v>1</v>
      </c>
      <c r="C12" s="111" t="s">
        <v>52</v>
      </c>
      <c r="D12" s="187" t="s">
        <v>53</v>
      </c>
    </row>
    <row r="13" spans="2:6" ht="31.7" customHeight="1" x14ac:dyDescent="0.25">
      <c r="B13" s="164">
        <v>2</v>
      </c>
      <c r="C13" s="111" t="s">
        <v>54</v>
      </c>
      <c r="D13" s="187" t="s">
        <v>55</v>
      </c>
    </row>
    <row r="14" spans="2:6" x14ac:dyDescent="0.25">
      <c r="B14" s="164">
        <v>3</v>
      </c>
      <c r="C14" s="111" t="s">
        <v>56</v>
      </c>
      <c r="D14" s="187" t="s">
        <v>57</v>
      </c>
    </row>
    <row r="15" spans="2:6" x14ac:dyDescent="0.25">
      <c r="B15" s="164">
        <v>4</v>
      </c>
      <c r="C15" s="111" t="s">
        <v>58</v>
      </c>
      <c r="D15" s="187">
        <v>1</v>
      </c>
    </row>
    <row r="16" spans="2:6" ht="94.7" customHeight="1" x14ac:dyDescent="0.25">
      <c r="B16" s="164">
        <v>5</v>
      </c>
      <c r="C16" s="113" t="s">
        <v>59</v>
      </c>
      <c r="D16" s="111" t="s">
        <v>60</v>
      </c>
    </row>
    <row r="17" spans="2:6" ht="78.75" customHeight="1" x14ac:dyDescent="0.25">
      <c r="B17" s="164">
        <v>6</v>
      </c>
      <c r="C17" s="113" t="s">
        <v>61</v>
      </c>
      <c r="D17" s="197">
        <v>2995.8980455999999</v>
      </c>
    </row>
    <row r="18" spans="2:6" x14ac:dyDescent="0.25">
      <c r="B18" s="114" t="s">
        <v>62</v>
      </c>
      <c r="C18" s="111" t="s">
        <v>63</v>
      </c>
      <c r="D18" s="197">
        <v>52.509645999999996</v>
      </c>
    </row>
    <row r="19" spans="2:6" ht="15.75" customHeight="1" x14ac:dyDescent="0.25">
      <c r="B19" s="114" t="s">
        <v>64</v>
      </c>
      <c r="C19" s="111" t="s">
        <v>65</v>
      </c>
      <c r="D19" s="197">
        <v>2943.3883996</v>
      </c>
    </row>
    <row r="20" spans="2:6" ht="16.5" customHeight="1" x14ac:dyDescent="0.25">
      <c r="B20" s="114" t="s">
        <v>66</v>
      </c>
      <c r="C20" s="111" t="s">
        <v>67</v>
      </c>
      <c r="D20" s="197"/>
      <c r="F20" s="115"/>
    </row>
    <row r="21" spans="2:6" ht="35.450000000000003" customHeight="1" x14ac:dyDescent="0.25">
      <c r="B21" s="114" t="s">
        <v>68</v>
      </c>
      <c r="C21" s="116" t="s">
        <v>69</v>
      </c>
      <c r="D21" s="197"/>
    </row>
    <row r="22" spans="2:6" x14ac:dyDescent="0.25">
      <c r="B22" s="164">
        <v>7</v>
      </c>
      <c r="C22" s="116" t="s">
        <v>70</v>
      </c>
      <c r="D22" s="187" t="s">
        <v>71</v>
      </c>
    </row>
    <row r="23" spans="2:6" ht="123" customHeight="1" x14ac:dyDescent="0.25">
      <c r="B23" s="164">
        <v>8</v>
      </c>
      <c r="C23" s="117" t="s">
        <v>72</v>
      </c>
      <c r="D23" s="197">
        <v>2995.8980455999999</v>
      </c>
    </row>
    <row r="24" spans="2:6" ht="60.75" customHeight="1" x14ac:dyDescent="0.25">
      <c r="B24" s="164">
        <v>9</v>
      </c>
      <c r="C24" s="113" t="s">
        <v>73</v>
      </c>
      <c r="D24" s="197">
        <v>2995.8980455999999</v>
      </c>
    </row>
    <row r="25" spans="2:6" ht="118.5" customHeight="1" x14ac:dyDescent="0.25">
      <c r="B25" s="164">
        <v>10</v>
      </c>
      <c r="C25" s="111" t="s">
        <v>74</v>
      </c>
      <c r="D25" s="111"/>
    </row>
    <row r="26" spans="2:6" x14ac:dyDescent="0.25">
      <c r="B26" s="118"/>
      <c r="C26" s="119"/>
      <c r="D26" s="119"/>
    </row>
    <row r="27" spans="2:6" ht="37.5" customHeight="1" x14ac:dyDescent="0.25">
      <c r="B27" s="120"/>
    </row>
    <row r="28" spans="2:6" x14ac:dyDescent="0.25">
      <c r="B28" s="109" t="s">
        <v>75</v>
      </c>
    </row>
    <row r="29" spans="2:6" x14ac:dyDescent="0.25">
      <c r="B29" s="120" t="s">
        <v>76</v>
      </c>
    </row>
    <row r="31" spans="2:6" x14ac:dyDescent="0.25">
      <c r="B31" s="109" t="s">
        <v>77</v>
      </c>
    </row>
    <row r="32" spans="2:6" x14ac:dyDescent="0.25">
      <c r="B32" s="120" t="s">
        <v>78</v>
      </c>
    </row>
  </sheetData>
  <mergeCells count="5">
    <mergeCell ref="B3:D3"/>
    <mergeCell ref="B4:D4"/>
    <mergeCell ref="B7:D7"/>
    <mergeCell ref="B9:D9"/>
    <mergeCell ref="B8:F8"/>
  </mergeCells>
  <pageMargins left="0.7" right="0.7" top="0.75" bottom="0.75" header="0.3" footer="0.3"/>
  <pageSetup paperSize="9" scale="66" orientation="portrait" cellComments="atEnd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3:L23"/>
  <sheetViews>
    <sheetView view="pageBreakPreview" zoomScale="70" zoomScaleNormal="70" workbookViewId="0">
      <selection activeCell="F18" sqref="F18"/>
    </sheetView>
  </sheetViews>
  <sheetFormatPr defaultColWidth="9.140625" defaultRowHeight="15.75" x14ac:dyDescent="0.25"/>
  <cols>
    <col min="1" max="1" width="5.5703125" style="109" customWidth="1"/>
    <col min="2" max="2" width="9.140625" style="109"/>
    <col min="3" max="3" width="35.28515625" style="109" customWidth="1"/>
    <col min="4" max="4" width="13.85546875" style="109" customWidth="1"/>
    <col min="5" max="5" width="24.85546875" style="109" customWidth="1"/>
    <col min="6" max="6" width="15.5703125" style="109" customWidth="1"/>
    <col min="7" max="7" width="14.85546875" style="109" customWidth="1"/>
    <col min="8" max="8" width="16.7109375" style="109" customWidth="1"/>
    <col min="9" max="10" width="13" style="109" customWidth="1"/>
    <col min="11" max="11" width="18" style="109" customWidth="1"/>
    <col min="12" max="12" width="9.140625" style="109"/>
  </cols>
  <sheetData>
    <row r="3" spans="1:12" x14ac:dyDescent="0.25">
      <c r="B3" s="205" t="s">
        <v>79</v>
      </c>
      <c r="C3" s="205"/>
      <c r="D3" s="205"/>
      <c r="E3" s="205"/>
      <c r="F3" s="205"/>
      <c r="G3" s="205"/>
      <c r="H3" s="205"/>
      <c r="I3" s="205"/>
      <c r="J3" s="205"/>
      <c r="K3" s="120"/>
    </row>
    <row r="4" spans="1:12" x14ac:dyDescent="0.25">
      <c r="B4" s="206" t="s">
        <v>80</v>
      </c>
      <c r="C4" s="206"/>
      <c r="D4" s="206"/>
      <c r="E4" s="206"/>
      <c r="F4" s="206"/>
      <c r="G4" s="206"/>
      <c r="H4" s="206"/>
      <c r="I4" s="206"/>
      <c r="J4" s="206"/>
      <c r="K4" s="206"/>
    </row>
    <row r="5" spans="1:12" x14ac:dyDescent="0.25">
      <c r="B5" s="110"/>
      <c r="C5" s="110"/>
      <c r="D5" s="110"/>
      <c r="E5" s="110"/>
      <c r="F5" s="110"/>
      <c r="G5" s="110"/>
      <c r="H5" s="110"/>
      <c r="I5" s="110"/>
      <c r="J5" s="110"/>
      <c r="K5" s="110"/>
    </row>
    <row r="6" spans="1:12" ht="33" customHeight="1" x14ac:dyDescent="0.25">
      <c r="B6" s="210" t="s">
        <v>81</v>
      </c>
      <c r="C6" s="210"/>
      <c r="D6" s="210"/>
      <c r="E6" s="210"/>
      <c r="F6" s="210"/>
      <c r="G6" s="210"/>
      <c r="H6" s="210"/>
      <c r="I6" s="210"/>
      <c r="J6" s="210"/>
      <c r="K6" s="120"/>
      <c r="L6" s="121"/>
    </row>
    <row r="7" spans="1:12" x14ac:dyDescent="0.25">
      <c r="B7" s="208" t="s">
        <v>49</v>
      </c>
      <c r="C7" s="208"/>
      <c r="D7" s="208"/>
      <c r="E7" s="208"/>
      <c r="F7" s="208"/>
      <c r="G7" s="208"/>
      <c r="H7" s="208"/>
      <c r="I7" s="208"/>
      <c r="J7" s="208"/>
      <c r="K7" s="208"/>
      <c r="L7" s="121"/>
    </row>
    <row r="8" spans="1:12" x14ac:dyDescent="0.25">
      <c r="B8" s="172"/>
    </row>
    <row r="9" spans="1:12" ht="15.75" customHeight="1" x14ac:dyDescent="0.25">
      <c r="A9" s="189"/>
      <c r="B9" s="211" t="s">
        <v>33</v>
      </c>
      <c r="C9" s="211" t="s">
        <v>82</v>
      </c>
      <c r="D9" s="211" t="s">
        <v>83</v>
      </c>
      <c r="E9" s="211"/>
      <c r="F9" s="211"/>
      <c r="G9" s="211"/>
      <c r="H9" s="211"/>
      <c r="I9" s="211"/>
      <c r="J9" s="211"/>
      <c r="K9" s="189"/>
      <c r="L9" s="189"/>
    </row>
    <row r="10" spans="1:12" ht="15.75" customHeight="1" x14ac:dyDescent="0.25">
      <c r="A10" s="189"/>
      <c r="B10" s="211"/>
      <c r="C10" s="211"/>
      <c r="D10" s="211" t="s">
        <v>84</v>
      </c>
      <c r="E10" s="211" t="s">
        <v>85</v>
      </c>
      <c r="F10" s="211" t="s">
        <v>86</v>
      </c>
      <c r="G10" s="211"/>
      <c r="H10" s="211"/>
      <c r="I10" s="211"/>
      <c r="J10" s="211"/>
      <c r="K10" s="189"/>
      <c r="L10" s="189"/>
    </row>
    <row r="11" spans="1:12" ht="83.25" customHeight="1" x14ac:dyDescent="0.25">
      <c r="A11" s="189"/>
      <c r="B11" s="211"/>
      <c r="C11" s="211"/>
      <c r="D11" s="211"/>
      <c r="E11" s="211"/>
      <c r="F11" s="187" t="s">
        <v>87</v>
      </c>
      <c r="G11" s="187" t="s">
        <v>88</v>
      </c>
      <c r="H11" s="187" t="s">
        <v>43</v>
      </c>
      <c r="I11" s="187" t="s">
        <v>89</v>
      </c>
      <c r="J11" s="187" t="s">
        <v>90</v>
      </c>
      <c r="K11" s="189"/>
      <c r="L11" s="189"/>
    </row>
    <row r="12" spans="1:12" ht="49.7" customHeight="1" x14ac:dyDescent="0.25">
      <c r="A12" s="189"/>
      <c r="B12" s="190">
        <v>1</v>
      </c>
      <c r="C12" s="191" t="s">
        <v>91</v>
      </c>
      <c r="D12" s="192"/>
      <c r="E12" s="193"/>
      <c r="F12" s="212">
        <v>52.509645999999996</v>
      </c>
      <c r="G12" s="213"/>
      <c r="H12" s="194">
        <v>2943.3883996</v>
      </c>
      <c r="I12" s="194"/>
      <c r="J12" s="195">
        <v>2995.8980455999999</v>
      </c>
      <c r="K12" s="189"/>
      <c r="L12" s="189"/>
    </row>
    <row r="13" spans="1:12" ht="15.75" customHeight="1" x14ac:dyDescent="0.25">
      <c r="A13" s="189"/>
      <c r="B13" s="209" t="s">
        <v>92</v>
      </c>
      <c r="C13" s="209"/>
      <c r="D13" s="209"/>
      <c r="E13" s="209"/>
      <c r="F13" s="214">
        <v>52.509645999999996</v>
      </c>
      <c r="G13" s="215"/>
      <c r="H13" s="196">
        <v>2943.3883996</v>
      </c>
      <c r="I13" s="196"/>
      <c r="J13" s="196">
        <v>2995.8980455999999</v>
      </c>
      <c r="K13" s="189"/>
      <c r="L13" s="189"/>
    </row>
    <row r="14" spans="1:12" ht="28.5" customHeight="1" x14ac:dyDescent="0.25">
      <c r="A14" s="189"/>
      <c r="B14" s="209" t="s">
        <v>93</v>
      </c>
      <c r="C14" s="209"/>
      <c r="D14" s="209"/>
      <c r="E14" s="209"/>
      <c r="F14" s="214">
        <v>52.509645999999996</v>
      </c>
      <c r="G14" s="215"/>
      <c r="H14" s="196">
        <v>2943.3883996</v>
      </c>
      <c r="I14" s="196"/>
      <c r="J14" s="196">
        <v>2995.8980455999999</v>
      </c>
      <c r="K14" s="189"/>
      <c r="L14" s="189"/>
    </row>
    <row r="15" spans="1:12" x14ac:dyDescent="0.25">
      <c r="B15" s="172"/>
    </row>
    <row r="19" spans="2:2" x14ac:dyDescent="0.25">
      <c r="B19" s="109" t="s">
        <v>75</v>
      </c>
    </row>
    <row r="20" spans="2:2" x14ac:dyDescent="0.25">
      <c r="B20" s="120" t="s">
        <v>76</v>
      </c>
    </row>
    <row r="22" spans="2:2" x14ac:dyDescent="0.25">
      <c r="B22" s="109" t="s">
        <v>77</v>
      </c>
    </row>
    <row r="23" spans="2:2" x14ac:dyDescent="0.25">
      <c r="B23" s="120" t="s">
        <v>78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4" orientation="portrait" cellComments="atEnd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2:M28"/>
  <sheetViews>
    <sheetView view="pageBreakPreview" zoomScale="70" zoomScaleSheetLayoutView="70" workbookViewId="0">
      <selection activeCell="D33" sqref="D33"/>
    </sheetView>
  </sheetViews>
  <sheetFormatPr defaultColWidth="9.140625" defaultRowHeight="15.75" x14ac:dyDescent="0.25"/>
  <cols>
    <col min="1" max="1" width="9.140625" style="109"/>
    <col min="2" max="2" width="12.5703125" style="109" customWidth="1"/>
    <col min="3" max="3" width="22.42578125" style="109" customWidth="1"/>
    <col min="4" max="4" width="49.7109375" style="109" customWidth="1"/>
    <col min="5" max="5" width="10.140625" style="123" customWidth="1"/>
    <col min="6" max="6" width="20.7109375" style="109" customWidth="1"/>
    <col min="7" max="7" width="16.140625" style="109" customWidth="1"/>
    <col min="8" max="8" width="16.7109375" style="109" customWidth="1"/>
    <col min="9" max="9" width="9.140625" style="109"/>
    <col min="10" max="10" width="10.28515625" style="109" customWidth="1"/>
    <col min="11" max="11" width="9.140625" style="109"/>
  </cols>
  <sheetData>
    <row r="2" spans="1:13" x14ac:dyDescent="0.25">
      <c r="A2" s="189"/>
      <c r="B2" s="189"/>
      <c r="C2" s="189"/>
      <c r="D2" s="189"/>
      <c r="F2" s="189"/>
      <c r="G2" s="189"/>
      <c r="H2" s="189"/>
      <c r="I2" s="189"/>
      <c r="J2" s="189"/>
      <c r="K2" s="189"/>
    </row>
    <row r="3" spans="1:13" x14ac:dyDescent="0.25">
      <c r="A3" s="189"/>
      <c r="B3" s="189"/>
      <c r="C3" s="189"/>
      <c r="D3" s="189"/>
      <c r="F3" s="189"/>
      <c r="G3" s="189"/>
      <c r="H3" s="189"/>
      <c r="I3" s="189"/>
      <c r="J3" s="189"/>
      <c r="K3" s="189"/>
    </row>
    <row r="4" spans="1:13" x14ac:dyDescent="0.25">
      <c r="A4" s="205" t="s">
        <v>94</v>
      </c>
      <c r="B4" s="205"/>
      <c r="C4" s="205"/>
      <c r="D4" s="205"/>
      <c r="E4" s="205"/>
      <c r="F4" s="205"/>
      <c r="G4" s="205"/>
      <c r="H4" s="205"/>
    </row>
    <row r="5" spans="1:13" x14ac:dyDescent="0.25">
      <c r="A5" s="206" t="s">
        <v>95</v>
      </c>
      <c r="B5" s="206"/>
      <c r="C5" s="206"/>
      <c r="D5" s="206"/>
      <c r="E5" s="206"/>
      <c r="F5" s="206"/>
      <c r="G5" s="206"/>
      <c r="H5" s="206"/>
    </row>
    <row r="6" spans="1:13" x14ac:dyDescent="0.25">
      <c r="A6" s="172"/>
    </row>
    <row r="7" spans="1:13" ht="30.75" customHeight="1" x14ac:dyDescent="0.25">
      <c r="A7" s="210" t="s">
        <v>96</v>
      </c>
      <c r="B7" s="210"/>
      <c r="C7" s="210"/>
      <c r="D7" s="210"/>
      <c r="E7" s="210"/>
      <c r="F7" s="210"/>
      <c r="G7" s="210"/>
      <c r="H7" s="210"/>
    </row>
    <row r="8" spans="1:13" x14ac:dyDescent="0.25">
      <c r="A8" s="124"/>
      <c r="B8" s="124"/>
      <c r="C8" s="124"/>
      <c r="D8" s="124"/>
      <c r="E8" s="110"/>
      <c r="F8" s="124"/>
      <c r="G8" s="124"/>
      <c r="H8" s="124"/>
    </row>
    <row r="9" spans="1:13" ht="38.25" customHeight="1" x14ac:dyDescent="0.25">
      <c r="A9" s="211" t="s">
        <v>97</v>
      </c>
      <c r="B9" s="211" t="s">
        <v>98</v>
      </c>
      <c r="C9" s="211" t="s">
        <v>99</v>
      </c>
      <c r="D9" s="211" t="s">
        <v>100</v>
      </c>
      <c r="E9" s="211" t="s">
        <v>101</v>
      </c>
      <c r="F9" s="211" t="s">
        <v>102</v>
      </c>
      <c r="G9" s="211" t="s">
        <v>103</v>
      </c>
      <c r="H9" s="211"/>
    </row>
    <row r="10" spans="1:13" ht="40.700000000000003" customHeight="1" x14ac:dyDescent="0.25">
      <c r="A10" s="211"/>
      <c r="B10" s="211"/>
      <c r="C10" s="211"/>
      <c r="D10" s="211"/>
      <c r="E10" s="211"/>
      <c r="F10" s="211"/>
      <c r="G10" s="164" t="s">
        <v>104</v>
      </c>
      <c r="H10" s="164" t="s">
        <v>105</v>
      </c>
    </row>
    <row r="11" spans="1:13" x14ac:dyDescent="0.25">
      <c r="A11" s="125">
        <v>1</v>
      </c>
      <c r="B11" s="125"/>
      <c r="C11" s="125">
        <v>2</v>
      </c>
      <c r="D11" s="125" t="s">
        <v>106</v>
      </c>
      <c r="E11" s="125">
        <v>4</v>
      </c>
      <c r="F11" s="125">
        <v>5</v>
      </c>
      <c r="G11" s="125">
        <v>6</v>
      </c>
      <c r="H11" s="125">
        <v>7</v>
      </c>
    </row>
    <row r="12" spans="1:13" s="127" customFormat="1" x14ac:dyDescent="0.25">
      <c r="A12" s="216" t="s">
        <v>107</v>
      </c>
      <c r="B12" s="217"/>
      <c r="C12" s="218"/>
      <c r="D12" s="218"/>
      <c r="E12" s="217"/>
      <c r="F12" s="126">
        <f>SUM(F13:F13)</f>
        <v>53.387161641473</v>
      </c>
      <c r="G12" s="126"/>
      <c r="H12" s="126">
        <f>SUM(H13:H13)</f>
        <v>584.05999999999995</v>
      </c>
      <c r="I12" s="109"/>
      <c r="J12" s="109"/>
      <c r="K12" s="109"/>
      <c r="L12" s="109"/>
      <c r="M12" s="109"/>
    </row>
    <row r="13" spans="1:13" x14ac:dyDescent="0.25">
      <c r="A13" s="128">
        <v>1</v>
      </c>
      <c r="B13" s="129" t="s">
        <v>108</v>
      </c>
      <c r="C13" s="130" t="s">
        <v>109</v>
      </c>
      <c r="D13" s="131" t="s">
        <v>110</v>
      </c>
      <c r="E13" s="132" t="s">
        <v>111</v>
      </c>
      <c r="F13" s="128">
        <v>53.387161641473</v>
      </c>
      <c r="G13" s="133">
        <v>10.94</v>
      </c>
      <c r="H13" s="133">
        <f>ROUND(F13*G13,2)</f>
        <v>584.05999999999995</v>
      </c>
    </row>
    <row r="14" spans="1:13" x14ac:dyDescent="0.25">
      <c r="A14" s="216" t="s">
        <v>112</v>
      </c>
      <c r="B14" s="217"/>
      <c r="C14" s="218"/>
      <c r="D14" s="218"/>
      <c r="E14" s="217"/>
      <c r="F14" s="180"/>
      <c r="G14" s="126"/>
      <c r="H14" s="126">
        <v>0</v>
      </c>
    </row>
    <row r="15" spans="1:13" s="127" customFormat="1" x14ac:dyDescent="0.25">
      <c r="A15" s="216" t="s">
        <v>113</v>
      </c>
      <c r="B15" s="217"/>
      <c r="C15" s="218"/>
      <c r="D15" s="218"/>
      <c r="E15" s="217"/>
      <c r="F15" s="180"/>
      <c r="G15" s="126"/>
      <c r="H15" s="126">
        <v>0</v>
      </c>
      <c r="I15" s="109"/>
      <c r="J15" s="109"/>
      <c r="K15" s="109"/>
      <c r="L15" s="109"/>
      <c r="M15" s="109"/>
    </row>
    <row r="16" spans="1:13" x14ac:dyDescent="0.25">
      <c r="A16" s="216" t="s">
        <v>43</v>
      </c>
      <c r="B16" s="217"/>
      <c r="C16" s="218"/>
      <c r="D16" s="218"/>
      <c r="E16" s="217"/>
      <c r="F16" s="180"/>
      <c r="G16" s="126"/>
      <c r="H16" s="126">
        <f>SUM(H17:H18)</f>
        <v>687707.57</v>
      </c>
    </row>
    <row r="17" spans="1:13" s="127" customFormat="1" ht="47.25" customHeight="1" x14ac:dyDescent="0.25">
      <c r="A17" s="128">
        <v>2</v>
      </c>
      <c r="B17" s="128" t="s">
        <v>108</v>
      </c>
      <c r="C17" s="131" t="s">
        <v>114</v>
      </c>
      <c r="D17" s="131" t="s">
        <v>115</v>
      </c>
      <c r="E17" s="132" t="s">
        <v>116</v>
      </c>
      <c r="F17" s="128">
        <v>20</v>
      </c>
      <c r="G17" s="133">
        <v>34095.85</v>
      </c>
      <c r="H17" s="133">
        <f>ROUND(F17*G17,2)</f>
        <v>681917</v>
      </c>
      <c r="I17" s="109"/>
      <c r="J17" s="109"/>
      <c r="K17" s="109"/>
      <c r="L17" s="109"/>
      <c r="M17" s="109"/>
    </row>
    <row r="18" spans="1:13" s="127" customFormat="1" x14ac:dyDescent="0.25">
      <c r="A18" s="128">
        <v>3</v>
      </c>
      <c r="B18" s="128" t="s">
        <v>108</v>
      </c>
      <c r="C18" s="131" t="s">
        <v>117</v>
      </c>
      <c r="D18" s="131" t="s">
        <v>118</v>
      </c>
      <c r="E18" s="132" t="s">
        <v>119</v>
      </c>
      <c r="F18" s="128">
        <v>0.57142857142856995</v>
      </c>
      <c r="G18" s="133">
        <v>10133.5</v>
      </c>
      <c r="H18" s="133">
        <f>ROUND(F18*G18,2)</f>
        <v>5790.57</v>
      </c>
      <c r="I18" s="109"/>
      <c r="J18" s="109"/>
      <c r="K18" s="109"/>
      <c r="L18" s="109"/>
      <c r="M18" s="109"/>
    </row>
    <row r="19" spans="1:13" x14ac:dyDescent="0.25">
      <c r="A19" s="216" t="s">
        <v>120</v>
      </c>
      <c r="B19" s="217"/>
      <c r="C19" s="218"/>
      <c r="D19" s="218"/>
      <c r="E19" s="217"/>
      <c r="F19" s="180"/>
      <c r="G19" s="126"/>
      <c r="H19" s="126">
        <f>SUM(H20:H21)</f>
        <v>5652.24</v>
      </c>
    </row>
    <row r="20" spans="1:13" ht="31.7" customHeight="1" x14ac:dyDescent="0.25">
      <c r="A20" s="128">
        <v>4</v>
      </c>
      <c r="B20" s="128" t="s">
        <v>108</v>
      </c>
      <c r="C20" s="131" t="s">
        <v>121</v>
      </c>
      <c r="D20" s="131" t="s">
        <v>122</v>
      </c>
      <c r="E20" s="132" t="s">
        <v>116</v>
      </c>
      <c r="F20" s="128">
        <v>14.282277159152001</v>
      </c>
      <c r="G20" s="133">
        <v>394.94</v>
      </c>
      <c r="H20" s="133">
        <f>ROUND(F20*G20,2)</f>
        <v>5640.64</v>
      </c>
    </row>
    <row r="21" spans="1:13" ht="31.7" customHeight="1" x14ac:dyDescent="0.25">
      <c r="A21" s="128">
        <v>5</v>
      </c>
      <c r="B21" s="128" t="s">
        <v>108</v>
      </c>
      <c r="C21" s="131" t="s">
        <v>123</v>
      </c>
      <c r="D21" s="131" t="s">
        <v>124</v>
      </c>
      <c r="E21" s="132" t="s">
        <v>125</v>
      </c>
      <c r="F21" s="128">
        <v>11.599762077092</v>
      </c>
      <c r="G21" s="133">
        <v>1</v>
      </c>
      <c r="H21" s="133">
        <f>ROUND(F21*G21,2)</f>
        <v>11.6</v>
      </c>
    </row>
    <row r="24" spans="1:13" x14ac:dyDescent="0.25">
      <c r="B24" s="109" t="s">
        <v>75</v>
      </c>
    </row>
    <row r="25" spans="1:13" x14ac:dyDescent="0.25">
      <c r="B25" s="120" t="s">
        <v>76</v>
      </c>
    </row>
    <row r="27" spans="1:13" x14ac:dyDescent="0.25">
      <c r="B27" s="109" t="s">
        <v>77</v>
      </c>
    </row>
    <row r="28" spans="1:13" x14ac:dyDescent="0.25">
      <c r="B28" s="120" t="s">
        <v>78</v>
      </c>
    </row>
  </sheetData>
  <mergeCells count="15">
    <mergeCell ref="A14:E14"/>
    <mergeCell ref="A19:E19"/>
    <mergeCell ref="A12:E12"/>
    <mergeCell ref="A15:E15"/>
    <mergeCell ref="A4:H4"/>
    <mergeCell ref="A5:H5"/>
    <mergeCell ref="A7:H7"/>
    <mergeCell ref="A9:A10"/>
    <mergeCell ref="B9:B10"/>
    <mergeCell ref="C9:C10"/>
    <mergeCell ref="D9:D10"/>
    <mergeCell ref="E9:E10"/>
    <mergeCell ref="F9:F10"/>
    <mergeCell ref="G9:H9"/>
    <mergeCell ref="A16:E16"/>
  </mergeCells>
  <pageMargins left="0.70866141732283505" right="0.70866141732283505" top="0.74803149606299202" bottom="0.74803149606299202" header="0.31496062992126" footer="0.31496062992126"/>
  <pageSetup paperSize="9" scale="83" fitToHeight="0" orientation="landscape" cellComments="atEnd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E50"/>
  <sheetViews>
    <sheetView view="pageBreakPreview" topLeftCell="A32" workbookViewId="0">
      <selection activeCell="D45" sqref="D45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126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8" t="s">
        <v>127</v>
      </c>
      <c r="C5" s="198"/>
      <c r="D5" s="198"/>
      <c r="E5" s="198"/>
    </row>
    <row r="6" spans="2:5" x14ac:dyDescent="0.25">
      <c r="B6" s="135"/>
      <c r="C6" s="4"/>
      <c r="D6" s="4"/>
      <c r="E6" s="4"/>
    </row>
    <row r="7" spans="2:5" ht="25.5" customHeight="1" x14ac:dyDescent="0.25">
      <c r="B7" s="219" t="s">
        <v>47</v>
      </c>
      <c r="C7" s="219"/>
      <c r="D7" s="219"/>
      <c r="E7" s="219"/>
    </row>
    <row r="8" spans="2:5" x14ac:dyDescent="0.25">
      <c r="B8" s="220" t="s">
        <v>49</v>
      </c>
      <c r="C8" s="220"/>
      <c r="D8" s="220"/>
      <c r="E8" s="220"/>
    </row>
    <row r="9" spans="2:5" x14ac:dyDescent="0.25">
      <c r="B9" s="135"/>
      <c r="C9" s="4"/>
      <c r="D9" s="4"/>
      <c r="E9" s="4"/>
    </row>
    <row r="10" spans="2:5" ht="51" customHeight="1" x14ac:dyDescent="0.25">
      <c r="B10" s="2" t="s">
        <v>128</v>
      </c>
      <c r="C10" s="2" t="s">
        <v>129</v>
      </c>
      <c r="D10" s="2" t="s">
        <v>130</v>
      </c>
      <c r="E10" s="2" t="s">
        <v>131</v>
      </c>
    </row>
    <row r="11" spans="2:5" x14ac:dyDescent="0.25">
      <c r="B11" s="105" t="s">
        <v>132</v>
      </c>
      <c r="C11" s="106">
        <f>'Прил.5 Расчет СМР и ОБ'!J14</f>
        <v>26947.56</v>
      </c>
      <c r="D11" s="107">
        <f t="shared" ref="D11:D18" si="0">C11/$C$24</f>
        <v>0.24713394955809914</v>
      </c>
      <c r="E11" s="107">
        <f t="shared" ref="E11:E18" si="1">C11/$C$40</f>
        <v>5.4827067310168325E-3</v>
      </c>
    </row>
    <row r="12" spans="2:5" x14ac:dyDescent="0.25">
      <c r="B12" s="105" t="s">
        <v>133</v>
      </c>
      <c r="C12" s="106">
        <f>'Прил.5 Расчет СМР и ОБ'!J17</f>
        <v>0</v>
      </c>
      <c r="D12" s="107">
        <f t="shared" si="0"/>
        <v>0</v>
      </c>
      <c r="E12" s="107">
        <f t="shared" si="1"/>
        <v>0</v>
      </c>
    </row>
    <row r="13" spans="2:5" x14ac:dyDescent="0.25">
      <c r="B13" s="105" t="s">
        <v>134</v>
      </c>
      <c r="C13" s="106">
        <f>'Прил.5 Расчет СМР и ОБ'!J18</f>
        <v>0</v>
      </c>
      <c r="D13" s="107">
        <f t="shared" si="0"/>
        <v>0</v>
      </c>
      <c r="E13" s="107">
        <f t="shared" si="1"/>
        <v>0</v>
      </c>
    </row>
    <row r="14" spans="2:5" x14ac:dyDescent="0.25">
      <c r="B14" s="105" t="s">
        <v>135</v>
      </c>
      <c r="C14" s="106">
        <f>C13+C12</f>
        <v>0</v>
      </c>
      <c r="D14" s="107">
        <f t="shared" si="0"/>
        <v>0</v>
      </c>
      <c r="E14" s="107">
        <f t="shared" si="1"/>
        <v>0</v>
      </c>
    </row>
    <row r="15" spans="2:5" x14ac:dyDescent="0.25">
      <c r="B15" s="105" t="s">
        <v>136</v>
      </c>
      <c r="C15" s="106">
        <v>0</v>
      </c>
      <c r="D15" s="107">
        <f t="shared" si="0"/>
        <v>0</v>
      </c>
      <c r="E15" s="107">
        <f t="shared" si="1"/>
        <v>0</v>
      </c>
    </row>
    <row r="16" spans="2:5" x14ac:dyDescent="0.25">
      <c r="B16" s="105" t="s">
        <v>137</v>
      </c>
      <c r="C16" s="106">
        <f>'Прил.5 Расчет СМР и ОБ'!J31</f>
        <v>45350.8</v>
      </c>
      <c r="D16" s="107">
        <f t="shared" si="0"/>
        <v>0.4159086136043279</v>
      </c>
      <c r="E16" s="107">
        <f t="shared" si="1"/>
        <v>9.2270000110213392E-3</v>
      </c>
    </row>
    <row r="17" spans="2:5" x14ac:dyDescent="0.25">
      <c r="B17" s="105" t="s">
        <v>138</v>
      </c>
      <c r="C17" s="106">
        <f>'Прил.5 Расчет СМР и ОБ'!J33</f>
        <v>93.26</v>
      </c>
      <c r="D17" s="107">
        <f t="shared" si="0"/>
        <v>8.5528011203197336E-4</v>
      </c>
      <c r="E17" s="107">
        <f t="shared" si="1"/>
        <v>1.897452792514906E-5</v>
      </c>
    </row>
    <row r="18" spans="2:5" x14ac:dyDescent="0.25">
      <c r="B18" s="105" t="s">
        <v>139</v>
      </c>
      <c r="C18" s="106">
        <f>C17+C16</f>
        <v>45444.060000000005</v>
      </c>
      <c r="D18" s="107">
        <f t="shared" si="0"/>
        <v>0.41676389371635991</v>
      </c>
      <c r="E18" s="107">
        <f t="shared" si="1"/>
        <v>9.2459745389464887E-3</v>
      </c>
    </row>
    <row r="19" spans="2:5" x14ac:dyDescent="0.25">
      <c r="B19" s="105" t="s">
        <v>140</v>
      </c>
      <c r="C19" s="106">
        <f>C18+C14+C11</f>
        <v>72391.62000000001</v>
      </c>
      <c r="D19" s="107"/>
      <c r="E19" s="105"/>
    </row>
    <row r="20" spans="2:5" x14ac:dyDescent="0.25">
      <c r="B20" s="105" t="s">
        <v>141</v>
      </c>
      <c r="C20" s="106">
        <f>ROUND(C21*(C11+C15),2)</f>
        <v>12395.88</v>
      </c>
      <c r="D20" s="107">
        <f>C20/$C$24</f>
        <v>0.11368163880693649</v>
      </c>
      <c r="E20" s="107">
        <f>C20/$C$40</f>
        <v>2.5220455845678395E-3</v>
      </c>
    </row>
    <row r="21" spans="2:5" x14ac:dyDescent="0.25">
      <c r="B21" s="105" t="s">
        <v>142</v>
      </c>
      <c r="C21" s="179">
        <v>0.46</v>
      </c>
      <c r="D21" s="107"/>
      <c r="E21" s="105"/>
    </row>
    <row r="22" spans="2:5" x14ac:dyDescent="0.25">
      <c r="B22" s="105" t="s">
        <v>143</v>
      </c>
      <c r="C22" s="106">
        <f>ROUND(C23*(C11+C15),2)</f>
        <v>24252.799999999999</v>
      </c>
      <c r="D22" s="107">
        <f>C22/$C$24</f>
        <v>0.22242051791860437</v>
      </c>
      <c r="E22" s="107">
        <f>C22/$C$40</f>
        <v>4.9344352440816551E-3</v>
      </c>
    </row>
    <row r="23" spans="2:5" x14ac:dyDescent="0.25">
      <c r="B23" s="105" t="s">
        <v>144</v>
      </c>
      <c r="C23" s="179">
        <v>0.9</v>
      </c>
      <c r="D23" s="107"/>
      <c r="E23" s="105"/>
    </row>
    <row r="24" spans="2:5" x14ac:dyDescent="0.25">
      <c r="B24" s="105" t="s">
        <v>145</v>
      </c>
      <c r="C24" s="106">
        <f>C19+C20+C22</f>
        <v>109040.30000000002</v>
      </c>
      <c r="D24" s="107">
        <f>C24/$C$24</f>
        <v>1</v>
      </c>
      <c r="E24" s="107">
        <f>C24/$C$40</f>
        <v>2.2185162098612817E-2</v>
      </c>
    </row>
    <row r="25" spans="2:5" ht="25.5" customHeight="1" x14ac:dyDescent="0.25">
      <c r="B25" s="105" t="s">
        <v>146</v>
      </c>
      <c r="C25" s="106">
        <f>'Прил.5 Расчет СМР и ОБ'!J26</f>
        <v>4305048.9800000004</v>
      </c>
      <c r="D25" s="107"/>
      <c r="E25" s="107">
        <f>C25/$C$40</f>
        <v>0.87589826388745962</v>
      </c>
    </row>
    <row r="26" spans="2:5" ht="25.5" customHeight="1" x14ac:dyDescent="0.25">
      <c r="B26" s="105" t="s">
        <v>147</v>
      </c>
      <c r="C26" s="106">
        <f>'Прил.5 Расчет СМР и ОБ'!J27</f>
        <v>4305049.3899999997</v>
      </c>
      <c r="D26" s="107"/>
      <c r="E26" s="107">
        <f>C26/$C$40</f>
        <v>0.87589834730539273</v>
      </c>
    </row>
    <row r="27" spans="2:5" x14ac:dyDescent="0.25">
      <c r="B27" s="105" t="s">
        <v>148</v>
      </c>
      <c r="C27" s="134">
        <f>C24+C25</f>
        <v>4414089.28</v>
      </c>
      <c r="D27" s="107"/>
      <c r="E27" s="107">
        <f>C27/$C$40</f>
        <v>0.89808342598607238</v>
      </c>
    </row>
    <row r="28" spans="2:5" ht="33" customHeight="1" x14ac:dyDescent="0.25">
      <c r="B28" s="105" t="s">
        <v>149</v>
      </c>
      <c r="C28" s="105"/>
      <c r="D28" s="105"/>
      <c r="E28" s="105"/>
    </row>
    <row r="29" spans="2:5" ht="25.5" customHeight="1" x14ac:dyDescent="0.25">
      <c r="B29" s="105" t="s">
        <v>150</v>
      </c>
      <c r="C29" s="134">
        <f>ROUND(C24*3.9%,2)</f>
        <v>4252.57</v>
      </c>
      <c r="D29" s="105"/>
      <c r="E29" s="107">
        <f t="shared" ref="E29:E38" si="2">C29/$C$40</f>
        <v>8.6522097596666457E-4</v>
      </c>
    </row>
    <row r="30" spans="2:5" ht="38.25" customHeight="1" x14ac:dyDescent="0.25">
      <c r="B30" s="184" t="s">
        <v>151</v>
      </c>
      <c r="C30" s="185">
        <f>ROUND((C24+C29)*2.1%,2)</f>
        <v>2379.15</v>
      </c>
      <c r="D30" s="184"/>
      <c r="E30" s="107">
        <f t="shared" si="2"/>
        <v>4.8405798963240822E-4</v>
      </c>
    </row>
    <row r="31" spans="2:5" x14ac:dyDescent="0.25">
      <c r="B31" s="184" t="s">
        <v>152</v>
      </c>
      <c r="C31" s="185">
        <v>261240</v>
      </c>
      <c r="D31" s="184"/>
      <c r="E31" s="107">
        <f t="shared" si="2"/>
        <v>5.3151465528264427E-2</v>
      </c>
    </row>
    <row r="32" spans="2:5" ht="25.5" customHeight="1" x14ac:dyDescent="0.25">
      <c r="B32" s="184" t="s">
        <v>153</v>
      </c>
      <c r="C32" s="185">
        <v>0</v>
      </c>
      <c r="D32" s="184"/>
      <c r="E32" s="107">
        <f t="shared" si="2"/>
        <v>0</v>
      </c>
    </row>
    <row r="33" spans="2:5" ht="25.5" customHeight="1" x14ac:dyDescent="0.25">
      <c r="B33" s="105" t="s">
        <v>154</v>
      </c>
      <c r="C33" s="134">
        <v>0</v>
      </c>
      <c r="D33" s="105"/>
      <c r="E33" s="107">
        <f t="shared" si="2"/>
        <v>0</v>
      </c>
    </row>
    <row r="34" spans="2:5" ht="51" customHeight="1" x14ac:dyDescent="0.25">
      <c r="B34" s="105" t="s">
        <v>155</v>
      </c>
      <c r="C34" s="134">
        <v>0</v>
      </c>
      <c r="D34" s="105"/>
      <c r="E34" s="107">
        <f t="shared" si="2"/>
        <v>0</v>
      </c>
    </row>
    <row r="35" spans="2:5" ht="76.7" customHeight="1" x14ac:dyDescent="0.25">
      <c r="B35" s="105" t="s">
        <v>156</v>
      </c>
      <c r="C35" s="134">
        <v>0</v>
      </c>
      <c r="D35" s="105"/>
      <c r="E35" s="107">
        <f t="shared" si="2"/>
        <v>0</v>
      </c>
    </row>
    <row r="36" spans="2:5" ht="25.5" customHeight="1" x14ac:dyDescent="0.25">
      <c r="B36" s="105" t="s">
        <v>157</v>
      </c>
      <c r="C36" s="134">
        <f>ROUND((C27+C32+C33+C34+C35+C29+C31+C30)*1.72%,2)</f>
        <v>80529.73</v>
      </c>
      <c r="D36" s="105"/>
      <c r="E36" s="107">
        <f t="shared" si="2"/>
        <v>1.6384447895021595E-2</v>
      </c>
    </row>
    <row r="37" spans="2:5" x14ac:dyDescent="0.25">
      <c r="B37" s="105" t="s">
        <v>158</v>
      </c>
      <c r="C37" s="134">
        <f>ROUND((C27+C32+C33+C34+C35+C29+C31+C30)*0.2%,2)</f>
        <v>9363.92</v>
      </c>
      <c r="D37" s="105"/>
      <c r="E37" s="107">
        <f t="shared" si="2"/>
        <v>1.9051679340431245E-3</v>
      </c>
    </row>
    <row r="38" spans="2:5" ht="38.25" customHeight="1" x14ac:dyDescent="0.25">
      <c r="B38" s="105" t="s">
        <v>159</v>
      </c>
      <c r="C38" s="106">
        <f>C27+C32+C33+C34+C35+C29+C31+C30+C36+C37</f>
        <v>4771854.6500000013</v>
      </c>
      <c r="D38" s="105"/>
      <c r="E38" s="107">
        <f t="shared" si="2"/>
        <v>0.9708737863090009</v>
      </c>
    </row>
    <row r="39" spans="2:5" ht="13.7" customHeight="1" x14ac:dyDescent="0.25">
      <c r="B39" s="105" t="s">
        <v>160</v>
      </c>
      <c r="C39" s="106">
        <f>ROUND(C38*3%,2)</f>
        <v>143155.64000000001</v>
      </c>
      <c r="D39" s="105"/>
      <c r="E39" s="107">
        <f>C39/$C$38</f>
        <v>3.0000000104781058E-2</v>
      </c>
    </row>
    <row r="40" spans="2:5" x14ac:dyDescent="0.25">
      <c r="B40" s="105" t="s">
        <v>161</v>
      </c>
      <c r="C40" s="106">
        <f>C39+C38</f>
        <v>4915010.290000001</v>
      </c>
      <c r="D40" s="105"/>
      <c r="E40" s="107">
        <f>C40/$C$40</f>
        <v>1</v>
      </c>
    </row>
    <row r="41" spans="2:5" x14ac:dyDescent="0.25">
      <c r="B41" s="105" t="s">
        <v>162</v>
      </c>
      <c r="C41" s="106">
        <f>C40/'Прил.5 Расчет СМР и ОБ'!E40</f>
        <v>4915010.290000001</v>
      </c>
      <c r="D41" s="105"/>
      <c r="E41" s="105"/>
    </row>
    <row r="42" spans="2:5" x14ac:dyDescent="0.25">
      <c r="B42" s="108"/>
      <c r="C42" s="4"/>
      <c r="D42" s="4"/>
      <c r="E42" s="4"/>
    </row>
    <row r="43" spans="2:5" x14ac:dyDescent="0.25">
      <c r="B43" s="108" t="s">
        <v>163</v>
      </c>
      <c r="C43" s="4"/>
      <c r="D43" s="4"/>
      <c r="E43" s="4"/>
    </row>
    <row r="44" spans="2:5" x14ac:dyDescent="0.25">
      <c r="B44" s="108" t="s">
        <v>164</v>
      </c>
      <c r="C44" s="4"/>
      <c r="D44" s="4"/>
      <c r="E44" s="4"/>
    </row>
    <row r="45" spans="2:5" x14ac:dyDescent="0.25">
      <c r="B45" s="108"/>
      <c r="C45" s="4"/>
      <c r="D45" s="4"/>
      <c r="E45" s="4"/>
    </row>
    <row r="46" spans="2:5" x14ac:dyDescent="0.25">
      <c r="B46" s="108" t="s">
        <v>165</v>
      </c>
      <c r="C46" s="4"/>
      <c r="D46" s="4"/>
      <c r="E46" s="4"/>
    </row>
    <row r="47" spans="2:5" x14ac:dyDescent="0.25">
      <c r="B47" s="220" t="s">
        <v>166</v>
      </c>
      <c r="C47" s="220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76" orientation="portrait" cellComments="atEnd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2:J46"/>
  <sheetViews>
    <sheetView tabSelected="1" view="pageBreakPreview" zoomScale="55" zoomScaleSheetLayoutView="55" workbookViewId="0">
      <selection activeCell="AF50" sqref="AF50:AF51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5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2" spans="1:10" ht="15.75" customHeight="1" x14ac:dyDescent="0.25">
      <c r="H2" s="236" t="s">
        <v>167</v>
      </c>
      <c r="I2" s="236"/>
      <c r="J2" s="236"/>
    </row>
    <row r="4" spans="1:10" s="4" customFormat="1" ht="12.75" customHeight="1" x14ac:dyDescent="0.2">
      <c r="A4" s="198" t="s">
        <v>168</v>
      </c>
      <c r="B4" s="198"/>
      <c r="C4" s="198"/>
      <c r="D4" s="198"/>
      <c r="E4" s="198"/>
      <c r="F4" s="198"/>
      <c r="G4" s="198"/>
      <c r="H4" s="198"/>
      <c r="I4" s="198"/>
      <c r="J4" s="198"/>
    </row>
    <row r="5" spans="1:10" s="4" customFormat="1" ht="12.75" customHeight="1" x14ac:dyDescent="0.2">
      <c r="A5" s="176"/>
      <c r="B5" s="176"/>
      <c r="C5" s="28"/>
      <c r="D5" s="176"/>
      <c r="E5" s="176"/>
      <c r="F5" s="176"/>
      <c r="G5" s="176"/>
      <c r="H5" s="176"/>
      <c r="I5" s="176"/>
      <c r="J5" s="176"/>
    </row>
    <row r="6" spans="1:10" s="4" customFormat="1" ht="22.7" customHeight="1" x14ac:dyDescent="0.2">
      <c r="A6" s="136" t="s">
        <v>169</v>
      </c>
      <c r="B6" s="137"/>
      <c r="C6" s="137"/>
      <c r="D6" s="240" t="s">
        <v>170</v>
      </c>
      <c r="E6" s="240"/>
      <c r="F6" s="240"/>
      <c r="G6" s="240"/>
      <c r="H6" s="240"/>
      <c r="I6" s="240"/>
      <c r="J6" s="240"/>
    </row>
    <row r="7" spans="1:10" s="4" customFormat="1" ht="12.75" customHeight="1" x14ac:dyDescent="0.2">
      <c r="A7" s="201" t="s">
        <v>49</v>
      </c>
      <c r="B7" s="219"/>
      <c r="C7" s="219"/>
      <c r="D7" s="219"/>
      <c r="E7" s="219"/>
      <c r="F7" s="219"/>
      <c r="G7" s="219"/>
      <c r="H7" s="219"/>
      <c r="I7" s="42"/>
      <c r="J7" s="42"/>
    </row>
    <row r="8" spans="1:10" s="4" customFormat="1" ht="13.7" customHeight="1" x14ac:dyDescent="0.2">
      <c r="A8" s="201"/>
      <c r="B8" s="219"/>
      <c r="C8" s="219"/>
      <c r="D8" s="219"/>
      <c r="E8" s="219"/>
      <c r="F8" s="219"/>
      <c r="G8" s="219"/>
      <c r="H8" s="219"/>
    </row>
    <row r="9" spans="1:10" ht="27" customHeight="1" x14ac:dyDescent="0.25">
      <c r="A9" s="228" t="s">
        <v>13</v>
      </c>
      <c r="B9" s="228" t="s">
        <v>99</v>
      </c>
      <c r="C9" s="228" t="s">
        <v>128</v>
      </c>
      <c r="D9" s="228" t="s">
        <v>101</v>
      </c>
      <c r="E9" s="222" t="s">
        <v>171</v>
      </c>
      <c r="F9" s="237" t="s">
        <v>103</v>
      </c>
      <c r="G9" s="238"/>
      <c r="H9" s="222" t="s">
        <v>172</v>
      </c>
      <c r="I9" s="237" t="s">
        <v>173</v>
      </c>
      <c r="J9" s="238"/>
    </row>
    <row r="10" spans="1:10" ht="28.5" customHeight="1" x14ac:dyDescent="0.25">
      <c r="A10" s="228"/>
      <c r="B10" s="228"/>
      <c r="C10" s="228"/>
      <c r="D10" s="228"/>
      <c r="E10" s="239"/>
      <c r="F10" s="2" t="s">
        <v>174</v>
      </c>
      <c r="G10" s="2" t="s">
        <v>105</v>
      </c>
      <c r="H10" s="239"/>
      <c r="I10" s="2" t="s">
        <v>174</v>
      </c>
      <c r="J10" s="2" t="s">
        <v>105</v>
      </c>
    </row>
    <row r="11" spans="1:10" x14ac:dyDescent="0.25">
      <c r="A11" s="2">
        <v>1</v>
      </c>
      <c r="B11" s="2">
        <v>2</v>
      </c>
      <c r="C11" s="2">
        <v>3</v>
      </c>
      <c r="D11" s="2">
        <v>4</v>
      </c>
      <c r="E11" s="2">
        <v>5</v>
      </c>
      <c r="F11" s="2">
        <v>6</v>
      </c>
      <c r="G11" s="2">
        <v>7</v>
      </c>
      <c r="H11" s="2">
        <v>8</v>
      </c>
      <c r="I11" s="173">
        <v>9</v>
      </c>
      <c r="J11" s="173">
        <v>10</v>
      </c>
    </row>
    <row r="12" spans="1:10" x14ac:dyDescent="0.25">
      <c r="A12" s="2"/>
      <c r="B12" s="226" t="s">
        <v>175</v>
      </c>
      <c r="C12" s="227"/>
      <c r="D12" s="228"/>
      <c r="E12" s="229"/>
      <c r="F12" s="230"/>
      <c r="G12" s="230"/>
      <c r="H12" s="231"/>
      <c r="I12" s="138"/>
      <c r="J12" s="138"/>
    </row>
    <row r="13" spans="1:10" ht="25.5" customHeight="1" x14ac:dyDescent="0.25">
      <c r="A13" s="2">
        <v>1</v>
      </c>
      <c r="B13" s="139" t="s">
        <v>109</v>
      </c>
      <c r="C13" s="8" t="s">
        <v>176</v>
      </c>
      <c r="D13" s="2" t="s">
        <v>177</v>
      </c>
      <c r="E13" s="140">
        <v>53.387161641473</v>
      </c>
      <c r="F13" s="26">
        <v>10.94</v>
      </c>
      <c r="G13" s="26">
        <f>Прил.3!H12</f>
        <v>584.05999999999995</v>
      </c>
      <c r="H13" s="141">
        <f>G13/$G$14</f>
        <v>1</v>
      </c>
      <c r="I13" s="26">
        <f>ФОТр.тек.!E13</f>
        <v>504.75733271476997</v>
      </c>
      <c r="J13" s="26">
        <f>ROUND(I13*E13,2)</f>
        <v>26947.56</v>
      </c>
    </row>
    <row r="14" spans="1:10" s="12" customFormat="1" ht="25.5" customHeight="1" x14ac:dyDescent="0.2">
      <c r="A14" s="2"/>
      <c r="B14" s="2"/>
      <c r="C14" s="148" t="s">
        <v>178</v>
      </c>
      <c r="D14" s="2" t="s">
        <v>177</v>
      </c>
      <c r="E14" s="140">
        <f>SUM(E13:E13)</f>
        <v>53.387161641473</v>
      </c>
      <c r="F14" s="26"/>
      <c r="G14" s="26">
        <f>SUM(G13:G13)</f>
        <v>584.05999999999995</v>
      </c>
      <c r="H14" s="175">
        <v>1</v>
      </c>
      <c r="I14" s="138"/>
      <c r="J14" s="26">
        <f>SUM(J13:J13)</f>
        <v>26947.56</v>
      </c>
    </row>
    <row r="15" spans="1:10" s="12" customFormat="1" ht="14.25" customHeight="1" x14ac:dyDescent="0.2">
      <c r="A15" s="2"/>
      <c r="B15" s="227" t="s">
        <v>112</v>
      </c>
      <c r="C15" s="227"/>
      <c r="D15" s="228"/>
      <c r="E15" s="229"/>
      <c r="F15" s="230"/>
      <c r="G15" s="230"/>
      <c r="H15" s="231"/>
      <c r="I15" s="138"/>
      <c r="J15" s="138"/>
    </row>
    <row r="16" spans="1:10" s="12" customFormat="1" ht="14.25" customHeight="1" x14ac:dyDescent="0.2">
      <c r="A16" s="2"/>
      <c r="B16" s="226" t="s">
        <v>113</v>
      </c>
      <c r="C16" s="227"/>
      <c r="D16" s="228"/>
      <c r="E16" s="229"/>
      <c r="F16" s="230"/>
      <c r="G16" s="230"/>
      <c r="H16" s="231"/>
      <c r="I16" s="138"/>
      <c r="J16" s="138"/>
    </row>
    <row r="17" spans="1:10" s="12" customFormat="1" ht="14.25" customHeight="1" x14ac:dyDescent="0.2">
      <c r="A17" s="2"/>
      <c r="B17" s="2"/>
      <c r="C17" s="8" t="s">
        <v>179</v>
      </c>
      <c r="D17" s="2"/>
      <c r="E17" s="140"/>
      <c r="F17" s="26"/>
      <c r="G17" s="26">
        <v>0</v>
      </c>
      <c r="H17" s="175">
        <v>0</v>
      </c>
      <c r="I17" s="143"/>
      <c r="J17" s="26">
        <v>0</v>
      </c>
    </row>
    <row r="18" spans="1:10" s="12" customFormat="1" ht="14.25" customHeight="1" x14ac:dyDescent="0.2">
      <c r="A18" s="2"/>
      <c r="B18" s="2"/>
      <c r="C18" s="8" t="s">
        <v>180</v>
      </c>
      <c r="D18" s="2"/>
      <c r="E18" s="174"/>
      <c r="F18" s="26"/>
      <c r="G18" s="143">
        <v>0</v>
      </c>
      <c r="H18" s="141">
        <v>0</v>
      </c>
      <c r="I18" s="26"/>
      <c r="J18" s="26">
        <v>0</v>
      </c>
    </row>
    <row r="19" spans="1:10" s="12" customFormat="1" ht="25.5" customHeight="1" x14ac:dyDescent="0.2">
      <c r="A19" s="2"/>
      <c r="B19" s="2"/>
      <c r="C19" s="148" t="s">
        <v>181</v>
      </c>
      <c r="D19" s="2"/>
      <c r="E19" s="174"/>
      <c r="F19" s="26"/>
      <c r="G19" s="26">
        <f>G18+G17</f>
        <v>0</v>
      </c>
      <c r="H19" s="144">
        <v>1</v>
      </c>
      <c r="I19" s="145"/>
      <c r="J19" s="146">
        <f>J18+J17</f>
        <v>0</v>
      </c>
    </row>
    <row r="20" spans="1:10" s="12" customFormat="1" ht="14.25" customHeight="1" x14ac:dyDescent="0.2">
      <c r="A20" s="2"/>
      <c r="B20" s="226" t="s">
        <v>43</v>
      </c>
      <c r="C20" s="226"/>
      <c r="D20" s="232"/>
      <c r="E20" s="233"/>
      <c r="F20" s="234"/>
      <c r="G20" s="234"/>
      <c r="H20" s="235"/>
      <c r="I20" s="138"/>
      <c r="J20" s="138"/>
    </row>
    <row r="21" spans="1:10" x14ac:dyDescent="0.25">
      <c r="A21" s="2"/>
      <c r="B21" s="227" t="s">
        <v>182</v>
      </c>
      <c r="C21" s="227"/>
      <c r="D21" s="228"/>
      <c r="E21" s="229"/>
      <c r="F21" s="230"/>
      <c r="G21" s="230"/>
      <c r="H21" s="231"/>
      <c r="I21" s="138"/>
      <c r="J21" s="138"/>
    </row>
    <row r="22" spans="1:10" s="12" customFormat="1" ht="38.25" customHeight="1" x14ac:dyDescent="0.2">
      <c r="A22" s="2">
        <v>2</v>
      </c>
      <c r="B22" s="181" t="s">
        <v>183</v>
      </c>
      <c r="C22" s="182" t="s">
        <v>184</v>
      </c>
      <c r="D22" s="2" t="s">
        <v>116</v>
      </c>
      <c r="E22" s="147">
        <v>20</v>
      </c>
      <c r="F22" s="142">
        <f>ROUND(I22/Прил.10!$D$14,2)</f>
        <v>34095.85</v>
      </c>
      <c r="G22" s="26">
        <f>ROUND(E22*F22,2)</f>
        <v>681917</v>
      </c>
      <c r="H22" s="141">
        <f>G22/$G$26</f>
        <v>0.99157989492539689</v>
      </c>
      <c r="I22" s="26">
        <v>213440</v>
      </c>
      <c r="J22" s="26">
        <f>ROUND(I22*E22,2)</f>
        <v>4268800</v>
      </c>
    </row>
    <row r="23" spans="1:10" x14ac:dyDescent="0.25">
      <c r="A23" s="2"/>
      <c r="B23" s="181"/>
      <c r="C23" s="182" t="s">
        <v>185</v>
      </c>
      <c r="D23" s="2"/>
      <c r="E23" s="140"/>
      <c r="F23" s="142"/>
      <c r="G23" s="26">
        <f>SUM(G22)</f>
        <v>681917</v>
      </c>
      <c r="H23" s="141">
        <f>G22/$G$26</f>
        <v>0.99157989492539689</v>
      </c>
      <c r="I23" s="143"/>
      <c r="J23" s="26">
        <f>SUM(J22)</f>
        <v>4268800</v>
      </c>
    </row>
    <row r="24" spans="1:10" s="12" customFormat="1" ht="14.25" hidden="1" customHeight="1" outlineLevel="1" x14ac:dyDescent="0.2">
      <c r="A24" s="2">
        <v>3</v>
      </c>
      <c r="B24" s="181" t="s">
        <v>117</v>
      </c>
      <c r="C24" s="182" t="s">
        <v>118</v>
      </c>
      <c r="D24" s="2" t="s">
        <v>119</v>
      </c>
      <c r="E24" s="147">
        <v>0.57142857142856995</v>
      </c>
      <c r="F24" s="142">
        <v>10133.5</v>
      </c>
      <c r="G24" s="26">
        <f>ROUND(E24*F24,2)</f>
        <v>5790.57</v>
      </c>
      <c r="H24" s="141">
        <f>G24/$G$26</f>
        <v>8.420105074603149E-3</v>
      </c>
      <c r="I24" s="26">
        <f>ROUND(F24*Прил.10!$D$14,2)</f>
        <v>63435.71</v>
      </c>
      <c r="J24" s="26">
        <f>ROUND(I24*E24,2)</f>
        <v>36248.980000000003</v>
      </c>
    </row>
    <row r="25" spans="1:10" collapsed="1" x14ac:dyDescent="0.25">
      <c r="A25" s="2"/>
      <c r="B25" s="181"/>
      <c r="C25" s="182" t="s">
        <v>186</v>
      </c>
      <c r="D25" s="2"/>
      <c r="E25" s="140"/>
      <c r="F25" s="142"/>
      <c r="G25" s="26">
        <f>SUM(G24)</f>
        <v>5790.57</v>
      </c>
      <c r="H25" s="141">
        <f>G25/$G$26</f>
        <v>8.420105074603149E-3</v>
      </c>
      <c r="I25" s="143"/>
      <c r="J25" s="26">
        <f>SUM(J24)</f>
        <v>36248.980000000003</v>
      </c>
    </row>
    <row r="26" spans="1:10" x14ac:dyDescent="0.25">
      <c r="A26" s="2"/>
      <c r="B26" s="181"/>
      <c r="C26" s="183" t="s">
        <v>187</v>
      </c>
      <c r="D26" s="2"/>
      <c r="E26" s="174"/>
      <c r="F26" s="142"/>
      <c r="G26" s="26">
        <f>G23+G25</f>
        <v>687707.57</v>
      </c>
      <c r="H26" s="175">
        <v>1</v>
      </c>
      <c r="I26" s="143"/>
      <c r="J26" s="26">
        <f>J25+J23</f>
        <v>4305048.9800000004</v>
      </c>
    </row>
    <row r="27" spans="1:10" ht="25.5" customHeight="1" x14ac:dyDescent="0.25">
      <c r="A27" s="2"/>
      <c r="B27" s="181"/>
      <c r="C27" s="182" t="s">
        <v>188</v>
      </c>
      <c r="D27" s="2"/>
      <c r="E27" s="147"/>
      <c r="F27" s="142"/>
      <c r="G27" s="26">
        <f>'Прил.6 Расчет ОБ'!G14</f>
        <v>687707.57</v>
      </c>
      <c r="H27" s="175"/>
      <c r="I27" s="143"/>
      <c r="J27" s="26">
        <f>ROUND(G27*Прил.10!D14,2)</f>
        <v>4305049.3899999997</v>
      </c>
    </row>
    <row r="28" spans="1:10" s="12" customFormat="1" ht="14.25" customHeight="1" x14ac:dyDescent="0.2">
      <c r="A28" s="2"/>
      <c r="B28" s="226" t="s">
        <v>120</v>
      </c>
      <c r="C28" s="226"/>
      <c r="D28" s="232"/>
      <c r="E28" s="233"/>
      <c r="F28" s="234"/>
      <c r="G28" s="234"/>
      <c r="H28" s="235"/>
      <c r="I28" s="138"/>
      <c r="J28" s="138"/>
    </row>
    <row r="29" spans="1:10" s="12" customFormat="1" ht="14.25" customHeight="1" x14ac:dyDescent="0.2">
      <c r="A29" s="173"/>
      <c r="B29" s="221" t="s">
        <v>189</v>
      </c>
      <c r="C29" s="221"/>
      <c r="D29" s="222"/>
      <c r="E29" s="223"/>
      <c r="F29" s="224"/>
      <c r="G29" s="224"/>
      <c r="H29" s="225"/>
      <c r="I29" s="149"/>
      <c r="J29" s="149"/>
    </row>
    <row r="30" spans="1:10" s="12" customFormat="1" ht="25.5" customHeight="1" x14ac:dyDescent="0.2">
      <c r="A30" s="2">
        <v>4</v>
      </c>
      <c r="B30" s="2" t="s">
        <v>121</v>
      </c>
      <c r="C30" s="8" t="s">
        <v>122</v>
      </c>
      <c r="D30" s="2" t="s">
        <v>116</v>
      </c>
      <c r="E30" s="147">
        <v>14.282277159152001</v>
      </c>
      <c r="F30" s="142">
        <v>394.94</v>
      </c>
      <c r="G30" s="26">
        <f>ROUND(E30*F30,2)</f>
        <v>5640.64</v>
      </c>
      <c r="H30" s="141">
        <f>G30/$G$34</f>
        <v>0.99794771630362467</v>
      </c>
      <c r="I30" s="26">
        <f>ROUND(F30*Прил.10!$D$13,2)</f>
        <v>3175.32</v>
      </c>
      <c r="J30" s="26">
        <f>ROUND(I30*E30,2)</f>
        <v>45350.8</v>
      </c>
    </row>
    <row r="31" spans="1:10" s="12" customFormat="1" ht="14.25" customHeight="1" x14ac:dyDescent="0.2">
      <c r="A31" s="150"/>
      <c r="B31" s="151"/>
      <c r="C31" s="152" t="s">
        <v>190</v>
      </c>
      <c r="D31" s="150"/>
      <c r="E31" s="153"/>
      <c r="F31" s="146"/>
      <c r="G31" s="146">
        <f>SUM(G30)</f>
        <v>5640.64</v>
      </c>
      <c r="H31" s="141">
        <f>G31/$G$34</f>
        <v>0.99794771630362467</v>
      </c>
      <c r="I31" s="26"/>
      <c r="J31" s="146">
        <f>SUM(J30)</f>
        <v>45350.8</v>
      </c>
    </row>
    <row r="32" spans="1:10" s="12" customFormat="1" ht="25.5" hidden="1" customHeight="1" outlineLevel="1" x14ac:dyDescent="0.2">
      <c r="A32" s="2">
        <v>5</v>
      </c>
      <c r="B32" s="2" t="s">
        <v>123</v>
      </c>
      <c r="C32" s="8" t="s">
        <v>124</v>
      </c>
      <c r="D32" s="2" t="s">
        <v>125</v>
      </c>
      <c r="E32" s="147">
        <v>11.599762077092</v>
      </c>
      <c r="F32" s="142">
        <v>1</v>
      </c>
      <c r="G32" s="26">
        <f>ROUND(E32*F32,2)</f>
        <v>11.6</v>
      </c>
      <c r="H32" s="141">
        <f>G32/$G$34</f>
        <v>2.052283696375242E-3</v>
      </c>
      <c r="I32" s="26">
        <f>ROUND(F32*Прил.10!$D$13,2)</f>
        <v>8.0399999999999991</v>
      </c>
      <c r="J32" s="26">
        <f>ROUND(I32*E32,2)</f>
        <v>93.26</v>
      </c>
    </row>
    <row r="33" spans="1:10" s="12" customFormat="1" ht="14.25" customHeight="1" collapsed="1" x14ac:dyDescent="0.2">
      <c r="A33" s="2"/>
      <c r="B33" s="2"/>
      <c r="C33" s="8" t="s">
        <v>191</v>
      </c>
      <c r="D33" s="2"/>
      <c r="E33" s="174"/>
      <c r="F33" s="142"/>
      <c r="G33" s="26">
        <f>SUM(G32:G32)</f>
        <v>11.6</v>
      </c>
      <c r="H33" s="141">
        <f>G33/$G$34</f>
        <v>2.052283696375242E-3</v>
      </c>
      <c r="I33" s="26"/>
      <c r="J33" s="26">
        <f>SUM(J32:J32)</f>
        <v>93.26</v>
      </c>
    </row>
    <row r="34" spans="1:10" s="12" customFormat="1" ht="14.25" customHeight="1" x14ac:dyDescent="0.2">
      <c r="A34" s="2"/>
      <c r="B34" s="2"/>
      <c r="C34" s="148" t="s">
        <v>192</v>
      </c>
      <c r="D34" s="2"/>
      <c r="E34" s="174"/>
      <c r="F34" s="142"/>
      <c r="G34" s="26">
        <f>G31+G33</f>
        <v>5652.2400000000007</v>
      </c>
      <c r="H34" s="175">
        <f>G34/$G$34</f>
        <v>1</v>
      </c>
      <c r="I34" s="26"/>
      <c r="J34" s="26">
        <f>J31+J33</f>
        <v>45444.060000000005</v>
      </c>
    </row>
    <row r="35" spans="1:10" s="12" customFormat="1" ht="14.25" customHeight="1" x14ac:dyDescent="0.2">
      <c r="A35" s="2"/>
      <c r="B35" s="2"/>
      <c r="C35" s="8" t="s">
        <v>193</v>
      </c>
      <c r="D35" s="2"/>
      <c r="E35" s="174"/>
      <c r="F35" s="142"/>
      <c r="G35" s="26">
        <f>G14+G19+G34</f>
        <v>6236.3000000000011</v>
      </c>
      <c r="H35" s="175"/>
      <c r="I35" s="26"/>
      <c r="J35" s="26">
        <f>J14+J19+J34</f>
        <v>72391.62000000001</v>
      </c>
    </row>
    <row r="36" spans="1:10" s="12" customFormat="1" ht="14.25" customHeight="1" x14ac:dyDescent="0.2">
      <c r="A36" s="2"/>
      <c r="B36" s="2"/>
      <c r="C36" s="8" t="s">
        <v>194</v>
      </c>
      <c r="D36" s="154">
        <f>ROUND(G36/(0+$G$14),2)</f>
        <v>0.32</v>
      </c>
      <c r="E36" s="174"/>
      <c r="F36" s="142"/>
      <c r="G36" s="26">
        <v>184.03</v>
      </c>
      <c r="H36" s="175"/>
      <c r="I36" s="26"/>
      <c r="J36" s="26">
        <f>ROUND(D36*(J14+0),2)</f>
        <v>8623.2199999999993</v>
      </c>
    </row>
    <row r="37" spans="1:10" s="12" customFormat="1" ht="14.25" customHeight="1" x14ac:dyDescent="0.2">
      <c r="A37" s="2"/>
      <c r="B37" s="2"/>
      <c r="C37" s="8" t="s">
        <v>195</v>
      </c>
      <c r="D37" s="154">
        <f>ROUND(G37/(G$14+0),2)</f>
        <v>0.16</v>
      </c>
      <c r="E37" s="174"/>
      <c r="F37" s="142"/>
      <c r="G37" s="26">
        <v>94.05</v>
      </c>
      <c r="H37" s="175"/>
      <c r="I37" s="26"/>
      <c r="J37" s="26">
        <f>ROUND(D37*(J14+0),2)</f>
        <v>4311.6099999999997</v>
      </c>
    </row>
    <row r="38" spans="1:10" s="12" customFormat="1" ht="14.25" customHeight="1" x14ac:dyDescent="0.2">
      <c r="A38" s="2"/>
      <c r="B38" s="2"/>
      <c r="C38" s="8" t="s">
        <v>196</v>
      </c>
      <c r="D38" s="2"/>
      <c r="E38" s="174"/>
      <c r="F38" s="142"/>
      <c r="G38" s="26">
        <f>G14+G19+G34+G36+G37</f>
        <v>6514.380000000001</v>
      </c>
      <c r="H38" s="175"/>
      <c r="I38" s="26"/>
      <c r="J38" s="26">
        <f>J14+J19+J34+J36+J37</f>
        <v>85326.450000000012</v>
      </c>
    </row>
    <row r="39" spans="1:10" s="12" customFormat="1" ht="14.25" customHeight="1" x14ac:dyDescent="0.2">
      <c r="A39" s="2"/>
      <c r="B39" s="2"/>
      <c r="C39" s="8" t="s">
        <v>197</v>
      </c>
      <c r="D39" s="2"/>
      <c r="E39" s="174"/>
      <c r="F39" s="142"/>
      <c r="G39" s="26">
        <f>G38+G26</f>
        <v>694221.95</v>
      </c>
      <c r="H39" s="175"/>
      <c r="I39" s="26"/>
      <c r="J39" s="26">
        <f>J38+J26</f>
        <v>4390375.4300000006</v>
      </c>
    </row>
    <row r="40" spans="1:10" s="12" customFormat="1" ht="34.5" customHeight="1" x14ac:dyDescent="0.2">
      <c r="A40" s="2"/>
      <c r="B40" s="2"/>
      <c r="C40" s="8" t="s">
        <v>162</v>
      </c>
      <c r="D40" s="2" t="s">
        <v>198</v>
      </c>
      <c r="E40" s="178">
        <v>1</v>
      </c>
      <c r="F40" s="142"/>
      <c r="G40" s="26">
        <f>G39/E40</f>
        <v>694221.95</v>
      </c>
      <c r="H40" s="175"/>
      <c r="I40" s="26"/>
      <c r="J40" s="26">
        <f>J39/E40</f>
        <v>4390375.4300000006</v>
      </c>
    </row>
    <row r="42" spans="1:10" s="12" customFormat="1" ht="14.25" customHeight="1" x14ac:dyDescent="0.2">
      <c r="A42" s="4" t="s">
        <v>199</v>
      </c>
    </row>
    <row r="43" spans="1:10" s="12" customFormat="1" ht="14.25" customHeight="1" x14ac:dyDescent="0.2">
      <c r="A43" s="155" t="s">
        <v>76</v>
      </c>
    </row>
    <row r="44" spans="1:10" s="12" customFormat="1" ht="14.25" customHeight="1" x14ac:dyDescent="0.2">
      <c r="A44" s="4"/>
    </row>
    <row r="45" spans="1:10" s="12" customFormat="1" ht="14.25" customHeight="1" x14ac:dyDescent="0.2">
      <c r="A45" s="4" t="s">
        <v>200</v>
      </c>
    </row>
    <row r="46" spans="1:10" s="12" customFormat="1" ht="14.25" customHeight="1" x14ac:dyDescent="0.2">
      <c r="A46" s="155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20">
    <mergeCell ref="H2:J2"/>
    <mergeCell ref="A7:H7"/>
    <mergeCell ref="I9:J9"/>
    <mergeCell ref="A8:H8"/>
    <mergeCell ref="A9:A10"/>
    <mergeCell ref="B9:B10"/>
    <mergeCell ref="C9:C10"/>
    <mergeCell ref="D9:D10"/>
    <mergeCell ref="E9:E10"/>
    <mergeCell ref="F9:G9"/>
    <mergeCell ref="H9:H10"/>
    <mergeCell ref="A4:J4"/>
    <mergeCell ref="D6:J6"/>
    <mergeCell ref="B29:H29"/>
    <mergeCell ref="B12:H12"/>
    <mergeCell ref="B15:H15"/>
    <mergeCell ref="B16:H16"/>
    <mergeCell ref="B21:H21"/>
    <mergeCell ref="B20:H20"/>
    <mergeCell ref="B28:H28"/>
  </mergeCells>
  <pageMargins left="0.70866141732283505" right="0.70866141732283505" top="0.74803149606299202" bottom="0.74803149606299202" header="0.31496062992126" footer="0.31496062992126"/>
  <pageSetup paperSize="9" scale="77" fitToHeight="0" orientation="landscape" cellComments="atEnd" r:id="rId1"/>
  <rowBreaks count="1" manualBreakCount="1">
    <brk id="27" max="9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G21"/>
  <sheetViews>
    <sheetView view="pageBreakPreview" topLeftCell="A3" workbookViewId="0">
      <selection activeCell="D19" sqref="D19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41" t="s">
        <v>201</v>
      </c>
      <c r="B1" s="241"/>
      <c r="C1" s="241"/>
      <c r="D1" s="241"/>
      <c r="E1" s="241"/>
      <c r="F1" s="241"/>
      <c r="G1" s="241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8" t="s">
        <v>202</v>
      </c>
      <c r="B3" s="198"/>
      <c r="C3" s="198"/>
      <c r="D3" s="198"/>
      <c r="E3" s="198"/>
      <c r="F3" s="198"/>
      <c r="G3" s="198"/>
    </row>
    <row r="4" spans="1:7" ht="25.5" customHeight="1" x14ac:dyDescent="0.25">
      <c r="A4" s="201" t="s">
        <v>47</v>
      </c>
      <c r="B4" s="201"/>
      <c r="C4" s="201"/>
      <c r="D4" s="201"/>
      <c r="E4" s="201"/>
      <c r="F4" s="201"/>
      <c r="G4" s="201"/>
    </row>
    <row r="5" spans="1:7" x14ac:dyDescent="0.25">
      <c r="A5" s="4"/>
      <c r="B5" s="4"/>
      <c r="C5" s="4"/>
      <c r="D5" s="4"/>
      <c r="E5" s="4"/>
      <c r="F5" s="4"/>
      <c r="G5" s="4"/>
    </row>
    <row r="6" spans="1:7" ht="30.2" customHeight="1" x14ac:dyDescent="0.25">
      <c r="A6" s="246" t="s">
        <v>13</v>
      </c>
      <c r="B6" s="246" t="s">
        <v>99</v>
      </c>
      <c r="C6" s="246" t="s">
        <v>128</v>
      </c>
      <c r="D6" s="246" t="s">
        <v>101</v>
      </c>
      <c r="E6" s="222" t="s">
        <v>171</v>
      </c>
      <c r="F6" s="246" t="s">
        <v>103</v>
      </c>
      <c r="G6" s="246"/>
    </row>
    <row r="7" spans="1:7" x14ac:dyDescent="0.25">
      <c r="A7" s="246"/>
      <c r="B7" s="246"/>
      <c r="C7" s="246"/>
      <c r="D7" s="246"/>
      <c r="E7" s="239"/>
      <c r="F7" s="2" t="s">
        <v>174</v>
      </c>
      <c r="G7" s="2" t="s">
        <v>105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5"/>
      <c r="B9" s="242" t="s">
        <v>203</v>
      </c>
      <c r="C9" s="243"/>
      <c r="D9" s="243"/>
      <c r="E9" s="243"/>
      <c r="F9" s="243"/>
      <c r="G9" s="244"/>
    </row>
    <row r="10" spans="1:7" ht="27" customHeight="1" x14ac:dyDescent="0.25">
      <c r="A10" s="2"/>
      <c r="B10" s="148"/>
      <c r="C10" s="8" t="s">
        <v>204</v>
      </c>
      <c r="D10" s="148"/>
      <c r="E10" s="156"/>
      <c r="F10" s="142"/>
      <c r="G10" s="26">
        <v>0</v>
      </c>
    </row>
    <row r="11" spans="1:7" x14ac:dyDescent="0.25">
      <c r="A11" s="2"/>
      <c r="B11" s="227" t="s">
        <v>205</v>
      </c>
      <c r="C11" s="227"/>
      <c r="D11" s="227"/>
      <c r="E11" s="245"/>
      <c r="F11" s="230"/>
      <c r="G11" s="230"/>
    </row>
    <row r="12" spans="1:7" s="109" customFormat="1" ht="38.25" customHeight="1" x14ac:dyDescent="0.25">
      <c r="A12" s="2">
        <v>1</v>
      </c>
      <c r="B12" s="8" t="str">
        <f>'Прил.5 Расчет СМР и ОБ'!B22</f>
        <v>БЦ.54.14</v>
      </c>
      <c r="C12" s="8" t="str">
        <f>'Прил.5 Расчет СМР и ОБ'!C22</f>
        <v>Стационарная камера видеонаблюдения</v>
      </c>
      <c r="D12" s="2" t="str">
        <f>'Прил.5 Расчет СМР и ОБ'!D22</f>
        <v>шт</v>
      </c>
      <c r="E12" s="147">
        <f>'Прил.5 Расчет СМР и ОБ'!E22</f>
        <v>20</v>
      </c>
      <c r="F12" s="142">
        <f>'Прил.5 Расчет СМР и ОБ'!F22</f>
        <v>34095.85</v>
      </c>
      <c r="G12" s="26">
        <f>ROUND(E12*F12,2)</f>
        <v>681917</v>
      </c>
    </row>
    <row r="13" spans="1:7" s="109" customFormat="1" ht="15.75" customHeight="1" x14ac:dyDescent="0.25">
      <c r="A13" s="2">
        <v>2</v>
      </c>
      <c r="B13" s="8" t="str">
        <f>'Прил.5 Расчет СМР и ОБ'!B24</f>
        <v>61.3.01.02-0071</v>
      </c>
      <c r="C13" s="8" t="str">
        <f>'Прил.5 Расчет СМР и ОБ'!C24</f>
        <v>Объектив вариофокальный LTC3364/50</v>
      </c>
      <c r="D13" s="2" t="str">
        <f>'Прил.5 Расчет СМР и ОБ'!D24</f>
        <v>10 шт</v>
      </c>
      <c r="E13" s="147">
        <f>'Прил.5 Расчет СМР и ОБ'!E24</f>
        <v>0.57142857142856995</v>
      </c>
      <c r="F13" s="142">
        <f>'Прил.5 Расчет СМР и ОБ'!F24</f>
        <v>10133.5</v>
      </c>
      <c r="G13" s="26">
        <f>ROUND(E13*F13,2)</f>
        <v>5790.57</v>
      </c>
    </row>
    <row r="14" spans="1:7" ht="25.5" customHeight="1" x14ac:dyDescent="0.25">
      <c r="A14" s="2"/>
      <c r="B14" s="8"/>
      <c r="C14" s="8" t="s">
        <v>206</v>
      </c>
      <c r="D14" s="8"/>
      <c r="E14" s="40"/>
      <c r="F14" s="142"/>
      <c r="G14" s="26">
        <f>SUM(G12:G13)</f>
        <v>687707.57</v>
      </c>
    </row>
    <row r="15" spans="1:7" ht="19.5" customHeight="1" x14ac:dyDescent="0.25">
      <c r="A15" s="2"/>
      <c r="B15" s="8"/>
      <c r="C15" s="8" t="s">
        <v>207</v>
      </c>
      <c r="D15" s="8"/>
      <c r="E15" s="40"/>
      <c r="F15" s="142"/>
      <c r="G15" s="26">
        <f>G10+G14</f>
        <v>687707.57</v>
      </c>
    </row>
    <row r="16" spans="1:7" x14ac:dyDescent="0.25">
      <c r="A16" s="24"/>
      <c r="B16" s="157"/>
      <c r="C16" s="24"/>
      <c r="D16" s="24"/>
      <c r="E16" s="24"/>
      <c r="F16" s="24"/>
      <c r="G16" s="24"/>
    </row>
    <row r="17" spans="1:7" x14ac:dyDescent="0.25">
      <c r="A17" s="4" t="s">
        <v>199</v>
      </c>
      <c r="B17" s="12"/>
      <c r="C17" s="12"/>
      <c r="D17" s="24"/>
      <c r="E17" s="24"/>
      <c r="F17" s="24"/>
      <c r="G17" s="24"/>
    </row>
    <row r="18" spans="1:7" x14ac:dyDescent="0.25">
      <c r="A18" s="155" t="s">
        <v>76</v>
      </c>
      <c r="B18" s="12"/>
      <c r="C18" s="12"/>
      <c r="D18" s="24"/>
      <c r="E18" s="24"/>
      <c r="F18" s="24"/>
      <c r="G18" s="24"/>
    </row>
    <row r="19" spans="1:7" x14ac:dyDescent="0.25">
      <c r="A19" s="4"/>
      <c r="B19" s="12"/>
      <c r="C19" s="12"/>
      <c r="D19" s="24"/>
      <c r="E19" s="24"/>
      <c r="F19" s="24"/>
      <c r="G19" s="24"/>
    </row>
    <row r="20" spans="1:7" x14ac:dyDescent="0.25">
      <c r="A20" s="4" t="s">
        <v>200</v>
      </c>
      <c r="B20" s="12"/>
      <c r="C20" s="12"/>
      <c r="D20" s="24"/>
      <c r="E20" s="24"/>
      <c r="F20" s="24"/>
      <c r="G20" s="24"/>
    </row>
    <row r="21" spans="1:7" x14ac:dyDescent="0.25">
      <c r="A21" s="155" t="s">
        <v>78</v>
      </c>
      <c r="B21" s="12"/>
      <c r="C21" s="12"/>
      <c r="D21" s="24"/>
      <c r="E21" s="24"/>
      <c r="F21" s="24"/>
      <c r="G21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cellComments="atEnd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14</vt:i4>
      </vt:variant>
    </vt:vector>
  </HeadingPairs>
  <TitlesOfParts>
    <vt:vector size="29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Прил.3</vt:lpstr>
      <vt:lpstr>Прил.4 РМ</vt:lpstr>
      <vt:lpstr>Прил.5 Расчет СМР и ОБ</vt:lpstr>
      <vt:lpstr>Прил.6 Расчет ОБ</vt:lpstr>
      <vt:lpstr>Прил.7 Расчет пок.</vt:lpstr>
      <vt:lpstr>Прил.10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Прил.3!Заголовки_для_печати</vt:lpstr>
      <vt:lpstr>'Прил.5 Расчет СМР и ОБ'!Заголовки_для_печати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'Прил.1 Сравнит табл'!Область_печати</vt:lpstr>
      <vt:lpstr>'Прил.2 Расч стоим'!Область_печати</vt:lpstr>
      <vt:lpstr>Прил.3!Область_печати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REDMIBOOK</cp:lastModifiedBy>
  <cp:lastPrinted>2023-11-27T06:39:42Z</cp:lastPrinted>
  <dcterms:created xsi:type="dcterms:W3CDTF">2020-09-30T08:50:27Z</dcterms:created>
  <dcterms:modified xsi:type="dcterms:W3CDTF">2023-11-27T06:39:55Z</dcterms:modified>
  <cp:category/>
</cp:coreProperties>
</file>