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'Прил.3'!$A$1:$H$743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ОБ'!$A$1:$J$733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6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16" fillId="0" borderId="0" pivotButton="0" quotePrefix="0" xfId="0"/>
    <xf numFmtId="2" fontId="16" fillId="0" borderId="0" pivotButton="0" quotePrefix="0" xfId="0"/>
    <xf numFmtId="10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2" fontId="16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horizontal="right" vertical="center" wrapText="1"/>
    </xf>
    <xf numFmtId="2" fontId="18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3" zoomScale="60" zoomScaleNormal="55" workbookViewId="0">
      <selection activeCell="C30" sqref="C30"/>
    </sheetView>
  </sheetViews>
  <sheetFormatPr baseColWidth="8" defaultColWidth="9.140625" defaultRowHeight="15.75"/>
  <cols>
    <col width="9.140625" customWidth="1" style="197" min="1" max="2"/>
    <col width="51.5703125" customWidth="1" style="197" min="3" max="3"/>
    <col width="47" customWidth="1" style="197" min="4" max="4"/>
    <col width="37.42578125" customWidth="1" style="197" min="5" max="5"/>
    <col width="9.140625" customWidth="1" style="197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.2" customHeight="1" s="334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4">
      <c r="B6" s="222" t="n"/>
      <c r="C6" s="222" t="n"/>
      <c r="D6" s="222" t="n"/>
    </row>
    <row r="7" ht="64.5" customHeight="1" s="334">
      <c r="B7" s="354" t="inlineStr">
        <is>
          <t>Наименование разрабатываемого показателя УНЦ - Здания ОПУ, РЩ.  Количество присоединений линий электропередачи к РУ 6 и более. 35-110 кВ</t>
        </is>
      </c>
    </row>
    <row r="8" ht="31.7" customHeight="1" s="334">
      <c r="B8" s="355" t="inlineStr">
        <is>
          <t>Сопоставимый уровень цен: 2 кв. 2017 г.</t>
        </is>
      </c>
    </row>
    <row r="9" ht="15.75" customHeight="1" s="334">
      <c r="B9" s="355" t="inlineStr">
        <is>
          <t>Единица измерения  — 1 РУ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06" t="n"/>
    </row>
    <row r="12" ht="96.75" customHeight="1" s="334">
      <c r="B12" s="362" t="n">
        <v>1</v>
      </c>
      <c r="C12" s="328" t="inlineStr">
        <is>
          <t>Наименование объекта-представителя</t>
        </is>
      </c>
      <c r="D12" s="362" t="inlineStr">
        <is>
          <t>ПС 220 кВ Восточная промзона с заходами ВЛ 220 кВ</t>
        </is>
      </c>
    </row>
    <row r="13">
      <c r="B13" s="362" t="n">
        <v>2</v>
      </c>
      <c r="C13" s="328" t="inlineStr">
        <is>
          <t>Наименование субъекта Российской Федерации</t>
        </is>
      </c>
      <c r="D13" s="362" t="inlineStr">
        <is>
          <t>Томская область</t>
        </is>
      </c>
    </row>
    <row r="14">
      <c r="B14" s="362" t="n">
        <v>3</v>
      </c>
      <c r="C14" s="328" t="inlineStr">
        <is>
          <t>Климатический район и подрайон</t>
        </is>
      </c>
      <c r="D14" s="362" t="inlineStr">
        <is>
          <t>IВ</t>
        </is>
      </c>
    </row>
    <row r="15">
      <c r="B15" s="362" t="n">
        <v>4</v>
      </c>
      <c r="C15" s="328" t="inlineStr">
        <is>
          <t>Мощность объекта</t>
        </is>
      </c>
      <c r="D15" s="362" t="n">
        <v>3.0938</v>
      </c>
    </row>
    <row r="16" ht="116.45" customHeight="1" s="334">
      <c r="B16" s="362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>Фундамент - ленточный монолитный ж/б и ФБС
Каркас- монолитный ж/б
Покрытие-стальные фермы</t>
        </is>
      </c>
    </row>
    <row r="17" ht="79.5" customHeight="1" s="334">
      <c r="B17" s="362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  <c r="E17" s="221" t="n"/>
    </row>
    <row r="18">
      <c r="B18" s="205" t="inlineStr">
        <is>
          <t>6.1</t>
        </is>
      </c>
      <c r="C18" s="328" t="inlineStr">
        <is>
          <t>строительно-монтажные работы</t>
        </is>
      </c>
      <c r="D18" s="208">
        <f>72979.32</f>
        <v/>
      </c>
    </row>
    <row r="19" ht="15.75" customHeight="1" s="334">
      <c r="B19" s="205" t="inlineStr">
        <is>
          <t>6.2</t>
        </is>
      </c>
      <c r="C19" s="328" t="inlineStr">
        <is>
          <t>оборудование и инвентарь</t>
        </is>
      </c>
      <c r="D19" s="208">
        <f>31553.04</f>
        <v/>
      </c>
    </row>
    <row r="20" ht="16.5" customHeight="1" s="334">
      <c r="B20" s="205" t="inlineStr">
        <is>
          <t>6.3</t>
        </is>
      </c>
      <c r="C20" s="328" t="inlineStr">
        <is>
          <t>пусконаладочные работы</t>
        </is>
      </c>
      <c r="D20" s="208" t="n">
        <v>0</v>
      </c>
    </row>
    <row r="21" ht="35.45" customHeight="1" s="334">
      <c r="B21" s="205" t="inlineStr">
        <is>
          <t>6.4</t>
        </is>
      </c>
      <c r="C21" s="204" t="inlineStr">
        <is>
          <t>прочие и лимитированные затраты</t>
        </is>
      </c>
      <c r="D21" s="208">
        <f>D18*3.9%+(D18+D18*3.9%)*0.6%</f>
        <v/>
      </c>
    </row>
    <row r="22">
      <c r="B22" s="362" t="n">
        <v>7</v>
      </c>
      <c r="C22" s="204" t="inlineStr">
        <is>
          <t>Сопоставимый уровень цен</t>
        </is>
      </c>
      <c r="D22" s="226" t="inlineStr">
        <is>
          <t>2 кв. 2017 г.</t>
        </is>
      </c>
      <c r="E22" s="202" t="n"/>
    </row>
    <row r="23" ht="123" customHeight="1" s="334">
      <c r="B23" s="362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  <c r="E23" s="221" t="n"/>
    </row>
    <row r="24" ht="60.75" customHeight="1" s="334">
      <c r="B24" s="362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08">
        <f>D23/D15</f>
        <v/>
      </c>
      <c r="E24" s="202" t="n"/>
    </row>
    <row r="25" ht="48.2" customHeight="1" s="334">
      <c r="B25" s="362" t="n">
        <v>10</v>
      </c>
      <c r="C25" s="328" t="inlineStr">
        <is>
          <t>Примечание</t>
        </is>
      </c>
      <c r="D25" s="362" t="n"/>
    </row>
    <row r="26">
      <c r="B26" s="200" t="n"/>
      <c r="C26" s="199" t="n"/>
      <c r="D26" s="199" t="n"/>
    </row>
    <row r="27" ht="37.5" customHeight="1" s="334">
      <c r="B27" s="198" t="n"/>
    </row>
    <row r="28">
      <c r="B28" s="197" t="inlineStr">
        <is>
          <t>Составил ______________________    Е. М. Добровольская</t>
        </is>
      </c>
    </row>
    <row r="29">
      <c r="B29" s="198" t="inlineStr">
        <is>
          <t xml:space="preserve">                         (подпись, инициалы, фамилия)</t>
        </is>
      </c>
    </row>
    <row r="31">
      <c r="B31" s="197" t="inlineStr">
        <is>
          <t>Проверил ______________________        А.В. Костянецкая</t>
        </is>
      </c>
    </row>
    <row r="32">
      <c r="B32" s="1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24" sqref="E24"/>
    </sheetView>
  </sheetViews>
  <sheetFormatPr baseColWidth="8" defaultColWidth="9.140625" defaultRowHeight="15.75"/>
  <cols>
    <col width="5.42578125" customWidth="1" style="197" min="1" max="1"/>
    <col width="9.140625" customWidth="1" style="197" min="2" max="2"/>
    <col width="35.42578125" customWidth="1" style="197" min="3" max="3"/>
    <col width="13.85546875" customWidth="1" style="197" min="4" max="4"/>
    <col width="24.85546875" customWidth="1" style="197" min="5" max="5"/>
    <col width="15.42578125" customWidth="1" style="197" min="6" max="6"/>
    <col width="14.85546875" customWidth="1" style="197" min="7" max="7"/>
    <col width="16.5703125" customWidth="1" style="197" min="8" max="8"/>
    <col width="13" customWidth="1" style="197" min="9" max="10"/>
    <col width="18" customWidth="1" style="197" min="11" max="11"/>
    <col width="9.140625" customWidth="1" style="197" min="12" max="12"/>
  </cols>
  <sheetData>
    <row r="3">
      <c r="B3" s="352" t="inlineStr">
        <is>
          <t>Приложение № 2</t>
        </is>
      </c>
      <c r="K3" s="198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4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34">
      <c r="B8" s="223" t="n"/>
    </row>
    <row r="9" ht="15.75" customHeight="1" s="334">
      <c r="A9" s="197" t="n"/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39" t="n"/>
      <c r="F9" s="439" t="n"/>
      <c r="G9" s="439" t="n"/>
      <c r="H9" s="439" t="n"/>
      <c r="I9" s="439" t="n"/>
      <c r="J9" s="440" t="n"/>
      <c r="K9" s="197" t="n"/>
      <c r="L9" s="197" t="n"/>
    </row>
    <row r="10" ht="15.75" customHeight="1" s="334">
      <c r="A10" s="197" t="n"/>
      <c r="B10" s="441" t="n"/>
      <c r="C10" s="441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39" t="n"/>
      <c r="H10" s="439" t="n"/>
      <c r="I10" s="439" t="n"/>
      <c r="J10" s="440" t="n"/>
      <c r="K10" s="197" t="n"/>
      <c r="L10" s="197" t="n"/>
    </row>
    <row r="11" ht="31.7" customHeight="1" s="334">
      <c r="A11" s="197" t="n"/>
      <c r="B11" s="442" t="n"/>
      <c r="C11" s="442" t="n"/>
      <c r="D11" s="442" t="n"/>
      <c r="E11" s="442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  <c r="K11" s="197" t="n"/>
      <c r="L11" s="197" t="n"/>
    </row>
    <row r="12" ht="70.15000000000001" customHeight="1" s="334">
      <c r="A12" s="197" t="n"/>
      <c r="B12" s="362" t="n">
        <v>1</v>
      </c>
      <c r="C12" s="362" t="inlineStr">
        <is>
          <t>Фундамент - ленточный монолитный ж/б и ФБС
Каркас- монолитный ж/б
Покрытие-стальные фермы</t>
        </is>
      </c>
      <c r="D12" s="325" t="inlineStr">
        <is>
          <t>02-04-01</t>
        </is>
      </c>
      <c r="E12" s="326" t="inlineStr">
        <is>
          <t>Строительные работы. Здание ОПУ. Конструктивно-строительные решения</t>
        </is>
      </c>
      <c r="F12" s="327">
        <f>3200.17*6.41</f>
        <v/>
      </c>
      <c r="G12" s="327" t="n"/>
      <c r="H12" s="327" t="n"/>
      <c r="I12" s="327" t="n"/>
      <c r="J12" s="327">
        <f>SUM(F12:I12)</f>
        <v/>
      </c>
      <c r="K12" s="197" t="n"/>
      <c r="L12" s="197" t="n"/>
    </row>
    <row r="13" ht="57.6" customHeight="1" s="334">
      <c r="A13" s="197" t="n"/>
      <c r="B13" s="441" t="n"/>
      <c r="C13" s="441" t="n"/>
      <c r="D13" s="325" t="inlineStr">
        <is>
          <t>02-04-02</t>
        </is>
      </c>
      <c r="E13" s="326" t="inlineStr">
        <is>
          <t>Строительные работы. Здание ОПУ. Архитектурные решения</t>
        </is>
      </c>
      <c r="F13" s="327">
        <f>5552.83*6.41</f>
        <v/>
      </c>
      <c r="G13" s="327" t="n"/>
      <c r="H13" s="327" t="n"/>
      <c r="I13" s="327" t="n"/>
      <c r="J13" s="327">
        <f>SUM(F13:I13)</f>
        <v/>
      </c>
      <c r="K13" s="197" t="n"/>
      <c r="L13" s="197" t="n"/>
    </row>
    <row r="14" ht="31.7" customHeight="1" s="334">
      <c r="A14" s="197" t="n"/>
      <c r="B14" s="441" t="n"/>
      <c r="C14" s="441" t="n"/>
      <c r="D14" s="325" t="inlineStr">
        <is>
          <t>02-04-03</t>
        </is>
      </c>
      <c r="E14" s="326" t="inlineStr">
        <is>
          <t xml:space="preserve">Кабеленесущие конструкции. ОПУ </t>
        </is>
      </c>
      <c r="F14" s="327">
        <f>58.517*6.41</f>
        <v/>
      </c>
      <c r="G14" s="327">
        <f>2036.432*6.41</f>
        <v/>
      </c>
      <c r="H14" s="327">
        <f>3.721*4.28</f>
        <v/>
      </c>
      <c r="I14" s="327" t="n"/>
      <c r="J14" s="327">
        <f>SUM(F14:I14)</f>
        <v/>
      </c>
      <c r="K14" s="197" t="n"/>
      <c r="L14" s="197" t="n"/>
    </row>
    <row r="15" ht="55.15" customHeight="1" s="334">
      <c r="A15" s="197" t="n"/>
      <c r="B15" s="441" t="n"/>
      <c r="C15" s="441" t="n"/>
      <c r="D15" s="325" t="inlineStr">
        <is>
          <t>02-04-04</t>
        </is>
      </c>
      <c r="E15" s="328" t="inlineStr">
        <is>
          <t>Электромонтажные работы ЩСН-0.4 кВ.2этап ПС 220 кВ</t>
        </is>
      </c>
      <c r="F15" s="327" t="n"/>
      <c r="G15" s="327">
        <f>6.301*6.41</f>
        <v/>
      </c>
      <c r="H15" s="327">
        <f>5427.508*4.28</f>
        <v/>
      </c>
      <c r="I15" s="327" t="n"/>
      <c r="J15" s="327">
        <f>SUM(F15:I15)</f>
        <v/>
      </c>
      <c r="K15" s="197" t="n"/>
      <c r="L15" s="197" t="n"/>
    </row>
    <row r="16" ht="97.90000000000001" customHeight="1" s="334">
      <c r="A16" s="197" t="n"/>
      <c r="B16" s="441" t="n"/>
      <c r="C16" s="441" t="n"/>
      <c r="D16" s="325" t="inlineStr">
        <is>
          <t>02-04-05</t>
        </is>
      </c>
      <c r="E16" s="328" t="inlineStr">
        <is>
          <t xml:space="preserve">Здание общестанционного пункта управления (ОПУ).Отопление. Вентиляция. </t>
        </is>
      </c>
      <c r="F16" s="327">
        <f>459.317*6.41</f>
        <v/>
      </c>
      <c r="G16" s="327">
        <f>8.913*6.41</f>
        <v/>
      </c>
      <c r="H16" s="327">
        <f>1932.894*4.28</f>
        <v/>
      </c>
      <c r="I16" s="327" t="n"/>
      <c r="J16" s="327">
        <f>SUM(F16:I16)</f>
        <v/>
      </c>
      <c r="K16" s="197" t="n"/>
      <c r="L16" s="197" t="n"/>
    </row>
    <row r="17" ht="59.45" customHeight="1" s="334">
      <c r="A17" s="197" t="n"/>
      <c r="B17" s="442" t="n"/>
      <c r="C17" s="442" t="n"/>
      <c r="D17" s="325" t="inlineStr">
        <is>
          <t>02-04-06</t>
        </is>
      </c>
      <c r="E17" s="328" t="inlineStr">
        <is>
          <t>Водопровод и канализация  Здание ОПУ.</t>
        </is>
      </c>
      <c r="F17" s="327">
        <f>62.75*6.41</f>
        <v/>
      </c>
      <c r="G17" s="327" t="n"/>
      <c r="H17" s="327">
        <f>8.083*4.28</f>
        <v/>
      </c>
      <c r="I17" s="327" t="n"/>
      <c r="J17" s="327">
        <f>SUM(F17:I17)</f>
        <v/>
      </c>
      <c r="K17" s="197" t="n"/>
      <c r="L17" s="197" t="n"/>
    </row>
    <row r="18" ht="15.75" customHeight="1" s="334">
      <c r="A18" s="197" t="n"/>
      <c r="B18" s="360" t="inlineStr">
        <is>
          <t>Всего по объекту:</t>
        </is>
      </c>
      <c r="C18" s="443" t="n"/>
      <c r="D18" s="443" t="n"/>
      <c r="E18" s="444" t="n"/>
      <c r="F18" s="329">
        <f>SUM(F12:F17)</f>
        <v/>
      </c>
      <c r="G18" s="329">
        <f>SUM(G12:G17)</f>
        <v/>
      </c>
      <c r="H18" s="329">
        <f>SUM(H12:H17)</f>
        <v/>
      </c>
      <c r="I18" s="329" t="n"/>
      <c r="J18" s="327">
        <f>SUM(J12:J17)</f>
        <v/>
      </c>
      <c r="K18" s="197" t="n"/>
      <c r="L18" s="197" t="n"/>
    </row>
    <row r="19" s="334">
      <c r="A19" s="197" t="n"/>
      <c r="B19" s="361" t="inlineStr">
        <is>
          <t>Всего по объекту в сопоставимом уровне цен 2 кв. 2017г:</t>
        </is>
      </c>
      <c r="C19" s="439" t="n"/>
      <c r="D19" s="439" t="n"/>
      <c r="E19" s="440" t="n"/>
      <c r="F19" s="330">
        <f>F18</f>
        <v/>
      </c>
      <c r="G19" s="330">
        <f>G18</f>
        <v/>
      </c>
      <c r="H19" s="330">
        <f>H18</f>
        <v/>
      </c>
      <c r="I19" s="330" t="n"/>
      <c r="J19" s="330">
        <f>SUM(F19:I19)</f>
        <v/>
      </c>
      <c r="K19" s="197" t="n"/>
      <c r="L19" s="197" t="n"/>
    </row>
    <row r="20" ht="15" customHeight="1" s="334">
      <c r="A20" s="197" t="n"/>
      <c r="B20" s="197" t="n"/>
      <c r="C20" s="197" t="n"/>
      <c r="D20" s="197" t="n"/>
      <c r="E20" s="197" t="n"/>
      <c r="F20" s="197" t="n"/>
      <c r="G20" s="197" t="n"/>
      <c r="H20" s="197" t="n"/>
      <c r="I20" s="197" t="n"/>
      <c r="J20" s="197" t="n"/>
      <c r="K20" s="197" t="n"/>
      <c r="L20" s="197" t="n"/>
    </row>
    <row r="21" ht="15" customHeight="1" s="334">
      <c r="A21" s="197" t="n"/>
      <c r="B21" s="197" t="n"/>
      <c r="C21" s="197" t="n"/>
      <c r="D21" s="197" t="n"/>
      <c r="E21" s="197" t="n"/>
      <c r="F21" s="197" t="n"/>
      <c r="G21" s="197" t="n"/>
      <c r="H21" s="197" t="n"/>
      <c r="I21" s="197" t="n"/>
      <c r="J21" s="197" t="n"/>
      <c r="K21" s="197" t="n"/>
      <c r="L21" s="197" t="n"/>
    </row>
    <row r="22" ht="15" customHeight="1" s="334">
      <c r="A22" s="197" t="n"/>
      <c r="B22" s="197" t="n"/>
      <c r="C22" s="197" t="n"/>
      <c r="D22" s="197" t="n"/>
      <c r="E22" s="197" t="n"/>
      <c r="F22" s="197" t="n"/>
      <c r="G22" s="197" t="n"/>
      <c r="H22" s="197" t="n"/>
      <c r="I22" s="197" t="n"/>
      <c r="J22" s="197" t="n"/>
      <c r="K22" s="197" t="n"/>
      <c r="L22" s="197" t="n"/>
    </row>
    <row r="23" ht="15" customHeight="1" s="334">
      <c r="A23" s="197" t="n"/>
      <c r="B23" s="197" t="n"/>
      <c r="C23" s="337" t="inlineStr">
        <is>
          <t>Составил ______________________     Е. М. Добровольская</t>
        </is>
      </c>
      <c r="D23" s="343" t="n"/>
      <c r="E23" s="343" t="n"/>
      <c r="F23" s="197" t="n"/>
      <c r="G23" s="197" t="n"/>
      <c r="H23" s="197" t="n"/>
      <c r="I23" s="197" t="n"/>
      <c r="J23" s="197" t="n"/>
      <c r="K23" s="197" t="n"/>
      <c r="L23" s="197" t="n"/>
    </row>
    <row r="24" ht="15" customHeight="1" s="334">
      <c r="A24" s="197" t="n"/>
      <c r="B24" s="197" t="n"/>
      <c r="C24" s="344" t="inlineStr">
        <is>
          <t xml:space="preserve">                         (подпись, инициалы, фамилия)</t>
        </is>
      </c>
      <c r="D24" s="343" t="n"/>
      <c r="E24" s="343" t="n"/>
      <c r="F24" s="197" t="n"/>
      <c r="G24" s="197" t="n"/>
      <c r="H24" s="197" t="n"/>
      <c r="I24" s="197" t="n"/>
      <c r="J24" s="197" t="n"/>
      <c r="K24" s="197" t="n"/>
      <c r="L24" s="197" t="n"/>
    </row>
    <row r="25" ht="15" customHeight="1" s="334">
      <c r="A25" s="197" t="n"/>
      <c r="B25" s="197" t="n"/>
      <c r="C25" s="337" t="n"/>
      <c r="D25" s="343" t="n"/>
      <c r="E25" s="343" t="n"/>
      <c r="F25" s="197" t="n"/>
      <c r="G25" s="197" t="n"/>
      <c r="H25" s="197" t="n"/>
      <c r="I25" s="197" t="n"/>
      <c r="J25" s="197" t="n"/>
      <c r="K25" s="197" t="n"/>
      <c r="L25" s="197" t="n"/>
    </row>
    <row r="26" ht="15" customHeight="1" s="334">
      <c r="A26" s="197" t="n"/>
      <c r="B26" s="197" t="n"/>
      <c r="C26" s="337" t="inlineStr">
        <is>
          <t>Проверил ______________________        А.В. Костянецкая</t>
        </is>
      </c>
      <c r="D26" s="343" t="n"/>
      <c r="E26" s="343" t="n"/>
      <c r="F26" s="197" t="n"/>
      <c r="G26" s="197" t="n"/>
      <c r="H26" s="197" t="n"/>
      <c r="I26" s="197" t="n"/>
      <c r="J26" s="197" t="n"/>
      <c r="K26" s="197" t="n"/>
      <c r="L26" s="197" t="n"/>
    </row>
    <row r="27" ht="15" customHeight="1" s="334">
      <c r="A27" s="197" t="n"/>
      <c r="B27" s="197" t="n"/>
      <c r="C27" s="344" t="inlineStr">
        <is>
          <t xml:space="preserve">                        (подпись, инициалы, фамилия)</t>
        </is>
      </c>
      <c r="D27" s="343" t="n"/>
      <c r="E27" s="343" t="n"/>
      <c r="F27" s="197" t="n"/>
      <c r="G27" s="197" t="n"/>
      <c r="H27" s="197" t="n"/>
      <c r="I27" s="197" t="n"/>
      <c r="J27" s="197" t="n"/>
      <c r="K27" s="197" t="n"/>
      <c r="L27" s="197" t="n"/>
    </row>
    <row r="28" ht="15" customHeight="1" s="334">
      <c r="A28" s="197" t="n"/>
      <c r="B28" s="197" t="n"/>
      <c r="C28" s="197" t="n"/>
      <c r="D28" s="197" t="n"/>
      <c r="E28" s="197" t="n"/>
      <c r="F28" s="197" t="n"/>
      <c r="G28" s="197" t="n"/>
      <c r="H28" s="197" t="n"/>
      <c r="I28" s="197" t="n"/>
      <c r="J28" s="197" t="n"/>
      <c r="K28" s="197" t="n"/>
      <c r="L28" s="197" t="n"/>
    </row>
    <row r="29" ht="15" customHeight="1" s="334"/>
    <row r="30" ht="15" customHeight="1" s="334"/>
  </sheetData>
  <mergeCells count="14">
    <mergeCell ref="B18:E18"/>
    <mergeCell ref="B3:J3"/>
    <mergeCell ref="D10:D11"/>
    <mergeCell ref="B12:B17"/>
    <mergeCell ref="B4:K4"/>
    <mergeCell ref="D9:J9"/>
    <mergeCell ref="C12:C17"/>
    <mergeCell ref="F10:J10"/>
    <mergeCell ref="B7:K7"/>
    <mergeCell ref="B9:B11"/>
    <mergeCell ref="B6:K6"/>
    <mergeCell ref="B19:E19"/>
    <mergeCell ref="E10:E11"/>
    <mergeCell ref="C9:C11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741"/>
  <sheetViews>
    <sheetView view="pageBreakPreview" topLeftCell="A678" zoomScale="40" zoomScaleSheetLayoutView="40" workbookViewId="0">
      <selection activeCell="E737" sqref="E737"/>
    </sheetView>
  </sheetViews>
  <sheetFormatPr baseColWidth="8" defaultColWidth="9.140625" defaultRowHeight="15.75"/>
  <cols>
    <col width="9.140625" customWidth="1" style="197" min="1" max="1"/>
    <col width="12.42578125" customWidth="1" style="197" min="2" max="2"/>
    <col width="22.42578125" customWidth="1" style="197" min="3" max="3"/>
    <col width="49.5703125" customWidth="1" style="197" min="4" max="4"/>
    <col width="10.140625" customWidth="1" style="197" min="5" max="5"/>
    <col width="20.5703125" customWidth="1" style="197" min="6" max="6"/>
    <col width="20" customWidth="1" style="197" min="7" max="7"/>
    <col width="16.5703125" customWidth="1" style="197" min="8" max="8"/>
    <col width="9.140625" customWidth="1" style="197" min="9" max="9"/>
    <col width="12.140625" customWidth="1" style="197" min="10" max="10"/>
    <col width="15" customWidth="1" style="197" min="11" max="11"/>
    <col width="9.140625" customWidth="1" style="197" min="12" max="12"/>
  </cols>
  <sheetData>
    <row r="2" s="334">
      <c r="A2" s="197" t="n"/>
      <c r="B2" s="197" t="n"/>
      <c r="C2" s="197" t="n"/>
      <c r="D2" s="197" t="n"/>
      <c r="E2" s="197" t="n"/>
      <c r="F2" s="197" t="n"/>
      <c r="G2" s="197" t="n"/>
      <c r="H2" s="197" t="n"/>
      <c r="I2" s="197" t="n"/>
      <c r="J2" s="197" t="n"/>
      <c r="K2" s="197" t="n"/>
      <c r="L2" s="197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34">
      <c r="A5" s="288" t="n"/>
      <c r="B5" s="288" t="n"/>
      <c r="C5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5" t="n"/>
    </row>
    <row r="7">
      <c r="A7" s="368" t="inlineStr">
        <is>
          <t>Наименование разрабатываемого показателя УНЦ -  Здания ОПУ, РЩ. Количество присоединений линий электропередачи к РУ 6 и более. 35-110 кВ</t>
        </is>
      </c>
    </row>
    <row r="8">
      <c r="A8" s="368" t="n"/>
      <c r="B8" s="368" t="n"/>
      <c r="C8" s="368" t="n"/>
      <c r="D8" s="368" t="n"/>
      <c r="E8" s="368" t="n"/>
      <c r="F8" s="368" t="n"/>
      <c r="G8" s="368" t="n"/>
      <c r="H8" s="368" t="n"/>
    </row>
    <row r="9" ht="38.25" customHeight="1" s="334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0" t="n"/>
    </row>
    <row r="10" ht="40.7" customHeight="1" s="334">
      <c r="A10" s="442" t="n"/>
      <c r="B10" s="442" t="n"/>
      <c r="C10" s="442" t="n"/>
      <c r="D10" s="442" t="n"/>
      <c r="E10" s="442" t="n"/>
      <c r="F10" s="442" t="n"/>
      <c r="G10" s="362" t="inlineStr">
        <is>
          <t>на ед.изм.</t>
        </is>
      </c>
      <c r="H10" s="362" t="inlineStr">
        <is>
          <t>общая</t>
        </is>
      </c>
    </row>
    <row r="11">
      <c r="A11" s="363" t="n">
        <v>1</v>
      </c>
      <c r="B11" s="363" t="n"/>
      <c r="C11" s="363" t="n">
        <v>2</v>
      </c>
      <c r="D11" s="363" t="inlineStr">
        <is>
          <t>З</t>
        </is>
      </c>
      <c r="E11" s="363" t="n">
        <v>4</v>
      </c>
      <c r="F11" s="363" t="n">
        <v>5</v>
      </c>
      <c r="G11" s="363" t="n">
        <v>6</v>
      </c>
      <c r="H11" s="363" t="n">
        <v>7</v>
      </c>
    </row>
    <row r="12" customFormat="1" s="294">
      <c r="A12" s="365" t="inlineStr">
        <is>
          <t>Затраты труда рабочих</t>
        </is>
      </c>
      <c r="B12" s="439" t="n"/>
      <c r="C12" s="439" t="n"/>
      <c r="D12" s="439" t="n"/>
      <c r="E12" s="440" t="n"/>
      <c r="F12" s="292">
        <f>SUM(F13:F42)</f>
        <v/>
      </c>
      <c r="G12" s="293" t="n"/>
      <c r="H12" s="292">
        <f>SUM(H13:H42)</f>
        <v/>
      </c>
    </row>
    <row r="13">
      <c r="A13" s="295" t="n">
        <v>1</v>
      </c>
      <c r="B13" s="296" t="n"/>
      <c r="C13" s="305" t="inlineStr">
        <is>
          <t>1-3-6</t>
        </is>
      </c>
      <c r="D13" s="306" t="inlineStr">
        <is>
          <t>Затраты труда рабочих (средний разряд работы 3,6)</t>
        </is>
      </c>
      <c r="E13" s="394" t="inlineStr">
        <is>
          <t>чел.-ч</t>
        </is>
      </c>
      <c r="F13" s="300" t="n">
        <v>17644.471079</v>
      </c>
      <c r="G13" s="318" t="n">
        <v>9.18</v>
      </c>
      <c r="H13" s="318">
        <f>ROUND(F13*G13,2)</f>
        <v/>
      </c>
    </row>
    <row r="14">
      <c r="A14" s="295" t="n">
        <v>2</v>
      </c>
      <c r="B14" s="296" t="n"/>
      <c r="C14" s="305" t="inlineStr">
        <is>
          <t>1-3-2</t>
        </is>
      </c>
      <c r="D14" s="306" t="inlineStr">
        <is>
          <t>Затраты труда рабочих (средний разряд работы 3,2)</t>
        </is>
      </c>
      <c r="E14" s="394" t="inlineStr">
        <is>
          <t>чел.-ч</t>
        </is>
      </c>
      <c r="F14" s="300" t="n">
        <v>9958.860989999999</v>
      </c>
      <c r="G14" s="318" t="n">
        <v>8.74</v>
      </c>
      <c r="H14" s="318">
        <f>ROUND(F14*G14,2)</f>
        <v/>
      </c>
    </row>
    <row r="15">
      <c r="A15" s="295" t="n">
        <v>3</v>
      </c>
      <c r="B15" s="296" t="n"/>
      <c r="C15" s="305" t="inlineStr">
        <is>
          <t>1-3-8</t>
        </is>
      </c>
      <c r="D15" s="306" t="inlineStr">
        <is>
          <t>Затраты труда рабочих (средний разряд работы 3,8)</t>
        </is>
      </c>
      <c r="E15" s="394" t="inlineStr">
        <is>
          <t>чел.-ч</t>
        </is>
      </c>
      <c r="F15" s="300" t="n">
        <v>8804.651180000001</v>
      </c>
      <c r="G15" s="318" t="n">
        <v>9.4</v>
      </c>
      <c r="H15" s="318">
        <f>ROUND(F15*G15,2)</f>
        <v/>
      </c>
    </row>
    <row r="16">
      <c r="A16" s="295" t="n">
        <v>4</v>
      </c>
      <c r="B16" s="296" t="n"/>
      <c r="C16" s="305" t="inlineStr">
        <is>
          <t>1-3-0</t>
        </is>
      </c>
      <c r="D16" s="306" t="inlineStr">
        <is>
          <t>Затраты труда рабочих (средний разряд работы 3,0)</t>
        </is>
      </c>
      <c r="E16" s="394" t="inlineStr">
        <is>
          <t>чел.-ч</t>
        </is>
      </c>
      <c r="F16" s="300" t="n">
        <v>9491.281306999999</v>
      </c>
      <c r="G16" s="318" t="n">
        <v>8.529999999999999</v>
      </c>
      <c r="H16" s="318">
        <f>ROUND(F16*G16,2)</f>
        <v/>
      </c>
    </row>
    <row r="17">
      <c r="A17" s="295" t="n">
        <v>5</v>
      </c>
      <c r="B17" s="296" t="n"/>
      <c r="C17" s="305" t="inlineStr">
        <is>
          <t>1-4-0</t>
        </is>
      </c>
      <c r="D17" s="306" t="inlineStr">
        <is>
          <t>Затраты труда рабочих (средний разряд работы 4,0)</t>
        </is>
      </c>
      <c r="E17" s="394" t="inlineStr">
        <is>
          <t>чел.-ч</t>
        </is>
      </c>
      <c r="F17" s="300" t="n">
        <v>5226.599446</v>
      </c>
      <c r="G17" s="318" t="n">
        <v>9.619999999999999</v>
      </c>
      <c r="H17" s="318">
        <f>ROUND(F17*G17,2)</f>
        <v/>
      </c>
    </row>
    <row r="18">
      <c r="A18" s="295" t="n">
        <v>6</v>
      </c>
      <c r="B18" s="296" t="n"/>
      <c r="C18" s="305" t="inlineStr">
        <is>
          <t>1-3-1</t>
        </is>
      </c>
      <c r="D18" s="306" t="inlineStr">
        <is>
          <t>Затраты труда рабочих (средний разряд работы 3,1)</t>
        </is>
      </c>
      <c r="E18" s="394" t="inlineStr">
        <is>
          <t>чел.-ч</t>
        </is>
      </c>
      <c r="F18" s="300" t="n">
        <v>4909.64024</v>
      </c>
      <c r="G18" s="318" t="n">
        <v>8.640000000000001</v>
      </c>
      <c r="H18" s="318">
        <f>ROUND(F18*G18,2)</f>
        <v/>
      </c>
    </row>
    <row r="19">
      <c r="A19" s="295" t="n">
        <v>7</v>
      </c>
      <c r="B19" s="296" t="n"/>
      <c r="C19" s="305" t="inlineStr">
        <is>
          <t>1-3-5</t>
        </is>
      </c>
      <c r="D19" s="306" t="inlineStr">
        <is>
          <t>Затраты труда рабочих (средний разряд работы 3,5)</t>
        </is>
      </c>
      <c r="E19" s="394" t="inlineStr">
        <is>
          <t>чел.-ч</t>
        </is>
      </c>
      <c r="F19" s="300" t="n">
        <v>3781.470019</v>
      </c>
      <c r="G19" s="318" t="n">
        <v>9.07</v>
      </c>
      <c r="H19" s="318">
        <f>ROUND(F19*G19,2)</f>
        <v/>
      </c>
    </row>
    <row r="20">
      <c r="A20" s="295" t="n">
        <v>8</v>
      </c>
      <c r="B20" s="296" t="n"/>
      <c r="C20" s="305" t="inlineStr">
        <is>
          <t>1-4-2</t>
        </is>
      </c>
      <c r="D20" s="306" t="inlineStr">
        <is>
          <t>Затраты труда рабочих (средний разряд работы 4,2)</t>
        </is>
      </c>
      <c r="E20" s="394" t="inlineStr">
        <is>
          <t>чел.-ч</t>
        </is>
      </c>
      <c r="F20" s="300" t="n">
        <v>2429.489356</v>
      </c>
      <c r="G20" s="318" t="n">
        <v>9.92</v>
      </c>
      <c r="H20" s="318">
        <f>ROUND(F20*G20,2)</f>
        <v/>
      </c>
    </row>
    <row r="21">
      <c r="A21" s="295" t="n">
        <v>9</v>
      </c>
      <c r="B21" s="296" t="n"/>
      <c r="C21" s="305" t="inlineStr">
        <is>
          <t>1-2-2</t>
        </is>
      </c>
      <c r="D21" s="306" t="inlineStr">
        <is>
          <t>Затраты труда рабочих (средний разряд работы 2,2)</t>
        </is>
      </c>
      <c r="E21" s="394" t="inlineStr">
        <is>
          <t>чел.-ч</t>
        </is>
      </c>
      <c r="F21" s="300" t="n">
        <v>2235.574963</v>
      </c>
      <c r="G21" s="318" t="n">
        <v>7.94</v>
      </c>
      <c r="H21" s="318">
        <f>ROUND(F21*G21,2)</f>
        <v/>
      </c>
    </row>
    <row r="22">
      <c r="A22" s="295" t="n">
        <v>10</v>
      </c>
      <c r="B22" s="296" t="n"/>
      <c r="C22" s="305" t="inlineStr">
        <is>
          <t>1-2-7</t>
        </is>
      </c>
      <c r="D22" s="306" t="inlineStr">
        <is>
          <t>Затраты труда рабочих (средний разряд работы 2,7)</t>
        </is>
      </c>
      <c r="E22" s="394" t="inlineStr">
        <is>
          <t>чел.-ч</t>
        </is>
      </c>
      <c r="F22" s="300" t="n">
        <v>1808.8793</v>
      </c>
      <c r="G22" s="318" t="n">
        <v>8.31</v>
      </c>
      <c r="H22" s="318">
        <f>ROUND(F22*G22,2)</f>
        <v/>
      </c>
    </row>
    <row r="23">
      <c r="A23" s="295" t="n">
        <v>11</v>
      </c>
      <c r="B23" s="296" t="n"/>
      <c r="C23" s="305" t="inlineStr">
        <is>
          <t>1-3-7</t>
        </is>
      </c>
      <c r="D23" s="306" t="inlineStr">
        <is>
          <t>Затраты труда рабочих (средний разряд работы 3,7)</t>
        </is>
      </c>
      <c r="E23" s="394" t="inlineStr">
        <is>
          <t>чел.-ч</t>
        </is>
      </c>
      <c r="F23" s="300" t="n">
        <v>1589.7705</v>
      </c>
      <c r="G23" s="318" t="n">
        <v>9.289999999999999</v>
      </c>
      <c r="H23" s="318">
        <f>ROUND(F23*G23,2)</f>
        <v/>
      </c>
    </row>
    <row r="24">
      <c r="A24" s="295" t="n">
        <v>12</v>
      </c>
      <c r="B24" s="296" t="n"/>
      <c r="C24" s="305" t="inlineStr">
        <is>
          <t>1-5-1</t>
        </is>
      </c>
      <c r="D24" s="306" t="inlineStr">
        <is>
          <t>Затраты труда рабочих (средний разряд работы 5,1)</t>
        </is>
      </c>
      <c r="E24" s="394" t="inlineStr">
        <is>
          <t>чел.-ч</t>
        </is>
      </c>
      <c r="F24" s="300" t="n">
        <v>1110.1672</v>
      </c>
      <c r="G24" s="318" t="n">
        <v>11.27</v>
      </c>
      <c r="H24" s="318">
        <f>ROUND(F24*G24,2)</f>
        <v/>
      </c>
    </row>
    <row r="25">
      <c r="A25" s="295" t="n">
        <v>13</v>
      </c>
      <c r="B25" s="296" t="n"/>
      <c r="C25" s="305" t="inlineStr">
        <is>
          <t>1-3-4</t>
        </is>
      </c>
      <c r="D25" s="306" t="inlineStr">
        <is>
          <t>Затраты труда рабочих (средний разряд работы 3,4)</t>
        </is>
      </c>
      <c r="E25" s="394" t="inlineStr">
        <is>
          <t>чел.-ч</t>
        </is>
      </c>
      <c r="F25" s="300" t="n">
        <v>1000.134538</v>
      </c>
      <c r="G25" s="318" t="n">
        <v>8.970000000000001</v>
      </c>
      <c r="H25" s="318">
        <f>ROUND(F25*G25,2)</f>
        <v/>
      </c>
    </row>
    <row r="26">
      <c r="A26" s="295" t="n">
        <v>14</v>
      </c>
      <c r="B26" s="296" t="n"/>
      <c r="C26" s="305" t="inlineStr">
        <is>
          <t>1-2-8</t>
        </is>
      </c>
      <c r="D26" s="306" t="inlineStr">
        <is>
          <t>Затраты труда рабочих (средний разряд работы 2,8)</t>
        </is>
      </c>
      <c r="E26" s="394" t="inlineStr">
        <is>
          <t>чел.-ч</t>
        </is>
      </c>
      <c r="F26" s="300" t="n">
        <v>976.91938</v>
      </c>
      <c r="G26" s="318" t="n">
        <v>8.380000000000001</v>
      </c>
      <c r="H26" s="318">
        <f>ROUND(F26*G26,2)</f>
        <v/>
      </c>
    </row>
    <row r="27">
      <c r="A27" s="295" t="n">
        <v>15</v>
      </c>
      <c r="B27" s="296" t="n"/>
      <c r="C27" s="305" t="inlineStr">
        <is>
          <t>1-4-9</t>
        </is>
      </c>
      <c r="D27" s="306" t="inlineStr">
        <is>
          <t>Затраты труда рабочих (средний разряд работы 4,9)</t>
        </is>
      </c>
      <c r="E27" s="394" t="inlineStr">
        <is>
          <t>чел.-ч</t>
        </is>
      </c>
      <c r="F27" s="300" t="n">
        <v>683.5796759999999</v>
      </c>
      <c r="G27" s="318" t="n">
        <v>10.94</v>
      </c>
      <c r="H27" s="318">
        <f>ROUND(F27*G27,2)</f>
        <v/>
      </c>
    </row>
    <row r="28">
      <c r="A28" s="295" t="n">
        <v>16</v>
      </c>
      <c r="B28" s="296" t="n"/>
      <c r="C28" s="305" t="inlineStr">
        <is>
          <t>1-1-5</t>
        </is>
      </c>
      <c r="D28" s="306" t="inlineStr">
        <is>
          <t>Затраты труда рабочих (средний разряд работы 1,5)</t>
        </is>
      </c>
      <c r="E28" s="394" t="inlineStr">
        <is>
          <t>чел.-ч</t>
        </is>
      </c>
      <c r="F28" s="300" t="n">
        <v>690.3</v>
      </c>
      <c r="G28" s="318" t="n">
        <v>7.5</v>
      </c>
      <c r="H28" s="318">
        <f>ROUND(F28*G28,2)</f>
        <v/>
      </c>
    </row>
    <row r="29">
      <c r="A29" s="295" t="n">
        <v>17</v>
      </c>
      <c r="B29" s="296" t="n"/>
      <c r="C29" s="305" t="inlineStr">
        <is>
          <t>1-3-9</t>
        </is>
      </c>
      <c r="D29" s="306" t="inlineStr">
        <is>
          <t>Затраты труда рабочих (средний разряд работы 3,9)</t>
        </is>
      </c>
      <c r="E29" s="394" t="inlineStr">
        <is>
          <t>чел.-ч</t>
        </is>
      </c>
      <c r="F29" s="300" t="n">
        <v>498.014468</v>
      </c>
      <c r="G29" s="318" t="n">
        <v>9.51</v>
      </c>
      <c r="H29" s="318">
        <f>ROUND(F29*G29,2)</f>
        <v/>
      </c>
    </row>
    <row r="30">
      <c r="A30" s="295" t="n">
        <v>18</v>
      </c>
      <c r="B30" s="296" t="n"/>
      <c r="C30" s="305" t="inlineStr">
        <is>
          <t>1-3-3</t>
        </is>
      </c>
      <c r="D30" s="306" t="inlineStr">
        <is>
          <t>Затраты труда рабочих (средний разряд работы 3,3)</t>
        </is>
      </c>
      <c r="E30" s="394" t="inlineStr">
        <is>
          <t>чел.-ч</t>
        </is>
      </c>
      <c r="F30" s="300" t="n">
        <v>530.594732</v>
      </c>
      <c r="G30" s="318" t="n">
        <v>8.859999999999999</v>
      </c>
      <c r="H30" s="318">
        <f>ROUND(F30*G30,2)</f>
        <v/>
      </c>
    </row>
    <row r="31">
      <c r="A31" s="295" t="n">
        <v>19</v>
      </c>
      <c r="B31" s="296" t="n"/>
      <c r="C31" s="305" t="inlineStr">
        <is>
          <t>1-2-0</t>
        </is>
      </c>
      <c r="D31" s="306" t="inlineStr">
        <is>
          <t>Затраты труда рабочих (средний разряд работы 2,0)</t>
        </is>
      </c>
      <c r="E31" s="394" t="inlineStr">
        <is>
          <t>чел.-ч</t>
        </is>
      </c>
      <c r="F31" s="300" t="n">
        <v>294.0873</v>
      </c>
      <c r="G31" s="318" t="n">
        <v>7.8</v>
      </c>
      <c r="H31" s="318">
        <f>ROUND(F31*G31,2)</f>
        <v/>
      </c>
    </row>
    <row r="32">
      <c r="A32" s="295" t="n">
        <v>20</v>
      </c>
      <c r="B32" s="296" t="n"/>
      <c r="C32" s="305" t="inlineStr">
        <is>
          <t>1-4-5</t>
        </is>
      </c>
      <c r="D32" s="306" t="inlineStr">
        <is>
          <t>Затраты труда рабочих (средний разряд работы 4,5)</t>
        </is>
      </c>
      <c r="E32" s="394" t="inlineStr">
        <is>
          <t>чел.-ч</t>
        </is>
      </c>
      <c r="F32" s="300" t="n">
        <v>200.7105</v>
      </c>
      <c r="G32" s="318" t="n">
        <v>10.35</v>
      </c>
      <c r="H32" s="318">
        <f>ROUND(F32*G32,2)</f>
        <v/>
      </c>
    </row>
    <row r="33">
      <c r="A33" s="295" t="n">
        <v>21</v>
      </c>
      <c r="B33" s="296" t="n"/>
      <c r="C33" s="305" t="inlineStr">
        <is>
          <t>1-2-5</t>
        </is>
      </c>
      <c r="D33" s="306" t="inlineStr">
        <is>
          <t>Затраты труда рабочих (средний разряд работы 2,5)</t>
        </is>
      </c>
      <c r="E33" s="394" t="inlineStr">
        <is>
          <t>чел.-ч</t>
        </is>
      </c>
      <c r="F33" s="300" t="n">
        <v>198.21696</v>
      </c>
      <c r="G33" s="318" t="n">
        <v>8.17</v>
      </c>
      <c r="H33" s="318">
        <f>ROUND(F33*G33,2)</f>
        <v/>
      </c>
    </row>
    <row r="34">
      <c r="A34" s="295" t="n">
        <v>22</v>
      </c>
      <c r="B34" s="296" t="n"/>
      <c r="C34" s="305" t="inlineStr">
        <is>
          <t>1-5-0</t>
        </is>
      </c>
      <c r="D34" s="306" t="inlineStr">
        <is>
          <t>Затраты труда рабочих (средний разряд работы 5,0)</t>
        </is>
      </c>
      <c r="E34" s="394" t="inlineStr">
        <is>
          <t>чел.-ч</t>
        </is>
      </c>
      <c r="F34" s="300" t="n">
        <v>88.59877</v>
      </c>
      <c r="G34" s="318" t="n">
        <v>11.09</v>
      </c>
      <c r="H34" s="318">
        <f>ROUND(F34*G34,2)</f>
        <v/>
      </c>
    </row>
    <row r="35">
      <c r="A35" s="295" t="n">
        <v>23</v>
      </c>
      <c r="B35" s="296" t="n"/>
      <c r="C35" s="305" t="inlineStr">
        <is>
          <t>1-4-4</t>
        </is>
      </c>
      <c r="D35" s="306" t="inlineStr">
        <is>
          <t>Затраты труда рабочих (средний разряд работы 4,4)</t>
        </is>
      </c>
      <c r="E35" s="394" t="inlineStr">
        <is>
          <t>чел.-ч</t>
        </is>
      </c>
      <c r="F35" s="300" t="n">
        <v>77.70515</v>
      </c>
      <c r="G35" s="318" t="n">
        <v>10.21</v>
      </c>
      <c r="H35" s="318">
        <f>ROUND(F35*G35,2)</f>
        <v/>
      </c>
    </row>
    <row r="36">
      <c r="A36" s="295" t="n">
        <v>24</v>
      </c>
      <c r="B36" s="296" t="n"/>
      <c r="C36" s="305" t="inlineStr">
        <is>
          <t>1-4-7</t>
        </is>
      </c>
      <c r="D36" s="306" t="inlineStr">
        <is>
          <t>Затраты труда рабочих (средний разряд работы 4,7)</t>
        </is>
      </c>
      <c r="E36" s="394" t="inlineStr">
        <is>
          <t>чел.-ч</t>
        </is>
      </c>
      <c r="F36" s="300" t="n">
        <v>53.34992</v>
      </c>
      <c r="G36" s="318" t="n">
        <v>10.65</v>
      </c>
      <c r="H36" s="318">
        <f>ROUND(F36*G36,2)</f>
        <v/>
      </c>
    </row>
    <row r="37">
      <c r="A37" s="295" t="n">
        <v>25</v>
      </c>
      <c r="B37" s="296" t="n"/>
      <c r="C37" s="305" t="inlineStr">
        <is>
          <t>1-4-3</t>
        </is>
      </c>
      <c r="D37" s="306" t="inlineStr">
        <is>
          <t>Затраты труда рабочих (средний разряд работы 4,3)</t>
        </is>
      </c>
      <c r="E37" s="394" t="inlineStr">
        <is>
          <t>чел.-ч</t>
        </is>
      </c>
      <c r="F37" s="300" t="n">
        <v>26.0114</v>
      </c>
      <c r="G37" s="318" t="n">
        <v>10.06</v>
      </c>
      <c r="H37" s="318">
        <f>ROUND(F37*G37,2)</f>
        <v/>
      </c>
    </row>
    <row r="38">
      <c r="A38" s="295" t="n">
        <v>26</v>
      </c>
      <c r="B38" s="296" t="n"/>
      <c r="C38" s="305" t="inlineStr">
        <is>
          <t>1-1-0</t>
        </is>
      </c>
      <c r="D38" s="306" t="inlineStr">
        <is>
          <t>Затраты труда рабочих (средний разряд работы 1,0)</t>
        </is>
      </c>
      <c r="E38" s="394" t="inlineStr">
        <is>
          <t>чел.-ч</t>
        </is>
      </c>
      <c r="F38" s="300" t="n">
        <v>25.3162</v>
      </c>
      <c r="G38" s="318" t="n">
        <v>7.19</v>
      </c>
      <c r="H38" s="318">
        <f>ROUND(F38*G38,2)</f>
        <v/>
      </c>
    </row>
    <row r="39">
      <c r="A39" s="295" t="n">
        <v>27</v>
      </c>
      <c r="B39" s="296" t="n"/>
      <c r="C39" s="305" t="inlineStr">
        <is>
          <t>1-4-6</t>
        </is>
      </c>
      <c r="D39" s="306" t="inlineStr">
        <is>
          <t>Затраты труда рабочих (средний разряд работы 4,6)</t>
        </is>
      </c>
      <c r="E39" s="394" t="inlineStr">
        <is>
          <t>чел.-ч</t>
        </is>
      </c>
      <c r="F39" s="300" t="n">
        <v>14.6371</v>
      </c>
      <c r="G39" s="318" t="n">
        <v>10.5</v>
      </c>
      <c r="H39" s="318">
        <f>ROUND(F39*G39,2)</f>
        <v/>
      </c>
    </row>
    <row r="40">
      <c r="A40" s="295" t="n">
        <v>28</v>
      </c>
      <c r="B40" s="296" t="n"/>
      <c r="C40" s="305" t="inlineStr">
        <is>
          <t>1-2-6</t>
        </is>
      </c>
      <c r="D40" s="306" t="inlineStr">
        <is>
          <t>Затраты труда рабочих (средний разряд работы 2,6)</t>
        </is>
      </c>
      <c r="E40" s="394" t="inlineStr">
        <is>
          <t>чел.-ч</t>
        </is>
      </c>
      <c r="F40" s="300" t="n">
        <v>11.610558</v>
      </c>
      <c r="G40" s="318" t="n">
        <v>8.24</v>
      </c>
      <c r="H40" s="318">
        <f>ROUND(F40*G40,2)</f>
        <v/>
      </c>
    </row>
    <row r="41">
      <c r="A41" s="295" t="n">
        <v>29</v>
      </c>
      <c r="B41" s="296" t="n"/>
      <c r="C41" s="305" t="inlineStr">
        <is>
          <t>1-2-3</t>
        </is>
      </c>
      <c r="D41" s="306" t="inlineStr">
        <is>
          <t>Затраты труда рабочих (средний разряд работы 2,3)</t>
        </is>
      </c>
      <c r="E41" s="394" t="inlineStr">
        <is>
          <t>чел.-ч</t>
        </is>
      </c>
      <c r="F41" s="300" t="n">
        <v>6.012</v>
      </c>
      <c r="G41" s="318" t="n">
        <v>8.02</v>
      </c>
      <c r="H41" s="318">
        <f>ROUND(F41*G41,2)</f>
        <v/>
      </c>
    </row>
    <row r="42">
      <c r="A42" s="295" t="n">
        <v>30</v>
      </c>
      <c r="B42" s="296" t="n"/>
      <c r="C42" s="305" t="inlineStr">
        <is>
          <t>1-2-9</t>
        </is>
      </c>
      <c r="D42" s="306" t="inlineStr">
        <is>
          <t>Затраты труда рабочих (средний разряд работы 2,9)</t>
        </is>
      </c>
      <c r="E42" s="394" t="inlineStr">
        <is>
          <t>чел.-ч</t>
        </is>
      </c>
      <c r="F42" s="300" t="n">
        <v>0.876024</v>
      </c>
      <c r="G42" s="318" t="n">
        <v>8.460000000000001</v>
      </c>
      <c r="H42" s="318">
        <f>ROUND(F42*G42,2)</f>
        <v/>
      </c>
    </row>
    <row r="43">
      <c r="A43" s="364" t="inlineStr">
        <is>
          <t>Затраты труда машинистов</t>
        </is>
      </c>
      <c r="B43" s="439" t="n"/>
      <c r="C43" s="439" t="n"/>
      <c r="D43" s="439" t="n"/>
      <c r="E43" s="440" t="n"/>
      <c r="F43" s="365" t="n"/>
      <c r="G43" s="303" t="n"/>
      <c r="H43" s="292">
        <f>H44</f>
        <v/>
      </c>
    </row>
    <row r="44">
      <c r="A44" s="394" t="n">
        <v>31</v>
      </c>
      <c r="B44" s="366" t="n"/>
      <c r="C44" s="305" t="n">
        <v>2</v>
      </c>
      <c r="D44" s="306" t="inlineStr">
        <is>
          <t>Затраты труда машинистов</t>
        </is>
      </c>
      <c r="E44" s="394" t="inlineStr">
        <is>
          <t>чел.-ч</t>
        </is>
      </c>
      <c r="F44" s="305" t="n">
        <v>4488.24</v>
      </c>
      <c r="G44" s="318" t="n"/>
      <c r="H44" s="308" t="n">
        <v>55798.88</v>
      </c>
    </row>
    <row r="45" customFormat="1" s="294">
      <c r="A45" s="365" t="inlineStr">
        <is>
          <t>Машины и механизмы</t>
        </is>
      </c>
      <c r="B45" s="439" t="n"/>
      <c r="C45" s="439" t="n"/>
      <c r="D45" s="439" t="n"/>
      <c r="E45" s="440" t="n"/>
      <c r="F45" s="365" t="n"/>
      <c r="G45" s="303" t="n"/>
      <c r="H45" s="292">
        <f>SUM(H46:H104)</f>
        <v/>
      </c>
    </row>
    <row r="46">
      <c r="A46" s="394" t="n">
        <v>32</v>
      </c>
      <c r="B46" s="366" t="n"/>
      <c r="C46" s="305" t="inlineStr">
        <is>
          <t>91.14.03-002</t>
        </is>
      </c>
      <c r="D46" s="306" t="inlineStr">
        <is>
          <t>Автомобили-самосвалы, грузоподъемность до 10 т</t>
        </is>
      </c>
      <c r="E46" s="394" t="inlineStr">
        <is>
          <t>маш.-ч</t>
        </is>
      </c>
      <c r="F46" s="394" t="n">
        <v>1197.8239</v>
      </c>
      <c r="G46" s="308" t="n">
        <v>87.48999999999999</v>
      </c>
      <c r="H46" s="318">
        <f>ROUND(F46*G46,2)</f>
        <v/>
      </c>
      <c r="I46" s="311" t="n"/>
      <c r="J46" s="310" t="n"/>
      <c r="L46" s="311" t="n"/>
    </row>
    <row r="47" customFormat="1" s="294">
      <c r="A47" s="394" t="n">
        <v>33</v>
      </c>
      <c r="B47" s="366" t="n"/>
      <c r="C47" s="305" t="inlineStr">
        <is>
          <t>91.14.01-002</t>
        </is>
      </c>
      <c r="D47" s="306" t="inlineStr">
        <is>
          <t>Автобетоносмесители, объем барабана 5 м3</t>
        </is>
      </c>
      <c r="E47" s="394" t="inlineStr">
        <is>
          <t>маш.-ч</t>
        </is>
      </c>
      <c r="F47" s="394" t="n">
        <v>383.9329</v>
      </c>
      <c r="G47" s="308" t="n">
        <v>173.51</v>
      </c>
      <c r="H47" s="318">
        <f>ROUND(F47*G47,2)</f>
        <v/>
      </c>
      <c r="I47" s="311" t="n"/>
      <c r="L47" s="311" t="n"/>
    </row>
    <row r="48" ht="38.25" customHeight="1" s="334">
      <c r="A48" s="394" t="n">
        <v>34</v>
      </c>
      <c r="B48" s="366" t="n"/>
      <c r="C48" s="305" t="inlineStr">
        <is>
          <t>91.18.01-007</t>
        </is>
      </c>
      <c r="D48" s="30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8" s="394" t="inlineStr">
        <is>
          <t>маш.-ч</t>
        </is>
      </c>
      <c r="F48" s="394" t="n">
        <v>728.77764</v>
      </c>
      <c r="G48" s="308" t="n">
        <v>90</v>
      </c>
      <c r="H48" s="318">
        <f>ROUND(F48*G48,2)</f>
        <v/>
      </c>
      <c r="I48" s="311" t="n"/>
      <c r="L48" s="311" t="n"/>
    </row>
    <row r="49">
      <c r="A49" s="394" t="n">
        <v>35</v>
      </c>
      <c r="B49" s="366" t="n"/>
      <c r="C49" s="305" t="inlineStr">
        <is>
          <t>91.05.01-017</t>
        </is>
      </c>
      <c r="D49" s="306" t="inlineStr">
        <is>
          <t>Краны башенные, грузоподъемность 8 т</t>
        </is>
      </c>
      <c r="E49" s="394" t="inlineStr">
        <is>
          <t>маш.-ч</t>
        </is>
      </c>
      <c r="F49" s="394" t="n">
        <v>516.856331</v>
      </c>
      <c r="G49" s="308" t="n">
        <v>86.40000000000001</v>
      </c>
      <c r="H49" s="318">
        <f>ROUND(F49*G49,2)</f>
        <v/>
      </c>
      <c r="I49" s="311" t="n"/>
      <c r="L49" s="311" t="n"/>
    </row>
    <row r="50">
      <c r="A50" s="394" t="n">
        <v>36</v>
      </c>
      <c r="B50" s="366" t="n"/>
      <c r="C50" s="305" t="inlineStr">
        <is>
          <t>91.14.02-001</t>
        </is>
      </c>
      <c r="D50" s="306" t="inlineStr">
        <is>
          <t>Автомобили бортовые, грузоподъемность до 5 т</t>
        </is>
      </c>
      <c r="E50" s="394" t="inlineStr">
        <is>
          <t>маш.-ч</t>
        </is>
      </c>
      <c r="F50" s="394" t="n">
        <v>493.231493</v>
      </c>
      <c r="G50" s="308" t="n">
        <v>65.70999999999999</v>
      </c>
      <c r="H50" s="318">
        <f>ROUND(F50*G50,2)</f>
        <v/>
      </c>
      <c r="I50" s="311" t="n"/>
      <c r="L50" s="311" t="n"/>
    </row>
    <row r="51" ht="25.5" customHeight="1" s="334">
      <c r="A51" s="394" t="n">
        <v>37</v>
      </c>
      <c r="B51" s="366" t="n"/>
      <c r="C51" s="305" t="inlineStr">
        <is>
          <t>91.05.05-014</t>
        </is>
      </c>
      <c r="D51" s="306" t="inlineStr">
        <is>
          <t>Краны на автомобильном ходу, грузоподъемность 10 т</t>
        </is>
      </c>
      <c r="E51" s="394" t="inlineStr">
        <is>
          <t>маш.-ч</t>
        </is>
      </c>
      <c r="F51" s="394" t="n">
        <v>141.349214</v>
      </c>
      <c r="G51" s="308" t="n">
        <v>111.99</v>
      </c>
      <c r="H51" s="318">
        <f>ROUND(F51*G51,2)</f>
        <v/>
      </c>
      <c r="I51" s="311" t="n"/>
      <c r="L51" s="311" t="n"/>
    </row>
    <row r="52">
      <c r="A52" s="394" t="n">
        <v>38</v>
      </c>
      <c r="B52" s="366" t="n"/>
      <c r="C52" s="305" t="inlineStr">
        <is>
          <t>91.05.06-007</t>
        </is>
      </c>
      <c r="D52" s="306" t="inlineStr">
        <is>
          <t>Краны на гусеничном ходу, грузоподъемность 25 т</t>
        </is>
      </c>
      <c r="E52" s="394" t="inlineStr">
        <is>
          <t>маш.-ч</t>
        </is>
      </c>
      <c r="F52" s="394" t="n">
        <v>102.01344</v>
      </c>
      <c r="G52" s="308" t="n">
        <v>120.04</v>
      </c>
      <c r="H52" s="318">
        <f>ROUND(F52*G52,2)</f>
        <v/>
      </c>
      <c r="I52" s="311" t="n"/>
    </row>
    <row r="53">
      <c r="A53" s="394" t="n">
        <v>39</v>
      </c>
      <c r="B53" s="366" t="n"/>
      <c r="C53" s="305" t="inlineStr">
        <is>
          <t>91.05.06-008</t>
        </is>
      </c>
      <c r="D53" s="306" t="inlineStr">
        <is>
          <t>Краны на гусеничном ходу, грузоподъемность 40 т</t>
        </is>
      </c>
      <c r="E53" s="394" t="inlineStr">
        <is>
          <t>маш.-ч</t>
        </is>
      </c>
      <c r="F53" s="394" t="n">
        <v>52.37827</v>
      </c>
      <c r="G53" s="308" t="n">
        <v>175.56</v>
      </c>
      <c r="H53" s="318">
        <f>ROUND(F53*G53,2)</f>
        <v/>
      </c>
      <c r="I53" s="311" t="n"/>
    </row>
    <row r="54" ht="25.5" customHeight="1" s="334">
      <c r="A54" s="394" t="n">
        <v>40</v>
      </c>
      <c r="B54" s="366" t="n"/>
      <c r="C54" s="305" t="inlineStr">
        <is>
          <t>91.01.05-084</t>
        </is>
      </c>
      <c r="D54" s="306" t="inlineStr">
        <is>
          <t>Экскаваторы одноковшовые дизельные на гусеничном ходу, емкость ковша 0,4 м3</t>
        </is>
      </c>
      <c r="E54" s="394" t="inlineStr">
        <is>
          <t>маш.-ч</t>
        </is>
      </c>
      <c r="F54" s="394" t="n">
        <v>160.5331</v>
      </c>
      <c r="G54" s="308" t="n">
        <v>54.81</v>
      </c>
      <c r="H54" s="318">
        <f>ROUND(F54*G54,2)</f>
        <v/>
      </c>
      <c r="I54" s="311" t="n"/>
    </row>
    <row r="55" ht="25.5" customHeight="1" s="334">
      <c r="A55" s="394" t="n">
        <v>41</v>
      </c>
      <c r="B55" s="366" t="n"/>
      <c r="C55" s="305" t="inlineStr">
        <is>
          <t>91.05.06-012</t>
        </is>
      </c>
      <c r="D55" s="306" t="inlineStr">
        <is>
          <t>Краны на гусеничном ходу, грузоподъемность до 16 т</t>
        </is>
      </c>
      <c r="E55" s="394" t="inlineStr">
        <is>
          <t>маш.-ч</t>
        </is>
      </c>
      <c r="F55" s="394" t="n">
        <v>83.31085</v>
      </c>
      <c r="G55" s="308" t="n">
        <v>96.89</v>
      </c>
      <c r="H55" s="318">
        <f>ROUND(F55*G55,2)</f>
        <v/>
      </c>
      <c r="I55" s="311" t="n"/>
    </row>
    <row r="56" ht="25.5" customHeight="1" s="334">
      <c r="A56" s="394" t="n">
        <v>42</v>
      </c>
      <c r="B56" s="366" t="n"/>
      <c r="C56" s="305" t="inlineStr">
        <is>
          <t>91.17.04-233</t>
        </is>
      </c>
      <c r="D56" s="306" t="inlineStr">
        <is>
          <t>Установки для сварки ручной дуговой (постоянного тока)</t>
        </is>
      </c>
      <c r="E56" s="394" t="inlineStr">
        <is>
          <t>маш.-ч</t>
        </is>
      </c>
      <c r="F56" s="394" t="n">
        <v>917.252266</v>
      </c>
      <c r="G56" s="308" t="n">
        <v>8.1</v>
      </c>
      <c r="H56" s="318">
        <f>ROUND(F56*G56,2)</f>
        <v/>
      </c>
    </row>
    <row r="57">
      <c r="A57" s="394" t="n">
        <v>43</v>
      </c>
      <c r="B57" s="366" t="n"/>
      <c r="C57" s="305" t="inlineStr">
        <is>
          <t>91.06.05-011</t>
        </is>
      </c>
      <c r="D57" s="306" t="inlineStr">
        <is>
          <t>Погрузчик, грузоподъемность 5 т</t>
        </is>
      </c>
      <c r="E57" s="394" t="inlineStr">
        <is>
          <t>маш.-ч</t>
        </is>
      </c>
      <c r="F57" s="394" t="n">
        <v>79.781678</v>
      </c>
      <c r="G57" s="308" t="n">
        <v>90</v>
      </c>
      <c r="H57" s="318">
        <f>ROUND(F57*G57,2)</f>
        <v/>
      </c>
    </row>
    <row r="58">
      <c r="A58" s="394" t="n">
        <v>44</v>
      </c>
      <c r="B58" s="366" t="n"/>
      <c r="C58" s="305" t="inlineStr">
        <is>
          <t>91.14.01-002</t>
        </is>
      </c>
      <c r="D58" s="306" t="inlineStr">
        <is>
          <t>Автобетоносмесители 5 м3</t>
        </is>
      </c>
      <c r="E58" s="394" t="inlineStr">
        <is>
          <t>маш.-ч</t>
        </is>
      </c>
      <c r="F58" s="394" t="n">
        <v>40.72</v>
      </c>
      <c r="G58" s="308" t="n">
        <v>173.5</v>
      </c>
      <c r="H58" s="318">
        <f>ROUND(F58*G58,2)</f>
        <v/>
      </c>
    </row>
    <row r="59">
      <c r="A59" s="394" t="n">
        <v>45</v>
      </c>
      <c r="B59" s="366" t="n"/>
      <c r="C59" s="305" t="inlineStr">
        <is>
          <t>91.08.04-021</t>
        </is>
      </c>
      <c r="D59" s="306" t="inlineStr">
        <is>
          <t>Котлы битумные передвижные 400 л</t>
        </is>
      </c>
      <c r="E59" s="394" t="inlineStr">
        <is>
          <t>маш.-ч</t>
        </is>
      </c>
      <c r="F59" s="394" t="n">
        <v>224.49469</v>
      </c>
      <c r="G59" s="308" t="n">
        <v>30</v>
      </c>
      <c r="H59" s="318">
        <f>ROUND(F59*G59,2)</f>
        <v/>
      </c>
    </row>
    <row r="60" ht="25.5" customHeight="1" s="334">
      <c r="A60" s="394" t="n">
        <v>46</v>
      </c>
      <c r="B60" s="366" t="n"/>
      <c r="C60" s="305" t="inlineStr">
        <is>
          <t>91.01.05-086</t>
        </is>
      </c>
      <c r="D60" s="306" t="inlineStr">
        <is>
          <t>Экскаваторы одноковшовые дизельные на гусеничном ходу, емкость ковша 0,65 м3</t>
        </is>
      </c>
      <c r="E60" s="394" t="inlineStr">
        <is>
          <t>маш.-ч</t>
        </is>
      </c>
      <c r="F60" s="394" t="n">
        <v>49.29705</v>
      </c>
      <c r="G60" s="308" t="n">
        <v>115.27</v>
      </c>
      <c r="H60" s="318">
        <f>ROUND(F60*G60,2)</f>
        <v/>
      </c>
    </row>
    <row r="61" ht="25.5" customHeight="1" s="334">
      <c r="A61" s="394" t="n">
        <v>47</v>
      </c>
      <c r="B61" s="366" t="n"/>
      <c r="C61" s="305" t="inlineStr">
        <is>
          <t>91.06.06-048</t>
        </is>
      </c>
      <c r="D61" s="306" t="inlineStr">
        <is>
          <t>Подъемники одномачтовые, грузоподъемность до 500 кг, высота подъема 45 м</t>
        </is>
      </c>
      <c r="E61" s="394" t="inlineStr">
        <is>
          <t>маш.-ч</t>
        </is>
      </c>
      <c r="F61" s="394" t="n">
        <v>164.128402</v>
      </c>
      <c r="G61" s="308" t="n">
        <v>31.26</v>
      </c>
      <c r="H61" s="318">
        <f>ROUND(F61*G61,2)</f>
        <v/>
      </c>
      <c r="J61" s="312" t="n"/>
      <c r="L61" s="311" t="n"/>
    </row>
    <row r="62" customFormat="1" s="294">
      <c r="A62" s="394" t="n">
        <v>48</v>
      </c>
      <c r="B62" s="366" t="n"/>
      <c r="C62" s="305" t="inlineStr">
        <is>
          <t>91.13.01-038</t>
        </is>
      </c>
      <c r="D62" s="306" t="inlineStr">
        <is>
          <t>Машины поливомоечные 6000 л</t>
        </is>
      </c>
      <c r="E62" s="394" t="inlineStr">
        <is>
          <t>маш.-ч</t>
        </is>
      </c>
      <c r="F62" s="394" t="n">
        <v>25.3162</v>
      </c>
      <c r="G62" s="308" t="n">
        <v>110</v>
      </c>
      <c r="H62" s="318">
        <f>ROUND(F62*G62,2)</f>
        <v/>
      </c>
      <c r="L62" s="311" t="n"/>
    </row>
    <row r="63" ht="25.5" customHeight="1" s="334">
      <c r="A63" s="394" t="n">
        <v>49</v>
      </c>
      <c r="B63" s="366" t="n"/>
      <c r="C63" s="305" t="inlineStr">
        <is>
          <t>91.17.04-171</t>
        </is>
      </c>
      <c r="D63" s="306" t="inlineStr">
        <is>
          <t>Преобразователи сварочные номинальным сварочным током 315-500 А</t>
        </is>
      </c>
      <c r="E63" s="394" t="inlineStr">
        <is>
          <t>маш.-ч</t>
        </is>
      </c>
      <c r="F63" s="394" t="n">
        <v>188.16678</v>
      </c>
      <c r="G63" s="308" t="n">
        <v>12.31</v>
      </c>
      <c r="H63" s="318">
        <f>ROUND(F63*G63,2)</f>
        <v/>
      </c>
      <c r="L63" s="311" t="n"/>
    </row>
    <row r="64">
      <c r="A64" s="394" t="n">
        <v>50</v>
      </c>
      <c r="B64" s="366" t="n"/>
      <c r="C64" s="305" t="inlineStr">
        <is>
          <t>91.06.06-042</t>
        </is>
      </c>
      <c r="D64" s="306" t="inlineStr">
        <is>
          <t>Подъемники гидравлические высотой подъема: 10 м</t>
        </is>
      </c>
      <c r="E64" s="394" t="inlineStr">
        <is>
          <t>маш.-ч</t>
        </is>
      </c>
      <c r="F64" s="394" t="n">
        <v>70.3516</v>
      </c>
      <c r="G64" s="308" t="n">
        <v>29.6</v>
      </c>
      <c r="H64" s="318">
        <f>ROUND(F64*G64,2)</f>
        <v/>
      </c>
      <c r="L64" s="311" t="n"/>
    </row>
    <row r="65">
      <c r="A65" s="394" t="n">
        <v>51</v>
      </c>
      <c r="B65" s="366" t="n"/>
      <c r="C65" s="305" t="inlineStr">
        <is>
          <t>91.07.07-041</t>
        </is>
      </c>
      <c r="D65" s="306" t="inlineStr">
        <is>
          <t>Растворонасосы 1 м3/ч</t>
        </is>
      </c>
      <c r="E65" s="394" t="inlineStr">
        <is>
          <t>маш.-ч</t>
        </is>
      </c>
      <c r="F65" s="394" t="n">
        <v>123.78585</v>
      </c>
      <c r="G65" s="308" t="n">
        <v>14.15</v>
      </c>
      <c r="H65" s="318">
        <f>ROUND(F65*G65,2)</f>
        <v/>
      </c>
      <c r="I65" s="311" t="n"/>
      <c r="L65" s="311" t="n"/>
    </row>
    <row r="66" ht="25.5" customHeight="1" s="334">
      <c r="A66" s="394" t="n">
        <v>52</v>
      </c>
      <c r="B66" s="366" t="n"/>
      <c r="C66" s="305" t="inlineStr">
        <is>
          <t>91.17.04-033</t>
        </is>
      </c>
      <c r="D66" s="306" t="inlineStr">
        <is>
          <t>Агрегаты сварочные двухпостовые для ручной сварки на тракторе, мощность 79 кВт (108 л.с.)</t>
        </is>
      </c>
      <c r="E66" s="394" t="inlineStr">
        <is>
          <t>маш.-ч</t>
        </is>
      </c>
      <c r="F66" s="394" t="n">
        <v>7.142567</v>
      </c>
      <c r="G66" s="308" t="n">
        <v>133.97</v>
      </c>
      <c r="H66" s="318">
        <f>ROUND(F66*G66,2)</f>
        <v/>
      </c>
      <c r="I66" s="311" t="n"/>
      <c r="L66" s="311" t="n"/>
    </row>
    <row r="67">
      <c r="A67" s="394" t="n">
        <v>53</v>
      </c>
      <c r="B67" s="366" t="n"/>
      <c r="C67" s="305" t="inlineStr">
        <is>
          <t>91.17.04-031</t>
        </is>
      </c>
      <c r="D67" s="306" t="inlineStr">
        <is>
          <t>Агрегаты для сварки полиэтиленовых труб</t>
        </is>
      </c>
      <c r="E67" s="394" t="inlineStr">
        <is>
          <t>маш.-ч</t>
        </is>
      </c>
      <c r="F67" s="394" t="n">
        <v>9.438288999999999</v>
      </c>
      <c r="G67" s="308" t="n">
        <v>100.1</v>
      </c>
      <c r="H67" s="318">
        <f>ROUND(F67*G67,2)</f>
        <v/>
      </c>
      <c r="I67" s="311" t="n"/>
      <c r="L67" s="311" t="n"/>
    </row>
    <row r="68">
      <c r="A68" s="394" t="n">
        <v>54</v>
      </c>
      <c r="B68" s="366" t="n"/>
      <c r="C68" s="305" t="inlineStr">
        <is>
          <t>91.21.07-011</t>
        </is>
      </c>
      <c r="D68" s="306" t="inlineStr">
        <is>
          <t>Машины мозаично-шлифовальные</t>
        </is>
      </c>
      <c r="E68" s="394" t="inlineStr">
        <is>
          <t>маш.-ч</t>
        </is>
      </c>
      <c r="F68" s="394" t="n">
        <v>602.624</v>
      </c>
      <c r="G68" s="308" t="n">
        <v>1.5</v>
      </c>
      <c r="H68" s="318">
        <f>ROUND(F68*G68,2)</f>
        <v/>
      </c>
      <c r="I68" s="311" t="n"/>
      <c r="L68" s="311" t="n"/>
    </row>
    <row r="69">
      <c r="A69" s="394" t="n">
        <v>55</v>
      </c>
      <c r="B69" s="366" t="n"/>
      <c r="C69" s="305" t="inlineStr">
        <is>
          <t>91.01.01-035</t>
        </is>
      </c>
      <c r="D69" s="306" t="inlineStr">
        <is>
          <t>Бульдозеры, мощность 79 кВт (108 л.с.)</t>
        </is>
      </c>
      <c r="E69" s="394" t="inlineStr">
        <is>
          <t>маш.-ч</t>
        </is>
      </c>
      <c r="F69" s="394" t="n">
        <v>9.747400000000001</v>
      </c>
      <c r="G69" s="308" t="n">
        <v>79.06999999999999</v>
      </c>
      <c r="H69" s="318">
        <f>ROUND(F69*G69,2)</f>
        <v/>
      </c>
      <c r="I69" s="311" t="n"/>
    </row>
    <row r="70" ht="25.5" customHeight="1" s="334">
      <c r="A70" s="394" t="n">
        <v>56</v>
      </c>
      <c r="B70" s="366" t="n"/>
      <c r="C70" s="305" t="inlineStr">
        <is>
          <t>91.06.03-061</t>
        </is>
      </c>
      <c r="D70" s="306" t="inlineStr">
        <is>
          <t>Лебедки электрические тяговым усилием до 12,26 кН (1,25 т)</t>
        </is>
      </c>
      <c r="E70" s="394" t="inlineStr">
        <is>
          <t>маш.-ч</t>
        </is>
      </c>
      <c r="F70" s="394" t="n">
        <v>233.3041</v>
      </c>
      <c r="G70" s="308" t="n">
        <v>3.28</v>
      </c>
      <c r="H70" s="318">
        <f>ROUND(F70*G70,2)</f>
        <v/>
      </c>
    </row>
    <row r="71" ht="25.5" customHeight="1" s="334">
      <c r="A71" s="394" t="n">
        <v>57</v>
      </c>
      <c r="B71" s="366" t="n"/>
      <c r="C71" s="305" t="inlineStr">
        <is>
          <t>91.21.01-012</t>
        </is>
      </c>
      <c r="D71" s="306" t="inlineStr">
        <is>
          <t>Агрегаты окрасочные высокого давления для окраски поверхностей конструкций, мощность 1 кВт</t>
        </is>
      </c>
      <c r="E71" s="394" t="inlineStr">
        <is>
          <t>маш.-ч</t>
        </is>
      </c>
      <c r="F71" s="394" t="n">
        <v>104.592791</v>
      </c>
      <c r="G71" s="308" t="n">
        <v>6.82</v>
      </c>
      <c r="H71" s="318">
        <f>ROUND(F71*G71,2)</f>
        <v/>
      </c>
    </row>
    <row r="72">
      <c r="A72" s="394" t="n">
        <v>58</v>
      </c>
      <c r="B72" s="366" t="n"/>
      <c r="C72" s="305" t="inlineStr">
        <is>
          <t>91.01.01-039</t>
        </is>
      </c>
      <c r="D72" s="306" t="inlineStr">
        <is>
          <t>Бульдозеры, мощность 132 кВт (180 л.с.)</t>
        </is>
      </c>
      <c r="E72" s="394" t="inlineStr">
        <is>
          <t>маш.-ч</t>
        </is>
      </c>
      <c r="F72" s="394" t="n">
        <v>4.774</v>
      </c>
      <c r="G72" s="308" t="n">
        <v>132.79</v>
      </c>
      <c r="H72" s="318">
        <f>ROUND(F72*G72,2)</f>
        <v/>
      </c>
    </row>
    <row r="73" ht="38.25" customHeight="1" s="334">
      <c r="A73" s="394" t="n">
        <v>59</v>
      </c>
      <c r="B73" s="366" t="n"/>
      <c r="C73" s="305" t="inlineStr">
        <is>
          <t>91.18.01-011</t>
        </is>
      </c>
      <c r="D73" s="306" t="inlineStr">
        <is>
          <t>Компрессоры передвижные с электродвигателем давлением 600 кПа (6 ат), производительность 0,5 м3/мин</t>
        </is>
      </c>
      <c r="E73" s="394" t="inlineStr">
        <is>
          <t>маш.-ч</t>
        </is>
      </c>
      <c r="F73" s="394" t="n">
        <v>151.68675</v>
      </c>
      <c r="G73" s="308" t="n">
        <v>3.7</v>
      </c>
      <c r="H73" s="318">
        <f>ROUND(F73*G73,2)</f>
        <v/>
      </c>
      <c r="I73" s="311" t="n"/>
    </row>
    <row r="74" ht="25.5" customHeight="1" s="334">
      <c r="A74" s="394" t="n">
        <v>60</v>
      </c>
      <c r="B74" s="366" t="n"/>
      <c r="C74" s="305" t="inlineStr">
        <is>
          <t>91.06.05-057</t>
        </is>
      </c>
      <c r="D74" s="306" t="inlineStr">
        <is>
          <t>Погрузчики одноковшовые универсальные фронтальные пневмоколесные, грузоподъемность 3 т</t>
        </is>
      </c>
      <c r="E74" s="394" t="inlineStr">
        <is>
          <t>маш.-ч</t>
        </is>
      </c>
      <c r="F74" s="394" t="n">
        <v>5.6</v>
      </c>
      <c r="G74" s="308" t="n">
        <v>90.38</v>
      </c>
      <c r="H74" s="318">
        <f>ROUND(F74*G74,2)</f>
        <v/>
      </c>
    </row>
    <row r="75">
      <c r="A75" s="394" t="n">
        <v>61</v>
      </c>
      <c r="B75" s="366" t="n"/>
      <c r="C75" s="305" t="inlineStr">
        <is>
          <t>91.05.02-005</t>
        </is>
      </c>
      <c r="D75" s="306" t="inlineStr">
        <is>
          <t>Краны козловые, грузоподъемность 32 т</t>
        </is>
      </c>
      <c r="E75" s="394" t="inlineStr">
        <is>
          <t>маш.-ч</t>
        </is>
      </c>
      <c r="F75" s="394" t="n">
        <v>3.8902</v>
      </c>
      <c r="G75" s="308" t="n">
        <v>120.19</v>
      </c>
      <c r="H75" s="318">
        <f>ROUND(F75*G75,2)</f>
        <v/>
      </c>
    </row>
    <row r="76">
      <c r="A76" s="394" t="n">
        <v>62</v>
      </c>
      <c r="B76" s="366" t="n"/>
      <c r="C76" s="305" t="inlineStr">
        <is>
          <t>91.07.04-001</t>
        </is>
      </c>
      <c r="D76" s="306" t="inlineStr">
        <is>
          <t>Вибратор глубинный</t>
        </is>
      </c>
      <c r="E76" s="394" t="inlineStr">
        <is>
          <t>маш.-ч</t>
        </is>
      </c>
      <c r="F76" s="394" t="n">
        <v>244.866059</v>
      </c>
      <c r="G76" s="308" t="n">
        <v>1.9</v>
      </c>
      <c r="H76" s="318">
        <f>ROUND(F76*G76,2)</f>
        <v/>
      </c>
    </row>
    <row r="77">
      <c r="A77" s="394" t="n">
        <v>63</v>
      </c>
      <c r="B77" s="366" t="n"/>
      <c r="C77" s="305" t="inlineStr">
        <is>
          <t>91.07.04-002</t>
        </is>
      </c>
      <c r="D77" s="306" t="inlineStr">
        <is>
          <t>Вибратор поверхностный</t>
        </is>
      </c>
      <c r="E77" s="394" t="inlineStr">
        <is>
          <t>маш.-ч</t>
        </is>
      </c>
      <c r="F77" s="394" t="n">
        <v>886.77352</v>
      </c>
      <c r="G77" s="308" t="n">
        <v>0.5</v>
      </c>
      <c r="H77" s="318">
        <f>ROUND(F77*G77,2)</f>
        <v/>
      </c>
    </row>
    <row r="78">
      <c r="A78" s="394" t="n">
        <v>64</v>
      </c>
      <c r="B78" s="366" t="n"/>
      <c r="C78" s="305" t="inlineStr">
        <is>
          <t>91.21.01-016</t>
        </is>
      </c>
      <c r="D78" s="306" t="inlineStr">
        <is>
          <t>Агрегаты шпатлево-окрасочные</t>
        </is>
      </c>
      <c r="E78" s="394" t="inlineStr">
        <is>
          <t>маш.-ч</t>
        </is>
      </c>
      <c r="F78" s="394" t="n">
        <v>160.83435</v>
      </c>
      <c r="G78" s="308" t="n">
        <v>2.7</v>
      </c>
      <c r="H78" s="318">
        <f>ROUND(F78*G78,2)</f>
        <v/>
      </c>
    </row>
    <row r="79">
      <c r="A79" s="394" t="n">
        <v>65</v>
      </c>
      <c r="B79" s="366" t="n"/>
      <c r="C79" s="305" t="inlineStr">
        <is>
          <t>91.08.09-001</t>
        </is>
      </c>
      <c r="D79" s="306" t="inlineStr">
        <is>
          <t>Виброплита с двигателем внутреннего сгорания</t>
        </is>
      </c>
      <c r="E79" s="394" t="inlineStr">
        <is>
          <t>маш.-ч</t>
        </is>
      </c>
      <c r="F79" s="394" t="n">
        <v>7.00947</v>
      </c>
      <c r="G79" s="308" t="n">
        <v>60</v>
      </c>
      <c r="H79" s="318">
        <f>ROUND(F79*G79,2)</f>
        <v/>
      </c>
    </row>
    <row r="80">
      <c r="A80" s="394" t="n">
        <v>66</v>
      </c>
      <c r="B80" s="366" t="n"/>
      <c r="C80" s="305" t="inlineStr">
        <is>
          <t>91.21.22-421</t>
        </is>
      </c>
      <c r="D80" s="306" t="inlineStr">
        <is>
          <t>Термос 100 л</t>
        </is>
      </c>
      <c r="E80" s="394" t="inlineStr">
        <is>
          <t>маш.-ч</t>
        </is>
      </c>
      <c r="F80" s="394" t="n">
        <v>152.6215</v>
      </c>
      <c r="G80" s="308" t="n">
        <v>2.7</v>
      </c>
      <c r="H80" s="318">
        <f>ROUND(F80*G80,2)</f>
        <v/>
      </c>
    </row>
    <row r="81" ht="25.5" customHeight="1" s="334">
      <c r="A81" s="394" t="n">
        <v>67</v>
      </c>
      <c r="B81" s="366" t="n"/>
      <c r="C81" s="305" t="inlineStr">
        <is>
          <t>91.10.05-005</t>
        </is>
      </c>
      <c r="D81" s="306" t="inlineStr">
        <is>
          <t>Трубоукладчики для труб диаметром до 700 мм, грузоподъемность 12,5 т</t>
        </is>
      </c>
      <c r="E81" s="394" t="inlineStr">
        <is>
          <t>маш.-ч</t>
        </is>
      </c>
      <c r="F81" s="394" t="n">
        <v>1.769461</v>
      </c>
      <c r="G81" s="308" t="n">
        <v>152.5</v>
      </c>
      <c r="H81" s="318">
        <f>ROUND(F81*G81,2)</f>
        <v/>
      </c>
      <c r="J81" s="312" t="n"/>
      <c r="L81" s="311" t="n"/>
    </row>
    <row r="82" ht="25.5" customFormat="1" customHeight="1" s="294">
      <c r="A82" s="394" t="n">
        <v>68</v>
      </c>
      <c r="B82" s="366" t="n"/>
      <c r="C82" s="305" t="inlineStr">
        <is>
          <t>91.06.03-047</t>
        </is>
      </c>
      <c r="D82" s="306" t="inlineStr">
        <is>
          <t>Лебедки ручные и рычажные тяговым усилием 31,39 кН (3,2 т)</t>
        </is>
      </c>
      <c r="E82" s="394" t="inlineStr">
        <is>
          <t>маш.-ч</t>
        </is>
      </c>
      <c r="F82" s="394" t="n">
        <v>79.968</v>
      </c>
      <c r="G82" s="308" t="n">
        <v>3.12</v>
      </c>
      <c r="H82" s="318">
        <f>ROUND(F82*G82,2)</f>
        <v/>
      </c>
      <c r="L82" s="311" t="n"/>
    </row>
    <row r="83" ht="25.5" customHeight="1" s="334">
      <c r="A83" s="394" t="n">
        <v>69</v>
      </c>
      <c r="B83" s="366" t="n"/>
      <c r="C83" s="305" t="inlineStr">
        <is>
          <t>91.06.01-003</t>
        </is>
      </c>
      <c r="D83" s="306" t="inlineStr">
        <is>
          <t>Домкраты гидравлические, грузоподъемность 63-100 т</t>
        </is>
      </c>
      <c r="E83" s="394" t="inlineStr">
        <is>
          <t>маш.-ч</t>
        </is>
      </c>
      <c r="F83" s="394" t="n">
        <v>245.407585</v>
      </c>
      <c r="G83" s="308" t="n">
        <v>0.9</v>
      </c>
      <c r="H83" s="318">
        <f>ROUND(F83*G83,2)</f>
        <v/>
      </c>
      <c r="L83" s="311" t="n"/>
    </row>
    <row r="84">
      <c r="A84" s="394" t="n">
        <v>70</v>
      </c>
      <c r="B84" s="366" t="n"/>
      <c r="C84" s="305" t="inlineStr">
        <is>
          <t>91.08.03-018</t>
        </is>
      </c>
      <c r="D84" s="306" t="inlineStr">
        <is>
          <t>Катки дорожные самоходные гладкие, масса 13 т</t>
        </is>
      </c>
      <c r="E84" s="394" t="inlineStr">
        <is>
          <t>маш.-ч</t>
        </is>
      </c>
      <c r="F84" s="394" t="n">
        <v>1.629552</v>
      </c>
      <c r="G84" s="308" t="n">
        <v>121</v>
      </c>
      <c r="H84" s="318">
        <f>ROUND(F84*G84,2)</f>
        <v/>
      </c>
      <c r="L84" s="311" t="n"/>
    </row>
    <row r="85" ht="25.5" customHeight="1" s="334">
      <c r="A85" s="394" t="n">
        <v>71</v>
      </c>
      <c r="B85" s="366" t="n"/>
      <c r="C85" s="305" t="inlineStr">
        <is>
          <t>91.08.09-023</t>
        </is>
      </c>
      <c r="D85" s="306" t="inlineStr">
        <is>
          <t>Трамбовки пневматические при работе от передвижных компрессорных станций</t>
        </is>
      </c>
      <c r="E85" s="394" t="inlineStr">
        <is>
          <t>маш.-ч</t>
        </is>
      </c>
      <c r="F85" s="394" t="n">
        <v>303.18582</v>
      </c>
      <c r="G85" s="308" t="n">
        <v>0.55</v>
      </c>
      <c r="H85" s="318">
        <f>ROUND(F85*G85,2)</f>
        <v/>
      </c>
      <c r="I85" s="311" t="n"/>
      <c r="L85" s="311" t="n"/>
    </row>
    <row r="86">
      <c r="A86" s="394" t="n">
        <v>72</v>
      </c>
      <c r="B86" s="366" t="n"/>
      <c r="C86" s="305" t="inlineStr">
        <is>
          <t>91.17.04-042</t>
        </is>
      </c>
      <c r="D86" s="306" t="inlineStr">
        <is>
          <t>Аппарат для газовой сварки и резки</t>
        </is>
      </c>
      <c r="E86" s="394" t="inlineStr">
        <is>
          <t>маш.-ч</t>
        </is>
      </c>
      <c r="F86" s="394" t="n">
        <v>104.572894</v>
      </c>
      <c r="G86" s="308" t="n">
        <v>1.2</v>
      </c>
      <c r="H86" s="318">
        <f>ROUND(F86*G86,2)</f>
        <v/>
      </c>
      <c r="I86" s="311" t="n"/>
      <c r="L86" s="311" t="n"/>
    </row>
    <row r="87">
      <c r="A87" s="394" t="n">
        <v>73</v>
      </c>
      <c r="B87" s="366" t="n"/>
      <c r="C87" s="305" t="inlineStr">
        <is>
          <t>91.08.03-015</t>
        </is>
      </c>
      <c r="D87" s="306" t="inlineStr">
        <is>
          <t>Катки дорожные самоходные гладкие, масса 5 т</t>
        </is>
      </c>
      <c r="E87" s="394" t="inlineStr">
        <is>
          <t>маш.-ч</t>
        </is>
      </c>
      <c r="F87" s="394" t="n">
        <v>1.05966</v>
      </c>
      <c r="G87" s="308" t="n">
        <v>112.11</v>
      </c>
      <c r="H87" s="318">
        <f>ROUND(F87*G87,2)</f>
        <v/>
      </c>
      <c r="I87" s="311" t="n"/>
      <c r="L87" s="311" t="n"/>
    </row>
    <row r="88" ht="25.5" customHeight="1" s="334">
      <c r="A88" s="394" t="n">
        <v>74</v>
      </c>
      <c r="B88" s="366" t="n"/>
      <c r="C88" s="305" t="inlineStr">
        <is>
          <t>91.01.02-004</t>
        </is>
      </c>
      <c r="D88" s="306" t="inlineStr">
        <is>
          <t>Автогрейдеры среднего типа, мощность 99 кВт (135 л.с.)</t>
        </is>
      </c>
      <c r="E88" s="394" t="inlineStr">
        <is>
          <t>маш.-ч</t>
        </is>
      </c>
      <c r="F88" s="394" t="n">
        <v>0.728905</v>
      </c>
      <c r="G88" s="308" t="n">
        <v>123.01</v>
      </c>
      <c r="H88" s="318">
        <f>ROUND(F88*G88,2)</f>
        <v/>
      </c>
      <c r="I88" s="311" t="n"/>
      <c r="L88" s="311" t="n"/>
    </row>
    <row r="89">
      <c r="A89" s="394" t="n">
        <v>75</v>
      </c>
      <c r="B89" s="366" t="n"/>
      <c r="C89" s="305" t="inlineStr">
        <is>
          <t>91.08.02-002</t>
        </is>
      </c>
      <c r="D89" s="306" t="inlineStr">
        <is>
          <t>Автогудронаторы 7000 л</t>
        </is>
      </c>
      <c r="E89" s="394" t="inlineStr">
        <is>
          <t>маш.-ч</t>
        </is>
      </c>
      <c r="F89" s="394" t="n">
        <v>0.742884</v>
      </c>
      <c r="G89" s="308" t="n">
        <v>115.24</v>
      </c>
      <c r="H89" s="318">
        <f>ROUND(F89*G89,2)</f>
        <v/>
      </c>
      <c r="I89" s="311" t="n"/>
    </row>
    <row r="90">
      <c r="A90" s="394" t="n">
        <v>76</v>
      </c>
      <c r="B90" s="366" t="n"/>
      <c r="C90" s="305" t="inlineStr">
        <is>
          <t>91.07.07-042</t>
        </is>
      </c>
      <c r="D90" s="306" t="inlineStr">
        <is>
          <t>Растворонасосы 3 м3/ч</t>
        </is>
      </c>
      <c r="E90" s="394" t="inlineStr">
        <is>
          <t>маш.-ч</t>
        </is>
      </c>
      <c r="F90" s="394" t="n">
        <v>4.7399</v>
      </c>
      <c r="G90" s="308" t="n">
        <v>17.56</v>
      </c>
      <c r="H90" s="318">
        <f>ROUND(F90*G90,2)</f>
        <v/>
      </c>
    </row>
    <row r="91" ht="25.5" customHeight="1" s="334">
      <c r="A91" s="394" t="n">
        <v>77</v>
      </c>
      <c r="B91" s="366" t="n"/>
      <c r="C91" s="305" t="inlineStr">
        <is>
          <t>91.06.03-062</t>
        </is>
      </c>
      <c r="D91" s="306" t="inlineStr">
        <is>
          <t>Лебедки электрические тяговым усилием до 31,39 кН (3,2 т)</t>
        </is>
      </c>
      <c r="E91" s="394" t="inlineStr">
        <is>
          <t>маш.-ч</t>
        </is>
      </c>
      <c r="F91" s="394" t="n">
        <v>11.964186</v>
      </c>
      <c r="G91" s="308" t="n">
        <v>6.9</v>
      </c>
      <c r="H91" s="318">
        <f>ROUND(F91*G91,2)</f>
        <v/>
      </c>
    </row>
    <row r="92">
      <c r="A92" s="394" t="n">
        <v>78</v>
      </c>
      <c r="B92" s="366" t="n"/>
      <c r="C92" s="305" t="inlineStr">
        <is>
          <t>91.06.09-011</t>
        </is>
      </c>
      <c r="D92" s="306" t="inlineStr">
        <is>
          <t>Люлька</t>
        </is>
      </c>
      <c r="E92" s="394" t="inlineStr">
        <is>
          <t>маш.-ч</t>
        </is>
      </c>
      <c r="F92" s="394" t="n">
        <v>1.2888</v>
      </c>
      <c r="G92" s="308" t="n">
        <v>53.87</v>
      </c>
      <c r="H92" s="318">
        <f>ROUND(F92*G92,2)</f>
        <v/>
      </c>
    </row>
    <row r="93" ht="25.5" customHeight="1" s="334">
      <c r="A93" s="394" t="n">
        <v>79</v>
      </c>
      <c r="B93" s="366" t="n"/>
      <c r="C93" s="305" t="inlineStr">
        <is>
          <t>91.06.06-046</t>
        </is>
      </c>
      <c r="D93" s="306" t="inlineStr">
        <is>
          <t>Подъемники одномачтовые, грузоподъемность до 500 кг, высота подъема 25 м</t>
        </is>
      </c>
      <c r="E93" s="394" t="inlineStr">
        <is>
          <t>маш.-ч</t>
        </is>
      </c>
      <c r="F93" s="394" t="n">
        <v>1.63722</v>
      </c>
      <c r="G93" s="308" t="n">
        <v>27.5</v>
      </c>
      <c r="H93" s="318">
        <f>ROUND(F93*G93,2)</f>
        <v/>
      </c>
      <c r="I93" s="311" t="n"/>
    </row>
    <row r="94" ht="25.5" customHeight="1" s="334">
      <c r="A94" s="394" t="n">
        <v>80</v>
      </c>
      <c r="B94" s="366" t="n"/>
      <c r="C94" s="305" t="inlineStr">
        <is>
          <t>91.06.03-060</t>
        </is>
      </c>
      <c r="D94" s="306" t="inlineStr">
        <is>
          <t>Лебедки электрические тяговым усилием до 5,79 кН (0,59 т)</t>
        </is>
      </c>
      <c r="E94" s="394" t="inlineStr">
        <is>
          <t>маш.-ч</t>
        </is>
      </c>
      <c r="F94" s="394" t="n">
        <v>19.278705</v>
      </c>
      <c r="G94" s="308" t="n">
        <v>2</v>
      </c>
      <c r="H94" s="318">
        <f>ROUND(F94*G94,2)</f>
        <v/>
      </c>
    </row>
    <row r="95">
      <c r="A95" s="394" t="n">
        <v>81</v>
      </c>
      <c r="B95" s="366" t="n"/>
      <c r="C95" s="305" t="inlineStr">
        <is>
          <t>91.08.03-016</t>
        </is>
      </c>
      <c r="D95" s="306" t="inlineStr">
        <is>
          <t>Катки дорожные самоходные гладкие, масса 8 т</t>
        </is>
      </c>
      <c r="E95" s="394" t="inlineStr">
        <is>
          <t>маш.-ч</t>
        </is>
      </c>
      <c r="F95" s="394" t="n">
        <v>0.341487</v>
      </c>
      <c r="G95" s="308" t="n">
        <v>75</v>
      </c>
      <c r="H95" s="318">
        <f>ROUND(F95*G95,2)</f>
        <v/>
      </c>
    </row>
    <row r="96" ht="25.5" customHeight="1" s="334">
      <c r="A96" s="394" t="n">
        <v>82</v>
      </c>
      <c r="B96" s="366" t="n"/>
      <c r="C96" s="305" t="inlineStr">
        <is>
          <t>91.06.03-055</t>
        </is>
      </c>
      <c r="D96" s="306" t="inlineStr">
        <is>
          <t>Лебедки электрические тяговым усилием 19,62 кН (2 т)</t>
        </is>
      </c>
      <c r="E96" s="394" t="inlineStr">
        <is>
          <t>маш.-ч</t>
        </is>
      </c>
      <c r="F96" s="394" t="n">
        <v>2.941807</v>
      </c>
      <c r="G96" s="308" t="n">
        <v>6.67</v>
      </c>
      <c r="H96" s="318">
        <f>ROUND(F96*G96,2)</f>
        <v/>
      </c>
    </row>
    <row r="97">
      <c r="A97" s="394" t="n">
        <v>83</v>
      </c>
      <c r="B97" s="366" t="n"/>
      <c r="C97" s="305" t="inlineStr">
        <is>
          <t>91.14.03-001</t>
        </is>
      </c>
      <c r="D97" s="306" t="inlineStr">
        <is>
          <t>Автомобиль-самосвал, грузоподъемность до 7 т</t>
        </is>
      </c>
      <c r="E97" s="394" t="inlineStr">
        <is>
          <t>маш.-ч</t>
        </is>
      </c>
      <c r="F97" s="394" t="n">
        <v>0.2093</v>
      </c>
      <c r="G97" s="308" t="n">
        <v>89.58</v>
      </c>
      <c r="H97" s="318">
        <f>ROUND(F97*G97,2)</f>
        <v/>
      </c>
    </row>
    <row r="98" ht="38.25" customHeight="1" s="334">
      <c r="A98" s="394" t="n">
        <v>84</v>
      </c>
      <c r="B98" s="366" t="n"/>
      <c r="C98" s="305" t="inlineStr">
        <is>
          <t>91.18.01-012</t>
        </is>
      </c>
      <c r="D98" s="306" t="inlineStr">
        <is>
          <t>Компрессоры передвижные с электродвигателем давлением 600 кПа (6 ат), производительность до 3,5 м3/мин</t>
        </is>
      </c>
      <c r="E98" s="394" t="inlineStr">
        <is>
          <t>маш.-ч</t>
        </is>
      </c>
      <c r="F98" s="394" t="n">
        <v>0.5209</v>
      </c>
      <c r="G98" s="308" t="n">
        <v>32.5</v>
      </c>
      <c r="H98" s="318">
        <f>ROUND(F98*G98,2)</f>
        <v/>
      </c>
    </row>
    <row r="99">
      <c r="A99" s="394" t="n">
        <v>85</v>
      </c>
      <c r="B99" s="366" t="n"/>
      <c r="C99" s="305" t="inlineStr">
        <is>
          <t>91.13.01-051</t>
        </is>
      </c>
      <c r="D99" s="306" t="inlineStr">
        <is>
          <t>Трактор с щетками дорожными навесными</t>
        </is>
      </c>
      <c r="E99" s="394" t="inlineStr">
        <is>
          <t>маш.-ч</t>
        </is>
      </c>
      <c r="F99" s="394" t="n">
        <v>0.109835</v>
      </c>
      <c r="G99" s="308" t="n">
        <v>62.28</v>
      </c>
      <c r="H99" s="318">
        <f>ROUND(F99*G99,2)</f>
        <v/>
      </c>
    </row>
    <row r="100" ht="25.5" customHeight="1" s="334">
      <c r="A100" s="394" t="n">
        <v>86</v>
      </c>
      <c r="B100" s="366" t="n"/>
      <c r="C100" s="305" t="inlineStr">
        <is>
          <t>91.21.22-443</t>
        </is>
      </c>
      <c r="D100" s="306" t="inlineStr">
        <is>
          <t>Установки для изготовления бандажей, диафрагм, пряжек</t>
        </is>
      </c>
      <c r="E100" s="394" t="inlineStr">
        <is>
          <t>маш.-ч</t>
        </is>
      </c>
      <c r="F100" s="394" t="n">
        <v>1.434</v>
      </c>
      <c r="G100" s="308" t="n">
        <v>2.15</v>
      </c>
      <c r="H100" s="318">
        <f>ROUND(F100*G100,2)</f>
        <v/>
      </c>
    </row>
    <row r="101" ht="25.5" customHeight="1" s="334">
      <c r="A101" s="394" t="n">
        <v>87</v>
      </c>
      <c r="B101" s="366" t="n"/>
      <c r="C101" s="305" t="inlineStr">
        <is>
          <t>91.08.09-024</t>
        </is>
      </c>
      <c r="D101" s="306" t="inlineStr">
        <is>
          <t>Трамбовки пневматические при работе от стационарного компрессора</t>
        </is>
      </c>
      <c r="E101" s="394" t="inlineStr">
        <is>
          <t>маш.-ч</t>
        </is>
      </c>
      <c r="F101" s="394" t="n">
        <v>0.5209</v>
      </c>
      <c r="G101" s="308" t="n">
        <v>4.91</v>
      </c>
      <c r="H101" s="318">
        <f>ROUND(F101*G101,2)</f>
        <v/>
      </c>
      <c r="J101" s="312" t="n"/>
      <c r="L101" s="311" t="n"/>
    </row>
    <row r="102" ht="25.5" customFormat="1" customHeight="1" s="294">
      <c r="A102" s="394" t="n">
        <v>88</v>
      </c>
      <c r="B102" s="366" t="n"/>
      <c r="C102" s="305" t="inlineStr">
        <is>
          <t>91.06.05-012</t>
        </is>
      </c>
      <c r="D102" s="306" t="inlineStr">
        <is>
          <t>Погрузчики с вилочными подхватами, грузоподъемность 1 т</t>
        </is>
      </c>
      <c r="E102" s="394" t="inlineStr">
        <is>
          <t>маш.-ч</t>
        </is>
      </c>
      <c r="F102" s="394" t="n">
        <v>0.0189</v>
      </c>
      <c r="G102" s="308" t="n">
        <v>76.72</v>
      </c>
      <c r="H102" s="318">
        <f>ROUND(F102*G102,2)</f>
        <v/>
      </c>
      <c r="L102" s="311" t="n"/>
    </row>
    <row r="103" ht="25.5" customHeight="1" s="334">
      <c r="A103" s="394" t="n">
        <v>89</v>
      </c>
      <c r="B103" s="366" t="n"/>
      <c r="C103" s="305" t="inlineStr">
        <is>
          <t>91.06.06-045</t>
        </is>
      </c>
      <c r="D103" s="306" t="inlineStr">
        <is>
          <t>Подъемники одномачтовые, грузоподъемность до 500 кг, высота подъема 15 м</t>
        </is>
      </c>
      <c r="E103" s="394" t="inlineStr">
        <is>
          <t>маш.-ч</t>
        </is>
      </c>
      <c r="F103" s="394" t="n">
        <v>0.0441</v>
      </c>
      <c r="G103" s="308" t="n">
        <v>24.26</v>
      </c>
      <c r="H103" s="318">
        <f>ROUND(F103*G103,2)</f>
        <v/>
      </c>
      <c r="L103" s="311" t="n"/>
    </row>
    <row r="104">
      <c r="A104" s="394" t="n">
        <v>90</v>
      </c>
      <c r="B104" s="366" t="n"/>
      <c r="C104" s="305" t="inlineStr">
        <is>
          <t>91.21.16-012</t>
        </is>
      </c>
      <c r="D104" s="306" t="inlineStr">
        <is>
          <t>Пресс гидравлический с электроприводом</t>
        </is>
      </c>
      <c r="E104" s="394" t="inlineStr">
        <is>
          <t>маш.-ч</t>
        </is>
      </c>
      <c r="F104" s="394" t="n">
        <v>0.6</v>
      </c>
      <c r="G104" s="308" t="n">
        <v>1.1</v>
      </c>
      <c r="H104" s="318">
        <f>ROUND(F104*G104,2)</f>
        <v/>
      </c>
      <c r="L104" s="311" t="n"/>
    </row>
    <row r="105" ht="15" customHeight="1" s="334">
      <c r="A105" s="364" t="inlineStr">
        <is>
          <t>Оборудование</t>
        </is>
      </c>
      <c r="B105" s="439" t="n"/>
      <c r="C105" s="439" t="n"/>
      <c r="D105" s="439" t="n"/>
      <c r="E105" s="440" t="n"/>
      <c r="F105" s="293" t="n"/>
      <c r="G105" s="293" t="n"/>
      <c r="H105" s="292">
        <f>SUM(H106:H132)</f>
        <v/>
      </c>
    </row>
    <row r="106" ht="46.5" customHeight="1" s="334">
      <c r="A106" s="295" t="n">
        <v>91</v>
      </c>
      <c r="B106" s="364" t="n"/>
      <c r="C106" s="305" t="inlineStr">
        <is>
          <t>64.2.03.04-0004</t>
        </is>
      </c>
      <c r="D106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6" s="394" t="inlineStr">
        <is>
          <t>к-т</t>
        </is>
      </c>
      <c r="F106" s="305" t="n">
        <v>6</v>
      </c>
      <c r="G106" s="318" t="n">
        <v>88389.71000000001</v>
      </c>
      <c r="H106" s="318">
        <f>ROUND(F106*G106,2)</f>
        <v/>
      </c>
      <c r="I106" s="313" t="n"/>
    </row>
    <row r="107" ht="46.5" customHeight="1" s="334">
      <c r="A107" s="295" t="n">
        <v>92</v>
      </c>
      <c r="B107" s="364" t="n"/>
      <c r="C107" s="305" t="inlineStr">
        <is>
          <t>64.2.03.06-0011</t>
        </is>
      </c>
      <c r="D107" s="306" t="inlineStr">
        <is>
          <t>Сплит системы канального типа, мощность 25 кВт</t>
        </is>
      </c>
      <c r="E107" s="394" t="inlineStr">
        <is>
          <t>к-т</t>
        </is>
      </c>
      <c r="F107" s="305" t="n">
        <v>4</v>
      </c>
      <c r="G107" s="318" t="n">
        <v>44412.37</v>
      </c>
      <c r="H107" s="318">
        <f>ROUND(F107*G107,2)</f>
        <v/>
      </c>
      <c r="I107" s="313" t="n"/>
    </row>
    <row r="108" ht="46.5" customHeight="1" s="334">
      <c r="A108" s="295" t="n">
        <v>93</v>
      </c>
      <c r="B108" s="364" t="n"/>
      <c r="C108" s="305" t="inlineStr">
        <is>
          <t>64.2.03.06-0011</t>
        </is>
      </c>
      <c r="D108" s="306" t="inlineStr">
        <is>
          <t>Сплит системы канального типа, мощность 25 кВт</t>
        </is>
      </c>
      <c r="E108" s="394" t="inlineStr">
        <is>
          <t>к-т</t>
        </is>
      </c>
      <c r="F108" s="305" t="n">
        <v>4</v>
      </c>
      <c r="G108" s="318" t="n">
        <v>44412.37</v>
      </c>
      <c r="H108" s="318">
        <f>ROUND(F108*G108,2)</f>
        <v/>
      </c>
      <c r="I108" s="313" t="n"/>
    </row>
    <row r="109" ht="46.5" customHeight="1" s="334">
      <c r="A109" s="295" t="n">
        <v>94</v>
      </c>
      <c r="B109" s="364" t="n"/>
      <c r="C109" s="305" t="inlineStr">
        <is>
          <t>64.2.03.04-0004</t>
        </is>
      </c>
      <c r="D109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09" s="394" t="inlineStr">
        <is>
          <t>к-т</t>
        </is>
      </c>
      <c r="F109" s="305" t="n">
        <v>2</v>
      </c>
      <c r="G109" s="318" t="n">
        <v>88389.71000000001</v>
      </c>
      <c r="H109" s="318">
        <f>ROUND(F109*G109,2)</f>
        <v/>
      </c>
      <c r="I109" s="313" t="n"/>
    </row>
    <row r="110" ht="46.5" customHeight="1" s="334">
      <c r="A110" s="295" t="n">
        <v>95</v>
      </c>
      <c r="B110" s="364" t="n"/>
      <c r="C110" s="305" t="inlineStr">
        <is>
          <t>18.5.06.01-0014</t>
        </is>
      </c>
      <c r="D110" s="306" t="inlineStr">
        <is>
          <t>Конвекторы отопительные высокие напольные стальные с кожухом КПВК-20, тепловая мощность 11,70 кВт, проходные</t>
        </is>
      </c>
      <c r="E110" s="394" t="inlineStr">
        <is>
          <t>шт</t>
        </is>
      </c>
      <c r="F110" s="305" t="n">
        <v>20</v>
      </c>
      <c r="G110" s="318" t="n">
        <v>5882.6</v>
      </c>
      <c r="H110" s="318">
        <f>ROUND(F110*G110,2)</f>
        <v/>
      </c>
      <c r="I110" s="313" t="n"/>
    </row>
    <row r="111" ht="46.5" customHeight="1" s="334">
      <c r="A111" s="295" t="n">
        <v>96</v>
      </c>
      <c r="B111" s="364" t="n"/>
      <c r="C111" s="305" t="inlineStr">
        <is>
          <t>64.2.03.04-0004</t>
        </is>
      </c>
      <c r="D111" s="306" t="inlineStr">
        <is>
          <t>Кондиционеры промышленные местные автономные, общего назначения производительностью по холоду 6,2 кВт</t>
        </is>
      </c>
      <c r="E111" s="394" t="inlineStr">
        <is>
          <t>к-т</t>
        </is>
      </c>
      <c r="F111" s="305" t="n">
        <v>1</v>
      </c>
      <c r="G111" s="318" t="n">
        <v>88389.71000000001</v>
      </c>
      <c r="H111" s="318">
        <f>ROUND(F111*G111,2)</f>
        <v/>
      </c>
      <c r="I111" s="313" t="n"/>
    </row>
    <row r="112" ht="46.5" customHeight="1" s="334">
      <c r="A112" s="295" t="n">
        <v>97</v>
      </c>
      <c r="B112" s="364" t="n"/>
      <c r="C112" s="305" t="inlineStr">
        <is>
          <t>64.2.03.06-0021</t>
        </is>
      </c>
      <c r="D112" s="306" t="inlineStr">
        <is>
          <t>Сплит системы кассетные, расход воздуха 1750 м3/ч, мощность обогрева 15,53 кВт, мощность охлаждения 14,07 кВт</t>
        </is>
      </c>
      <c r="E112" s="394" t="inlineStr">
        <is>
          <t>к-т</t>
        </is>
      </c>
      <c r="F112" s="305" t="n">
        <v>2</v>
      </c>
      <c r="G112" s="318" t="n">
        <v>25603.85</v>
      </c>
      <c r="H112" s="318">
        <f>ROUND(F112*G112,2)</f>
        <v/>
      </c>
      <c r="I112" s="313" t="n"/>
    </row>
    <row r="113" ht="46.5" customHeight="1" s="334">
      <c r="A113" s="295" t="n">
        <v>98</v>
      </c>
      <c r="B113" s="364" t="n"/>
      <c r="C113" s="305" t="inlineStr">
        <is>
          <t>18.5.06.01-0005</t>
        </is>
      </c>
      <c r="D113" s="306" t="inlineStr">
        <is>
          <t>Конвекторы отопительные высокие напольные стальные с кожухом КПВК-20, тепловая мощность 6,55 кВт</t>
        </is>
      </c>
      <c r="E113" s="394" t="inlineStr">
        <is>
          <t>шт</t>
        </is>
      </c>
      <c r="F113" s="305" t="n">
        <v>7</v>
      </c>
      <c r="G113" s="318" t="n">
        <v>4732.33</v>
      </c>
      <c r="H113" s="318">
        <f>ROUND(F113*G113,2)</f>
        <v/>
      </c>
      <c r="I113" s="313" t="n"/>
    </row>
    <row r="114" ht="46.5" customHeight="1" s="334">
      <c r="A114" s="295" t="n">
        <v>99</v>
      </c>
      <c r="B114" s="364" t="n"/>
      <c r="C114" s="305" t="inlineStr">
        <is>
          <t>18.5.06.01-0016</t>
        </is>
      </c>
      <c r="D114" s="306" t="inlineStr">
        <is>
          <t>Конвекторы отопительные высокие напольные стальные с кожухом КПВК-20, тепловая мощность 13,50 кВт, проходные</t>
        </is>
      </c>
      <c r="E114" s="394" t="inlineStr">
        <is>
          <t>шт</t>
        </is>
      </c>
      <c r="F114" s="305" t="n">
        <v>2</v>
      </c>
      <c r="G114" s="318" t="n">
        <v>7895.37</v>
      </c>
      <c r="H114" s="318">
        <f>ROUND(F114*G114,2)</f>
        <v/>
      </c>
      <c r="I114" s="313" t="n"/>
    </row>
    <row r="115" ht="46.5" customHeight="1" s="334">
      <c r="A115" s="295" t="n">
        <v>100</v>
      </c>
      <c r="B115" s="364" t="n"/>
      <c r="C115" s="305" t="inlineStr">
        <is>
          <t>69.2.02.05-0162</t>
        </is>
      </c>
      <c r="D115" s="306" t="inlineStr">
        <is>
          <t>Клапаны противопожарные универсальные с электрическим приводом Belimo типа: КПУ-1М-Н размером 150х150 мм</t>
        </is>
      </c>
      <c r="E115" s="394" t="inlineStr">
        <is>
          <t>шт.</t>
        </is>
      </c>
      <c r="F115" s="305" t="n">
        <v>6</v>
      </c>
      <c r="G115" s="308" t="n">
        <v>2058.03</v>
      </c>
      <c r="H115" s="318">
        <f>ROUND(F115*G115,2)</f>
        <v/>
      </c>
      <c r="I115" s="313" t="n"/>
    </row>
    <row r="116" ht="46.5" customHeight="1" s="334">
      <c r="A116" s="295" t="n">
        <v>101</v>
      </c>
      <c r="B116" s="364" t="n"/>
      <c r="C116" s="305" t="inlineStr">
        <is>
          <t>68.1.01.07-0002</t>
        </is>
      </c>
      <c r="D116" s="306" t="inlineStr">
        <is>
          <t>Насосы погружные для дренажа и канализации, производительность 10,6 м3/час, напор 7,5 м.</t>
        </is>
      </c>
      <c r="E116" s="394" t="inlineStr">
        <is>
          <t>шт.</t>
        </is>
      </c>
      <c r="F116" s="305" t="n">
        <v>2</v>
      </c>
      <c r="G116" s="308" t="n">
        <v>4041.57</v>
      </c>
      <c r="H116" s="318">
        <f>ROUND(F116*G116,2)</f>
        <v/>
      </c>
      <c r="I116" s="313" t="n"/>
    </row>
    <row r="117" ht="46.5" customHeight="1" s="334">
      <c r="A117" s="295" t="n">
        <v>102</v>
      </c>
      <c r="B117" s="364" t="n"/>
      <c r="C117" s="305" t="inlineStr">
        <is>
          <t>64.1.04.03-0014</t>
        </is>
      </c>
      <c r="D117" s="306" t="inlineStr">
        <is>
          <t>Вентиляторы осевые из углеродистой стали, ВО 06 300 5С, с электродвигателем АИР63В4</t>
        </is>
      </c>
      <c r="E117" s="394" t="inlineStr">
        <is>
          <t>компл.</t>
        </is>
      </c>
      <c r="F117" s="305" t="n">
        <v>4</v>
      </c>
      <c r="G117" s="308" t="n">
        <v>1942.08</v>
      </c>
      <c r="H117" s="318">
        <f>ROUND(F117*G117,2)</f>
        <v/>
      </c>
      <c r="I117" s="313" t="n"/>
    </row>
    <row r="118" ht="46.5" customHeight="1" s="334">
      <c r="A118" s="295" t="n">
        <v>103</v>
      </c>
      <c r="B118" s="364" t="n"/>
      <c r="C118" s="305" t="inlineStr">
        <is>
          <t>18.5.06.01-0004</t>
        </is>
      </c>
      <c r="D118" s="306" t="inlineStr">
        <is>
          <t>Конвекторы отопительные высокие напольные стальные с кожухом КПВК-20, тепловая мощность 5,70 кВт, проходные</t>
        </is>
      </c>
      <c r="E118" s="394" t="inlineStr">
        <is>
          <t>шт.</t>
        </is>
      </c>
      <c r="F118" s="305" t="n">
        <v>2</v>
      </c>
      <c r="G118" s="308" t="n">
        <v>3258.14</v>
      </c>
      <c r="H118" s="318">
        <f>ROUND(F118*G118,2)</f>
        <v/>
      </c>
      <c r="I118" s="313" t="n"/>
    </row>
    <row r="119" ht="46.5" customHeight="1" s="334">
      <c r="A119" s="295" t="n">
        <v>104</v>
      </c>
      <c r="B119" s="364" t="n"/>
      <c r="C119" s="305" t="inlineStr">
        <is>
          <t>18.5.06.01-0011</t>
        </is>
      </c>
      <c r="D119" s="306" t="inlineStr">
        <is>
          <t>Конвекторы отопительные высокие напольные стальные с кожухом КПВК-20, тепловая мощность 9,80 кВт, концевые</t>
        </is>
      </c>
      <c r="E119" s="394" t="inlineStr">
        <is>
          <t>шт.</t>
        </is>
      </c>
      <c r="F119" s="305" t="n">
        <v>1</v>
      </c>
      <c r="G119" s="308" t="n">
        <v>5049.08</v>
      </c>
      <c r="H119" s="318">
        <f>ROUND(F119*G119,2)</f>
        <v/>
      </c>
      <c r="I119" s="313" t="n"/>
    </row>
    <row r="120" ht="46.5" customHeight="1" s="334">
      <c r="A120" s="295" t="n">
        <v>105</v>
      </c>
      <c r="B120" s="364" t="n"/>
      <c r="C120" s="305" t="inlineStr">
        <is>
          <t>18.5.06.01-0005</t>
        </is>
      </c>
      <c r="D120" s="306" t="inlineStr">
        <is>
          <t>Конвекторы отопительные высокие напольные стальные с кожухом КПВК-20, тепловая мощность 6,55 кВт</t>
        </is>
      </c>
      <c r="E120" s="394" t="inlineStr">
        <is>
          <t>шт.</t>
        </is>
      </c>
      <c r="F120" s="305" t="n">
        <v>1</v>
      </c>
      <c r="G120" s="308" t="n">
        <v>4732.33</v>
      </c>
      <c r="H120" s="318">
        <f>ROUND(F120*G120,2)</f>
        <v/>
      </c>
      <c r="I120" s="313" t="n"/>
    </row>
    <row r="121" ht="46.5" customHeight="1" s="334">
      <c r="A121" s="295" t="n">
        <v>106</v>
      </c>
      <c r="B121" s="364" t="n"/>
      <c r="C121" s="305" t="inlineStr">
        <is>
          <t>18.5.06.01-0009</t>
        </is>
      </c>
      <c r="D121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1" s="394" t="inlineStr">
        <is>
          <t>шт.</t>
        </is>
      </c>
      <c r="F121" s="305" t="n">
        <v>1</v>
      </c>
      <c r="G121" s="308" t="n">
        <v>4166.72</v>
      </c>
      <c r="H121" s="318">
        <f>ROUND(F121*G121,2)</f>
        <v/>
      </c>
      <c r="I121" s="313" t="n"/>
    </row>
    <row r="122" ht="46.5" customHeight="1" s="334">
      <c r="A122" s="295" t="n">
        <v>107</v>
      </c>
      <c r="B122" s="364" t="n"/>
      <c r="C122" s="305" t="inlineStr">
        <is>
          <t>18.5.06.01-0009</t>
        </is>
      </c>
      <c r="D122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2" s="394" t="inlineStr">
        <is>
          <t>шт.</t>
        </is>
      </c>
      <c r="F122" s="305" t="n">
        <v>1</v>
      </c>
      <c r="G122" s="308" t="n">
        <v>4166.72</v>
      </c>
      <c r="H122" s="318">
        <f>ROUND(F122*G122,2)</f>
        <v/>
      </c>
      <c r="I122" s="313" t="n"/>
    </row>
    <row r="123" ht="46.5" customHeight="1" s="334">
      <c r="A123" s="295" t="n">
        <v>108</v>
      </c>
      <c r="B123" s="364" t="n"/>
      <c r="C123" s="305" t="inlineStr">
        <is>
          <t>18.5.06.01-0009</t>
        </is>
      </c>
      <c r="D123" s="306" t="inlineStr">
        <is>
          <t>Конвекторы отопительные высокие напольные стальные с кожухом КПВК-20, тепловая мощность 8,50 кВт, концевые</t>
        </is>
      </c>
      <c r="E123" s="394" t="inlineStr">
        <is>
          <t>шт.</t>
        </is>
      </c>
      <c r="F123" s="305" t="n">
        <v>1</v>
      </c>
      <c r="G123" s="308" t="n">
        <v>4166.72</v>
      </c>
      <c r="H123" s="318">
        <f>ROUND(F123*G123,2)</f>
        <v/>
      </c>
      <c r="I123" s="313" t="n"/>
    </row>
    <row r="124" ht="46.5" customHeight="1" s="334">
      <c r="A124" s="295" t="n">
        <v>109</v>
      </c>
      <c r="B124" s="364" t="n"/>
      <c r="C124" s="305" t="inlineStr">
        <is>
          <t>69.2.02.05-0172</t>
        </is>
      </c>
      <c r="D124" s="306" t="inlineStr">
        <is>
          <t>Клапаны противопожарные прямоугольные с электроприводом, предел огнестойкости EI 60 размером 200х150 мм</t>
        </is>
      </c>
      <c r="E124" s="394" t="inlineStr">
        <is>
          <t>шт.</t>
        </is>
      </c>
      <c r="F124" s="305" t="n">
        <v>1</v>
      </c>
      <c r="G124" s="308" t="n">
        <v>1823.41</v>
      </c>
      <c r="H124" s="318">
        <f>ROUND(F124*G124,2)</f>
        <v/>
      </c>
      <c r="I124" s="313" t="n"/>
    </row>
    <row r="125" ht="46.5" customHeight="1" s="334">
      <c r="A125" s="295" t="n">
        <v>110</v>
      </c>
      <c r="B125" s="364" t="n"/>
      <c r="C125" s="305" t="inlineStr">
        <is>
          <t>62.1.01.09-0016</t>
        </is>
      </c>
      <c r="D125" s="306" t="inlineStr">
        <is>
          <t>Выключатели автоматические «IEK» ВА47-29 3Р 10А, характеристика С</t>
        </is>
      </c>
      <c r="E125" s="394" t="inlineStr">
        <is>
          <t>шт.</t>
        </is>
      </c>
      <c r="F125" s="305" t="n">
        <v>38</v>
      </c>
      <c r="G125" s="308" t="n">
        <v>39.25</v>
      </c>
      <c r="H125" s="318">
        <f>ROUND(F125*G125,2)</f>
        <v/>
      </c>
      <c r="I125" s="313" t="n"/>
    </row>
    <row r="126" ht="46.5" customHeight="1" s="334">
      <c r="A126" s="295" t="n">
        <v>111</v>
      </c>
      <c r="B126" s="364" t="n"/>
      <c r="C126" s="305" t="inlineStr">
        <is>
          <t>62.3.02.01-0001</t>
        </is>
      </c>
      <c r="D126" s="306" t="inlineStr">
        <is>
          <t>Выключатели и переключатели защитные (степень защиты: IP30, IP56, IP67) ПВ2-16 М1 56, пластмасса</t>
        </is>
      </c>
      <c r="E126" s="394" t="inlineStr">
        <is>
          <t>шт.</t>
        </is>
      </c>
      <c r="F126" s="305" t="n">
        <v>16</v>
      </c>
      <c r="G126" s="308" t="n">
        <v>48.38</v>
      </c>
      <c r="H126" s="318">
        <f>ROUND(F126*G126,2)</f>
        <v/>
      </c>
      <c r="I126" s="313" t="n"/>
    </row>
    <row r="127" ht="46.5" customHeight="1" s="334">
      <c r="A127" s="295" t="n">
        <v>112</v>
      </c>
      <c r="B127" s="364" t="n"/>
      <c r="C127" s="305" t="inlineStr">
        <is>
          <t>62.1.02.16-0007</t>
        </is>
      </c>
      <c r="D127" s="306" t="inlineStr">
        <is>
          <t>Щитки осветительные: ОЩ-12 УХЛ4</t>
        </is>
      </c>
      <c r="E127" s="394" t="inlineStr">
        <is>
          <t>шт.</t>
        </is>
      </c>
      <c r="F127" s="305" t="n">
        <v>1</v>
      </c>
      <c r="G127" s="308" t="n">
        <v>695.6</v>
      </c>
      <c r="H127" s="318">
        <f>ROUND(F127*G127,2)</f>
        <v/>
      </c>
      <c r="I127" s="313" t="n"/>
    </row>
    <row r="128" ht="46.5" customHeight="1" s="334">
      <c r="A128" s="295" t="n">
        <v>113</v>
      </c>
      <c r="B128" s="364" t="n"/>
      <c r="C128" s="305" t="inlineStr">
        <is>
          <t>62.1.01.09-0017</t>
        </is>
      </c>
      <c r="D128" s="306" t="inlineStr">
        <is>
          <t>Выключатели автоматические: «IEK» ВА47-29 3Р 16А, характеристика С</t>
        </is>
      </c>
      <c r="E128" s="394" t="inlineStr">
        <is>
          <t>шт.</t>
        </is>
      </c>
      <c r="F128" s="305" t="n">
        <v>17</v>
      </c>
      <c r="G128" s="308" t="n">
        <v>31.35</v>
      </c>
      <c r="H128" s="318">
        <f>ROUND(F128*G128,2)</f>
        <v/>
      </c>
      <c r="I128" s="313" t="n"/>
    </row>
    <row r="129" ht="46.5" customHeight="1" s="334">
      <c r="A129" s="295" t="n">
        <v>114</v>
      </c>
      <c r="B129" s="364" t="n"/>
      <c r="C129" s="305" t="inlineStr">
        <is>
          <t>62.3.02.02-0001</t>
        </is>
      </c>
      <c r="D129" s="306" t="inlineStr">
        <is>
          <t>Выключатели и переключатели открытые (степень защиты IP00): ПВ2-10 М3Б</t>
        </is>
      </c>
      <c r="E129" s="394" t="inlineStr">
        <is>
          <t>шт.</t>
        </is>
      </c>
      <c r="F129" s="305" t="n">
        <v>18</v>
      </c>
      <c r="G129" s="308" t="n">
        <v>16.08</v>
      </c>
      <c r="H129" s="318">
        <f>ROUND(F129*G129,2)</f>
        <v/>
      </c>
      <c r="I129" s="313" t="n"/>
    </row>
    <row r="130" ht="46.5" customHeight="1" s="334">
      <c r="A130" s="295" t="n">
        <v>115</v>
      </c>
      <c r="B130" s="364" t="n"/>
      <c r="C130" s="305" t="inlineStr">
        <is>
          <t>62.3.02.02-0032</t>
        </is>
      </c>
      <c r="D130" s="306" t="inlineStr">
        <is>
          <t>Пакетные переключатели и переключатели открытые со степенью защиты IP00: ПП2-16/Н2 М3</t>
        </is>
      </c>
      <c r="E130" s="394" t="inlineStr">
        <is>
          <t>шт.</t>
        </is>
      </c>
      <c r="F130" s="305" t="n">
        <v>12</v>
      </c>
      <c r="G130" s="308" t="n">
        <v>22.6</v>
      </c>
      <c r="H130" s="318">
        <f>ROUND(F130*G130,2)</f>
        <v/>
      </c>
      <c r="I130" s="313" t="n"/>
    </row>
    <row r="131" ht="46.5" customHeight="1" s="334">
      <c r="A131" s="295" t="n">
        <v>116</v>
      </c>
      <c r="B131" s="364" t="n"/>
      <c r="C131" s="305" t="inlineStr">
        <is>
          <t>62.1.02.22-0032</t>
        </is>
      </c>
      <c r="D131" s="306" t="inlineStr">
        <is>
          <t>Ящики с понижающим трансформатором автомат. выключателем,: 12в ЯТП-0,25-4</t>
        </is>
      </c>
      <c r="E131" s="394" t="inlineStr">
        <is>
          <t>шт.</t>
        </is>
      </c>
      <c r="F131" s="305" t="n">
        <v>1</v>
      </c>
      <c r="G131" s="308" t="n">
        <v>211.42</v>
      </c>
      <c r="H131" s="318">
        <f>ROUND(F131*G131,2)</f>
        <v/>
      </c>
      <c r="I131" s="313" t="n"/>
    </row>
    <row r="132" ht="46.5" customHeight="1" s="334">
      <c r="A132" s="295" t="n">
        <v>117</v>
      </c>
      <c r="B132" s="364" t="n"/>
      <c r="C132" s="305" t="inlineStr">
        <is>
          <t>62.1.01.09-0015</t>
        </is>
      </c>
      <c r="D132" s="306" t="inlineStr">
        <is>
          <t>Выключатели автоматические: «IEK» ВА47-29 2Р 63А, характеристика С</t>
        </is>
      </c>
      <c r="E132" s="394" t="inlineStr">
        <is>
          <t>шт.</t>
        </is>
      </c>
      <c r="F132" s="305" t="n">
        <v>4</v>
      </c>
      <c r="G132" s="308" t="n">
        <v>26.23</v>
      </c>
      <c r="H132" s="318">
        <f>ROUND(F132*G132,2)</f>
        <v/>
      </c>
      <c r="I132" s="313" t="n"/>
    </row>
    <row r="133">
      <c r="A133" s="365" t="inlineStr">
        <is>
          <t>Материалы</t>
        </is>
      </c>
      <c r="B133" s="439" t="n"/>
      <c r="C133" s="439" t="n"/>
      <c r="D133" s="439" t="n"/>
      <c r="E133" s="440" t="n"/>
      <c r="F133" s="365" t="n"/>
      <c r="G133" s="303" t="n"/>
      <c r="H133" s="292">
        <f>SUM(H134:H734)</f>
        <v/>
      </c>
    </row>
    <row r="134" ht="25.5" customHeight="1" s="334">
      <c r="A134" s="295" t="n">
        <v>118</v>
      </c>
      <c r="B134" s="366" t="n"/>
      <c r="C134" s="305" t="inlineStr">
        <is>
          <t>04.1.02.05-0046</t>
        </is>
      </c>
      <c r="D134" s="306" t="inlineStr">
        <is>
          <t>Смеси бетонные тяжелого бетона (БСТ), крупность заполнителя 20 мм, класс В25 (М350)</t>
        </is>
      </c>
      <c r="E134" s="394" t="inlineStr">
        <is>
          <t>м3</t>
        </is>
      </c>
      <c r="F134" s="305" t="n">
        <v>971.2714999999999</v>
      </c>
      <c r="G134" s="308" t="n">
        <v>720</v>
      </c>
      <c r="H134" s="318">
        <f>ROUND(F134*G134,2)</f>
        <v/>
      </c>
      <c r="I134" s="313" t="n"/>
      <c r="K134" s="311" t="n"/>
    </row>
    <row r="135" ht="38.25" customHeight="1" s="334">
      <c r="A135" s="295" t="n">
        <v>119</v>
      </c>
      <c r="B135" s="366" t="n"/>
      <c r="C135" s="305" t="inlineStr">
        <is>
          <t>07.2.07.12-0020</t>
        </is>
      </c>
      <c r="D135" s="306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35" s="394" t="inlineStr">
        <is>
          <t>т</t>
        </is>
      </c>
      <c r="F135" s="305" t="n">
        <v>41.800836</v>
      </c>
      <c r="G135" s="308" t="n">
        <v>7712</v>
      </c>
      <c r="H135" s="318">
        <f>ROUND(F135*G135,2)</f>
        <v/>
      </c>
      <c r="I135" s="313" t="n"/>
      <c r="K135" s="311" t="n"/>
    </row>
    <row r="136" ht="25.5" customHeight="1" s="334">
      <c r="A136" s="295" t="n">
        <v>120</v>
      </c>
      <c r="B136" s="366" t="n"/>
      <c r="C136" s="305" t="inlineStr">
        <is>
          <t>08.4.03.03-0003</t>
        </is>
      </c>
      <c r="D136" s="306" t="inlineStr">
        <is>
          <t>Сталь арматурная рифленая свариваемая, класс А500С, диаметр 10 мм</t>
        </is>
      </c>
      <c r="E136" s="394" t="inlineStr">
        <is>
          <t>т</t>
        </is>
      </c>
      <c r="F136" s="305" t="n">
        <v>55.16289</v>
      </c>
      <c r="G136" s="308" t="n">
        <v>5802.77</v>
      </c>
      <c r="H136" s="318">
        <f>ROUND(F136*G136,2)</f>
        <v/>
      </c>
      <c r="I136" s="313" t="n"/>
    </row>
    <row r="137" ht="25.5" customHeight="1" s="334">
      <c r="A137" s="295" t="n">
        <v>121</v>
      </c>
      <c r="B137" s="366" t="n"/>
      <c r="C137" s="305" t="inlineStr">
        <is>
          <t>06.1.01.05-0036</t>
        </is>
      </c>
      <c r="D137" s="306" t="inlineStr">
        <is>
          <t>Кирпич керамический одинарный, размер 250х120х65 мм, марка 125</t>
        </is>
      </c>
      <c r="E137" s="394" t="inlineStr">
        <is>
          <t>1000 шт</t>
        </is>
      </c>
      <c r="F137" s="305" t="n">
        <v>135.41435</v>
      </c>
      <c r="G137" s="308" t="n">
        <v>1863.37</v>
      </c>
      <c r="H137" s="318">
        <f>ROUND(F137*G137,2)</f>
        <v/>
      </c>
      <c r="I137" s="313" t="n"/>
    </row>
    <row r="138" ht="25.5" customHeight="1" s="334">
      <c r="A138" s="295" t="n">
        <v>122</v>
      </c>
      <c r="B138" s="366" t="n"/>
      <c r="C138" s="238" t="inlineStr">
        <is>
          <t>20.2.07.06-0020</t>
        </is>
      </c>
      <c r="D138" s="306" t="inlineStr">
        <is>
          <t>Лоток кабельный проволочный, размер 600х100 мм, горячеоцинкованный</t>
        </is>
      </c>
      <c r="E138" s="394" t="inlineStr">
        <is>
          <t>м</t>
        </is>
      </c>
      <c r="F138" s="305" t="n">
        <v>2100</v>
      </c>
      <c r="G138" s="308" t="n">
        <v>99.89</v>
      </c>
      <c r="H138" s="318">
        <f>ROUND(F138*G138,2)</f>
        <v/>
      </c>
      <c r="I138" s="313" t="n"/>
    </row>
    <row r="139" ht="38.25" customHeight="1" s="334">
      <c r="A139" s="295" t="n">
        <v>123</v>
      </c>
      <c r="B139" s="366" t="n"/>
      <c r="C139" s="305" t="inlineStr">
        <is>
          <t>24.3.05.01-0042</t>
        </is>
      </c>
      <c r="D139" s="306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E139" s="394" t="inlineStr">
        <is>
          <t>шт</t>
        </is>
      </c>
      <c r="F139" s="305" t="n">
        <v>2930</v>
      </c>
      <c r="G139" s="308" t="n">
        <v>61.93</v>
      </c>
      <c r="H139" s="318">
        <f>ROUND(F139*G139,2)</f>
        <v/>
      </c>
      <c r="I139" s="313" t="n"/>
    </row>
    <row r="140" ht="51" customHeight="1" s="334">
      <c r="A140" s="295" t="n">
        <v>124</v>
      </c>
      <c r="B140" s="366" t="n"/>
      <c r="C140" s="238" t="inlineStr">
        <is>
          <t>20.3.03.04-0279</t>
        </is>
      </c>
      <c r="D140" s="306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E140" s="394" t="inlineStr">
        <is>
          <t>шт.</t>
        </is>
      </c>
      <c r="F140" s="305" t="n">
        <v>243</v>
      </c>
      <c r="G140" s="308" t="n">
        <v>729.58</v>
      </c>
      <c r="H140" s="318">
        <f>ROUND(F140*G140,2)</f>
        <v/>
      </c>
      <c r="I140" s="313" t="n"/>
    </row>
    <row r="141" ht="25.5" customHeight="1" s="334">
      <c r="A141" s="295" t="n">
        <v>125</v>
      </c>
      <c r="B141" s="366" t="n"/>
      <c r="C141" s="238" t="inlineStr">
        <is>
          <t>20.2.03.03-0039</t>
        </is>
      </c>
      <c r="D141" s="306" t="inlineStr">
        <is>
          <t>Консоль кабельная усиленная сейсмостойкая горячеоцинкованная КУ-150</t>
        </is>
      </c>
      <c r="E141" s="394" t="inlineStr">
        <is>
          <t>шт</t>
        </is>
      </c>
      <c r="F141" s="305" t="n">
        <v>1670</v>
      </c>
      <c r="G141" s="308" t="n">
        <v>93.61</v>
      </c>
      <c r="H141" s="318">
        <f>ROUND(F141*G141,2)</f>
        <v/>
      </c>
      <c r="I141" s="313" t="n"/>
    </row>
    <row r="142" ht="25.5" customHeight="1" s="334">
      <c r="A142" s="295" t="n">
        <v>126</v>
      </c>
      <c r="B142" s="366" t="n"/>
      <c r="C142" s="238" t="inlineStr">
        <is>
          <t>23.8.05.03-0009</t>
        </is>
      </c>
      <c r="D142" s="306" t="inlineStr">
        <is>
          <t>Контргайка из ковкого чугуна с цилиндрической резьбой,</t>
        </is>
      </c>
      <c r="E142" s="394" t="inlineStr">
        <is>
          <t>10 шт</t>
        </is>
      </c>
      <c r="F142" s="305" t="inlineStr">
        <is>
          <t>768</t>
        </is>
      </c>
      <c r="G142" s="308" t="n">
        <v>172.29</v>
      </c>
      <c r="H142" s="318">
        <f>ROUND(F142*G142,2)</f>
        <v/>
      </c>
      <c r="I142" s="313" t="n"/>
    </row>
    <row r="143" ht="25.5" customHeight="1" s="334">
      <c r="A143" s="295" t="n">
        <v>127</v>
      </c>
      <c r="B143" s="366" t="n"/>
      <c r="C143" s="238" t="inlineStr">
        <is>
          <t>20.2.03.03-0041</t>
        </is>
      </c>
      <c r="D143" s="306" t="inlineStr">
        <is>
          <t>Консоль кабельная усиленная сейсмостойкая горячеоцинкованная КУ-300</t>
        </is>
      </c>
      <c r="E143" s="394" t="inlineStr">
        <is>
          <t>шт</t>
        </is>
      </c>
      <c r="F143" s="305" t="n">
        <v>1200</v>
      </c>
      <c r="G143" s="308" t="n">
        <v>110.25</v>
      </c>
      <c r="H143" s="318">
        <f>ROUND(F143*G143,2)</f>
        <v/>
      </c>
      <c r="I143" s="313" t="n"/>
    </row>
    <row r="144" ht="25.5" customFormat="1" customHeight="1" s="294">
      <c r="A144" s="295" t="n">
        <v>128</v>
      </c>
      <c r="B144" s="366" t="n"/>
      <c r="C144" s="305" t="inlineStr">
        <is>
          <t>08.3.09.02-0010</t>
        </is>
      </c>
      <c r="D144" s="306" t="inlineStr">
        <is>
          <t>Профилированный лист оцинкованный окрашенный: Н60-845-0,8</t>
        </is>
      </c>
      <c r="E144" s="394" t="inlineStr">
        <is>
          <t>т</t>
        </is>
      </c>
      <c r="F144" s="305" t="n">
        <v>13.67</v>
      </c>
      <c r="G144" s="308" t="n">
        <v>9157.969999999999</v>
      </c>
      <c r="H144" s="318">
        <f>ROUND(F144*G144,2)</f>
        <v/>
      </c>
      <c r="I144" s="313" t="n"/>
    </row>
    <row r="145" ht="25.5" customHeight="1" s="334">
      <c r="A145" s="295" t="n">
        <v>129</v>
      </c>
      <c r="B145" s="366" t="n"/>
      <c r="C145" s="305" t="inlineStr">
        <is>
          <t>08.4.03.03-0006</t>
        </is>
      </c>
      <c r="D145" s="306" t="inlineStr">
        <is>
          <t>Сталь арматурная рифленая свариваемая, класс А500С, диаметр 16 мм</t>
        </is>
      </c>
      <c r="E145" s="394" t="inlineStr">
        <is>
          <t>т</t>
        </is>
      </c>
      <c r="F145" s="305" t="n">
        <v>21.898</v>
      </c>
      <c r="G145" s="308" t="n">
        <v>5488.69</v>
      </c>
      <c r="H145" s="318">
        <f>ROUND(F145*G145,2)</f>
        <v/>
      </c>
      <c r="I145" s="313" t="n"/>
    </row>
    <row r="146" ht="25.5" customHeight="1" s="334">
      <c r="A146" s="295" t="n">
        <v>130</v>
      </c>
      <c r="B146" s="366" t="n"/>
      <c r="C146" s="295" t="inlineStr">
        <is>
          <t>20.2.03.03-0043</t>
        </is>
      </c>
      <c r="D146" s="306" t="inlineStr">
        <is>
          <t>Консоль кабельная усиленная сейсмостойкая горячеоцинкованная КУ-500</t>
        </is>
      </c>
      <c r="E146" s="394" t="inlineStr">
        <is>
          <t>шт.</t>
        </is>
      </c>
      <c r="F146" s="305" t="n">
        <v>872</v>
      </c>
      <c r="G146" s="308" t="n">
        <v>132.79</v>
      </c>
      <c r="H146" s="318">
        <f>ROUND(F146*G146,2)</f>
        <v/>
      </c>
      <c r="I146" s="313" t="n"/>
      <c r="K146" s="311" t="n"/>
    </row>
    <row r="147" ht="38.25" customHeight="1" s="334">
      <c r="A147" s="295" t="n">
        <v>131</v>
      </c>
      <c r="B147" s="366" t="n"/>
      <c r="C147" s="305" t="inlineStr">
        <is>
          <t>11.3.02.01-0033</t>
        </is>
      </c>
      <c r="D147" s="306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E147" s="394" t="inlineStr">
        <is>
          <t>м2</t>
        </is>
      </c>
      <c r="F147" s="305" t="n">
        <v>43.776</v>
      </c>
      <c r="G147" s="308" t="n">
        <v>2622.25</v>
      </c>
      <c r="H147" s="318">
        <f>ROUND(F147*G147,2)</f>
        <v/>
      </c>
      <c r="I147" s="313" t="n"/>
      <c r="K147" s="311" t="n"/>
    </row>
    <row r="148" ht="38.25" customHeight="1" s="334">
      <c r="A148" s="295" t="n">
        <v>132</v>
      </c>
      <c r="B148" s="366" t="n"/>
      <c r="C148" s="238" t="inlineStr">
        <is>
          <t>64.1.02.01-0057</t>
        </is>
      </c>
      <c r="D148" s="306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E148" s="394" t="inlineStr">
        <is>
          <t>шт.</t>
        </is>
      </c>
      <c r="F148" s="305" t="n">
        <v>4</v>
      </c>
      <c r="G148" s="318" t="n">
        <v>25330.33</v>
      </c>
      <c r="H148" s="318">
        <f>ROUND(F148*G148,2)</f>
        <v/>
      </c>
      <c r="I148" s="313" t="n"/>
      <c r="K148" s="311" t="n"/>
    </row>
    <row r="149" ht="25.5" customHeight="1" s="334">
      <c r="A149" s="295" t="n">
        <v>133</v>
      </c>
      <c r="B149" s="366" t="n"/>
      <c r="C149" s="238" t="inlineStr">
        <is>
          <t>22.2.02.11-0011</t>
        </is>
      </c>
      <c r="D149" s="306" t="inlineStr">
        <is>
          <t>Болты крепежные грубой точности с гайками и шайбами БЧК-350</t>
        </is>
      </c>
      <c r="E149" s="394" t="inlineStr">
        <is>
          <t>шт</t>
        </is>
      </c>
      <c r="F149" s="305" t="n">
        <v>10800</v>
      </c>
      <c r="G149" s="308" t="n">
        <v>8.359999999999999</v>
      </c>
      <c r="H149" s="318">
        <f>ROUND(F149*G149,2)</f>
        <v/>
      </c>
      <c r="I149" s="313" t="n"/>
      <c r="K149" s="311" t="n"/>
    </row>
    <row r="150" ht="25.5" customHeight="1" s="334">
      <c r="A150" s="295" t="n">
        <v>134</v>
      </c>
      <c r="B150" s="366" t="n"/>
      <c r="C150" s="238" t="inlineStr">
        <is>
          <t>20.2.07.06-0012</t>
        </is>
      </c>
      <c r="D150" s="306" t="inlineStr">
        <is>
          <t>Лоток кабельный проволочный, размер 300х80 мм, горячеоцинкованный</t>
        </is>
      </c>
      <c r="E150" s="394" t="inlineStr">
        <is>
          <t>м</t>
        </is>
      </c>
      <c r="F150" s="305" t="n">
        <v>1200</v>
      </c>
      <c r="G150" s="308" t="n">
        <v>74.81</v>
      </c>
      <c r="H150" s="318">
        <f>ROUND(F150*G150,2)</f>
        <v/>
      </c>
      <c r="I150" s="313" t="n"/>
    </row>
    <row r="151" ht="25.5" customHeight="1" s="334">
      <c r="A151" s="295" t="n">
        <v>135</v>
      </c>
      <c r="B151" s="366" t="n"/>
      <c r="C151" s="238" t="inlineStr">
        <is>
          <t>20.3.03.07-0093</t>
        </is>
      </c>
      <c r="D151" s="306" t="inlineStr">
        <is>
          <t>Светильник потолочный GM: A40-16-31-CM-40-V с декоративной накладкой</t>
        </is>
      </c>
      <c r="E151" s="394" t="inlineStr">
        <is>
          <t>шт.</t>
        </is>
      </c>
      <c r="F151" s="305" t="n">
        <v>118</v>
      </c>
      <c r="G151" s="308" t="n">
        <v>731.64</v>
      </c>
      <c r="H151" s="318">
        <f>ROUND(F151*G151,2)</f>
        <v/>
      </c>
      <c r="I151" s="313" t="n"/>
    </row>
    <row r="152" ht="25.5" customHeight="1" s="334">
      <c r="A152" s="295" t="n">
        <v>136</v>
      </c>
      <c r="B152" s="366" t="n"/>
      <c r="C152" s="232" t="inlineStr">
        <is>
          <t>04.1.02.05-0040</t>
        </is>
      </c>
      <c r="D152" s="306" t="inlineStr">
        <is>
          <t>Смеси бетонные тяжелого бетона (БСТ), крупность заполнителя 20 мм, класс В7,5 (М100)</t>
        </is>
      </c>
      <c r="E152" s="394" t="inlineStr">
        <is>
          <t>м3</t>
        </is>
      </c>
      <c r="F152" s="305" t="n">
        <v>148.7262</v>
      </c>
      <c r="G152" s="308" t="n">
        <v>535.46</v>
      </c>
      <c r="H152" s="318">
        <f>ROUND(F152*G152,2)</f>
        <v/>
      </c>
      <c r="I152" s="313" t="n"/>
    </row>
    <row r="153">
      <c r="A153" s="295" t="n">
        <v>137</v>
      </c>
      <c r="B153" s="366" t="n"/>
      <c r="C153" s="238" t="inlineStr">
        <is>
          <t>06.2.05.03-1004</t>
        </is>
      </c>
      <c r="D153" s="306" t="inlineStr">
        <is>
          <t>Плитка керамогранитная, размер 600x600x10 мм</t>
        </is>
      </c>
      <c r="E153" s="394" t="inlineStr">
        <is>
          <t>м2</t>
        </is>
      </c>
      <c r="F153" s="305" t="n">
        <v>929.22</v>
      </c>
      <c r="G153" s="308" t="n">
        <v>85</v>
      </c>
      <c r="H153" s="318">
        <f>ROUND(F153*G153,2)</f>
        <v/>
      </c>
      <c r="I153" s="313" t="n"/>
      <c r="K153" s="311" t="n"/>
    </row>
    <row r="154" ht="76.7" customHeight="1" s="334">
      <c r="A154" s="295" t="n">
        <v>138</v>
      </c>
      <c r="B154" s="366" t="n"/>
      <c r="C154" s="232" t="inlineStr">
        <is>
          <t>12.1.02.03-0195</t>
        </is>
      </c>
      <c r="D154" s="306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E154" s="394" t="inlineStr">
        <is>
          <t>м2</t>
        </is>
      </c>
      <c r="F154" s="305" t="n">
        <v>2805.576</v>
      </c>
      <c r="G154" s="308" t="n">
        <v>24.94</v>
      </c>
      <c r="H154" s="318">
        <f>ROUND(F154*G154,2)</f>
        <v/>
      </c>
      <c r="I154" s="313" t="n"/>
    </row>
    <row r="155" ht="25.5" customHeight="1" s="334">
      <c r="A155" s="295" t="n">
        <v>139</v>
      </c>
      <c r="B155" s="366" t="n"/>
      <c r="C155" s="238" t="inlineStr">
        <is>
          <t>20.2.03.03-0043</t>
        </is>
      </c>
      <c r="D155" s="306" t="inlineStr">
        <is>
          <t>Консоль кабельная усиленная сейсмостойкая горячеоцинкованная КУ-500</t>
        </is>
      </c>
      <c r="E155" s="394" t="inlineStr">
        <is>
          <t>шт</t>
        </is>
      </c>
      <c r="F155" s="305" t="n">
        <v>520</v>
      </c>
      <c r="G155" s="308" t="n">
        <v>132.79</v>
      </c>
      <c r="H155" s="318">
        <f>ROUND(F155*G155,2)</f>
        <v/>
      </c>
      <c r="I155" s="313" t="n"/>
    </row>
    <row r="156" ht="102.2" customHeight="1" s="334">
      <c r="A156" s="295" t="n">
        <v>140</v>
      </c>
      <c r="B156" s="366" t="n"/>
      <c r="C156" s="232" t="inlineStr">
        <is>
          <t>01.2.03.03-0122</t>
        </is>
      </c>
      <c r="D156" s="306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156" s="394" t="inlineStr">
        <is>
          <t>кг</t>
        </is>
      </c>
      <c r="F156" s="305" t="inlineStr">
        <is>
          <t>4880,55</t>
        </is>
      </c>
      <c r="G156" s="308" t="n">
        <v>13.91</v>
      </c>
      <c r="H156" s="318">
        <f>ROUND(F156*G156,2)</f>
        <v/>
      </c>
      <c r="I156" s="313" t="n"/>
    </row>
    <row r="157" ht="25.5" customHeight="1" s="334">
      <c r="A157" s="295" t="n">
        <v>141</v>
      </c>
      <c r="B157" s="366" t="n"/>
      <c r="C157" s="238" t="inlineStr">
        <is>
          <t>01.7.15.02-0011</t>
        </is>
      </c>
      <c r="D157" s="306" t="inlineStr">
        <is>
          <t>Анкер, со стопорным винтом M6х23.5 А4, с гайкой фиксатором А4, диаметр 15 мм</t>
        </is>
      </c>
      <c r="E157" s="394" t="inlineStr">
        <is>
          <t>1000 шт</t>
        </is>
      </c>
      <c r="F157" s="317" t="inlineStr">
        <is>
          <t>24,61</t>
        </is>
      </c>
      <c r="G157" s="318" t="n">
        <v>2713</v>
      </c>
      <c r="H157" s="318">
        <f>ROUND(F157*G157,2)</f>
        <v/>
      </c>
      <c r="I157" s="313" t="n"/>
    </row>
    <row r="158" ht="25.5" customHeight="1" s="334">
      <c r="A158" s="295" t="n">
        <v>142</v>
      </c>
      <c r="B158" s="366" t="n"/>
      <c r="C158" s="305" t="inlineStr">
        <is>
          <t>21.1.06.10-0169</t>
        </is>
      </c>
      <c r="D158" s="306" t="inlineStr">
        <is>
          <t>Кабель силовой с медными жилами ВВГнг(A)-FRLS 3х2,5ок-1000</t>
        </is>
      </c>
      <c r="E158" s="394" t="inlineStr">
        <is>
          <t>1000 м</t>
        </is>
      </c>
      <c r="F158" s="305" t="n">
        <v>2.55</v>
      </c>
      <c r="G158" s="308" t="n">
        <v>24712.04</v>
      </c>
      <c r="H158" s="318">
        <f>ROUND(F158*G158,2)</f>
        <v/>
      </c>
      <c r="I158" s="313" t="n"/>
    </row>
    <row r="159">
      <c r="A159" s="295" t="n">
        <v>143</v>
      </c>
      <c r="B159" s="366" t="n"/>
      <c r="C159" s="232" t="inlineStr">
        <is>
          <t>04.3.01.09-0015</t>
        </is>
      </c>
      <c r="D159" s="306" t="inlineStr">
        <is>
          <t>Раствор готовый кладочный, цементный, М150</t>
        </is>
      </c>
      <c r="E159" s="394" t="inlineStr">
        <is>
          <t>м3</t>
        </is>
      </c>
      <c r="F159" s="305" t="n">
        <v>109.98818</v>
      </c>
      <c r="G159" s="308" t="n">
        <v>548.3</v>
      </c>
      <c r="H159" s="318">
        <f>ROUND(F159*G159,2)</f>
        <v/>
      </c>
      <c r="I159" s="313" t="n"/>
    </row>
    <row r="160">
      <c r="A160" s="295" t="n">
        <v>144</v>
      </c>
      <c r="B160" s="366" t="n"/>
      <c r="C160" s="232" t="inlineStr">
        <is>
          <t>05.1.01.13-0043</t>
        </is>
      </c>
      <c r="D160" s="306" t="inlineStr">
        <is>
          <t>Плита железобетонная покрытий, перекрытий и днищ</t>
        </is>
      </c>
      <c r="E160" s="394" t="inlineStr">
        <is>
          <t>м3</t>
        </is>
      </c>
      <c r="F160" s="305" t="n">
        <v>43.26</v>
      </c>
      <c r="G160" s="308" t="n">
        <v>1382.9</v>
      </c>
      <c r="H160" s="318">
        <f>ROUND(F160*G160,2)</f>
        <v/>
      </c>
      <c r="I160" s="313" t="n"/>
    </row>
    <row r="161" ht="25.5" customHeight="1" s="334">
      <c r="A161" s="295" t="n">
        <v>145</v>
      </c>
      <c r="B161" s="366" t="n"/>
      <c r="C161" s="295" t="inlineStr">
        <is>
          <t>20.2.07.03-0006</t>
        </is>
      </c>
      <c r="D161" s="306" t="inlineStr">
        <is>
          <t>Лоток кабельный лестничного типа Л-400, ширина 400 мм</t>
        </is>
      </c>
      <c r="E161" s="394" t="inlineStr">
        <is>
          <t>м</t>
        </is>
      </c>
      <c r="F161" s="305" t="n">
        <v>1293</v>
      </c>
      <c r="G161" s="308" t="n">
        <v>44.23</v>
      </c>
      <c r="H161" s="318">
        <f>ROUND(F161*G161,2)</f>
        <v/>
      </c>
      <c r="I161" s="313" t="n"/>
    </row>
    <row r="162" ht="25.5" customHeight="1" s="334">
      <c r="A162" s="295" t="n">
        <v>146</v>
      </c>
      <c r="B162" s="366" t="n"/>
      <c r="C162" s="295" t="inlineStr">
        <is>
          <t>01.7.15.02-0011</t>
        </is>
      </c>
      <c r="D162" s="306" t="inlineStr">
        <is>
          <t>Анкер, со стопорным винтом M6х23.5 А4, с гайкой фиксатором А4, диаметр 15 мм</t>
        </is>
      </c>
      <c r="E162" s="394" t="inlineStr">
        <is>
          <t>100 шт</t>
        </is>
      </c>
      <c r="F162" s="305" t="inlineStr">
        <is>
          <t>20</t>
        </is>
      </c>
      <c r="G162" s="318" t="n">
        <v>2713</v>
      </c>
      <c r="H162" s="318">
        <f>ROUND(F162*G162,2)</f>
        <v/>
      </c>
      <c r="I162" s="313" t="n"/>
    </row>
    <row r="163" ht="25.5" customHeight="1" s="334">
      <c r="A163" s="295" t="n">
        <v>147</v>
      </c>
      <c r="B163" s="366" t="n"/>
      <c r="C163" s="232" t="inlineStr">
        <is>
          <t>08.4.03.03-0009</t>
        </is>
      </c>
      <c r="D163" s="306" t="inlineStr">
        <is>
          <t>Сталь арматурная рифленая свариваемая, класс А500С, диаметр 25 мм</t>
        </is>
      </c>
      <c r="E163" s="394" t="inlineStr">
        <is>
          <t>т</t>
        </is>
      </c>
      <c r="F163" s="305" t="n">
        <v>9.875999999999999</v>
      </c>
      <c r="G163" s="308" t="n">
        <v>5488.69</v>
      </c>
      <c r="H163" s="318">
        <f>ROUND(F163*G163,2)</f>
        <v/>
      </c>
      <c r="I163" s="313" t="n"/>
    </row>
    <row r="164" ht="25.5" customHeight="1" s="334">
      <c r="A164" s="295" t="n">
        <v>148</v>
      </c>
      <c r="B164" s="366" t="n"/>
      <c r="C164" s="305" t="inlineStr">
        <is>
          <t>04.1.02.05-0006</t>
        </is>
      </c>
      <c r="D164" s="306" t="inlineStr">
        <is>
          <t>Смеси бетонные тяжелого бетона (БСТ), класс В15 (М200)</t>
        </is>
      </c>
      <c r="E164" s="394" t="inlineStr">
        <is>
          <t>м3</t>
        </is>
      </c>
      <c r="F164" s="305" t="n">
        <v>91.29000000000001</v>
      </c>
      <c r="G164" s="308" t="n">
        <v>592.76</v>
      </c>
      <c r="H164" s="318">
        <f>ROUND(F164*G164,2)</f>
        <v/>
      </c>
      <c r="I164" s="313" t="n"/>
    </row>
    <row r="165" ht="38.25" customHeight="1" s="334">
      <c r="A165" s="295" t="n">
        <v>149</v>
      </c>
      <c r="B165" s="366" t="n"/>
      <c r="C165" s="295" t="inlineStr">
        <is>
          <t>11.2.09.08-0001</t>
        </is>
      </c>
      <c r="D165" s="306" t="inlineStr">
        <is>
          <t>Панели фальшпола из ДСП размер 600x600x40,5 мм со стальным листом снизу и антистатическим ПВХ сверху</t>
        </is>
      </c>
      <c r="E165" s="394" t="inlineStr">
        <is>
          <t>м2</t>
        </is>
      </c>
      <c r="F165" s="319">
        <f>0.6*0.6*559</f>
        <v/>
      </c>
      <c r="G165" s="308" t="n">
        <v>267.55</v>
      </c>
      <c r="H165" s="318">
        <f>ROUND(F165*G165,2)</f>
        <v/>
      </c>
      <c r="I165" s="313" t="n"/>
    </row>
    <row r="166" ht="25.5" customHeight="1" s="334">
      <c r="A166" s="295" t="n">
        <v>150</v>
      </c>
      <c r="B166" s="366" t="n"/>
      <c r="C166" s="232" t="inlineStr">
        <is>
          <t>08.1.02.03-0041</t>
        </is>
      </c>
      <c r="D166" s="306" t="inlineStr">
        <is>
          <t>Кронштейн выравнивающий стальной оцинкованный, высота профиля 200 мм, толщина металла 1,2 мм</t>
        </is>
      </c>
      <c r="E166" s="394" t="inlineStr">
        <is>
          <t>шт</t>
        </is>
      </c>
      <c r="F166" s="305" t="n">
        <v>2986.0818</v>
      </c>
      <c r="G166" s="308" t="n">
        <v>17.32</v>
      </c>
      <c r="H166" s="318">
        <f>ROUND(F166*G166,2)</f>
        <v/>
      </c>
      <c r="I166" s="313" t="n"/>
    </row>
    <row r="167" ht="25.5" customHeight="1" s="334">
      <c r="A167" s="295" t="n">
        <v>151</v>
      </c>
      <c r="B167" s="366" t="n"/>
      <c r="C167" s="238" t="inlineStr">
        <is>
          <t>20.2.03.17-0001</t>
        </is>
      </c>
      <c r="D167" s="306" t="inlineStr">
        <is>
          <t>Скоба для крепления кабельной трассы верхняя с основанием 50 мм, из оцинкованной стали</t>
        </is>
      </c>
      <c r="E167" s="394" t="inlineStr">
        <is>
          <t>шт.</t>
        </is>
      </c>
      <c r="F167" s="305" t="n">
        <v>1744</v>
      </c>
      <c r="G167" s="308" t="n">
        <v>29.54</v>
      </c>
      <c r="H167" s="318">
        <f>ROUND(F167*G167,2)</f>
        <v/>
      </c>
      <c r="I167" s="313" t="n"/>
    </row>
    <row r="168">
      <c r="A168" s="295" t="n">
        <v>152</v>
      </c>
      <c r="B168" s="366" t="n"/>
      <c r="C168" s="305" t="inlineStr">
        <is>
          <t>14.5.11.02-0101</t>
        </is>
      </c>
      <c r="D168" s="306" t="inlineStr">
        <is>
          <t>Шпатлевка водно-дисперсионная</t>
        </is>
      </c>
      <c r="E168" s="394" t="inlineStr">
        <is>
          <t>т</t>
        </is>
      </c>
      <c r="F168" s="305" t="n">
        <v>4.317391</v>
      </c>
      <c r="G168" s="308" t="n">
        <v>11397.1</v>
      </c>
      <c r="H168" s="318">
        <f>ROUND(F168*G168,2)</f>
        <v/>
      </c>
      <c r="I168" s="313" t="n"/>
    </row>
    <row r="169" ht="25.5" customHeight="1" s="334">
      <c r="A169" s="295" t="n">
        <v>153</v>
      </c>
      <c r="B169" s="366" t="n"/>
      <c r="C169" s="305" t="inlineStr">
        <is>
          <t>08.4.03.03-0008</t>
        </is>
      </c>
      <c r="D169" s="306" t="inlineStr">
        <is>
          <t>Сталь арматурная рифленая свариваемая, класс А500С, диаметр 20 мм</t>
        </is>
      </c>
      <c r="E169" s="394" t="inlineStr">
        <is>
          <t>т</t>
        </is>
      </c>
      <c r="F169" s="305" t="n">
        <v>8.928599999999999</v>
      </c>
      <c r="G169" s="308" t="n">
        <v>5488.69</v>
      </c>
      <c r="H169" s="318">
        <f>ROUND(F169*G169,2)</f>
        <v/>
      </c>
      <c r="I169" s="313" t="n"/>
    </row>
    <row r="170" ht="25.5" customHeight="1" s="334">
      <c r="A170" s="295" t="n">
        <v>154</v>
      </c>
      <c r="B170" s="366" t="n"/>
      <c r="C170" s="232" t="inlineStr">
        <is>
          <t>04.1.02.05-0029</t>
        </is>
      </c>
      <c r="D170" s="306" t="inlineStr">
        <is>
          <t>Смеси бетонные тяжелого бетона (БСТ), крупность заполнителя 10 мм, класс В25 (М350)</t>
        </is>
      </c>
      <c r="E170" s="394" t="inlineStr">
        <is>
          <t>м3</t>
        </is>
      </c>
      <c r="F170" s="305" t="n">
        <v>65.42659999999999</v>
      </c>
      <c r="G170" s="308" t="n">
        <v>748.04</v>
      </c>
      <c r="H170" s="318">
        <f>ROUND(F170*G170,2)</f>
        <v/>
      </c>
      <c r="I170" s="313" t="n"/>
    </row>
    <row r="171" ht="25.5" customHeight="1" s="334">
      <c r="A171" s="295" t="n">
        <v>155</v>
      </c>
      <c r="B171" s="366" t="n"/>
      <c r="C171" s="305" t="inlineStr">
        <is>
          <t>21.1.06.10-0377</t>
        </is>
      </c>
      <c r="D171" s="306" t="inlineStr">
        <is>
          <t>Кабель силовой с медными жилами ВВГнг(A)-LS 3х2,5ок(N, PE)-1000</t>
        </is>
      </c>
      <c r="E171" s="394" t="inlineStr">
        <is>
          <t>1000 м</t>
        </is>
      </c>
      <c r="F171" s="305" t="n">
        <v>3.366</v>
      </c>
      <c r="G171" s="308" t="n">
        <v>14498.24</v>
      </c>
      <c r="H171" s="318">
        <f>ROUND(F171*G171,2)</f>
        <v/>
      </c>
      <c r="I171" s="313" t="n"/>
    </row>
    <row r="172" ht="63.75" customFormat="1" customHeight="1" s="294">
      <c r="A172" s="295" t="n">
        <v>156</v>
      </c>
      <c r="B172" s="366" t="n"/>
      <c r="C172" s="232" t="inlineStr">
        <is>
          <t>08.4.01.02-0013</t>
        </is>
      </c>
      <c r="D172" s="306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72" s="394" t="inlineStr">
        <is>
          <t>т</t>
        </is>
      </c>
      <c r="F172" s="305" t="n">
        <v>7.0712</v>
      </c>
      <c r="G172" s="308" t="n">
        <v>6800</v>
      </c>
      <c r="H172" s="318">
        <f>ROUND(F172*G172,2)</f>
        <v/>
      </c>
      <c r="I172" s="313" t="n"/>
    </row>
    <row r="173" ht="25.5" customHeight="1" s="334">
      <c r="A173" s="295" t="n">
        <v>157</v>
      </c>
      <c r="B173" s="366" t="n"/>
      <c r="C173" s="305" t="inlineStr">
        <is>
          <t>12.2.04.05-0001</t>
        </is>
      </c>
      <c r="D173" s="306" t="inlineStr">
        <is>
          <t>Маты прошивные из минеральной ваты, в обкладках из стеклоткани М3-100, негорючие, толщина 50 мм</t>
        </is>
      </c>
      <c r="E173" s="394" t="inlineStr">
        <is>
          <t>м3</t>
        </is>
      </c>
      <c r="F173" s="305" t="n">
        <v>61.903</v>
      </c>
      <c r="G173" s="308" t="n">
        <v>775.38</v>
      </c>
      <c r="H173" s="318">
        <f>ROUND(F173*G173,2)</f>
        <v/>
      </c>
      <c r="I173" s="313" t="n"/>
    </row>
    <row r="174" ht="25.5" customHeight="1" s="334">
      <c r="A174" s="295" t="n">
        <v>158</v>
      </c>
      <c r="B174" s="366" t="n"/>
      <c r="C174" s="295" t="inlineStr">
        <is>
          <t>22.2.02.11-0011</t>
        </is>
      </c>
      <c r="D174" s="306" t="inlineStr">
        <is>
          <t>Болты крепежные грубой точности с гайками и шайбами БЧК-350</t>
        </is>
      </c>
      <c r="E174" s="394" t="inlineStr">
        <is>
          <t>шт</t>
        </is>
      </c>
      <c r="F174" s="305" t="n">
        <v>5500</v>
      </c>
      <c r="G174" s="308" t="n">
        <v>8.359999999999999</v>
      </c>
      <c r="H174" s="318">
        <f>ROUND(F174*G174,2)</f>
        <v/>
      </c>
      <c r="I174" s="313" t="n"/>
      <c r="K174" s="311" t="n"/>
    </row>
    <row r="175" ht="38.25" customHeight="1" s="334">
      <c r="A175" s="295" t="n">
        <v>159</v>
      </c>
      <c r="B175" s="366" t="n"/>
      <c r="C175" s="295" t="inlineStr">
        <is>
          <t>18.1.04.03-0053</t>
        </is>
      </c>
      <c r="D175" s="306" t="inlineStr">
        <is>
          <t>Клапаны обратные BROEN V287 чугунные, с фланцевым присоединением, давлением 1,6 МПа (16 кгс/см2), диаметром: 250 мм</t>
        </is>
      </c>
      <c r="E175" s="394" t="inlineStr">
        <is>
          <t>шт.</t>
        </is>
      </c>
      <c r="F175" s="305" t="n">
        <v>4</v>
      </c>
      <c r="G175" s="318" t="n">
        <v>11260.97</v>
      </c>
      <c r="H175" s="318">
        <f>ROUND(F175*G175,2)</f>
        <v/>
      </c>
      <c r="I175" s="313" t="n"/>
      <c r="K175" s="311" t="n"/>
    </row>
    <row r="176" ht="38.25" customHeight="1" s="334">
      <c r="A176" s="295" t="n">
        <v>160</v>
      </c>
      <c r="B176" s="366" t="n"/>
      <c r="C176" s="305" t="inlineStr">
        <is>
          <t>08.1.02.23-0011</t>
        </is>
      </c>
      <c r="D176" s="306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E176" s="394" t="inlineStr">
        <is>
          <t>м2</t>
        </is>
      </c>
      <c r="F176" s="305" t="n">
        <v>741</v>
      </c>
      <c r="G176" s="308" t="n">
        <v>60.56</v>
      </c>
      <c r="H176" s="318">
        <f>ROUND(F176*G176,2)</f>
        <v/>
      </c>
      <c r="I176" s="313" t="n"/>
      <c r="K176" s="311" t="n"/>
    </row>
    <row r="177" ht="25.5" customHeight="1" s="334">
      <c r="A177" s="295" t="n">
        <v>161</v>
      </c>
      <c r="B177" s="366" t="n"/>
      <c r="C177" s="295" t="inlineStr">
        <is>
          <t>07.2.06.03-0193</t>
        </is>
      </c>
      <c r="D177" s="306" t="inlineStr">
        <is>
          <t>Профиль стоечный: S1P толщиной стали 1,5 мм, шириной 200 мм</t>
        </is>
      </c>
      <c r="E177" s="394" t="inlineStr">
        <is>
          <t>м</t>
        </is>
      </c>
      <c r="F177" s="305" t="n">
        <v>690</v>
      </c>
      <c r="G177" s="308" t="n">
        <v>64.87</v>
      </c>
      <c r="H177" s="318">
        <f>ROUND(F177*G177,2)</f>
        <v/>
      </c>
      <c r="I177" s="313" t="n"/>
    </row>
    <row r="178">
      <c r="A178" s="295" t="n">
        <v>162</v>
      </c>
      <c r="B178" s="366" t="n"/>
      <c r="C178" s="305" t="inlineStr">
        <is>
          <t>04.3.01.12-0003</t>
        </is>
      </c>
      <c r="D178" s="306" t="inlineStr">
        <is>
          <t>Раствор кладочный, цементно-известковый, М50</t>
        </is>
      </c>
      <c r="E178" s="394" t="inlineStr">
        <is>
          <t>м3</t>
        </is>
      </c>
      <c r="F178" s="305" t="n">
        <v>82.06601999999999</v>
      </c>
      <c r="G178" s="308" t="n">
        <v>519.8</v>
      </c>
      <c r="H178" s="318">
        <f>ROUND(F178*G178,2)</f>
        <v/>
      </c>
      <c r="I178" s="313" t="n"/>
    </row>
    <row r="179" ht="25.5" customHeight="1" s="334">
      <c r="A179" s="295" t="n">
        <v>163</v>
      </c>
      <c r="B179" s="366" t="n"/>
      <c r="C179" s="238" t="inlineStr">
        <is>
          <t>23.8.05.03-0009</t>
        </is>
      </c>
      <c r="D179" s="306" t="inlineStr">
        <is>
          <t>Контргайка из ковкого чугуна с цилиндрической резьбой,</t>
        </is>
      </c>
      <c r="E179" s="394" t="inlineStr">
        <is>
          <t>10 шт.</t>
        </is>
      </c>
      <c r="F179" s="305" t="inlineStr">
        <is>
          <t>245,8</t>
        </is>
      </c>
      <c r="G179" s="308" t="n">
        <v>172.29</v>
      </c>
      <c r="H179" s="318">
        <f>ROUND(F179*G179,2)</f>
        <v/>
      </c>
      <c r="I179" s="313" t="n"/>
    </row>
    <row r="180" ht="25.5" customHeight="1" s="334">
      <c r="A180" s="295" t="n">
        <v>164</v>
      </c>
      <c r="B180" s="366" t="n"/>
      <c r="C180" s="232" t="inlineStr">
        <is>
          <t>08.4.03.02-0002</t>
        </is>
      </c>
      <c r="D180" s="306" t="inlineStr">
        <is>
          <t>Сталь арматурная, горячекатаная, гладкая, класс А-I, диаметр 8 мм</t>
        </is>
      </c>
      <c r="E180" s="394" t="inlineStr">
        <is>
          <t>т</t>
        </is>
      </c>
      <c r="F180" s="305" t="n">
        <v>6.227</v>
      </c>
      <c r="G180" s="308" t="n">
        <v>6780</v>
      </c>
      <c r="H180" s="318">
        <f>ROUND(F180*G180,2)</f>
        <v/>
      </c>
      <c r="I180" s="313" t="n"/>
    </row>
    <row r="181" ht="25.5" customHeight="1" s="334">
      <c r="A181" s="295" t="n">
        <v>165</v>
      </c>
      <c r="B181" s="366" t="n"/>
      <c r="C181" s="238" t="inlineStr">
        <is>
          <t>20.2.07.03-0006</t>
        </is>
      </c>
      <c r="D181" s="306" t="inlineStr">
        <is>
          <t>Лоток кабельный лестничного типа Л-400, ширина 400 мм</t>
        </is>
      </c>
      <c r="E181" s="394" t="inlineStr">
        <is>
          <t>м</t>
        </is>
      </c>
      <c r="F181" s="305" t="n">
        <v>951</v>
      </c>
      <c r="G181" s="308" t="n">
        <v>44.23</v>
      </c>
      <c r="H181" s="318">
        <f>ROUND(F181*G181,2)</f>
        <v/>
      </c>
      <c r="I181" s="313" t="n"/>
    </row>
    <row r="182" ht="25.5" customHeight="1" s="334">
      <c r="A182" s="295" t="n">
        <v>166</v>
      </c>
      <c r="B182" s="366" t="n"/>
      <c r="C182" s="295" t="inlineStr">
        <is>
          <t>07.2.06.03-0193</t>
        </is>
      </c>
      <c r="D182" s="306" t="inlineStr">
        <is>
          <t>Профиль стоечный: S1P толщиной стали 1,5 мм, шириной 200 мм</t>
        </is>
      </c>
      <c r="E182" s="394" t="inlineStr">
        <is>
          <t>м</t>
        </is>
      </c>
      <c r="F182" s="305" t="n">
        <v>630</v>
      </c>
      <c r="G182" s="308" t="n">
        <v>64.87</v>
      </c>
      <c r="H182" s="318">
        <f>ROUND(F182*G182,2)</f>
        <v/>
      </c>
      <c r="I182" s="313" t="n"/>
    </row>
    <row r="183" ht="25.5" customHeight="1" s="334">
      <c r="A183" s="295" t="n">
        <v>167</v>
      </c>
      <c r="B183" s="366" t="n"/>
      <c r="C183" s="238" t="inlineStr">
        <is>
          <t>23.8.05.03-0009</t>
        </is>
      </c>
      <c r="D183" s="306" t="inlineStr">
        <is>
          <t>Контргайка из ковкого чугуна с цилиндрической резьбой,</t>
        </is>
      </c>
      <c r="E183" s="394" t="inlineStr">
        <is>
          <t>10 шт</t>
        </is>
      </c>
      <c r="F183" s="305" t="inlineStr">
        <is>
          <t>235,1</t>
        </is>
      </c>
      <c r="G183" s="308" t="n">
        <v>172.29</v>
      </c>
      <c r="H183" s="318">
        <f>ROUND(F183*G183,2)</f>
        <v/>
      </c>
      <c r="I183" s="313" t="n"/>
    </row>
    <row r="184" ht="38.25" customHeight="1" s="334">
      <c r="A184" s="295" t="n">
        <v>168</v>
      </c>
      <c r="B184" s="366" t="n"/>
      <c r="C184" s="305" t="inlineStr">
        <is>
          <t>07.2.07.12-0019</t>
        </is>
      </c>
      <c r="D184" s="306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E184" s="394" t="inlineStr">
        <is>
          <t>т</t>
        </is>
      </c>
      <c r="F184" s="305" t="n">
        <v>5.0104</v>
      </c>
      <c r="G184" s="308" t="n">
        <v>8060</v>
      </c>
      <c r="H184" s="318">
        <f>ROUND(F184*G184,2)</f>
        <v/>
      </c>
      <c r="I184" s="313" t="n"/>
    </row>
    <row r="185" ht="25.5" customHeight="1" s="334">
      <c r="A185" s="295" t="n">
        <v>169</v>
      </c>
      <c r="B185" s="366" t="n"/>
      <c r="C185" s="295" t="inlineStr">
        <is>
          <t>08.1.02.19-0017</t>
        </is>
      </c>
      <c r="D185" s="306" t="inlineStr">
        <is>
          <t>Уголок монтажный сейсмостойкий оцинкованный У1 50x50x3-2/8</t>
        </is>
      </c>
      <c r="E185" s="394" t="inlineStr">
        <is>
          <t>шт</t>
        </is>
      </c>
      <c r="F185" s="305" t="n">
        <v>340</v>
      </c>
      <c r="G185" s="308" t="n">
        <v>116.11</v>
      </c>
      <c r="H185" s="318">
        <f>ROUND(F185*G185,2)</f>
        <v/>
      </c>
      <c r="I185" s="313" t="n"/>
    </row>
    <row r="186" ht="25.5" customHeight="1" s="334">
      <c r="A186" s="295" t="n">
        <v>170</v>
      </c>
      <c r="B186" s="366" t="n"/>
      <c r="C186" s="305" t="inlineStr">
        <is>
          <t>11.1.03.01-0079</t>
        </is>
      </c>
      <c r="D186" s="306" t="inlineStr">
        <is>
          <t>Бруски обрезные, хвойных пород, длина 4-6,5 м, ширина 75-150 мм, толщина 40-75 мм, сорт III</t>
        </is>
      </c>
      <c r="E186" s="394" t="inlineStr">
        <is>
          <t>м3</t>
        </is>
      </c>
      <c r="F186" s="305" t="n">
        <v>28.061479</v>
      </c>
      <c r="G186" s="308" t="n">
        <v>1287</v>
      </c>
      <c r="H186" s="318">
        <f>ROUND(F186*G186,2)</f>
        <v/>
      </c>
      <c r="I186" s="313" t="n"/>
    </row>
    <row r="187" ht="25.5" customHeight="1" s="334">
      <c r="A187" s="295" t="n">
        <v>171</v>
      </c>
      <c r="B187" s="366" t="n"/>
      <c r="C187" s="305" t="inlineStr">
        <is>
          <t>08.4.03.03-0004</t>
        </is>
      </c>
      <c r="D187" s="306" t="inlineStr">
        <is>
          <t>Сталь арматурная рифленая свариваемая, класс А500С, диаметр 12 мм</t>
        </is>
      </c>
      <c r="E187" s="394" t="inlineStr">
        <is>
          <t>т</t>
        </is>
      </c>
      <c r="F187" s="305" t="n">
        <v>6.17894</v>
      </c>
      <c r="G187" s="308" t="n">
        <v>5584.58</v>
      </c>
      <c r="H187" s="318">
        <f>ROUND(F187*G187,2)</f>
        <v/>
      </c>
      <c r="I187" s="313" t="n"/>
    </row>
    <row r="188" ht="25.5" customHeight="1" s="334">
      <c r="A188" s="295" t="n">
        <v>172</v>
      </c>
      <c r="B188" s="366" t="n"/>
      <c r="C188" s="238" t="inlineStr">
        <is>
          <t>23.8.05.03-0009</t>
        </is>
      </c>
      <c r="D188" s="306" t="inlineStr">
        <is>
          <t>Контргайка из ковкого чугуна с цилиндрической резьбой,</t>
        </is>
      </c>
      <c r="E188" s="394" t="inlineStr">
        <is>
          <t>10 шт.</t>
        </is>
      </c>
      <c r="F188" s="305" t="inlineStr">
        <is>
          <t>198,5</t>
        </is>
      </c>
      <c r="G188" s="308" t="n">
        <v>172.29</v>
      </c>
      <c r="H188" s="318">
        <f>ROUND(F188*G188,2)</f>
        <v/>
      </c>
      <c r="I188" s="313" t="n"/>
    </row>
    <row r="189">
      <c r="A189" s="295" t="n">
        <v>173</v>
      </c>
      <c r="B189" s="366" t="n"/>
      <c r="C189" s="305" t="inlineStr">
        <is>
          <t>14.4.04.09-0022</t>
        </is>
      </c>
      <c r="D189" s="306" t="inlineStr">
        <is>
          <t>Эмаль ХВ-785, белая</t>
        </is>
      </c>
      <c r="E189" s="394" t="inlineStr">
        <is>
          <t>т</t>
        </is>
      </c>
      <c r="F189" s="305" t="n">
        <v>1.324415</v>
      </c>
      <c r="G189" s="308" t="n">
        <v>24119</v>
      </c>
      <c r="H189" s="318">
        <f>ROUND(F189*G189,2)</f>
        <v/>
      </c>
      <c r="I189" s="313" t="n"/>
    </row>
    <row r="190" ht="25.5" customHeight="1" s="334">
      <c r="A190" s="295" t="n">
        <v>174</v>
      </c>
      <c r="B190" s="366" t="n"/>
      <c r="C190" s="238" t="inlineStr">
        <is>
          <t>20.2.03.26-0051</t>
        </is>
      </c>
      <c r="D190" s="306" t="inlineStr">
        <is>
          <t>Разделитель лотковый горячеоцинкованный РЛ 2000x65 ХЛ1</t>
        </is>
      </c>
      <c r="E190" s="394" t="inlineStr">
        <is>
          <t>м</t>
        </is>
      </c>
      <c r="F190" s="305" t="n">
        <v>951</v>
      </c>
      <c r="G190" s="308" t="n">
        <v>31.66</v>
      </c>
      <c r="H190" s="318">
        <f>ROUND(F190*G190,2)</f>
        <v/>
      </c>
      <c r="I190" s="313" t="n"/>
    </row>
    <row r="191" ht="25.5" customHeight="1" s="334">
      <c r="A191" s="295" t="n">
        <v>175</v>
      </c>
      <c r="B191" s="366" t="n"/>
      <c r="C191" s="295" t="inlineStr">
        <is>
          <t>23.8.05.03-0009</t>
        </is>
      </c>
      <c r="D191" s="306" t="inlineStr">
        <is>
          <t>Контргайка из ковкого чугуна с цилиндрической резьбой,</t>
        </is>
      </c>
      <c r="E191" s="394" t="inlineStr">
        <is>
          <t>10 шт</t>
        </is>
      </c>
      <c r="F191" s="305" t="inlineStr">
        <is>
          <t>174,4</t>
        </is>
      </c>
      <c r="G191" s="308" t="n">
        <v>172.29</v>
      </c>
      <c r="H191" s="318">
        <f>ROUND(F191*G191,2)</f>
        <v/>
      </c>
      <c r="I191" s="313" t="n"/>
    </row>
    <row r="192" ht="25.5" customHeight="1" s="334">
      <c r="A192" s="295" t="n">
        <v>176</v>
      </c>
      <c r="B192" s="366" t="n"/>
      <c r="C192" s="232" t="inlineStr">
        <is>
          <t>08.4.03.01-0012</t>
        </is>
      </c>
      <c r="D192" s="306" t="inlineStr">
        <is>
          <t>Проволока арматурная из низкоуглеродистой стали Вр-I, диаметр 5 мм</t>
        </is>
      </c>
      <c r="E192" s="394" t="inlineStr">
        <is>
          <t>т</t>
        </is>
      </c>
      <c r="F192" s="305" t="n">
        <v>4.002</v>
      </c>
      <c r="G192" s="308" t="n">
        <v>7170.98</v>
      </c>
      <c r="H192" s="318">
        <f>ROUND(F192*G192,2)</f>
        <v/>
      </c>
      <c r="I192" s="313" t="n"/>
    </row>
    <row r="193" ht="25.5" customHeight="1" s="334">
      <c r="A193" s="295" t="n">
        <v>177</v>
      </c>
      <c r="B193" s="366" t="n"/>
      <c r="C193" s="232" t="inlineStr">
        <is>
          <t>04.1.02.01-0006</t>
        </is>
      </c>
      <c r="D193" s="306" t="inlineStr">
        <is>
          <t>Смеси бетонные мелкозернистого бетона (БСМ), класс В15 (М200)</t>
        </is>
      </c>
      <c r="E193" s="394" t="inlineStr">
        <is>
          <t>м3</t>
        </is>
      </c>
      <c r="F193" s="305" t="n">
        <v>58.3625</v>
      </c>
      <c r="G193" s="308" t="n">
        <v>490</v>
      </c>
      <c r="H193" s="318">
        <f>ROUND(F193*G193,2)</f>
        <v/>
      </c>
      <c r="I193" s="313" t="n"/>
    </row>
    <row r="194" ht="25.5" customHeight="1" s="334">
      <c r="A194" s="295" t="n">
        <v>178</v>
      </c>
      <c r="B194" s="366" t="n"/>
      <c r="C194" s="305" t="inlineStr">
        <is>
          <t>04.3.01.12-0111</t>
        </is>
      </c>
      <c r="D194" s="306" t="inlineStr">
        <is>
          <t>Раствор готовый отделочный тяжелый, цементно-известковый, состав 1:1:6</t>
        </is>
      </c>
      <c r="E194" s="394" t="inlineStr">
        <is>
          <t>м3</t>
        </is>
      </c>
      <c r="F194" s="305" t="n">
        <v>54.91444</v>
      </c>
      <c r="G194" s="308" t="n">
        <v>517.91</v>
      </c>
      <c r="H194" s="318">
        <f>ROUND(F194*G194,2)</f>
        <v/>
      </c>
      <c r="I194" s="313" t="n"/>
    </row>
    <row r="195" ht="25.5" customHeight="1" s="334">
      <c r="A195" s="295" t="n">
        <v>179</v>
      </c>
      <c r="B195" s="366" t="n"/>
      <c r="C195" s="295" t="inlineStr">
        <is>
          <t>19.3.01.06-0034</t>
        </is>
      </c>
      <c r="D195" s="306" t="inlineStr">
        <is>
          <t>Клапаны воздушные К-0,5 (503 мм), производительность до 250 тыс. м3/час</t>
        </is>
      </c>
      <c r="E195" s="394" t="inlineStr">
        <is>
          <t>шт.</t>
        </is>
      </c>
      <c r="F195" s="305" t="n">
        <v>4</v>
      </c>
      <c r="G195" s="318" t="n">
        <v>7098</v>
      </c>
      <c r="H195" s="318">
        <f>ROUND(F195*G195,2)</f>
        <v/>
      </c>
      <c r="I195" s="313" t="n"/>
    </row>
    <row r="196" ht="38.25" customFormat="1" customHeight="1" s="294">
      <c r="A196" s="295" t="n">
        <v>180</v>
      </c>
      <c r="B196" s="366" t="n"/>
      <c r="C196" s="232" t="inlineStr">
        <is>
          <t>11.3.01.02-0012</t>
        </is>
      </c>
      <c r="D196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E196" s="394" t="inlineStr">
        <is>
          <t>м2</t>
        </is>
      </c>
      <c r="F196" s="305" t="n">
        <v>18.69</v>
      </c>
      <c r="G196" s="308" t="n">
        <v>1500.1</v>
      </c>
      <c r="H196" s="318">
        <f>ROUND(F196*G196,2)</f>
        <v/>
      </c>
      <c r="I196" s="313" t="n"/>
    </row>
    <row r="197" ht="25.5" customHeight="1" s="334">
      <c r="A197" s="295" t="n">
        <v>181</v>
      </c>
      <c r="B197" s="366" t="n"/>
      <c r="C197" s="305" t="inlineStr">
        <is>
          <t>04.2.02.01-0013</t>
        </is>
      </c>
      <c r="D197" s="306" t="inlineStr">
        <is>
          <t>Асфальт литой: для покрытий тротуаров тип II (жесткий)</t>
        </is>
      </c>
      <c r="E197" s="394" t="inlineStr">
        <is>
          <t>т</t>
        </is>
      </c>
      <c r="F197" s="305" t="n">
        <v>60.16961</v>
      </c>
      <c r="G197" s="308" t="n">
        <v>455.39</v>
      </c>
      <c r="H197" s="318">
        <f>ROUND(F197*G197,2)</f>
        <v/>
      </c>
      <c r="I197" s="313" t="n"/>
    </row>
    <row r="198">
      <c r="A198" s="295" t="n">
        <v>182</v>
      </c>
      <c r="B198" s="366" t="n"/>
      <c r="C198" s="305" t="inlineStr">
        <is>
          <t>11.2.13.04-0011</t>
        </is>
      </c>
      <c r="D198" s="306" t="inlineStr">
        <is>
          <t>Щиты из досок, толщина 25 мм</t>
        </is>
      </c>
      <c r="E198" s="394" t="inlineStr">
        <is>
          <t>м2</t>
        </is>
      </c>
      <c r="F198" s="305" t="n">
        <v>766.24101</v>
      </c>
      <c r="G198" s="308" t="n">
        <v>35.53</v>
      </c>
      <c r="H198" s="318">
        <f>ROUND(F198*G198,2)</f>
        <v/>
      </c>
      <c r="I198" s="313" t="n"/>
      <c r="K198" s="311" t="n"/>
    </row>
    <row r="199" ht="25.5" customHeight="1" s="334">
      <c r="A199" s="295" t="n">
        <v>183</v>
      </c>
      <c r="B199" s="366" t="n"/>
      <c r="C199" s="232" t="inlineStr">
        <is>
          <t>08.4.03.03-0010</t>
        </is>
      </c>
      <c r="D199" s="306" t="inlineStr">
        <is>
          <t>Сталь арматурная рифленая свариваемая, класс А500С, диаметр 28 мм</t>
        </is>
      </c>
      <c r="E199" s="394" t="inlineStr">
        <is>
          <t>т</t>
        </is>
      </c>
      <c r="F199" s="305" t="n">
        <v>4.8883</v>
      </c>
      <c r="G199" s="308" t="n">
        <v>5488.69</v>
      </c>
      <c r="H199" s="318">
        <f>ROUND(F199*G199,2)</f>
        <v/>
      </c>
      <c r="I199" s="313" t="n"/>
      <c r="K199" s="311" t="n"/>
    </row>
    <row r="200" ht="25.5" customHeight="1" s="334">
      <c r="A200" s="295" t="n">
        <v>184</v>
      </c>
      <c r="B200" s="366" t="n"/>
      <c r="C200" s="305" t="inlineStr">
        <is>
          <t>14.4.01.02-0113</t>
        </is>
      </c>
      <c r="D200" s="306" t="inlineStr">
        <is>
          <t>Грунтовка акриловая, антисептическая, глубокого проникновения</t>
        </is>
      </c>
      <c r="E200" s="394" t="inlineStr">
        <is>
          <t>кг</t>
        </is>
      </c>
      <c r="F200" s="305" t="n">
        <v>1708.46</v>
      </c>
      <c r="G200" s="308" t="n">
        <v>15.25</v>
      </c>
      <c r="H200" s="318">
        <f>ROUND(F200*G200,2)</f>
        <v/>
      </c>
      <c r="I200" s="313" t="n"/>
      <c r="K200" s="311" t="n"/>
    </row>
    <row r="201" ht="25.5" customHeight="1" s="334">
      <c r="A201" s="295" t="n">
        <v>185</v>
      </c>
      <c r="B201" s="366" t="n"/>
      <c r="C201" s="238" t="inlineStr">
        <is>
          <t>08.1.02.19-0017</t>
        </is>
      </c>
      <c r="D201" s="306" t="inlineStr">
        <is>
          <t>Уголок монтажный сейсмостойкий оцинкованный У1 50x50x3-2/8</t>
        </is>
      </c>
      <c r="E201" s="394" t="inlineStr">
        <is>
          <t>шт</t>
        </is>
      </c>
      <c r="F201" s="305" t="n">
        <v>222</v>
      </c>
      <c r="G201" s="308" t="n">
        <v>116.11</v>
      </c>
      <c r="H201" s="318">
        <f>ROUND(F201*G201,2)</f>
        <v/>
      </c>
      <c r="I201" s="313" t="n"/>
    </row>
    <row r="202" ht="25.5" customHeight="1" s="334">
      <c r="A202" s="295" t="n">
        <v>186</v>
      </c>
      <c r="B202" s="366" t="n"/>
      <c r="C202" s="238" t="inlineStr">
        <is>
          <t>20.3.03.04-0456</t>
        </is>
      </c>
      <c r="D202" s="306" t="inlineStr">
        <is>
          <t>Светильники настенные для компактных люминесцентных ламп типа NBT 21 F226</t>
        </is>
      </c>
      <c r="E202" s="394" t="inlineStr">
        <is>
          <t>шт.</t>
        </is>
      </c>
      <c r="F202" s="305" t="n">
        <v>23</v>
      </c>
      <c r="G202" s="318" t="n">
        <v>1074.23</v>
      </c>
      <c r="H202" s="318">
        <f>ROUND(F202*G202,2)</f>
        <v/>
      </c>
      <c r="I202" s="313" t="n"/>
    </row>
    <row r="203" ht="25.5" customHeight="1" s="334">
      <c r="A203" s="295" t="n">
        <v>187</v>
      </c>
      <c r="B203" s="366" t="n"/>
      <c r="C203" s="295" t="inlineStr">
        <is>
          <t>20.2.03.03-0043</t>
        </is>
      </c>
      <c r="D203" s="306" t="inlineStr">
        <is>
          <t>Консоль кабельная усиленная сейсмостойкая горячеоцинкованная КУ-500</t>
        </is>
      </c>
      <c r="E203" s="394" t="inlineStr">
        <is>
          <t>шт.</t>
        </is>
      </c>
      <c r="F203" s="305" t="n">
        <v>180</v>
      </c>
      <c r="G203" s="308" t="n">
        <v>132.79</v>
      </c>
      <c r="H203" s="318">
        <f>ROUND(F203*G203,2)</f>
        <v/>
      </c>
      <c r="I203" s="313" t="n"/>
    </row>
    <row r="204" ht="25.5" customHeight="1" s="334">
      <c r="A204" s="295" t="n">
        <v>188</v>
      </c>
      <c r="B204" s="366" t="n"/>
      <c r="C204" s="295" t="inlineStr">
        <is>
          <t>69.2.02.02-0034</t>
        </is>
      </c>
      <c r="D204" s="306" t="inlineStr">
        <is>
          <t>Клапаны воздушные с механизмом исполнительным: МЭО-40/25-0.25 КВУ 2400х1000Б</t>
        </is>
      </c>
      <c r="E204" s="394" t="inlineStr">
        <is>
          <t>шт.</t>
        </is>
      </c>
      <c r="F204" s="305" t="n">
        <v>4</v>
      </c>
      <c r="G204" s="318" t="n">
        <v>5830</v>
      </c>
      <c r="H204" s="318">
        <f>ROUND(F204*G204,2)</f>
        <v/>
      </c>
      <c r="I204" s="313" t="n"/>
    </row>
    <row r="205" ht="25.5" customHeight="1" s="334">
      <c r="A205" s="295" t="n">
        <v>189</v>
      </c>
      <c r="B205" s="366" t="n"/>
      <c r="C205" s="295" t="inlineStr">
        <is>
          <t>20.2.07.08-0001</t>
        </is>
      </c>
      <c r="D205" s="306" t="inlineStr">
        <is>
          <t>Разветвитель Т-образный глубокий сейсмостойкий ЛО-3-400, горячеоцинкованный</t>
        </is>
      </c>
      <c r="E205" s="394" t="inlineStr">
        <is>
          <t>шт.</t>
        </is>
      </c>
      <c r="F205" s="305" t="n">
        <v>71</v>
      </c>
      <c r="G205" s="308" t="n">
        <v>328.12</v>
      </c>
      <c r="H205" s="318">
        <f>ROUND(F205*G205,2)</f>
        <v/>
      </c>
      <c r="I205" s="313" t="n"/>
    </row>
    <row r="206" ht="38.25" customHeight="1" s="334">
      <c r="A206" s="295" t="n">
        <v>190</v>
      </c>
      <c r="B206" s="366" t="n"/>
      <c r="C206" s="238" t="inlineStr">
        <is>
          <t>07.2.06.03-0193</t>
        </is>
      </c>
      <c r="D206" s="306" t="inlineStr">
        <is>
          <t>Профиль стоечный: S1P толщиной стали 1,5 мм, шириной 200 мм (прим. Профиль ST 41/41/2,0-6 D ТУ 5285-002-17919807-2014)</t>
        </is>
      </c>
      <c r="E206" s="394" t="inlineStr">
        <is>
          <t>м</t>
        </is>
      </c>
      <c r="F206" s="305" t="n">
        <v>354</v>
      </c>
      <c r="G206" s="308" t="n">
        <v>64.87</v>
      </c>
      <c r="H206" s="318">
        <f>ROUND(F206*G206,2)</f>
        <v/>
      </c>
      <c r="I206" s="313" t="n"/>
    </row>
    <row r="207" ht="25.5" customHeight="1" s="334">
      <c r="A207" s="295" t="n">
        <v>191</v>
      </c>
      <c r="B207" s="366" t="n"/>
      <c r="C207" s="232" t="inlineStr">
        <is>
          <t>12.1.02.10-0096</t>
        </is>
      </c>
      <c r="D207" s="306" t="inlineStr">
        <is>
          <t>Мембрана однослойная ветрозащитная гидроизоляционная Tyvek Housewrap</t>
        </is>
      </c>
      <c r="E207" s="394" t="inlineStr">
        <is>
          <t>10 м2</t>
        </is>
      </c>
      <c r="F207" s="305" t="n">
        <v>88.92</v>
      </c>
      <c r="G207" s="308" t="n">
        <v>253</v>
      </c>
      <c r="H207" s="318">
        <f>ROUND(F207*G207,2)</f>
        <v/>
      </c>
      <c r="I207" s="313" t="n"/>
    </row>
    <row r="208" ht="25.5" customHeight="1" s="334">
      <c r="A208" s="295" t="n">
        <v>192</v>
      </c>
      <c r="B208" s="366" t="n"/>
      <c r="C208" s="238" t="inlineStr">
        <is>
          <t>08.1.02.19-0017</t>
        </is>
      </c>
      <c r="D208" s="306" t="inlineStr">
        <is>
          <t>Уголок монтажный сейсмостойкий оцинкованный У1 50x50x3-2/8</t>
        </is>
      </c>
      <c r="E208" s="394" t="inlineStr">
        <is>
          <t>шт.</t>
        </is>
      </c>
      <c r="F208" s="305" t="n">
        <v>180</v>
      </c>
      <c r="G208" s="308" t="n">
        <v>116.11</v>
      </c>
      <c r="H208" s="318">
        <f>ROUND(F208*G208,2)</f>
        <v/>
      </c>
      <c r="I208" s="313" t="n"/>
    </row>
    <row r="209" ht="25.5" customHeight="1" s="334">
      <c r="A209" s="295" t="n">
        <v>193</v>
      </c>
      <c r="B209" s="366" t="n"/>
      <c r="C209" s="232" t="inlineStr">
        <is>
          <t>12.2.05.11-0024</t>
        </is>
      </c>
      <c r="D209" s="306" t="inlineStr">
        <is>
          <t>Плиты минераловатные жесткие ТЕРМОПОЛ (ПЖ-140)</t>
        </is>
      </c>
      <c r="E209" s="394" t="inlineStr">
        <is>
          <t>м3</t>
        </is>
      </c>
      <c r="F209" s="305" t="n">
        <v>29.64</v>
      </c>
      <c r="G209" s="308" t="n">
        <v>699.86</v>
      </c>
      <c r="H209" s="318">
        <f>ROUND(F209*G209,2)</f>
        <v/>
      </c>
      <c r="I209" s="313" t="n"/>
    </row>
    <row r="210" ht="25.5" customHeight="1" s="334">
      <c r="A210" s="295" t="n">
        <v>194</v>
      </c>
      <c r="B210" s="366" t="n"/>
      <c r="C210" s="238" t="inlineStr">
        <is>
          <t>20.3.03.04-0456</t>
        </is>
      </c>
      <c r="D210" s="306" t="inlineStr">
        <is>
          <t>Светильники настенные для компактных люминесцентных ламп типа NBT 21 F226</t>
        </is>
      </c>
      <c r="E210" s="394" t="inlineStr">
        <is>
          <t>шт.</t>
        </is>
      </c>
      <c r="F210" s="305" t="n">
        <v>19</v>
      </c>
      <c r="G210" s="318" t="n">
        <v>1074.23</v>
      </c>
      <c r="H210" s="318">
        <f>ROUND(F210*G210,2)</f>
        <v/>
      </c>
      <c r="I210" s="313" t="n"/>
      <c r="K210" s="311" t="n"/>
    </row>
    <row r="211" ht="25.5" customHeight="1" s="334">
      <c r="A211" s="295" t="n">
        <v>195</v>
      </c>
      <c r="B211" s="366" t="n"/>
      <c r="C211" s="238" t="inlineStr">
        <is>
          <t>01.7.15.02-0011</t>
        </is>
      </c>
      <c r="D211" s="306" t="inlineStr">
        <is>
          <t>Анкер, со стопорным винтом M6х23.5 А4, с гайкой фиксатором А4, диаметр 15 мм</t>
        </is>
      </c>
      <c r="E211" s="394" t="inlineStr">
        <is>
          <t>100 шт.</t>
        </is>
      </c>
      <c r="F211" s="305" t="inlineStr">
        <is>
          <t>7,32</t>
        </is>
      </c>
      <c r="G211" s="318" t="n">
        <v>2713</v>
      </c>
      <c r="H211" s="318">
        <f>ROUND(F211*G211,2)</f>
        <v/>
      </c>
      <c r="I211" s="313" t="n"/>
    </row>
    <row r="212" ht="25.5" customFormat="1" customHeight="1" s="294">
      <c r="A212" s="295" t="n">
        <v>196</v>
      </c>
      <c r="B212" s="366" t="n"/>
      <c r="C212" s="305" t="inlineStr">
        <is>
          <t>06.2.04.01-0024</t>
        </is>
      </c>
      <c r="D212" s="306" t="inlineStr">
        <is>
          <t>Плитка кислотоупорная шамотная, квадратная и прямоугольная, толщина 50 мм</t>
        </is>
      </c>
      <c r="E212" s="394" t="inlineStr">
        <is>
          <t>м2</t>
        </is>
      </c>
      <c r="F212" s="305" t="n">
        <v>90.28</v>
      </c>
      <c r="G212" s="308" t="n">
        <v>208.44</v>
      </c>
      <c r="H212" s="318">
        <f>ROUND(F212*G212,2)</f>
        <v/>
      </c>
      <c r="I212" s="313" t="n"/>
    </row>
    <row r="213" ht="25.5" customHeight="1" s="334">
      <c r="A213" s="295" t="n">
        <v>197</v>
      </c>
      <c r="B213" s="366" t="n"/>
      <c r="C213" s="238" t="inlineStr">
        <is>
          <t>20.2.04.03-0001</t>
        </is>
      </c>
      <c r="D213" s="306" t="inlineStr">
        <is>
          <t>Короб кабельный крестообразный У1095 У3, размер 200х100х512 мм</t>
        </is>
      </c>
      <c r="E213" s="394" t="inlineStr">
        <is>
          <t>шт.</t>
        </is>
      </c>
      <c r="F213" s="305" t="n">
        <v>69</v>
      </c>
      <c r="G213" s="308" t="n">
        <v>268.05</v>
      </c>
      <c r="H213" s="318">
        <f>ROUND(F213*G213,2)</f>
        <v/>
      </c>
      <c r="I213" s="313" t="n"/>
      <c r="K213" s="311" t="n"/>
    </row>
    <row r="214" ht="38.25" customHeight="1" s="334">
      <c r="A214" s="295" t="n">
        <v>198</v>
      </c>
      <c r="B214" s="366" t="n"/>
      <c r="C214" s="232" t="inlineStr">
        <is>
          <t>11.3.01.02-0010</t>
        </is>
      </c>
      <c r="D214" s="306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E214" s="394" t="inlineStr">
        <is>
          <t>м2</t>
        </is>
      </c>
      <c r="F214" s="305" t="n">
        <v>13.02</v>
      </c>
      <c r="G214" s="308" t="n">
        <v>1419.27</v>
      </c>
      <c r="H214" s="318">
        <f>ROUND(F214*G214,2)</f>
        <v/>
      </c>
      <c r="I214" s="313" t="n"/>
      <c r="K214" s="311" t="n"/>
    </row>
    <row r="215">
      <c r="A215" s="295" t="n">
        <v>199</v>
      </c>
      <c r="B215" s="366" t="n"/>
      <c r="C215" s="305" t="inlineStr">
        <is>
          <t>20.2.08.05-0021</t>
        </is>
      </c>
      <c r="D215" s="306" t="inlineStr">
        <is>
          <t>Профиль монтажный перфорированный</t>
        </is>
      </c>
      <c r="E215" s="394" t="inlineStr">
        <is>
          <t>шт</t>
        </is>
      </c>
      <c r="F215" s="305" t="n">
        <v>240</v>
      </c>
      <c r="G215" s="308" t="n">
        <v>76.84</v>
      </c>
      <c r="H215" s="318">
        <f>ROUND(F215*G215,2)</f>
        <v/>
      </c>
      <c r="I215" s="313" t="n"/>
    </row>
    <row r="216" ht="38.25" customHeight="1" s="334">
      <c r="A216" s="295" t="n">
        <v>200</v>
      </c>
      <c r="B216" s="366" t="n"/>
      <c r="C216" s="232" t="inlineStr">
        <is>
          <t>14.4.01.19-0002</t>
        </is>
      </c>
      <c r="D216" s="306" t="inlineStr">
        <is>
          <t>Грунтовка химстойкая на основе сополимера винилиденхлорида с винилхлоридом, красно-коричневая</t>
        </is>
      </c>
      <c r="E216" s="394" t="inlineStr">
        <is>
          <t>т</t>
        </is>
      </c>
      <c r="F216" s="305" t="n">
        <v>0.63853</v>
      </c>
      <c r="G216" s="308" t="n">
        <v>28447.65</v>
      </c>
      <c r="H216" s="318">
        <f>ROUND(F216*G216,2)</f>
        <v/>
      </c>
      <c r="I216" s="313" t="n"/>
    </row>
    <row r="217" ht="38.25" customHeight="1" s="334">
      <c r="A217" s="295" t="n">
        <v>201</v>
      </c>
      <c r="B217" s="366" t="n"/>
      <c r="C217" s="305" t="inlineStr">
        <is>
          <t>11.3.02.02-0024</t>
        </is>
      </c>
      <c r="D217" s="306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E217" s="394" t="inlineStr">
        <is>
          <t>м2</t>
        </is>
      </c>
      <c r="F217" s="305" t="n">
        <v>6.1</v>
      </c>
      <c r="G217" s="308" t="n">
        <v>2966.06</v>
      </c>
      <c r="H217" s="318">
        <f>ROUND(F217*G217,2)</f>
        <v/>
      </c>
      <c r="I217" s="313" t="n"/>
    </row>
    <row r="218" ht="25.5" customHeight="1" s="334">
      <c r="A218" s="295" t="n">
        <v>202</v>
      </c>
      <c r="B218" s="366" t="n"/>
      <c r="C218" s="305" t="inlineStr">
        <is>
          <t>14.2.02.12-0801</t>
        </is>
      </c>
      <c r="D218" s="306" t="inlineStr">
        <is>
          <t>Пена противопожарная, марка "PROMAFOAM-C" (700 мл)</t>
        </is>
      </c>
      <c r="E218" s="394" t="inlineStr">
        <is>
          <t>шт.</t>
        </is>
      </c>
      <c r="F218" s="305" t="n">
        <v>50</v>
      </c>
      <c r="G218" s="308" t="n">
        <v>357.6</v>
      </c>
      <c r="H218" s="318">
        <f>ROUND(F218*G218,2)</f>
        <v/>
      </c>
      <c r="I218" s="313" t="n"/>
    </row>
    <row r="219">
      <c r="A219" s="295" t="n">
        <v>203</v>
      </c>
      <c r="B219" s="366" t="n"/>
      <c r="C219" s="305" t="inlineStr">
        <is>
          <t>02.3.01.07-0004</t>
        </is>
      </c>
      <c r="D219" s="306" t="inlineStr">
        <is>
          <t>Песок кварцевый ЛПК-5</t>
        </is>
      </c>
      <c r="E219" s="394" t="inlineStr">
        <is>
          <t>кг</t>
        </is>
      </c>
      <c r="F219" s="305" t="n">
        <v>68654.22</v>
      </c>
      <c r="G219" s="308" t="n">
        <v>0.26</v>
      </c>
      <c r="H219" s="318">
        <f>ROUND(F219*G219,2)</f>
        <v/>
      </c>
      <c r="I219" s="313" t="n"/>
    </row>
    <row r="220" ht="25.5" customHeight="1" s="334">
      <c r="A220" s="295" t="n">
        <v>204</v>
      </c>
      <c r="B220" s="366" t="n"/>
      <c r="C220" s="305" t="inlineStr">
        <is>
          <t>21.1.06.10-0363</t>
        </is>
      </c>
      <c r="D220" s="306" t="inlineStr">
        <is>
          <t>Кабель силовой с медными жилами ВВГнг(A)-LS 2х2,5ок(N)-1000</t>
        </is>
      </c>
      <c r="E220" s="394" t="inlineStr">
        <is>
          <t>1000 м</t>
        </is>
      </c>
      <c r="F220" s="305" t="n">
        <v>2.04</v>
      </c>
      <c r="G220" s="308" t="n">
        <v>8657.629999999999</v>
      </c>
      <c r="H220" s="318">
        <f>ROUND(F220*G220,2)</f>
        <v/>
      </c>
      <c r="I220" s="313" t="n"/>
    </row>
    <row r="221" ht="25.5" customHeight="1" s="334">
      <c r="A221" s="295" t="n">
        <v>205</v>
      </c>
      <c r="B221" s="366" t="n"/>
      <c r="C221" s="295" t="inlineStr">
        <is>
          <t>01.7.15.02-0091</t>
        </is>
      </c>
      <c r="D221" s="306" t="inlineStr">
        <is>
          <t>Болты шестигранные оцинкованные для монтажа стальных конструкций М8x40</t>
        </is>
      </c>
      <c r="E221" s="394" t="inlineStr">
        <is>
          <t>кг</t>
        </is>
      </c>
      <c r="F221" s="317">
        <f>0.06*7680</f>
        <v/>
      </c>
      <c r="G221" s="308" t="n">
        <v>37.84</v>
      </c>
      <c r="H221" s="318">
        <f>ROUND(F221*G221,2)</f>
        <v/>
      </c>
      <c r="I221" s="313" t="n"/>
    </row>
    <row r="222" ht="25.5" customHeight="1" s="334">
      <c r="A222" s="295" t="n">
        <v>206</v>
      </c>
      <c r="B222" s="366" t="n"/>
      <c r="C222" s="305" t="inlineStr">
        <is>
          <t>11.1.03.06-0095</t>
        </is>
      </c>
      <c r="D222" s="306" t="inlineStr">
        <is>
          <t>Доска обрезная, хвойных пород, ширина 75-150 мм, толщина 44 мм и более, длина 4-6,5 м, сорт III</t>
        </is>
      </c>
      <c r="E222" s="394" t="inlineStr">
        <is>
          <t>м3</t>
        </is>
      </c>
      <c r="F222" s="305" t="n">
        <v>16.062993</v>
      </c>
      <c r="G222" s="308" t="n">
        <v>1056</v>
      </c>
      <c r="H222" s="318">
        <f>ROUND(F222*G222,2)</f>
        <v/>
      </c>
      <c r="I222" s="313" t="n"/>
    </row>
    <row r="223">
      <c r="A223" s="295" t="n">
        <v>207</v>
      </c>
      <c r="B223" s="366" t="n"/>
      <c r="C223" s="305" t="inlineStr">
        <is>
          <t>01.6.04.02-0011</t>
        </is>
      </c>
      <c r="D223" s="306" t="inlineStr">
        <is>
          <t>Панели потолочные с комплектующими «Армстронг»</t>
        </is>
      </c>
      <c r="E223" s="394" t="inlineStr">
        <is>
          <t>м2</t>
        </is>
      </c>
      <c r="F223" s="305" t="n">
        <v>318.888</v>
      </c>
      <c r="G223" s="308" t="n">
        <v>51.8</v>
      </c>
      <c r="H223" s="318">
        <f>ROUND(F223*G223,2)</f>
        <v/>
      </c>
      <c r="I223" s="313" t="n"/>
    </row>
    <row r="224" ht="63.75" customHeight="1" s="334">
      <c r="A224" s="295" t="n">
        <v>208</v>
      </c>
      <c r="B224" s="366" t="n"/>
      <c r="C224" s="305" t="inlineStr">
        <is>
          <t>21.1.06.10-0183</t>
        </is>
      </c>
      <c r="D224" s="306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E224" s="394" t="inlineStr">
        <is>
          <t>1000 м</t>
        </is>
      </c>
      <c r="F224" s="305" t="n">
        <v>0.51</v>
      </c>
      <c r="G224" s="308" t="n">
        <v>30705.88</v>
      </c>
      <c r="H224" s="318">
        <f>ROUND(F224*G224,2)</f>
        <v/>
      </c>
      <c r="I224" s="313" t="n"/>
    </row>
    <row r="225" ht="25.5" customFormat="1" customHeight="1" s="294">
      <c r="A225" s="295" t="n">
        <v>209</v>
      </c>
      <c r="B225" s="366" t="n"/>
      <c r="C225" s="232" t="inlineStr">
        <is>
          <t>07.1.01.01-0020</t>
        </is>
      </c>
      <c r="D225" s="306" t="inlineStr">
        <is>
          <t>Дверь противопожарная металлическая однопольная ДПМ-01/60, размером 1000х2100 мм</t>
        </is>
      </c>
      <c r="E225" s="394" t="inlineStr">
        <is>
          <t>шт.</t>
        </is>
      </c>
      <c r="F225" s="305" t="n">
        <v>5</v>
      </c>
      <c r="G225" s="308" t="n">
        <v>3105</v>
      </c>
      <c r="H225" s="318">
        <f>ROUND(F225*G225,2)</f>
        <v/>
      </c>
      <c r="I225" s="313" t="n"/>
    </row>
    <row r="226" ht="25.5" customHeight="1" s="334">
      <c r="A226" s="295" t="n">
        <v>210</v>
      </c>
      <c r="B226" s="366" t="n"/>
      <c r="C226" s="305" t="inlineStr">
        <is>
          <t>08.4.03.03-0031</t>
        </is>
      </c>
      <c r="D226" s="306" t="inlineStr">
        <is>
          <t>Горячекатаная арматурная сталь периодического профиля класса А-III, диаметром 10 мм</t>
        </is>
      </c>
      <c r="E226" s="394" t="inlineStr">
        <is>
          <t>т</t>
        </is>
      </c>
      <c r="F226" s="305" t="n">
        <v>1.913</v>
      </c>
      <c r="G226" s="308" t="n">
        <v>8014.11</v>
      </c>
      <c r="H226" s="318">
        <f>ROUND(F226*G226,2)</f>
        <v/>
      </c>
      <c r="I226" s="313" t="n"/>
    </row>
    <row r="227" ht="25.5" customHeight="1" s="334">
      <c r="A227" s="295" t="n">
        <v>211</v>
      </c>
      <c r="B227" s="366" t="n"/>
      <c r="C227" s="295" t="inlineStr">
        <is>
          <t>20.3.03.04-0261</t>
        </is>
      </c>
      <c r="D227" s="306" t="inlineStr">
        <is>
          <t>Светильники люминесцентные потолочные ARS/S 4х18 HF ES1 с ЭПРА, с аварийным блоком</t>
        </is>
      </c>
      <c r="E227" s="394" t="inlineStr">
        <is>
          <t>шт.</t>
        </is>
      </c>
      <c r="F227" s="305" t="n">
        <v>11</v>
      </c>
      <c r="G227" s="318" t="n">
        <v>1384.69</v>
      </c>
      <c r="H227" s="318">
        <f>ROUND(F227*G227,2)</f>
        <v/>
      </c>
      <c r="I227" s="313" t="n"/>
      <c r="K227" s="311" t="n"/>
    </row>
    <row r="228" ht="25.5" customHeight="1" s="334">
      <c r="A228" s="295" t="n">
        <v>212</v>
      </c>
      <c r="B228" s="366" t="n"/>
      <c r="C228" s="238" t="inlineStr">
        <is>
          <t>20.2.07.08-0001</t>
        </is>
      </c>
      <c r="D228" s="306" t="inlineStr">
        <is>
          <t>Разветвитель Т-образный глубокий сейсмостойкий ЛО-3-400, горячеоцинкованный</t>
        </is>
      </c>
      <c r="E228" s="394" t="inlineStr">
        <is>
          <t>шт.</t>
        </is>
      </c>
      <c r="F228" s="305" t="n">
        <v>45</v>
      </c>
      <c r="G228" s="308" t="n">
        <v>328.12</v>
      </c>
      <c r="H228" s="318">
        <f>ROUND(F228*G228,2)</f>
        <v/>
      </c>
      <c r="I228" s="313" t="n"/>
    </row>
    <row r="229" ht="25.5" customHeight="1" s="334">
      <c r="A229" s="295" t="n">
        <v>213</v>
      </c>
      <c r="B229" s="366" t="n"/>
      <c r="C229" s="305" t="inlineStr">
        <is>
          <t>07.1.01.03-0002</t>
        </is>
      </c>
      <c r="D229" s="306" t="inlineStr">
        <is>
          <t>Блок дверной стальной наружный двупольный ДСН ДКН, площадь 2,73 м2 (ГОСТ 31173-2003)</t>
        </is>
      </c>
      <c r="E229" s="394" t="inlineStr">
        <is>
          <t>м2</t>
        </is>
      </c>
      <c r="F229" s="305" t="n">
        <v>9.81</v>
      </c>
      <c r="G229" s="308" t="n">
        <v>1465.14</v>
      </c>
      <c r="H229" s="318">
        <f>ROUND(F229*G229,2)</f>
        <v/>
      </c>
      <c r="I229" s="313" t="n"/>
      <c r="K229" s="311" t="n"/>
    </row>
    <row r="230">
      <c r="A230" s="295" t="n">
        <v>214</v>
      </c>
      <c r="B230" s="366" t="n"/>
      <c r="C230" s="305" t="inlineStr">
        <is>
          <t>01.3.01.01-0009</t>
        </is>
      </c>
      <c r="D230" s="306" t="inlineStr">
        <is>
          <t>Бензин растворитель</t>
        </is>
      </c>
      <c r="E230" s="394" t="inlineStr">
        <is>
          <t>т</t>
        </is>
      </c>
      <c r="F230" s="305" t="n">
        <v>2.327</v>
      </c>
      <c r="G230" s="308" t="n">
        <v>6143.79</v>
      </c>
      <c r="H230" s="318">
        <f>ROUND(F230*G230,2)</f>
        <v/>
      </c>
      <c r="I230" s="313" t="n"/>
    </row>
    <row r="231" ht="51" customHeight="1" s="334">
      <c r="A231" s="295" t="n">
        <v>215</v>
      </c>
      <c r="B231" s="366" t="n"/>
      <c r="C231" s="305" t="inlineStr">
        <is>
          <t>07.2.07.12-0011</t>
        </is>
      </c>
      <c r="D231" s="306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E231" s="394" t="inlineStr">
        <is>
          <t>т</t>
        </is>
      </c>
      <c r="F231" s="305" t="n">
        <v>1.26</v>
      </c>
      <c r="G231" s="308" t="n">
        <v>11254.76</v>
      </c>
      <c r="H231" s="318">
        <f>ROUND(F231*G231,2)</f>
        <v/>
      </c>
      <c r="I231" s="313" t="n"/>
    </row>
    <row r="232">
      <c r="A232" s="295" t="n">
        <v>216</v>
      </c>
      <c r="B232" s="366" t="n"/>
      <c r="C232" s="305" t="inlineStr">
        <is>
          <t>07.2.06.03-0199</t>
        </is>
      </c>
      <c r="D232" s="306" t="inlineStr">
        <is>
          <t>Профиль стоечный ПС-4 75/50/0,6</t>
        </is>
      </c>
      <c r="E232" s="394" t="inlineStr">
        <is>
          <t>м</t>
        </is>
      </c>
      <c r="F232" s="305" t="n">
        <v>1755</v>
      </c>
      <c r="G232" s="308" t="n">
        <v>8.06</v>
      </c>
      <c r="H232" s="318">
        <f>ROUND(F232*G232,2)</f>
        <v/>
      </c>
      <c r="I232" s="313" t="n"/>
    </row>
    <row r="233">
      <c r="A233" s="295" t="n">
        <v>217</v>
      </c>
      <c r="B233" s="366" t="n"/>
      <c r="C233" s="305" t="inlineStr">
        <is>
          <t>07.2.01.04-0001</t>
        </is>
      </c>
      <c r="D233" s="306" t="inlineStr">
        <is>
          <t>Дверь герметическая, марка стали С 255</t>
        </is>
      </c>
      <c r="E233" s="394" t="inlineStr">
        <is>
          <t>т</t>
        </is>
      </c>
      <c r="F233" s="305" t="n">
        <v>0.5984</v>
      </c>
      <c r="G233" s="308" t="n">
        <v>22540.11</v>
      </c>
      <c r="H233" s="318">
        <f>ROUND(F233*G233,2)</f>
        <v/>
      </c>
      <c r="I233" s="313" t="n"/>
    </row>
    <row r="234" ht="25.5" customHeight="1" s="334">
      <c r="A234" s="295" t="n">
        <v>218</v>
      </c>
      <c r="B234" s="366" t="n"/>
      <c r="C234" s="305" t="inlineStr">
        <is>
          <t>06.2.03.02-0026</t>
        </is>
      </c>
      <c r="D234" s="306" t="inlineStr">
        <is>
          <t>Плитки керамические фасадные и ковры из них неглазурованные гладкие толщиной 9 мм</t>
        </is>
      </c>
      <c r="E234" s="394" t="inlineStr">
        <is>
          <t>м2</t>
        </is>
      </c>
      <c r="F234" s="305" t="n">
        <v>170.5</v>
      </c>
      <c r="G234" s="308" t="n">
        <v>78.02</v>
      </c>
      <c r="H234" s="318">
        <f>ROUND(F234*G234,2)</f>
        <v/>
      </c>
      <c r="I234" s="313" t="n"/>
    </row>
    <row r="235" ht="38.25" customHeight="1" s="334">
      <c r="A235" s="295" t="n">
        <v>219</v>
      </c>
      <c r="B235" s="366" t="n"/>
      <c r="C235" s="305" t="inlineStr">
        <is>
          <t>07.1.03.05-0011</t>
        </is>
      </c>
      <c r="D235" s="306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35" s="394" t="inlineStr">
        <is>
          <t>т</t>
        </is>
      </c>
      <c r="F235" s="305" t="n">
        <v>1.0212</v>
      </c>
      <c r="G235" s="308" t="n">
        <v>12877.01</v>
      </c>
      <c r="H235" s="318">
        <f>ROUND(F235*G235,2)</f>
        <v/>
      </c>
      <c r="I235" s="313" t="n"/>
    </row>
    <row r="236" ht="25.5" customHeight="1" s="334">
      <c r="A236" s="295" t="n">
        <v>220</v>
      </c>
      <c r="B236" s="366" t="n"/>
      <c r="C236" s="305" t="inlineStr">
        <is>
          <t>12.2.05.09-0005</t>
        </is>
      </c>
      <c r="D236" s="306" t="inlineStr">
        <is>
          <t>Пенополистирол экструдированный ТЕХНОНИКОЛЬ XPS 30-250 Стандарт</t>
        </is>
      </c>
      <c r="E236" s="394" t="inlineStr">
        <is>
          <t>м3</t>
        </is>
      </c>
      <c r="F236" s="305" t="n">
        <v>8.457000000000001</v>
      </c>
      <c r="G236" s="308" t="n">
        <v>1545.82</v>
      </c>
      <c r="H236" s="318">
        <f>ROUND(F236*G236,2)</f>
        <v/>
      </c>
      <c r="I236" s="313" t="n"/>
    </row>
    <row r="237" ht="25.5" customHeight="1" s="334">
      <c r="A237" s="295" t="n">
        <v>221</v>
      </c>
      <c r="B237" s="366" t="n"/>
      <c r="C237" s="305" t="inlineStr">
        <is>
          <t>04.1.02.05-0026</t>
        </is>
      </c>
      <c r="D237" s="306" t="inlineStr">
        <is>
          <t>Бетон тяжелый, крупность заполнителя 10 мм, класс В15 (М200)</t>
        </is>
      </c>
      <c r="E237" s="394" t="inlineStr">
        <is>
          <t>м3</t>
        </is>
      </c>
      <c r="F237" s="305" t="n">
        <v>19.329</v>
      </c>
      <c r="G237" s="308" t="n">
        <v>665.01</v>
      </c>
      <c r="H237" s="318">
        <f>ROUND(F237*G237,2)</f>
        <v/>
      </c>
      <c r="I237" s="313" t="n"/>
    </row>
    <row r="238" ht="25.5" customHeight="1" s="334">
      <c r="A238" s="295" t="n">
        <v>222</v>
      </c>
      <c r="B238" s="366" t="n"/>
      <c r="C238" s="295" t="inlineStr">
        <is>
          <t>07.2.06.03-0193</t>
        </is>
      </c>
      <c r="D238" s="306" t="inlineStr">
        <is>
          <t>Профиль стоечный: S1P толщиной стали 1,5 мм, шириной 200 мм</t>
        </is>
      </c>
      <c r="E238" s="394" t="inlineStr">
        <is>
          <t>м</t>
        </is>
      </c>
      <c r="F238" s="305" t="n">
        <v>198</v>
      </c>
      <c r="G238" s="308" t="n">
        <v>64.87</v>
      </c>
      <c r="H238" s="318">
        <f>ROUND(F238*G238,2)</f>
        <v/>
      </c>
      <c r="I238" s="313" t="n"/>
    </row>
    <row r="239" ht="63.75" customHeight="1" s="334">
      <c r="A239" s="295" t="n">
        <v>223</v>
      </c>
      <c r="B239" s="366" t="n"/>
      <c r="C239" s="305" t="inlineStr">
        <is>
          <t>21.1.06.10-0392</t>
        </is>
      </c>
      <c r="D239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E239" s="394" t="inlineStr">
        <is>
          <t>1000 м</t>
        </is>
      </c>
      <c r="F239" s="305" t="n">
        <v>0.714</v>
      </c>
      <c r="G239" s="308" t="n">
        <v>17705.88</v>
      </c>
      <c r="H239" s="318">
        <f>ROUND(F239*G239,2)</f>
        <v/>
      </c>
      <c r="I239" s="313" t="n"/>
    </row>
    <row r="240">
      <c r="A240" s="295" t="n">
        <v>224</v>
      </c>
      <c r="B240" s="366" t="n"/>
      <c r="C240" s="232" t="inlineStr">
        <is>
          <t>08.3.05.05-0053</t>
        </is>
      </c>
      <c r="D240" s="306" t="inlineStr">
        <is>
          <t>Сталь листовая оцинкованная толщиной листа 0,7 мм</t>
        </is>
      </c>
      <c r="E240" s="394" t="inlineStr">
        <is>
          <t>т</t>
        </is>
      </c>
      <c r="F240" s="305" t="n">
        <v>1.0662</v>
      </c>
      <c r="G240" s="308" t="n">
        <v>11200.26</v>
      </c>
      <c r="H240" s="318">
        <f>ROUND(F240*G240,2)</f>
        <v/>
      </c>
      <c r="I240" s="313" t="n"/>
    </row>
    <row r="241" ht="25.5" customHeight="1" s="334">
      <c r="A241" s="295" t="n">
        <v>225</v>
      </c>
      <c r="B241" s="366" t="n"/>
      <c r="C241" s="232" t="inlineStr">
        <is>
          <t>02.2.05.04-0080</t>
        </is>
      </c>
      <c r="D241" s="306" t="inlineStr">
        <is>
          <t>Щебень из природного камня для строительных работ марка 400, фракция 5(3)-10 мм</t>
        </is>
      </c>
      <c r="E241" s="394" t="inlineStr">
        <is>
          <t>м3</t>
        </is>
      </c>
      <c r="F241" s="305" t="n">
        <v>91</v>
      </c>
      <c r="G241" s="308" t="n">
        <v>131.08</v>
      </c>
      <c r="H241" s="318">
        <f>ROUND(F241*G241,2)</f>
        <v/>
      </c>
      <c r="I241" s="313" t="n"/>
    </row>
    <row r="242">
      <c r="A242" s="295" t="n">
        <v>226</v>
      </c>
      <c r="B242" s="366" t="n"/>
      <c r="C242" s="305" t="inlineStr">
        <is>
          <t>20.1.02.23-0082</t>
        </is>
      </c>
      <c r="D242" s="306" t="inlineStr">
        <is>
          <t>Перемычки гибкие, тип ПГС-50</t>
        </is>
      </c>
      <c r="E242" s="394" t="inlineStr">
        <is>
          <t>10 шт.</t>
        </is>
      </c>
      <c r="F242" s="305" t="n">
        <v>301.7</v>
      </c>
      <c r="G242" s="308" t="n">
        <v>39</v>
      </c>
      <c r="H242" s="318">
        <f>ROUND(F242*G242,2)</f>
        <v/>
      </c>
      <c r="I242" s="313" t="n"/>
    </row>
    <row r="243" ht="25.5" customHeight="1" s="334">
      <c r="A243" s="295" t="n">
        <v>227</v>
      </c>
      <c r="B243" s="366" t="n"/>
      <c r="C243" s="305" t="inlineStr">
        <is>
          <t>14.2.06.08-0001</t>
        </is>
      </c>
      <c r="D243" s="306" t="inlineStr">
        <is>
          <t>Пропитка упрочняющая для бетона Ашфорд Формула</t>
        </is>
      </c>
      <c r="E243" s="394" t="inlineStr">
        <is>
          <t>л</t>
        </is>
      </c>
      <c r="F243" s="305" t="n">
        <v>105</v>
      </c>
      <c r="G243" s="308" t="n">
        <v>110.1</v>
      </c>
      <c r="H243" s="318">
        <f>ROUND(F243*G243,2)</f>
        <v/>
      </c>
      <c r="I243" s="313" t="n"/>
    </row>
    <row r="244" ht="25.5" customHeight="1" s="334">
      <c r="A244" s="295" t="n">
        <v>228</v>
      </c>
      <c r="B244" s="366" t="n"/>
      <c r="C244" s="305" t="inlineStr">
        <is>
          <t>Прайс из СД ОП</t>
        </is>
      </c>
      <c r="D244" s="306" t="inlineStr">
        <is>
          <t>Воздуховод из листовой стали b=1.2мм 200х200  L=1500</t>
        </is>
      </c>
      <c r="E244" s="394" t="inlineStr">
        <is>
          <t>шт.</t>
        </is>
      </c>
      <c r="F244" s="305" t="n">
        <v>14</v>
      </c>
      <c r="G244" s="308" t="n">
        <v>824.71</v>
      </c>
      <c r="H244" s="318">
        <f>ROUND(F244*G244,2)</f>
        <v/>
      </c>
      <c r="I244" s="313" t="n"/>
    </row>
    <row r="245" ht="25.5" customHeight="1" s="334">
      <c r="A245" s="295" t="n">
        <v>229</v>
      </c>
      <c r="B245" s="366" t="n"/>
      <c r="C245" s="305" t="inlineStr">
        <is>
          <t>Прайс из СД ОП</t>
        </is>
      </c>
      <c r="D245" s="306" t="inlineStr">
        <is>
          <t>Клапан противопожарный универсальный КПУ-1М-В BF-230  300х250 с электроприводом Belimo</t>
        </is>
      </c>
      <c r="E245" s="394" t="inlineStr">
        <is>
          <t>шт.</t>
        </is>
      </c>
      <c r="F245" s="305" t="n">
        <v>1</v>
      </c>
      <c r="G245" s="308" t="n">
        <v>11433</v>
      </c>
      <c r="H245" s="318">
        <f>ROUND(F245*G245,2)</f>
        <v/>
      </c>
      <c r="I245" s="313" t="n"/>
    </row>
    <row r="246" customFormat="1" s="294">
      <c r="A246" s="295" t="n">
        <v>230</v>
      </c>
      <c r="B246" s="366" t="n"/>
      <c r="C246" s="305" t="inlineStr">
        <is>
          <t>14.3.02.01-0112</t>
        </is>
      </c>
      <c r="D246" s="306" t="inlineStr">
        <is>
          <t>Краска акриловая ВД-АК 2180, ВГТ</t>
        </is>
      </c>
      <c r="E246" s="394" t="inlineStr">
        <is>
          <t>т</t>
        </is>
      </c>
      <c r="F246" s="305" t="n">
        <v>2.56269</v>
      </c>
      <c r="G246" s="308" t="n">
        <v>4434.02</v>
      </c>
      <c r="H246" s="318">
        <f>ROUND(F246*G246,2)</f>
        <v/>
      </c>
      <c r="I246" s="313" t="n"/>
    </row>
    <row r="247" ht="25.5" customHeight="1" s="334">
      <c r="A247" s="295" t="n">
        <v>231</v>
      </c>
      <c r="B247" s="366" t="n"/>
      <c r="C247" s="305" t="inlineStr">
        <is>
          <t>Прайс из СД ОП</t>
        </is>
      </c>
      <c r="D247" s="306" t="inlineStr">
        <is>
          <t>Клапан противопожарный универсальный КПУ-1М-В BF-230  200х200 с электроприводом Belimo</t>
        </is>
      </c>
      <c r="E247" s="394" t="inlineStr">
        <is>
          <t>шт.</t>
        </is>
      </c>
      <c r="F247" s="305" t="n">
        <v>1</v>
      </c>
      <c r="G247" s="308" t="n">
        <v>11330</v>
      </c>
      <c r="H247" s="318">
        <f>ROUND(F247*G247,2)</f>
        <v/>
      </c>
      <c r="I247" s="313" t="n"/>
    </row>
    <row r="248" ht="63.75" customHeight="1" s="334">
      <c r="A248" s="295" t="n">
        <v>232</v>
      </c>
      <c r="B248" s="366" t="n"/>
      <c r="C248" s="305" t="inlineStr">
        <is>
          <t>21.1.06.10-0375</t>
        </is>
      </c>
      <c r="D248" s="306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E248" s="394" t="inlineStr">
        <is>
          <t>1000 м</t>
        </is>
      </c>
      <c r="F248" s="305" t="n">
        <v>1.02</v>
      </c>
      <c r="G248" s="308" t="n">
        <v>10960.78</v>
      </c>
      <c r="H248" s="318">
        <f>ROUND(F248*G248,2)</f>
        <v/>
      </c>
      <c r="I248" s="313" t="n"/>
      <c r="K248" s="311" t="n"/>
    </row>
    <row r="249" ht="25.5" customHeight="1" s="334">
      <c r="A249" s="295" t="n">
        <v>233</v>
      </c>
      <c r="B249" s="366" t="n"/>
      <c r="C249" s="305" t="inlineStr">
        <is>
          <t>08.4.03.03-0007</t>
        </is>
      </c>
      <c r="D249" s="306" t="inlineStr">
        <is>
          <t>Горячекатанная арматурная сталь класса А500 С, диаметром 18 мм</t>
        </is>
      </c>
      <c r="E249" s="394" t="inlineStr">
        <is>
          <t>т</t>
        </is>
      </c>
      <c r="F249" s="305" t="n">
        <v>2.036</v>
      </c>
      <c r="G249" s="308" t="n">
        <v>5488.7</v>
      </c>
      <c r="H249" s="318">
        <f>ROUND(F249*G249,2)</f>
        <v/>
      </c>
      <c r="I249" s="313" t="n"/>
      <c r="K249" s="311" t="n"/>
    </row>
    <row r="250" ht="25.5" customHeight="1" s="334">
      <c r="A250" s="295" t="n">
        <v>234</v>
      </c>
      <c r="B250" s="366" t="n"/>
      <c r="C250" s="305" t="inlineStr">
        <is>
          <t>01.7.16.03-0011</t>
        </is>
      </c>
      <c r="D250" s="306" t="inlineStr">
        <is>
          <t>Стойки деревометаллические раздвижные инвентарные</t>
        </is>
      </c>
      <c r="E250" s="394" t="inlineStr">
        <is>
          <t>шт.</t>
        </is>
      </c>
      <c r="F250" s="305" t="n">
        <v>10.8416</v>
      </c>
      <c r="G250" s="308" t="n">
        <v>1010</v>
      </c>
      <c r="H250" s="318">
        <f>ROUND(F250*G250,2)</f>
        <v/>
      </c>
      <c r="I250" s="313" t="n"/>
      <c r="K250" s="311" t="n"/>
    </row>
    <row r="251">
      <c r="A251" s="295" t="n">
        <v>235</v>
      </c>
      <c r="B251" s="366" t="n"/>
      <c r="C251" s="305" t="inlineStr">
        <is>
          <t>01.3.01.01-0001</t>
        </is>
      </c>
      <c r="D251" s="306" t="inlineStr">
        <is>
          <t>Бензин авиационный Б-70</t>
        </is>
      </c>
      <c r="E251" s="394" t="inlineStr">
        <is>
          <t>т</t>
        </is>
      </c>
      <c r="F251" s="305" t="n">
        <v>2.44</v>
      </c>
      <c r="G251" s="308" t="n">
        <v>4487.5</v>
      </c>
      <c r="H251" s="318">
        <f>ROUND(F251*G251,2)</f>
        <v/>
      </c>
    </row>
    <row r="252">
      <c r="A252" s="295" t="n">
        <v>236</v>
      </c>
      <c r="B252" s="366" t="n"/>
      <c r="C252" s="295" t="inlineStr">
        <is>
          <t>22.2.02.23-0151</t>
        </is>
      </c>
      <c r="D252" s="306" t="inlineStr">
        <is>
          <t>Пластина (черт. 2ИШ.841.003)</t>
        </is>
      </c>
      <c r="E252" s="394" t="inlineStr">
        <is>
          <t>100 шт.</t>
        </is>
      </c>
      <c r="F252" s="305" t="inlineStr">
        <is>
          <t>20,73</t>
        </is>
      </c>
      <c r="G252" s="308" t="n">
        <v>519.24</v>
      </c>
      <c r="H252" s="318">
        <f>ROUND(F252*G252,2)</f>
        <v/>
      </c>
    </row>
    <row r="253" ht="25.5" customHeight="1" s="334">
      <c r="A253" s="295" t="n">
        <v>237</v>
      </c>
      <c r="B253" s="366" t="n"/>
      <c r="C253" s="305" t="inlineStr">
        <is>
          <t>Прайс из СД ОП</t>
        </is>
      </c>
      <c r="D253" s="306" t="inlineStr">
        <is>
          <t>Уголок трехмерный СТД-41-3 7175-1ПС_2-ПЛ-002-28СМ</t>
        </is>
      </c>
      <c r="E253" s="394" t="inlineStr">
        <is>
          <t>шт</t>
        </is>
      </c>
      <c r="F253" s="305" t="n">
        <v>275</v>
      </c>
      <c r="G253" s="308" t="n">
        <v>38.94</v>
      </c>
      <c r="H253" s="318">
        <f>ROUND(F253*G253,2)</f>
        <v/>
      </c>
    </row>
    <row r="254" ht="38.25" customHeight="1" s="334">
      <c r="A254" s="295" t="n">
        <v>238</v>
      </c>
      <c r="B254" s="366" t="n"/>
      <c r="C254" s="305" t="inlineStr">
        <is>
          <t>23.3.06.02-0010</t>
        </is>
      </c>
      <c r="D254" s="306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E254" s="394" t="inlineStr">
        <is>
          <t>м</t>
        </is>
      </c>
      <c r="F254" s="305" t="n">
        <v>67.5</v>
      </c>
      <c r="G254" s="308" t="n">
        <v>156.98</v>
      </c>
      <c r="H254" s="318">
        <f>ROUND(F254*G254,2)</f>
        <v/>
      </c>
    </row>
    <row r="255">
      <c r="A255" s="295" t="n">
        <v>239</v>
      </c>
      <c r="B255" s="366" t="n"/>
      <c r="C255" s="305" t="inlineStr">
        <is>
          <t>06.2.05.03-0031</t>
        </is>
      </c>
      <c r="D255" s="306" t="inlineStr">
        <is>
          <t>Плитки керамические плинтусные прямые</t>
        </is>
      </c>
      <c r="E255" s="394" t="inlineStr">
        <is>
          <t>м</t>
        </is>
      </c>
      <c r="F255" s="305" t="n">
        <v>445.0464</v>
      </c>
      <c r="G255" s="308" t="n">
        <v>23.73</v>
      </c>
      <c r="H255" s="318">
        <f>ROUND(F255*G255,2)</f>
        <v/>
      </c>
    </row>
    <row r="256" ht="25.5" customHeight="1" s="334">
      <c r="A256" s="295" t="n">
        <v>240</v>
      </c>
      <c r="B256" s="366" t="n"/>
      <c r="C256" s="305" t="inlineStr">
        <is>
          <t>Прайс из СД ОП</t>
        </is>
      </c>
      <c r="D256" s="306" t="inlineStr">
        <is>
          <t>Кронштейн для крепления вентилятора ВО-06-300 №5 серия 1.494-43 К-15</t>
        </is>
      </c>
      <c r="E256" s="394" t="inlineStr">
        <is>
          <t>шт.</t>
        </is>
      </c>
      <c r="F256" s="305" t="n">
        <v>4</v>
      </c>
      <c r="G256" s="308" t="n">
        <v>2639</v>
      </c>
      <c r="H256" s="318">
        <f>ROUND(F256*G256,2)</f>
        <v/>
      </c>
    </row>
    <row r="257" ht="25.5" customHeight="1" s="334">
      <c r="A257" s="295" t="n">
        <v>241</v>
      </c>
      <c r="B257" s="366" t="n"/>
      <c r="C257" s="305" t="inlineStr">
        <is>
          <t>Прайс из СД ОП</t>
        </is>
      </c>
      <c r="D257" s="306" t="inlineStr">
        <is>
          <t>Лоток лестничный SL 200 h-80 s-1 ТУ 3449-011-17919807-2014</t>
        </is>
      </c>
      <c r="E257" s="394" t="inlineStr">
        <is>
          <t>м</t>
        </is>
      </c>
      <c r="F257" s="305" t="n">
        <v>138</v>
      </c>
      <c r="G257" s="308" t="n">
        <v>76.41</v>
      </c>
      <c r="H257" s="318">
        <f>ROUND(F257*G257,2)</f>
        <v/>
      </c>
    </row>
    <row r="258" ht="25.5" customHeight="1" s="334">
      <c r="A258" s="295" t="n">
        <v>242</v>
      </c>
      <c r="B258" s="366" t="n"/>
      <c r="C258" s="305" t="inlineStr">
        <is>
          <t>20.5.02.04-0001</t>
        </is>
      </c>
      <c r="D258" s="306" t="inlineStr">
        <is>
          <t>Коробка ответвительная DKC размером 100х100х50 мм</t>
        </is>
      </c>
      <c r="E258" s="394" t="inlineStr">
        <is>
          <t>шт.</t>
        </is>
      </c>
      <c r="F258" s="305" t="n">
        <v>500</v>
      </c>
      <c r="G258" s="308" t="n">
        <v>20.7</v>
      </c>
      <c r="H258" s="318">
        <f>ROUND(F258*G258,2)</f>
        <v/>
      </c>
    </row>
    <row r="259" ht="38.25" customHeight="1" s="334">
      <c r="A259" s="295" t="n">
        <v>243</v>
      </c>
      <c r="B259" s="366" t="n"/>
      <c r="C259" s="305" t="inlineStr">
        <is>
          <t>Прайс из СД ОП</t>
        </is>
      </c>
      <c r="D259" s="306" t="inlineStr">
        <is>
          <t>Светильник светодиодный CD LED 18 4000K IP65 круглый  цена 4100.0  руб с НДС 7175-1ПС_2-ПЛ-002-28СМ</t>
        </is>
      </c>
      <c r="E259" s="394" t="inlineStr">
        <is>
          <t>шт.</t>
        </is>
      </c>
      <c r="F259" s="305" t="n">
        <v>18</v>
      </c>
      <c r="G259" s="308" t="n">
        <v>569.5</v>
      </c>
      <c r="H259" s="318">
        <f>ROUND(F259*G259,2)</f>
        <v/>
      </c>
    </row>
    <row r="260">
      <c r="A260" s="295" t="n">
        <v>244</v>
      </c>
      <c r="B260" s="366" t="n"/>
      <c r="C260" s="305" t="inlineStr">
        <is>
          <t>Прайс из СД ОП</t>
        </is>
      </c>
      <c r="D260" s="306" t="inlineStr">
        <is>
          <t>Скоба прижимная СР ТУ 3449-011-17919807-2014</t>
        </is>
      </c>
      <c r="E260" s="394" t="inlineStr">
        <is>
          <t>шт.</t>
        </is>
      </c>
      <c r="F260" s="305" t="n">
        <v>588</v>
      </c>
      <c r="G260" s="308" t="n">
        <v>17.4</v>
      </c>
      <c r="H260" s="318">
        <f>ROUND(F260*G260,2)</f>
        <v/>
      </c>
    </row>
    <row r="261">
      <c r="A261" s="295" t="n">
        <v>245</v>
      </c>
      <c r="B261" s="366" t="n"/>
      <c r="C261" s="305" t="inlineStr">
        <is>
          <t>Прайс из СД ОП</t>
        </is>
      </c>
      <c r="D261" s="306" t="inlineStr">
        <is>
          <t>Клиновой анкер AN BZ plus 10/10/30/90</t>
        </is>
      </c>
      <c r="E261" s="394" t="inlineStr">
        <is>
          <t>шт.</t>
        </is>
      </c>
      <c r="F261" s="305" t="n">
        <v>390</v>
      </c>
      <c r="G261" s="308" t="n">
        <v>26.06</v>
      </c>
      <c r="H261" s="318">
        <f>ROUND(F261*G261,2)</f>
        <v/>
      </c>
      <c r="I261" s="313" t="n"/>
    </row>
    <row r="262">
      <c r="A262" s="295" t="n">
        <v>246</v>
      </c>
      <c r="B262" s="366" t="n"/>
      <c r="C262" s="305" t="inlineStr">
        <is>
          <t>01.2.01.02-0054</t>
        </is>
      </c>
      <c r="D262" s="306" t="inlineStr">
        <is>
          <t>Битумы нефтяные строительные марки БН-90/10</t>
        </is>
      </c>
      <c r="E262" s="394" t="inlineStr">
        <is>
          <t>т</t>
        </is>
      </c>
      <c r="F262" s="305" t="n">
        <v>6.947559</v>
      </c>
      <c r="G262" s="308" t="n">
        <v>1383.23</v>
      </c>
      <c r="H262" s="318">
        <f>ROUND(F262*G262,2)</f>
        <v/>
      </c>
      <c r="I262" s="313" t="n"/>
    </row>
    <row r="263" ht="38.25" customHeight="1" s="334">
      <c r="A263" s="295" t="n">
        <v>247</v>
      </c>
      <c r="B263" s="366" t="n"/>
      <c r="C263" s="305" t="inlineStr">
        <is>
          <t>11.1.03.01-0086</t>
        </is>
      </c>
      <c r="D263" s="306" t="inlineStr">
        <is>
          <t>Бруски обрезные хвойных пород длиной 4-6,5 м, шириной 75-150 мм, толщиной 150 мм и более, II сорта</t>
        </is>
      </c>
      <c r="E263" s="394" t="inlineStr">
        <is>
          <t>м3</t>
        </is>
      </c>
      <c r="F263" s="305" t="n">
        <v>4.418556</v>
      </c>
      <c r="G263" s="308" t="n">
        <v>2156</v>
      </c>
      <c r="H263" s="318">
        <f>ROUND(F263*G263,2)</f>
        <v/>
      </c>
      <c r="I263" s="313" t="n"/>
    </row>
    <row r="264" ht="25.5" customHeight="1" s="334">
      <c r="A264" s="295" t="n">
        <v>248</v>
      </c>
      <c r="B264" s="366" t="n"/>
      <c r="C264" s="305" t="inlineStr">
        <is>
          <t>Прайс из СД ОП</t>
        </is>
      </c>
      <c r="D264" s="306" t="inlineStr">
        <is>
          <t>Кронштейн для крепления вентилятора ВО-06-300 №3.15 серия 1.494-43 К-6</t>
        </is>
      </c>
      <c r="E264" s="394" t="inlineStr">
        <is>
          <t>шт.</t>
        </is>
      </c>
      <c r="F264" s="305" t="n">
        <v>4</v>
      </c>
      <c r="G264" s="308" t="n">
        <v>2375.25</v>
      </c>
      <c r="H264" s="318">
        <f>ROUND(F264*G264,2)</f>
        <v/>
      </c>
      <c r="I264" s="313" t="n"/>
    </row>
    <row r="265" ht="38.25" customHeight="1" s="334">
      <c r="A265" s="295" t="n">
        <v>249</v>
      </c>
      <c r="B265" s="366" t="n"/>
      <c r="C265" s="305" t="inlineStr">
        <is>
          <t>11.3.02.02-0006</t>
        </is>
      </c>
      <c r="D265" s="306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E265" s="394" t="inlineStr">
        <is>
          <t>м2</t>
        </is>
      </c>
      <c r="F265" s="305" t="n">
        <v>6.85</v>
      </c>
      <c r="G265" s="308" t="n">
        <v>1361.17</v>
      </c>
      <c r="H265" s="318">
        <f>ROUND(F265*G265,2)</f>
        <v/>
      </c>
      <c r="I265" s="313" t="n"/>
    </row>
    <row r="266" ht="51" customHeight="1" s="334">
      <c r="A266" s="295" t="n">
        <v>250</v>
      </c>
      <c r="B266" s="366" t="n"/>
      <c r="C266" s="305" t="inlineStr">
        <is>
          <t>11.3.01.02-0016</t>
        </is>
      </c>
      <c r="D266" s="306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E266" s="394" t="inlineStr">
        <is>
          <t>м2</t>
        </is>
      </c>
      <c r="F266" s="305" t="n">
        <v>6.02</v>
      </c>
      <c r="G266" s="308" t="n">
        <v>1531.89</v>
      </c>
      <c r="H266" s="318">
        <f>ROUND(F266*G266,2)</f>
        <v/>
      </c>
      <c r="I266" s="313" t="n"/>
    </row>
    <row r="267" ht="25.5" customHeight="1" s="334">
      <c r="A267" s="295" t="n">
        <v>251</v>
      </c>
      <c r="B267" s="366" t="n"/>
      <c r="C267" s="305" t="inlineStr">
        <is>
          <t>Прайс из СД ОП</t>
        </is>
      </c>
      <c r="D267" s="306" t="inlineStr">
        <is>
          <t>Секция угловая 90 SLC 400 h-80 s-1,0 ТУ 3449-011-17919807-2014</t>
        </is>
      </c>
      <c r="E267" s="394" t="inlineStr">
        <is>
          <t>шт.</t>
        </is>
      </c>
      <c r="F267" s="305" t="n">
        <v>35</v>
      </c>
      <c r="G267" s="308" t="n">
        <v>263</v>
      </c>
      <c r="H267" s="318">
        <f>ROUND(F267*G267,2)</f>
        <v/>
      </c>
      <c r="I267" s="313" t="n"/>
    </row>
    <row r="268" ht="38.25" customHeight="1" s="334">
      <c r="A268" s="295" t="n">
        <v>252</v>
      </c>
      <c r="B268" s="366" t="n"/>
      <c r="C268" s="305" t="inlineStr">
        <is>
          <t>Прайс из СД ОП</t>
        </is>
      </c>
      <c r="D268" s="306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E268" s="394" t="inlineStr">
        <is>
          <t>шт.</t>
        </is>
      </c>
      <c r="F268" s="305" t="n">
        <v>19</v>
      </c>
      <c r="G268" s="308" t="n">
        <v>470.89</v>
      </c>
      <c r="H268" s="318">
        <f>ROUND(F268*G268,2)</f>
        <v/>
      </c>
      <c r="I268" s="313" t="n"/>
    </row>
    <row r="269" ht="38.25" customHeight="1" s="334">
      <c r="A269" s="295" t="n">
        <v>253</v>
      </c>
      <c r="B269" s="366" t="n"/>
      <c r="C269" s="305" t="inlineStr">
        <is>
          <t>Прайс из СД ОП</t>
        </is>
      </c>
      <c r="D269" s="306" t="inlineStr">
        <is>
          <t>Вентилятор осевой №3.15 L=1830м3/ч Н=50Па с электродвигателем  N=0.18кВт n=1500 об/мин ВО-06-300 АИР56В4</t>
        </is>
      </c>
      <c r="E269" s="394" t="inlineStr">
        <is>
          <t>шт.</t>
        </is>
      </c>
      <c r="F269" s="305" t="n">
        <v>4</v>
      </c>
      <c r="G269" s="308" t="n">
        <v>2228.25</v>
      </c>
      <c r="H269" s="318">
        <f>ROUND(F269*G269,2)</f>
        <v/>
      </c>
      <c r="I269" s="313" t="n"/>
    </row>
    <row r="270" ht="25.5" customFormat="1" customHeight="1" s="294">
      <c r="A270" s="295" t="n">
        <v>254</v>
      </c>
      <c r="B270" s="366" t="n"/>
      <c r="C270" s="305" t="inlineStr">
        <is>
          <t>Прайс из СД ОП</t>
        </is>
      </c>
      <c r="D270" s="306" t="inlineStr">
        <is>
          <t>Огнетушитель хладоновый ОХ-2(3)-АВСЕ-01. Цена: 16000руб.(с НДС)</t>
        </is>
      </c>
      <c r="E270" s="394" t="inlineStr">
        <is>
          <t>шт</t>
        </is>
      </c>
      <c r="F270" s="305" t="n">
        <v>4</v>
      </c>
      <c r="G270" s="308" t="n">
        <v>2222.5</v>
      </c>
      <c r="H270" s="318">
        <f>ROUND(F270*G270,2)</f>
        <v/>
      </c>
      <c r="I270" s="313" t="n"/>
    </row>
    <row r="271" ht="25.5" customHeight="1" s="334">
      <c r="A271" s="295" t="n">
        <v>255</v>
      </c>
      <c r="B271" s="366" t="n"/>
      <c r="C271" s="305" t="inlineStr">
        <is>
          <t>04.1.02.05-0074</t>
        </is>
      </c>
      <c r="D271" s="306" t="inlineStr">
        <is>
          <t>Бетон тяжелый, крупность заполнителя более 40 мм, класс В7,5 (М 100)</t>
        </is>
      </c>
      <c r="E271" s="394" t="inlineStr">
        <is>
          <t>м3</t>
        </is>
      </c>
      <c r="F271" s="305" t="n">
        <v>15.8406</v>
      </c>
      <c r="G271" s="308" t="n">
        <v>560.02</v>
      </c>
      <c r="H271" s="318">
        <f>ROUND(F271*G271,2)</f>
        <v/>
      </c>
      <c r="I271" s="313" t="n"/>
    </row>
    <row r="272" ht="25.5" customHeight="1" s="334">
      <c r="A272" s="295" t="n">
        <v>256</v>
      </c>
      <c r="B272" s="366" t="n"/>
      <c r="C272" s="305" t="inlineStr">
        <is>
          <t>08.4.03.02-0001</t>
        </is>
      </c>
      <c r="D272" s="306" t="inlineStr">
        <is>
          <t>Горячекатаная арматурная сталь гладкая класса А-I, диаметром 6 мм</t>
        </is>
      </c>
      <c r="E272" s="394" t="inlineStr">
        <is>
          <t>т</t>
        </is>
      </c>
      <c r="F272" s="305" t="n">
        <v>1.171824</v>
      </c>
      <c r="G272" s="308" t="n">
        <v>7419.09</v>
      </c>
      <c r="H272" s="318">
        <f>ROUND(F272*G272,2)</f>
        <v/>
      </c>
      <c r="I272" s="313" t="n"/>
      <c r="K272" s="311" t="n"/>
    </row>
    <row r="273" ht="25.5" customHeight="1" s="334">
      <c r="A273" s="295" t="n">
        <v>257</v>
      </c>
      <c r="B273" s="366" t="n"/>
      <c r="C273" s="305" t="inlineStr">
        <is>
          <t>Прайс из СД ОП</t>
        </is>
      </c>
      <c r="D273" s="306" t="inlineStr">
        <is>
          <t>Краска для бетонных полов ТЕКСИЛ (расход 0.4кг/м2) 7175-1ПС_2-ПЛ-002-28СМ</t>
        </is>
      </c>
      <c r="E273" s="394" t="inlineStr">
        <is>
          <t>кг</t>
        </is>
      </c>
      <c r="F273" s="305" t="n">
        <v>272.48</v>
      </c>
      <c r="G273" s="308" t="n">
        <v>31.81</v>
      </c>
      <c r="H273" s="318">
        <f>ROUND(F273*G273,2)</f>
        <v/>
      </c>
      <c r="I273" s="313" t="n"/>
      <c r="K273" s="311" t="n"/>
    </row>
    <row r="274">
      <c r="A274" s="295" t="n">
        <v>258</v>
      </c>
      <c r="B274" s="366" t="n"/>
      <c r="C274" s="305" t="inlineStr">
        <is>
          <t>14.5.09.07-0029</t>
        </is>
      </c>
      <c r="D274" s="306" t="inlineStr">
        <is>
          <t>Растворитель марки Р-4</t>
        </is>
      </c>
      <c r="E274" s="394" t="inlineStr">
        <is>
          <t>т</t>
        </is>
      </c>
      <c r="F274" s="305" t="n">
        <v>0.913147</v>
      </c>
      <c r="G274" s="308" t="n">
        <v>9419.83</v>
      </c>
      <c r="H274" s="318">
        <f>ROUND(F274*G274,2)</f>
        <v/>
      </c>
      <c r="I274" s="313" t="n"/>
      <c r="K274" s="311" t="n"/>
    </row>
    <row r="275" ht="25.5" customHeight="1" s="334">
      <c r="A275" s="295" t="n">
        <v>259</v>
      </c>
      <c r="B275" s="366" t="n"/>
      <c r="C275" s="305" t="inlineStr">
        <is>
          <t>Прайс из СД ОП</t>
        </is>
      </c>
      <c r="D275" s="306" t="inlineStr">
        <is>
          <t>Короб из листовой оцинкованной стали b=1,2мм 1600х1000х1500</t>
        </is>
      </c>
      <c r="E275" s="394" t="inlineStr">
        <is>
          <t>шт.</t>
        </is>
      </c>
      <c r="F275" s="305" t="n">
        <v>1</v>
      </c>
      <c r="G275" s="308" t="n">
        <v>8561</v>
      </c>
      <c r="H275" s="318">
        <f>ROUND(F275*G275,2)</f>
        <v/>
      </c>
    </row>
    <row r="276" ht="51" customHeight="1" s="334">
      <c r="A276" s="295" t="n">
        <v>260</v>
      </c>
      <c r="B276" s="366" t="n"/>
      <c r="C276" s="305" t="inlineStr">
        <is>
          <t>Прайс из СД ОП</t>
        </is>
      </c>
      <c r="D276" s="306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E276" s="394" t="inlineStr">
        <is>
          <t>уп</t>
        </is>
      </c>
      <c r="F276" s="305" t="n">
        <v>66</v>
      </c>
      <c r="G276" s="308" t="n">
        <v>129.17</v>
      </c>
      <c r="H276" s="318">
        <f>ROUND(F276*G276,2)</f>
        <v/>
      </c>
    </row>
    <row r="277" ht="25.5" customHeight="1" s="334">
      <c r="A277" s="295" t="n">
        <v>261</v>
      </c>
      <c r="B277" s="366" t="n"/>
      <c r="C277" s="305" t="inlineStr">
        <is>
          <t>20.2.03.09-0001</t>
        </is>
      </c>
      <c r="D277" s="306" t="inlineStr">
        <is>
          <t>Перегородка разделительная для проволочного лотка высотой 50 мм</t>
        </is>
      </c>
      <c r="E277" s="394" t="inlineStr">
        <is>
          <t>м</t>
        </is>
      </c>
      <c r="F277" s="305" t="n">
        <v>400</v>
      </c>
      <c r="G277" s="308" t="n">
        <v>20</v>
      </c>
      <c r="H277" s="318">
        <f>ROUND(F277*G277,2)</f>
        <v/>
      </c>
    </row>
    <row r="278" ht="25.5" customHeight="1" s="334">
      <c r="A278" s="295" t="n">
        <v>262</v>
      </c>
      <c r="B278" s="366" t="n"/>
      <c r="C278" s="305" t="inlineStr">
        <is>
          <t>14.5.01.05-0001</t>
        </is>
      </c>
      <c r="D278" s="306" t="inlineStr">
        <is>
          <t>Герметик пенополиуретановый (пена монтажная) типа Makrofleks, Soudal в баллонах по 750 мл</t>
        </is>
      </c>
      <c r="E278" s="394" t="inlineStr">
        <is>
          <t>шт.</t>
        </is>
      </c>
      <c r="F278" s="305" t="n">
        <v>116.20042</v>
      </c>
      <c r="G278" s="308" t="n">
        <v>67</v>
      </c>
      <c r="H278" s="318">
        <f>ROUND(F278*G278,2)</f>
        <v/>
      </c>
    </row>
    <row r="279">
      <c r="A279" s="295" t="n">
        <v>263</v>
      </c>
      <c r="B279" s="366" t="n"/>
      <c r="C279" s="305" t="inlineStr">
        <is>
          <t>Прайс из СД ОП</t>
        </is>
      </c>
      <c r="D279" s="306" t="inlineStr">
        <is>
          <t>Муфта шестигранная f/f М12 х 35</t>
        </is>
      </c>
      <c r="E279" s="394" t="inlineStr">
        <is>
          <t>шт.</t>
        </is>
      </c>
      <c r="F279" s="305" t="n">
        <v>502</v>
      </c>
      <c r="G279" s="308" t="n">
        <v>15.47</v>
      </c>
      <c r="H279" s="318">
        <f>ROUND(F279*G279,2)</f>
        <v/>
      </c>
    </row>
    <row r="280" ht="25.5" customHeight="1" s="334">
      <c r="A280" s="295" t="n">
        <v>264</v>
      </c>
      <c r="B280" s="366" t="n"/>
      <c r="C280" s="305" t="inlineStr">
        <is>
          <t>Прайс из СД ОП</t>
        </is>
      </c>
      <c r="D280" s="306" t="inlineStr">
        <is>
          <t>Цилиндры из минеральной ваты на основе базальтовых пород ТЕХНОНИКОЛЬ</t>
        </is>
      </c>
      <c r="E280" s="394" t="inlineStr">
        <is>
          <t>м3</t>
        </is>
      </c>
      <c r="F280" s="305" t="n">
        <v>1.7</v>
      </c>
      <c r="G280" s="308" t="n">
        <v>4541.76</v>
      </c>
      <c r="H280" s="318">
        <f>ROUND(F280*G280,2)</f>
        <v/>
      </c>
    </row>
    <row r="281">
      <c r="A281" s="295" t="n">
        <v>265</v>
      </c>
      <c r="B281" s="366" t="n"/>
      <c r="C281" s="305" t="inlineStr">
        <is>
          <t>Прайс из СД ОП</t>
        </is>
      </c>
      <c r="D281" s="306" t="inlineStr">
        <is>
          <t>Воздуховод из листовой стали b=1.2мм ф250  L=1250</t>
        </is>
      </c>
      <c r="E281" s="394" t="inlineStr">
        <is>
          <t>шт.</t>
        </is>
      </c>
      <c r="F281" s="305" t="n">
        <v>11</v>
      </c>
      <c r="G281" s="308" t="n">
        <v>692.64</v>
      </c>
      <c r="H281" s="318">
        <f>ROUND(F281*G281,2)</f>
        <v/>
      </c>
    </row>
    <row r="282" ht="25.5" customHeight="1" s="334">
      <c r="A282" s="295" t="n">
        <v>266</v>
      </c>
      <c r="B282" s="366" t="n"/>
      <c r="C282" s="305" t="inlineStr">
        <is>
          <t>14.2.06.08-0001</t>
        </is>
      </c>
      <c r="D282" s="306" t="inlineStr">
        <is>
          <t>Пропитка упрочняющая для бетона Ашфорд Формула (расход 0.35л/м2)</t>
        </is>
      </c>
      <c r="E282" s="394" t="inlineStr">
        <is>
          <t>л</t>
        </is>
      </c>
      <c r="F282" s="305" t="n">
        <v>68.95</v>
      </c>
      <c r="G282" s="308" t="n">
        <v>110.09</v>
      </c>
      <c r="H282" s="318">
        <f>ROUND(F282*G282,2)</f>
        <v/>
      </c>
    </row>
    <row r="283" ht="25.5" customHeight="1" s="334">
      <c r="A283" s="295" t="n">
        <v>267</v>
      </c>
      <c r="B283" s="366" t="n"/>
      <c r="C283" s="295" t="inlineStr">
        <is>
          <t>08.1.02.19-0017</t>
        </is>
      </c>
      <c r="D283" s="306" t="inlineStr">
        <is>
          <t>Уголок монтажный сейсмостойкий оцинкованный У1 50x50x3-2/8</t>
        </is>
      </c>
      <c r="E283" s="394" t="inlineStr">
        <is>
          <t>шт.</t>
        </is>
      </c>
      <c r="F283" s="305" t="n">
        <v>65</v>
      </c>
      <c r="G283" s="308" t="n">
        <v>116.11</v>
      </c>
      <c r="H283" s="318">
        <f>ROUND(F283*G283,2)</f>
        <v/>
      </c>
    </row>
    <row r="284">
      <c r="A284" s="295" t="n">
        <v>268</v>
      </c>
      <c r="B284" s="366" t="n"/>
      <c r="C284" s="305" t="inlineStr">
        <is>
          <t>Прайс из СД ОП</t>
        </is>
      </c>
      <c r="D284" s="306" t="inlineStr">
        <is>
          <t>Сетка защитная д-500 CEM-OCA</t>
        </is>
      </c>
      <c r="E284" s="394" t="inlineStr">
        <is>
          <t>шт.</t>
        </is>
      </c>
      <c r="F284" s="305" t="n">
        <v>4</v>
      </c>
      <c r="G284" s="308" t="n">
        <v>1885</v>
      </c>
      <c r="H284" s="318">
        <f>ROUND(F284*G284,2)</f>
        <v/>
      </c>
    </row>
    <row r="285">
      <c r="A285" s="295" t="n">
        <v>269</v>
      </c>
      <c r="B285" s="366" t="n"/>
      <c r="C285" s="232" t="inlineStr">
        <is>
          <t>01.7.15.06-0111</t>
        </is>
      </c>
      <c r="D285" s="306" t="inlineStr">
        <is>
          <t>Гвозди строительные</t>
        </is>
      </c>
      <c r="E285" s="394" t="inlineStr">
        <is>
          <t>т</t>
        </is>
      </c>
      <c r="F285" s="305" t="n">
        <v>0.616436</v>
      </c>
      <c r="G285" s="308" t="n">
        <v>11978.03</v>
      </c>
      <c r="H285" s="318">
        <f>ROUND(F285*G285,2)</f>
        <v/>
      </c>
      <c r="I285" s="313" t="n"/>
    </row>
    <row r="286" ht="25.5" customFormat="1" customHeight="1" s="294">
      <c r="A286" s="295" t="n">
        <v>270</v>
      </c>
      <c r="B286" s="366" t="n"/>
      <c r="C286" s="305" t="inlineStr">
        <is>
          <t>Прайс из СД ОП</t>
        </is>
      </c>
      <c r="D286" s="306" t="inlineStr">
        <is>
          <t>Короб из листовой оцинкованной стали b=1,2мм 1200х1000х1500</t>
        </is>
      </c>
      <c r="E286" s="394" t="inlineStr">
        <is>
          <t>шт.</t>
        </is>
      </c>
      <c r="F286" s="305" t="n">
        <v>1</v>
      </c>
      <c r="G286" s="308" t="n">
        <v>7244</v>
      </c>
      <c r="H286" s="318">
        <f>ROUND(F286*G286,2)</f>
        <v/>
      </c>
    </row>
    <row r="287" ht="25.5" customHeight="1" s="334">
      <c r="A287" s="295" t="n">
        <v>271</v>
      </c>
      <c r="B287" s="366" t="n"/>
      <c r="C287" s="305" t="inlineStr">
        <is>
          <t>08.1.02.03-0061</t>
        </is>
      </c>
      <c r="D287" s="306" t="inlineStr">
        <is>
          <t>Начальная планка из оцинкованной стали с полимерным покрытием</t>
        </is>
      </c>
      <c r="E287" s="394" t="inlineStr">
        <is>
          <t>п.м</t>
        </is>
      </c>
      <c r="F287" s="305" t="n">
        <v>311.2</v>
      </c>
      <c r="G287" s="308" t="n">
        <v>23.15</v>
      </c>
      <c r="H287" s="318">
        <f>ROUND(F287*G287,2)</f>
        <v/>
      </c>
      <c r="I287" s="313" t="n"/>
      <c r="K287" s="311" t="n"/>
    </row>
    <row r="288">
      <c r="A288" s="295" t="n">
        <v>272</v>
      </c>
      <c r="B288" s="366" t="n"/>
      <c r="C288" s="305" t="inlineStr">
        <is>
          <t>01.7.11.07-0032</t>
        </is>
      </c>
      <c r="D288" s="306" t="inlineStr">
        <is>
          <t>Электроды диаметром 4 мм Э42</t>
        </is>
      </c>
      <c r="E288" s="394" t="inlineStr">
        <is>
          <t>т</t>
        </is>
      </c>
      <c r="F288" s="305" t="n">
        <v>0.695963</v>
      </c>
      <c r="G288" s="308" t="n">
        <v>10314.95</v>
      </c>
      <c r="H288" s="318">
        <f>ROUND(F288*G288,2)</f>
        <v/>
      </c>
      <c r="I288" s="313" t="n"/>
      <c r="K288" s="311" t="n"/>
    </row>
    <row r="289" ht="25.5" customHeight="1" s="334">
      <c r="A289" s="295" t="n">
        <v>273</v>
      </c>
      <c r="B289" s="366" t="n"/>
      <c r="C289" s="295" t="inlineStr">
        <is>
          <t>07.2.06.03-0193</t>
        </is>
      </c>
      <c r="D289" s="306" t="inlineStr">
        <is>
          <t>Профиль стоечный: S1P толщиной стали 1,5 мм, шириной 200 мм</t>
        </is>
      </c>
      <c r="E289" s="394" t="inlineStr">
        <is>
          <t>м</t>
        </is>
      </c>
      <c r="F289" s="305" t="n">
        <v>108</v>
      </c>
      <c r="G289" s="308" t="n">
        <v>64.87</v>
      </c>
      <c r="H289" s="318">
        <f>ROUND(F289*G289,2)</f>
        <v/>
      </c>
      <c r="I289" s="313" t="n"/>
    </row>
    <row r="290" ht="25.5" customHeight="1" s="334">
      <c r="A290" s="295" t="n">
        <v>274</v>
      </c>
      <c r="B290" s="366" t="n"/>
      <c r="C290" s="305" t="inlineStr">
        <is>
          <t>Прайс из СД ОП</t>
        </is>
      </c>
      <c r="D290" s="306" t="inlineStr">
        <is>
          <t>Соединительная пластина SCP h&gt;50/s-1,2 ТУ 3449-011-17919807-2014</t>
        </is>
      </c>
      <c r="E290" s="394" t="inlineStr">
        <is>
          <t>шт.</t>
        </is>
      </c>
      <c r="F290" s="305" t="n">
        <v>862</v>
      </c>
      <c r="G290" s="308" t="n">
        <v>7.98</v>
      </c>
      <c r="H290" s="318">
        <f>ROUND(F290*G290,2)</f>
        <v/>
      </c>
      <c r="I290" s="313" t="n"/>
    </row>
    <row r="291" ht="25.5" customHeight="1" s="334">
      <c r="A291" s="295" t="n">
        <v>275</v>
      </c>
      <c r="B291" s="366" t="n"/>
      <c r="C291" s="295" t="inlineStr">
        <is>
          <t>20.2.03.03-0043</t>
        </is>
      </c>
      <c r="D291" s="306" t="inlineStr">
        <is>
          <t>Консоль кабельная усиленная сейсмостойкая горячеоцинкованная КУ-500</t>
        </is>
      </c>
      <c r="E291" s="394" t="inlineStr">
        <is>
          <t>шт.</t>
        </is>
      </c>
      <c r="F291" s="305" t="n">
        <v>50</v>
      </c>
      <c r="G291" s="308" t="n">
        <v>132.79</v>
      </c>
      <c r="H291" s="318">
        <f>ROUND(F291*G291,2)</f>
        <v/>
      </c>
      <c r="I291" s="313" t="n"/>
    </row>
    <row r="292">
      <c r="A292" s="295" t="n">
        <v>276</v>
      </c>
      <c r="B292" s="366" t="n"/>
      <c r="C292" s="305" t="inlineStr">
        <is>
          <t>14.4.02.09-0301</t>
        </is>
      </c>
      <c r="D292" s="306" t="inlineStr">
        <is>
          <t>Краска Цинол</t>
        </is>
      </c>
      <c r="E292" s="394" t="inlineStr">
        <is>
          <t>кг</t>
        </is>
      </c>
      <c r="F292" s="305" t="n">
        <v>27.7</v>
      </c>
      <c r="G292" s="308" t="n">
        <v>238.48</v>
      </c>
      <c r="H292" s="318">
        <f>ROUND(F292*G292,2)</f>
        <v/>
      </c>
      <c r="I292" s="313" t="n"/>
    </row>
    <row r="293">
      <c r="A293" s="295" t="n">
        <v>277</v>
      </c>
      <c r="B293" s="366" t="n"/>
      <c r="C293" s="305" t="inlineStr">
        <is>
          <t>Прайс из СД ОП</t>
        </is>
      </c>
      <c r="D293" s="306" t="inlineStr">
        <is>
          <t>Уголок опорный 60/40/90 ТУ 5285-002-17919807-2014</t>
        </is>
      </c>
      <c r="E293" s="394" t="inlineStr">
        <is>
          <t>шт.</t>
        </is>
      </c>
      <c r="F293" s="305" t="n">
        <v>192</v>
      </c>
      <c r="G293" s="308" t="n">
        <v>34.31</v>
      </c>
      <c r="H293" s="318">
        <f>ROUND(F293*G293,2)</f>
        <v/>
      </c>
      <c r="I293" s="313" t="n"/>
    </row>
    <row r="294" ht="25.5" customHeight="1" s="334">
      <c r="A294" s="295" t="n">
        <v>278</v>
      </c>
      <c r="B294" s="366" t="n"/>
      <c r="C294" s="305" t="inlineStr">
        <is>
          <t>01.7.19.04-0013</t>
        </is>
      </c>
      <c r="D294" s="306" t="inlineStr">
        <is>
          <t>Пластины полиизобутиленовые ПСГ (расход 3.85кг/м2)</t>
        </is>
      </c>
      <c r="E294" s="394" t="inlineStr">
        <is>
          <t>т</t>
        </is>
      </c>
      <c r="F294" s="305" t="n">
        <v>0.2849</v>
      </c>
      <c r="G294" s="308" t="n">
        <v>23078.27</v>
      </c>
      <c r="H294" s="318">
        <f>ROUND(F294*G294,2)</f>
        <v/>
      </c>
      <c r="I294" s="313" t="n"/>
    </row>
    <row r="295" ht="25.5" customHeight="1" s="334">
      <c r="A295" s="295" t="n">
        <v>279</v>
      </c>
      <c r="B295" s="366" t="n"/>
      <c r="C295" s="305" t="inlineStr">
        <is>
          <t>02.2.05.04-0093</t>
        </is>
      </c>
      <c r="D295" s="306" t="inlineStr">
        <is>
          <t>Щебень из природного камня для строительных работ марка 800, фракция 20-40 мм</t>
        </is>
      </c>
      <c r="E295" s="394" t="inlineStr">
        <is>
          <t>м3</t>
        </is>
      </c>
      <c r="F295" s="305" t="n">
        <v>60.1072</v>
      </c>
      <c r="G295" s="308" t="n">
        <v>108.4</v>
      </c>
      <c r="H295" s="318">
        <f>ROUND(F295*G295,2)</f>
        <v/>
      </c>
      <c r="I295" s="313" t="n"/>
    </row>
    <row r="296" ht="25.5" customHeight="1" s="334">
      <c r="A296" s="295" t="n">
        <v>280</v>
      </c>
      <c r="B296" s="366" t="n"/>
      <c r="C296" s="305" t="inlineStr">
        <is>
          <t>08.4.03.03-0005</t>
        </is>
      </c>
      <c r="D296" s="306" t="inlineStr">
        <is>
          <t>Горячекатанная арматурная сталь класса А500 С, диаметром 14 мм</t>
        </is>
      </c>
      <c r="E296" s="394" t="inlineStr">
        <is>
          <t>т</t>
        </is>
      </c>
      <c r="F296" s="305" t="n">
        <v>1.1845</v>
      </c>
      <c r="G296" s="308" t="n">
        <v>5488.39</v>
      </c>
      <c r="H296" s="318">
        <f>ROUND(F296*G296,2)</f>
        <v/>
      </c>
      <c r="I296" s="313" t="n"/>
    </row>
    <row r="297">
      <c r="A297" s="295" t="n">
        <v>281</v>
      </c>
      <c r="B297" s="366" t="n"/>
      <c r="C297" s="305" t="inlineStr">
        <is>
          <t>Прайс из СД ОП</t>
        </is>
      </c>
      <c r="D297" s="306" t="inlineStr">
        <is>
          <t>Алюминиевый скотч</t>
        </is>
      </c>
      <c r="E297" s="394" t="inlineStr">
        <is>
          <t>шт.</t>
        </is>
      </c>
      <c r="F297" s="305" t="n">
        <v>89</v>
      </c>
      <c r="G297" s="308" t="n">
        <v>72.3</v>
      </c>
      <c r="H297" s="318">
        <f>ROUND(F297*G297,2)</f>
        <v/>
      </c>
      <c r="I297" s="313" t="n"/>
    </row>
    <row r="298">
      <c r="A298" s="295" t="n">
        <v>282</v>
      </c>
      <c r="B298" s="366" t="n"/>
      <c r="C298" s="305" t="inlineStr">
        <is>
          <t>Прайс из СД ОП</t>
        </is>
      </c>
      <c r="D298" s="306" t="inlineStr">
        <is>
          <t>Болт шестигранный М12/30</t>
        </is>
      </c>
      <c r="E298" s="394" t="inlineStr">
        <is>
          <t>шт.</t>
        </is>
      </c>
      <c r="F298" s="305" t="n">
        <v>2458</v>
      </c>
      <c r="G298" s="308" t="n">
        <v>2.6</v>
      </c>
      <c r="H298" s="318">
        <f>ROUND(F298*G298,2)</f>
        <v/>
      </c>
      <c r="I298" s="313" t="n"/>
    </row>
    <row r="299" ht="25.5" customFormat="1" customHeight="1" s="294">
      <c r="A299" s="295" t="n">
        <v>283</v>
      </c>
      <c r="B299" s="366" t="n"/>
      <c r="C299" s="305" t="inlineStr">
        <is>
          <t>Прайс из СД ОП</t>
        </is>
      </c>
      <c r="D299" s="306" t="inlineStr">
        <is>
          <t>Воздуховод из тонколистовой оцинкованной стали b=0.8мм 150х200 L=1500</t>
        </is>
      </c>
      <c r="E299" s="394" t="inlineStr">
        <is>
          <t>шт.</t>
        </is>
      </c>
      <c r="F299" s="305" t="n">
        <v>10</v>
      </c>
      <c r="G299" s="308" t="n">
        <v>632.2</v>
      </c>
      <c r="H299" s="318">
        <f>ROUND(F299*G299,2)</f>
        <v/>
      </c>
      <c r="I299" s="313" t="n"/>
    </row>
    <row r="300" ht="38.25" customHeight="1" s="334">
      <c r="A300" s="295" t="n">
        <v>284</v>
      </c>
      <c r="B300" s="366" t="n"/>
      <c r="C300" s="295" t="inlineStr">
        <is>
          <t>07.2.06.03-0193</t>
        </is>
      </c>
      <c r="D300" s="306" t="inlineStr">
        <is>
          <t>Профиль стоечный: S1P толщиной стали 1,5 мм, шириной 200 мм (прим.Профиль 41/41/2.0-6 D 7175-1ПС_2-ПЛ-002-28СМ)</t>
        </is>
      </c>
      <c r="E300" s="394" t="inlineStr">
        <is>
          <t>м</t>
        </is>
      </c>
      <c r="F300" s="305" t="n">
        <v>97</v>
      </c>
      <c r="G300" s="308" t="n">
        <v>64.87</v>
      </c>
      <c r="H300" s="318">
        <f>ROUND(F300*G300,2)</f>
        <v/>
      </c>
      <c r="I300" s="313" t="n"/>
    </row>
    <row r="301">
      <c r="A301" s="295" t="n">
        <v>285</v>
      </c>
      <c r="B301" s="366" t="n"/>
      <c r="C301" s="305" t="inlineStr">
        <is>
          <t>07.2.05.01-0001</t>
        </is>
      </c>
      <c r="D301" s="306" t="inlineStr">
        <is>
          <t>Косоуры</t>
        </is>
      </c>
      <c r="E301" s="394" t="inlineStr">
        <is>
          <t>т</t>
        </is>
      </c>
      <c r="F301" s="305" t="n">
        <v>0.6349</v>
      </c>
      <c r="G301" s="308" t="n">
        <v>9820.440000000001</v>
      </c>
      <c r="H301" s="318">
        <f>ROUND(F301*G301,2)</f>
        <v/>
      </c>
      <c r="I301" s="313" t="n"/>
      <c r="K301" s="311" t="n"/>
    </row>
    <row r="302" ht="25.5" customHeight="1" s="334">
      <c r="A302" s="295" t="n">
        <v>286</v>
      </c>
      <c r="B302" s="366" t="n"/>
      <c r="C302" s="305" t="inlineStr">
        <is>
          <t>04.3.01.12-0002</t>
        </is>
      </c>
      <c r="D302" s="306" t="inlineStr">
        <is>
          <t>Раствор готовый кладочный цементно-известковый марки 25</t>
        </is>
      </c>
      <c r="E302" s="394" t="inlineStr">
        <is>
          <t>м3</t>
        </is>
      </c>
      <c r="F302" s="305" t="n">
        <v>12.29028</v>
      </c>
      <c r="G302" s="308" t="n">
        <v>497.05</v>
      </c>
      <c r="H302" s="318">
        <f>ROUND(F302*G302,2)</f>
        <v/>
      </c>
      <c r="I302" s="313" t="n"/>
      <c r="K302" s="311" t="n"/>
    </row>
    <row r="303" ht="25.5" customHeight="1" s="334">
      <c r="A303" s="295" t="n">
        <v>287</v>
      </c>
      <c r="B303" s="366" t="n"/>
      <c r="C303" s="305" t="inlineStr">
        <is>
          <t>Прайс из СД ОП</t>
        </is>
      </c>
      <c r="D303" s="306" t="inlineStr">
        <is>
          <t>Слуховое окно жалюзийное из алюминиевого профиля 1.5х1.5м 7175-1ПС_2-ПЛ-002-28СМ</t>
        </is>
      </c>
      <c r="E303" s="394" t="inlineStr">
        <is>
          <t>шт</t>
        </is>
      </c>
      <c r="F303" s="305" t="n">
        <v>2</v>
      </c>
      <c r="G303" s="308" t="n">
        <v>3047.5</v>
      </c>
      <c r="H303" s="318">
        <f>ROUND(F303*G303,2)</f>
        <v/>
      </c>
      <c r="I303" s="313" t="n"/>
      <c r="K303" s="311" t="n"/>
    </row>
    <row r="304" ht="25.5" customHeight="1" s="334">
      <c r="A304" s="295" t="n">
        <v>288</v>
      </c>
      <c r="B304" s="366" t="n"/>
      <c r="C304" s="305" t="inlineStr">
        <is>
          <t>Прайс из СД ОП</t>
        </is>
      </c>
      <c r="D304" s="306" t="inlineStr">
        <is>
          <t>Воздуховод из тонколистовой стали b=1.0мм 200х200 L=1500</t>
        </is>
      </c>
      <c r="E304" s="394" t="inlineStr">
        <is>
          <t>шт.</t>
        </is>
      </c>
      <c r="F304" s="305" t="n">
        <v>8</v>
      </c>
      <c r="G304" s="308" t="n">
        <v>757.75</v>
      </c>
      <c r="H304" s="318">
        <f>ROUND(F304*G304,2)</f>
        <v/>
      </c>
      <c r="I304" s="313" t="n"/>
      <c r="K304" s="311" t="n"/>
    </row>
    <row r="305">
      <c r="A305" s="295" t="n">
        <v>289</v>
      </c>
      <c r="B305" s="366" t="n"/>
      <c r="C305" s="305" t="inlineStr">
        <is>
          <t>01.7.15.03-0041</t>
        </is>
      </c>
      <c r="D305" s="306" t="inlineStr">
        <is>
          <t>Болты с гайками и шайбами строительные</t>
        </is>
      </c>
      <c r="E305" s="394" t="inlineStr">
        <is>
          <t>т</t>
        </is>
      </c>
      <c r="F305" s="305" t="n">
        <v>0.652346</v>
      </c>
      <c r="G305" s="308" t="n">
        <v>9040.09</v>
      </c>
      <c r="H305" s="318">
        <f>ROUND(F305*G305,2)</f>
        <v/>
      </c>
    </row>
    <row r="306" ht="51" customHeight="1" s="334">
      <c r="A306" s="295" t="n">
        <v>290</v>
      </c>
      <c r="B306" s="366" t="n"/>
      <c r="C306" s="305" t="inlineStr">
        <is>
          <t>07.2.07.12-0006</t>
        </is>
      </c>
      <c r="D306" s="30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306" s="394" t="inlineStr">
        <is>
          <t>т</t>
        </is>
      </c>
      <c r="F306" s="305" t="n">
        <v>0.578</v>
      </c>
      <c r="G306" s="308" t="n">
        <v>10044.79</v>
      </c>
      <c r="H306" s="318">
        <f>ROUND(F306*G306,2)</f>
        <v/>
      </c>
    </row>
    <row r="307">
      <c r="A307" s="295" t="n">
        <v>291</v>
      </c>
      <c r="B307" s="366" t="n"/>
      <c r="C307" s="305" t="inlineStr">
        <is>
          <t>08.3.07.01-0035</t>
        </is>
      </c>
      <c r="D307" s="306" t="inlineStr">
        <is>
          <t>Сталь полосовая 25х4 мм, марка Ст3сп</t>
        </is>
      </c>
      <c r="E307" s="394" t="inlineStr">
        <is>
          <t>т</t>
        </is>
      </c>
      <c r="F307" s="305" t="n">
        <v>0.9360000000000001</v>
      </c>
      <c r="G307" s="308" t="n">
        <v>6159.19</v>
      </c>
      <c r="H307" s="318">
        <f>ROUND(F307*G307,2)</f>
        <v/>
      </c>
    </row>
    <row r="308" ht="25.5" customHeight="1" s="334">
      <c r="A308" s="295" t="n">
        <v>292</v>
      </c>
      <c r="B308" s="366" t="n"/>
      <c r="C308" s="305" t="inlineStr">
        <is>
          <t>08.1.02.03-0071</t>
        </is>
      </c>
      <c r="D308" s="306" t="inlineStr">
        <is>
          <t>Нащельник стальной оцинкованный с покрытием «Полиэстер»</t>
        </is>
      </c>
      <c r="E308" s="394" t="inlineStr">
        <is>
          <t>п.м</t>
        </is>
      </c>
      <c r="F308" s="305" t="n">
        <v>88.92</v>
      </c>
      <c r="G308" s="308" t="n">
        <v>64.47</v>
      </c>
      <c r="H308" s="318">
        <f>ROUND(F308*G308,2)</f>
        <v/>
      </c>
    </row>
    <row r="309" ht="38.25" customHeight="1" s="334">
      <c r="A309" s="295" t="n">
        <v>293</v>
      </c>
      <c r="B309" s="366" t="n"/>
      <c r="C309" s="305" t="inlineStr">
        <is>
          <t>05.2.02.01-0053</t>
        </is>
      </c>
      <c r="D309" s="306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E309" s="394" t="inlineStr">
        <is>
          <t>шт.</t>
        </is>
      </c>
      <c r="F309" s="305" t="n">
        <v>18</v>
      </c>
      <c r="G309" s="308" t="n">
        <v>314.94</v>
      </c>
      <c r="H309" s="318">
        <f>ROUND(F309*G309,2)</f>
        <v/>
      </c>
    </row>
    <row r="310" ht="38.25" customHeight="1" s="334">
      <c r="A310" s="295" t="n">
        <v>294</v>
      </c>
      <c r="B310" s="366" t="n"/>
      <c r="C310" s="305" t="inlineStr">
        <is>
          <t>11.3.02.01-0032</t>
        </is>
      </c>
      <c r="D310" s="306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E310" s="394" t="inlineStr">
        <is>
          <t>м2</t>
        </is>
      </c>
      <c r="F310" s="305" t="n">
        <v>1.98</v>
      </c>
      <c r="G310" s="308" t="n">
        <v>2825.76</v>
      </c>
      <c r="H310" s="318">
        <f>ROUND(F310*G310,2)</f>
        <v/>
      </c>
    </row>
    <row r="311" ht="25.5" customHeight="1" s="334">
      <c r="A311" s="295" t="n">
        <v>295</v>
      </c>
      <c r="B311" s="366" t="n"/>
      <c r="C311" s="305" t="inlineStr">
        <is>
          <t>Прайс из СД ОП</t>
        </is>
      </c>
      <c r="D311" s="306" t="inlineStr">
        <is>
          <t>Болт шестигранный М10/30. 7175-1ПС_2-ПЛ-002-28СМ</t>
        </is>
      </c>
      <c r="E311" s="394" t="inlineStr">
        <is>
          <t>шт</t>
        </is>
      </c>
      <c r="F311" s="305" t="n">
        <v>2351</v>
      </c>
      <c r="G311" s="308" t="n">
        <v>2.37</v>
      </c>
      <c r="H311" s="318">
        <f>ROUND(F311*G311,2)</f>
        <v/>
      </c>
    </row>
    <row r="312">
      <c r="A312" s="295" t="n">
        <v>296</v>
      </c>
      <c r="B312" s="366" t="n"/>
      <c r="C312" s="305" t="inlineStr">
        <is>
          <t>25.2.01.01-0001</t>
        </is>
      </c>
      <c r="D312" s="306" t="inlineStr">
        <is>
          <t>Бирки-оконцеватели</t>
        </is>
      </c>
      <c r="E312" s="394" t="inlineStr">
        <is>
          <t>100 шт.</t>
        </is>
      </c>
      <c r="F312" s="305" t="n">
        <v>88.20959999999999</v>
      </c>
      <c r="G312" s="308" t="n">
        <v>63</v>
      </c>
      <c r="H312" s="318">
        <f>ROUND(F312*G312,2)</f>
        <v/>
      </c>
    </row>
    <row r="313" ht="25.5" customHeight="1" s="334">
      <c r="A313" s="295" t="n">
        <v>297</v>
      </c>
      <c r="B313" s="366" t="n"/>
      <c r="C313" s="305" t="inlineStr">
        <is>
          <t>04.1.02.05-0080</t>
        </is>
      </c>
      <c r="D313" s="306" t="inlineStr">
        <is>
          <t>Бетон тяжелый, крупность заполнителя более 40 мм, класс В25 (М350)</t>
        </is>
      </c>
      <c r="E313" s="394" t="inlineStr">
        <is>
          <t>м3</t>
        </is>
      </c>
      <c r="F313" s="305" t="n">
        <v>8.16</v>
      </c>
      <c r="G313" s="308" t="n">
        <v>680.02</v>
      </c>
      <c r="H313" s="318">
        <f>ROUND(F313*G313,2)</f>
        <v/>
      </c>
    </row>
    <row r="314">
      <c r="A314" s="295" t="n">
        <v>298</v>
      </c>
      <c r="B314" s="366" t="n"/>
      <c r="C314" s="305" t="inlineStr">
        <is>
          <t>20.5.04.03-0011</t>
        </is>
      </c>
      <c r="D314" s="306" t="inlineStr">
        <is>
          <t>Зажимы наборные</t>
        </is>
      </c>
      <c r="E314" s="394" t="inlineStr">
        <is>
          <t>шт.</t>
        </is>
      </c>
      <c r="F314" s="305" t="n">
        <v>1530</v>
      </c>
      <c r="G314" s="308" t="n">
        <v>3.5</v>
      </c>
      <c r="H314" s="318">
        <f>ROUND(F314*G314,2)</f>
        <v/>
      </c>
    </row>
    <row r="315" ht="25.5" customHeight="1" s="334">
      <c r="A315" s="295" t="n">
        <v>299</v>
      </c>
      <c r="B315" s="366" t="n"/>
      <c r="C315" s="305" t="inlineStr">
        <is>
          <t>Прайс из СД ОП</t>
        </is>
      </c>
      <c r="D315" s="306" t="inlineStr">
        <is>
          <t>Вентилятор осевой оконный N=0,01кВт, n=1500об/мин ВО-2,0-220</t>
        </is>
      </c>
      <c r="E315" s="394" t="inlineStr">
        <is>
          <t>шт.</t>
        </is>
      </c>
      <c r="F315" s="305" t="n">
        <v>4</v>
      </c>
      <c r="G315" s="308" t="n">
        <v>1334.5</v>
      </c>
      <c r="H315" s="318">
        <f>ROUND(F315*G315,2)</f>
        <v/>
      </c>
      <c r="I315" s="313" t="n"/>
    </row>
    <row r="316" ht="25.5" customHeight="1" s="334">
      <c r="A316" s="295" t="n">
        <v>300</v>
      </c>
      <c r="B316" s="366" t="n"/>
      <c r="C316" s="305" t="inlineStr">
        <is>
          <t>07.2.05.02-0112</t>
        </is>
      </c>
      <c r="D316" s="306" t="inlineStr">
        <is>
          <t>Элементы фасонные (доборные) изготавливаются из оцинкованной стали</t>
        </is>
      </c>
      <c r="E316" s="394" t="inlineStr">
        <is>
          <t>т</t>
        </is>
      </c>
      <c r="F316" s="305" t="n">
        <v>0.4457</v>
      </c>
      <c r="G316" s="308" t="n">
        <v>11864.48</v>
      </c>
      <c r="H316" s="318">
        <f>ROUND(F316*G316,2)</f>
        <v/>
      </c>
      <c r="I316" s="313" t="n"/>
    </row>
    <row r="317">
      <c r="A317" s="295" t="n">
        <v>301</v>
      </c>
      <c r="B317" s="366" t="n"/>
      <c r="C317" s="305" t="inlineStr">
        <is>
          <t>Прайс из СД ОП</t>
        </is>
      </c>
      <c r="D317" s="306" t="inlineStr">
        <is>
          <t>Резьбовая шпилька М12х3000</t>
        </is>
      </c>
      <c r="E317" s="394" t="inlineStr">
        <is>
          <t>м</t>
        </is>
      </c>
      <c r="F317" s="305" t="n">
        <v>201</v>
      </c>
      <c r="G317" s="308" t="n">
        <v>26.28</v>
      </c>
      <c r="H317" s="318">
        <f>ROUND(F317*G317,2)</f>
        <v/>
      </c>
      <c r="I317" s="313" t="n"/>
    </row>
    <row r="318">
      <c r="A318" s="295" t="n">
        <v>302</v>
      </c>
      <c r="B318" s="366" t="n"/>
      <c r="C318" s="305" t="inlineStr">
        <is>
          <t>Прайс из СД ОП</t>
        </is>
      </c>
      <c r="D318" s="306" t="inlineStr">
        <is>
          <t>Сетка защитная д-315 CEM-OCA</t>
        </is>
      </c>
      <c r="E318" s="394" t="inlineStr">
        <is>
          <t>шт.</t>
        </is>
      </c>
      <c r="F318" s="305" t="n">
        <v>4</v>
      </c>
      <c r="G318" s="308" t="n">
        <v>1319.5</v>
      </c>
      <c r="H318" s="318">
        <f>ROUND(F318*G318,2)</f>
        <v/>
      </c>
      <c r="I318" s="313" t="n"/>
    </row>
    <row r="319" ht="38.25" customHeight="1" s="334">
      <c r="A319" s="295" t="n">
        <v>303</v>
      </c>
      <c r="B319" s="366" t="n"/>
      <c r="C319" s="305" t="inlineStr">
        <is>
          <t>11.3.01.01-0016</t>
        </is>
      </c>
      <c r="D319" s="306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E319" s="394" t="inlineStr">
        <is>
          <t>м2</t>
        </is>
      </c>
      <c r="F319" s="305" t="n">
        <v>3.44</v>
      </c>
      <c r="G319" s="308" t="n">
        <v>1509.59</v>
      </c>
      <c r="H319" s="318">
        <f>ROUND(F319*G319,2)</f>
        <v/>
      </c>
      <c r="I319" s="313" t="n"/>
    </row>
    <row r="320" ht="25.5" customHeight="1" s="334">
      <c r="A320" s="295" t="n">
        <v>304</v>
      </c>
      <c r="B320" s="366" t="n"/>
      <c r="C320" s="305" t="inlineStr">
        <is>
          <t>01.7.17.11-0011</t>
        </is>
      </c>
      <c r="D320" s="306" t="inlineStr">
        <is>
          <t>Шкурка шлифовальная двухслойная с зернистостью 40-25</t>
        </is>
      </c>
      <c r="E320" s="394" t="inlineStr">
        <is>
          <t>м2</t>
        </is>
      </c>
      <c r="F320" s="305" t="n">
        <v>70.26484000000001</v>
      </c>
      <c r="G320" s="308" t="n">
        <v>72.31999999999999</v>
      </c>
      <c r="H320" s="318">
        <f>ROUND(F320*G320,2)</f>
        <v/>
      </c>
      <c r="I320" s="313" t="n"/>
    </row>
    <row r="321" ht="25.5" customHeight="1" s="334">
      <c r="A321" s="295" t="n">
        <v>305</v>
      </c>
      <c r="B321" s="366" t="n"/>
      <c r="C321" s="305" t="inlineStr">
        <is>
          <t>Прайс из СД ОП</t>
        </is>
      </c>
      <c r="D321" s="306" t="inlineStr">
        <is>
          <t>Соединительная пластина LCP h&gt;50/s-1 ТУ 3449-005-17919807-2014</t>
        </is>
      </c>
      <c r="E321" s="394" t="inlineStr">
        <is>
          <t>шт.</t>
        </is>
      </c>
      <c r="F321" s="305" t="n">
        <v>734</v>
      </c>
      <c r="G321" s="308" t="n">
        <v>6.89</v>
      </c>
      <c r="H321" s="318">
        <f>ROUND(F321*G321,2)</f>
        <v/>
      </c>
      <c r="I321" s="313" t="n"/>
    </row>
    <row r="322">
      <c r="A322" s="295" t="n">
        <v>306</v>
      </c>
      <c r="B322" s="366" t="n"/>
      <c r="C322" s="305" t="inlineStr">
        <is>
          <t>Прайс из СД ОП</t>
        </is>
      </c>
      <c r="D322" s="306" t="inlineStr">
        <is>
          <t>Воздуховод из листовой стали b=1.2мм ф200 L=1250</t>
        </is>
      </c>
      <c r="E322" s="394" t="inlineStr">
        <is>
          <t>шт.</t>
        </is>
      </c>
      <c r="F322" s="305" t="n">
        <v>9</v>
      </c>
      <c r="G322" s="308" t="n">
        <v>555.89</v>
      </c>
      <c r="H322" s="318">
        <f>ROUND(F322*G322,2)</f>
        <v/>
      </c>
      <c r="I322" s="313" t="n"/>
    </row>
    <row r="323" ht="38.25" customHeight="1" s="334">
      <c r="A323" s="295" t="n">
        <v>307</v>
      </c>
      <c r="B323" s="366" t="n"/>
      <c r="C323" s="305" t="inlineStr">
        <is>
          <t>19.3.01.09-0058</t>
        </is>
      </c>
      <c r="D323" s="306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E323" s="394" t="inlineStr">
        <is>
          <t>шт.</t>
        </is>
      </c>
      <c r="F323" s="305" t="n">
        <v>11</v>
      </c>
      <c r="G323" s="308" t="n">
        <v>444.64</v>
      </c>
      <c r="H323" s="318">
        <f>ROUND(F323*G323,2)</f>
        <v/>
      </c>
      <c r="I323" s="313" t="n"/>
    </row>
    <row r="324" customFormat="1" s="294">
      <c r="A324" s="295" t="n">
        <v>308</v>
      </c>
      <c r="B324" s="366" t="n"/>
      <c r="C324" s="305" t="inlineStr">
        <is>
          <t>Прайс из СД ОП</t>
        </is>
      </c>
      <c r="D324" s="306" t="inlineStr">
        <is>
          <t>Накладка 2ф.  7175-1ПС_2-ПЛ-002-28СМ</t>
        </is>
      </c>
      <c r="E324" s="394" t="inlineStr">
        <is>
          <t>шт</t>
        </is>
      </c>
      <c r="F324" s="305" t="n">
        <v>1000</v>
      </c>
      <c r="G324" s="308" t="n">
        <v>4.87</v>
      </c>
      <c r="H324" s="318">
        <f>ROUND(F324*G324,2)</f>
        <v/>
      </c>
      <c r="I324" s="313" t="n"/>
    </row>
    <row r="325" ht="25.5" customHeight="1" s="334">
      <c r="A325" s="295" t="n">
        <v>309</v>
      </c>
      <c r="B325" s="366" t="n"/>
      <c r="C325" s="305" t="inlineStr">
        <is>
          <t>20.2.07.05-0002</t>
        </is>
      </c>
      <c r="D325" s="306" t="inlineStr">
        <is>
          <t>Лоток кабельный оцинкованный перфорированный PNK 100-100х50 мм, длина 2,5 м</t>
        </is>
      </c>
      <c r="E325" s="394" t="inlineStr">
        <is>
          <t>шт.</t>
        </is>
      </c>
      <c r="F325" s="305" t="n">
        <v>164</v>
      </c>
      <c r="G325" s="308" t="n">
        <v>28.29</v>
      </c>
      <c r="H325" s="318">
        <f>ROUND(F325*G325,2)</f>
        <v/>
      </c>
      <c r="I325" s="313" t="n"/>
    </row>
    <row r="326">
      <c r="A326" s="295" t="n">
        <v>310</v>
      </c>
      <c r="B326" s="366" t="n"/>
      <c r="C326" s="305" t="inlineStr">
        <is>
          <t>Прайс из СД ОП</t>
        </is>
      </c>
      <c r="D326" s="306" t="inlineStr">
        <is>
          <t>Праймер битумный Aquamast (расход 0.35 л/м2)</t>
        </is>
      </c>
      <c r="E326" s="394" t="inlineStr">
        <is>
          <t>л</t>
        </is>
      </c>
      <c r="F326" s="305" t="n">
        <v>310.82</v>
      </c>
      <c r="G326" s="308" t="n">
        <v>14.8</v>
      </c>
      <c r="H326" s="318">
        <f>ROUND(F326*G326,2)</f>
        <v/>
      </c>
      <c r="I326" s="313" t="n"/>
      <c r="K326" s="311" t="n"/>
    </row>
    <row r="327" ht="38.25" customHeight="1" s="334">
      <c r="A327" s="295" t="n">
        <v>311</v>
      </c>
      <c r="B327" s="366" t="n"/>
      <c r="C327" s="305" t="inlineStr">
        <is>
          <t>04.1.02.05-0046</t>
        </is>
      </c>
      <c r="D327" s="306" t="inlineStr">
        <is>
          <t>Добавка на водонепроницаемость W 6 Бетон тяжелый, крупность заполнителя 20 мм, класс В25 (М350)</t>
        </is>
      </c>
      <c r="E327" s="394" t="inlineStr">
        <is>
          <t>м3</t>
        </is>
      </c>
      <c r="F327" s="305" t="n">
        <v>415.9674</v>
      </c>
      <c r="G327" s="308" t="n">
        <v>10.8</v>
      </c>
      <c r="H327" s="318">
        <f>ROUND(F327*G327,2)</f>
        <v/>
      </c>
      <c r="I327" s="313" t="n"/>
      <c r="K327" s="311" t="n"/>
    </row>
    <row r="328">
      <c r="A328" s="295" t="n">
        <v>312</v>
      </c>
      <c r="B328" s="366" t="n"/>
      <c r="C328" s="305" t="inlineStr">
        <is>
          <t>Прайс из СД ОП</t>
        </is>
      </c>
      <c r="D328" s="306" t="inlineStr">
        <is>
          <t>Клиновой анкер AN BZ plus 8/30/41/95</t>
        </is>
      </c>
      <c r="E328" s="394" t="inlineStr">
        <is>
          <t>шт.</t>
        </is>
      </c>
      <c r="F328" s="305" t="n">
        <v>228</v>
      </c>
      <c r="G328" s="308" t="n">
        <v>19.43</v>
      </c>
      <c r="H328" s="318">
        <f>ROUND(F328*G328,2)</f>
        <v/>
      </c>
      <c r="I328" s="313" t="n"/>
      <c r="K328" s="311" t="n"/>
    </row>
    <row r="329" ht="25.5" customHeight="1" s="334">
      <c r="A329" s="295" t="n">
        <v>313</v>
      </c>
      <c r="B329" s="366" t="n"/>
      <c r="C329" s="305" t="inlineStr">
        <is>
          <t>05.1.07.28-0050</t>
        </is>
      </c>
      <c r="D329" s="306" t="inlineStr">
        <is>
          <t>Ступени лестничные ЛС 12 /бетон В15 (М200), объем 0,053 м3, расход арматуры 0,69 кг/ (ГОСТ 8717.0-84)</t>
        </is>
      </c>
      <c r="E329" s="394" t="inlineStr">
        <is>
          <t>шт.</t>
        </is>
      </c>
      <c r="F329" s="305" t="n">
        <v>53</v>
      </c>
      <c r="G329" s="308" t="n">
        <v>82.98</v>
      </c>
      <c r="H329" s="318">
        <f>ROUND(F329*G329,2)</f>
        <v/>
      </c>
    </row>
    <row r="330" ht="51" customHeight="1" s="334">
      <c r="A330" s="295" t="n">
        <v>314</v>
      </c>
      <c r="B330" s="366" t="n"/>
      <c r="C330" s="305" t="inlineStr">
        <is>
          <t>23.3.06.05-0010</t>
        </is>
      </c>
      <c r="D330" s="306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E330" s="394" t="inlineStr">
        <is>
          <t>м</t>
        </is>
      </c>
      <c r="F330" s="305" t="n">
        <v>50</v>
      </c>
      <c r="G330" s="308" t="n">
        <v>87.45999999999999</v>
      </c>
      <c r="H330" s="318">
        <f>ROUND(F330*G330,2)</f>
        <v/>
      </c>
    </row>
    <row r="331" ht="25.5" customHeight="1" s="334">
      <c r="A331" s="295" t="n">
        <v>315</v>
      </c>
      <c r="B331" s="366" t="n"/>
      <c r="C331" s="305" t="inlineStr">
        <is>
          <t>08.4.03.01-0011</t>
        </is>
      </c>
      <c r="D331" s="306" t="inlineStr">
        <is>
          <t>Проволока арматурная из низкоуглеродистой стали Вр-I, диаметром 4 мм (армирование стен)</t>
        </is>
      </c>
      <c r="E331" s="394" t="inlineStr">
        <is>
          <t>т</t>
        </is>
      </c>
      <c r="F331" s="305" t="n">
        <v>0.4894</v>
      </c>
      <c r="G331" s="308" t="n">
        <v>8831.219999999999</v>
      </c>
      <c r="H331" s="318">
        <f>ROUND(F331*G331,2)</f>
        <v/>
      </c>
    </row>
    <row r="332" ht="25.5" customHeight="1" s="334">
      <c r="A332" s="295" t="n">
        <v>316</v>
      </c>
      <c r="B332" s="366" t="n"/>
      <c r="C332" s="238" t="inlineStr">
        <is>
          <t>07.2.06.03-0193</t>
        </is>
      </c>
      <c r="D332" s="306" t="inlineStr">
        <is>
          <t>Профиль стоечный: S1P толщиной стали 1,5 мм, шириной 200 мм</t>
        </is>
      </c>
      <c r="E332" s="394" t="inlineStr">
        <is>
          <t>м</t>
        </is>
      </c>
      <c r="F332" s="305" t="n">
        <v>66</v>
      </c>
      <c r="G332" s="308" t="n">
        <v>64.87</v>
      </c>
      <c r="H332" s="318">
        <f>ROUND(F332*G332,2)</f>
        <v/>
      </c>
      <c r="I332" s="313" t="n"/>
      <c r="K332" s="311" t="n"/>
    </row>
    <row r="333" ht="38.25" customHeight="1" s="334">
      <c r="A333" s="295" t="n">
        <v>317</v>
      </c>
      <c r="B333" s="366" t="n"/>
      <c r="C333" s="305" t="inlineStr">
        <is>
          <t>Прайс из СД ОП</t>
        </is>
      </c>
      <c r="D333" s="306" t="inlineStr">
        <is>
          <t>Провод медный ПВ6-3 1х16 Цена: 102,40 руб.(с НДС)  (2% на отходы Т.Ч. ТЕРм 08 Приложение 8.4) 7175-1ПС_2-ПЛ-002-28СМ</t>
        </is>
      </c>
      <c r="E333" s="394" t="inlineStr">
        <is>
          <t>м</t>
        </is>
      </c>
      <c r="F333" s="305" t="n">
        <v>300</v>
      </c>
      <c r="G333" s="308" t="n">
        <v>14.23</v>
      </c>
      <c r="H333" s="318">
        <f>ROUND(F333*G333,2)</f>
        <v/>
      </c>
    </row>
    <row r="334" ht="25.5" customHeight="1" s="334">
      <c r="A334" s="295" t="n">
        <v>318</v>
      </c>
      <c r="B334" s="366" t="n"/>
      <c r="C334" s="305" t="inlineStr">
        <is>
          <t>11.2.03.02-0036</t>
        </is>
      </c>
      <c r="D334" s="306" t="inlineStr">
        <is>
          <t>Покрытие напольное ламинированное маркиQuick Step", 32 класс износостойкости, толщина 8 мм</t>
        </is>
      </c>
      <c r="E334" s="394" t="inlineStr">
        <is>
          <t>м2</t>
        </is>
      </c>
      <c r="F334" s="305" t="n">
        <v>17.22</v>
      </c>
      <c r="G334" s="308" t="n">
        <v>247.74</v>
      </c>
      <c r="H334" s="318">
        <f>ROUND(F334*G334,2)</f>
        <v/>
      </c>
    </row>
    <row r="335">
      <c r="A335" s="295" t="n">
        <v>319</v>
      </c>
      <c r="B335" s="366" t="n"/>
      <c r="C335" s="305" t="inlineStr">
        <is>
          <t>Прайс из СД ОП</t>
        </is>
      </c>
      <c r="D335" s="306" t="inlineStr">
        <is>
          <t>Болт шестигранный М12/30</t>
        </is>
      </c>
      <c r="E335" s="394" t="inlineStr">
        <is>
          <t>шт.</t>
        </is>
      </c>
      <c r="F335" s="305" t="n">
        <v>1625</v>
      </c>
      <c r="G335" s="308" t="n">
        <v>2.6</v>
      </c>
      <c r="H335" s="318">
        <f>ROUND(F335*G335,2)</f>
        <v/>
      </c>
    </row>
    <row r="336" ht="25.5" customHeight="1" s="334">
      <c r="A336" s="295" t="n">
        <v>320</v>
      </c>
      <c r="B336" s="366" t="n"/>
      <c r="C336" s="305" t="inlineStr">
        <is>
          <t>07.2.05.01-0032</t>
        </is>
      </c>
      <c r="D336" s="306" t="inlineStr">
        <is>
          <t>Ограждения лестничных проемов, лестничные марши, пожарные лестницы</t>
        </is>
      </c>
      <c r="E336" s="394" t="inlineStr">
        <is>
          <t>т</t>
        </is>
      </c>
      <c r="F336" s="305" t="n">
        <v>0.54967</v>
      </c>
      <c r="G336" s="308" t="n">
        <v>7571</v>
      </c>
      <c r="H336" s="318">
        <f>ROUND(F336*G336,2)</f>
        <v/>
      </c>
    </row>
    <row r="337" ht="25.5" customHeight="1" s="334">
      <c r="A337" s="295" t="n">
        <v>321</v>
      </c>
      <c r="B337" s="366" t="n"/>
      <c r="C337" s="305" t="inlineStr">
        <is>
          <t>08.1.02.17-0161</t>
        </is>
      </c>
      <c r="D337" s="306" t="inlineStr">
        <is>
          <t>Сетка тканая с квадратными ячейками № 05 без покрытия</t>
        </is>
      </c>
      <c r="E337" s="394" t="inlineStr">
        <is>
          <t>м2</t>
        </is>
      </c>
      <c r="F337" s="305" t="n">
        <v>147.21803</v>
      </c>
      <c r="G337" s="308" t="n">
        <v>28.25</v>
      </c>
      <c r="H337" s="318">
        <f>ROUND(F337*G337,2)</f>
        <v/>
      </c>
    </row>
    <row r="338" ht="25.5" customHeight="1" s="334">
      <c r="A338" s="295" t="n">
        <v>322</v>
      </c>
      <c r="B338" s="366" t="n"/>
      <c r="C338" s="305" t="inlineStr">
        <is>
          <t>Прайс из СД ОП</t>
        </is>
      </c>
      <c r="D338" s="306" t="inlineStr">
        <is>
          <t>Воздуховод из листовой стали b=1.2мм 250х250 L=1500</t>
        </is>
      </c>
      <c r="E338" s="394" t="inlineStr">
        <is>
          <t>шт.</t>
        </is>
      </c>
      <c r="F338" s="305" t="n">
        <v>4</v>
      </c>
      <c r="G338" s="308" t="n">
        <v>1031</v>
      </c>
      <c r="H338" s="318">
        <f>ROUND(F338*G338,2)</f>
        <v/>
      </c>
    </row>
    <row r="339" ht="25.5" customHeight="1" s="334">
      <c r="A339" s="295" t="n">
        <v>323</v>
      </c>
      <c r="B339" s="366" t="n"/>
      <c r="C339" s="305" t="inlineStr">
        <is>
          <t>Прайс из СД ОП</t>
        </is>
      </c>
      <c r="D339" s="306" t="inlineStr">
        <is>
          <t>Соединительная пластина СС-1. 7175-1ПС_2-ПЛ-002-28СМ</t>
        </is>
      </c>
      <c r="E339" s="394" t="inlineStr">
        <is>
          <t>шт</t>
        </is>
      </c>
      <c r="F339" s="305" t="n">
        <v>64</v>
      </c>
      <c r="G339" s="308" t="n">
        <v>64.19</v>
      </c>
      <c r="H339" s="318">
        <f>ROUND(F339*G339,2)</f>
        <v/>
      </c>
    </row>
    <row r="340">
      <c r="A340" s="295" t="n">
        <v>324</v>
      </c>
      <c r="B340" s="366" t="n"/>
      <c r="C340" s="305" t="inlineStr">
        <is>
          <t>Прайс из СД ОП</t>
        </is>
      </c>
      <c r="D340" s="306" t="inlineStr">
        <is>
          <t>Шайба 12/125. 7175-1ПС_2-ПЛ-002-28СМ</t>
        </is>
      </c>
      <c r="E340" s="394" t="inlineStr">
        <is>
          <t>шт</t>
        </is>
      </c>
      <c r="F340" s="305" t="n">
        <v>8020</v>
      </c>
      <c r="G340" s="308" t="n">
        <v>0.5</v>
      </c>
      <c r="H340" s="318">
        <f>ROUND(F340*G340,2)</f>
        <v/>
      </c>
      <c r="I340" s="313" t="n"/>
    </row>
    <row r="341" ht="25.5" customHeight="1" s="334">
      <c r="A341" s="295" t="n">
        <v>325</v>
      </c>
      <c r="B341" s="366" t="n"/>
      <c r="C341" s="305" t="inlineStr">
        <is>
          <t>Прайс из СД ОП</t>
        </is>
      </c>
      <c r="D341" s="306" t="inlineStr">
        <is>
          <t>Вентилятор канальный N=0,132кВт n=3100об/мин CK160 EC 230/50</t>
        </is>
      </c>
      <c r="E341" s="394" t="inlineStr">
        <is>
          <t>шт.</t>
        </is>
      </c>
      <c r="F341" s="305" t="n">
        <v>1</v>
      </c>
      <c r="G341" s="308" t="n">
        <v>3992</v>
      </c>
      <c r="H341" s="318">
        <f>ROUND(F341*G341,2)</f>
        <v/>
      </c>
      <c r="I341" s="313" t="n"/>
    </row>
    <row r="342" ht="25.5" customHeight="1" s="334">
      <c r="A342" s="295" t="n">
        <v>326</v>
      </c>
      <c r="B342" s="366" t="n"/>
      <c r="C342" s="305" t="inlineStr">
        <is>
          <t>07.1.01.03-0001</t>
        </is>
      </c>
      <c r="D342" s="306" t="inlineStr">
        <is>
          <t>Блок дверной стальной внутренний однопольный ДСВ, площадь 2,1 м2 (ГОСТ 31173-2003)</t>
        </is>
      </c>
      <c r="E342" s="394" t="inlineStr">
        <is>
          <t>м2</t>
        </is>
      </c>
      <c r="F342" s="305" t="n">
        <v>2.142</v>
      </c>
      <c r="G342" s="308" t="n">
        <v>1799.25</v>
      </c>
      <c r="H342" s="318">
        <f>ROUND(F342*G342,2)</f>
        <v/>
      </c>
      <c r="I342" s="313" t="n"/>
    </row>
    <row r="343">
      <c r="A343" s="295" t="n">
        <v>327</v>
      </c>
      <c r="B343" s="366" t="n"/>
      <c r="C343" s="305" t="inlineStr">
        <is>
          <t>01.7.07.13-0001</t>
        </is>
      </c>
      <c r="D343" s="306" t="inlineStr">
        <is>
          <t>Мука андезитовая кислотоупорная, марка А</t>
        </is>
      </c>
      <c r="E343" s="394" t="inlineStr">
        <is>
          <t>т</t>
        </is>
      </c>
      <c r="F343" s="305" t="n">
        <v>5.55324</v>
      </c>
      <c r="G343" s="308" t="n">
        <v>688.79</v>
      </c>
      <c r="H343" s="318">
        <f>ROUND(F343*G343,2)</f>
        <v/>
      </c>
      <c r="I343" s="313" t="n"/>
    </row>
    <row r="344" ht="25.5" customHeight="1" s="334">
      <c r="A344" s="295" t="n">
        <v>328</v>
      </c>
      <c r="B344" s="366" t="n"/>
      <c r="C344" s="305" t="inlineStr">
        <is>
          <t>20.2.12.03-0011</t>
        </is>
      </c>
      <c r="D344" s="306" t="inlineStr">
        <is>
          <t>Трубы гибкие гофрированные из ПВХ DKC диаметром 20 мм</t>
        </is>
      </c>
      <c r="E344" s="394" t="inlineStr">
        <is>
          <t>10 м</t>
        </is>
      </c>
      <c r="F344" s="305" t="n">
        <v>306</v>
      </c>
      <c r="G344" s="308" t="n">
        <v>12.4</v>
      </c>
      <c r="H344" s="318">
        <f>ROUND(F344*G344,2)</f>
        <v/>
      </c>
      <c r="I344" s="313" t="n"/>
    </row>
    <row r="345" ht="38.25" customHeight="1" s="334">
      <c r="A345" s="295" t="n">
        <v>329</v>
      </c>
      <c r="B345" s="366" t="n"/>
      <c r="C345" s="305" t="inlineStr">
        <is>
          <t>Прайс из СД ОП</t>
        </is>
      </c>
      <c r="D345" s="306" t="inlineStr">
        <is>
          <t>Вентилятор осевой оконный с комплектом для установки на стекле N=0.025 кВт Vortice Punto 150/6AR</t>
        </is>
      </c>
      <c r="E345" s="394" t="inlineStr">
        <is>
          <t>шт.</t>
        </is>
      </c>
      <c r="F345" s="305" t="n">
        <v>1</v>
      </c>
      <c r="G345" s="308" t="n">
        <v>3766</v>
      </c>
      <c r="H345" s="318">
        <f>ROUND(F345*G345,2)</f>
        <v/>
      </c>
      <c r="I345" s="313" t="n"/>
    </row>
    <row r="346" ht="25.5" customHeight="1" s="334">
      <c r="A346" s="295" t="n">
        <v>330</v>
      </c>
      <c r="B346" s="366" t="n"/>
      <c r="C346" s="305" t="inlineStr">
        <is>
          <t>Прайс из СД ОП</t>
        </is>
      </c>
      <c r="D346" s="306" t="inlineStr">
        <is>
          <t>Декоративная крышка 41/41 7175-1ПС_2-ПЛ-002-28СМ</t>
        </is>
      </c>
      <c r="E346" s="394" t="inlineStr">
        <is>
          <t>шт</t>
        </is>
      </c>
      <c r="F346" s="305" t="n">
        <v>2400</v>
      </c>
      <c r="G346" s="308" t="n">
        <v>1.56</v>
      </c>
      <c r="H346" s="318">
        <f>ROUND(F346*G346,2)</f>
        <v/>
      </c>
      <c r="I346" s="313" t="n"/>
    </row>
    <row r="347" ht="38.25" customHeight="1" s="334">
      <c r="A347" s="295" t="n">
        <v>331</v>
      </c>
      <c r="B347" s="366" t="n"/>
      <c r="C347" s="305" t="inlineStr">
        <is>
          <t>11.3.02.01-0030</t>
        </is>
      </c>
      <c r="D347" s="306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E347" s="394" t="inlineStr">
        <is>
          <t>м2</t>
        </is>
      </c>
      <c r="F347" s="305" t="n">
        <v>1.1</v>
      </c>
      <c r="G347" s="308" t="n">
        <v>3398.18</v>
      </c>
      <c r="H347" s="318">
        <f>ROUND(F347*G347,2)</f>
        <v/>
      </c>
      <c r="I347" s="313" t="n"/>
    </row>
    <row r="348" ht="25.5" customHeight="1" s="334">
      <c r="A348" s="295" t="n">
        <v>332</v>
      </c>
      <c r="B348" s="366" t="n"/>
      <c r="C348" s="305" t="inlineStr">
        <is>
          <t>Прайс из СД ОП</t>
        </is>
      </c>
      <c r="D348" s="306" t="inlineStr">
        <is>
          <t>Воздуховод из листовой стали b=1.2мм 100х200  L=1500</t>
        </is>
      </c>
      <c r="E348" s="394" t="inlineStr">
        <is>
          <t>шт.</t>
        </is>
      </c>
      <c r="F348" s="305" t="n">
        <v>6</v>
      </c>
      <c r="G348" s="308" t="n">
        <v>618.5</v>
      </c>
      <c r="H348" s="318">
        <f>ROUND(F348*G348,2)</f>
        <v/>
      </c>
      <c r="I348" s="313" t="n"/>
    </row>
    <row r="349" ht="25.5" customFormat="1" customHeight="1" s="294">
      <c r="A349" s="295" t="n">
        <v>333</v>
      </c>
      <c r="B349" s="366" t="n"/>
      <c r="C349" s="305" t="inlineStr">
        <is>
          <t>01.2.01.01-0019</t>
        </is>
      </c>
      <c r="D349" s="306" t="inlineStr">
        <is>
          <t>Битумы нефтяные дорожные марки БНД-60/90, БНД 90/130</t>
        </is>
      </c>
      <c r="E349" s="394" t="inlineStr">
        <is>
          <t>т</t>
        </is>
      </c>
      <c r="F349" s="305" t="n">
        <v>2.17673</v>
      </c>
      <c r="G349" s="308" t="n">
        <v>1689.92</v>
      </c>
      <c r="H349" s="318">
        <f>ROUND(F349*G349,2)</f>
        <v/>
      </c>
      <c r="I349" s="313" t="n"/>
    </row>
    <row r="350" ht="25.5" customHeight="1" s="334">
      <c r="A350" s="295" t="n">
        <v>334</v>
      </c>
      <c r="B350" s="366" t="n"/>
      <c r="C350" s="305" t="inlineStr">
        <is>
          <t>Прайс из СД ОП</t>
        </is>
      </c>
      <c r="D350" s="306" t="inlineStr">
        <is>
          <t>Воздуховод из листовой оцинкованной стали b=0.8мм 250х250 L=1500</t>
        </is>
      </c>
      <c r="E350" s="394" t="inlineStr">
        <is>
          <t>шт.</t>
        </is>
      </c>
      <c r="F350" s="305" t="n">
        <v>6</v>
      </c>
      <c r="G350" s="308" t="n">
        <v>602.33</v>
      </c>
      <c r="H350" s="318">
        <f>ROUND(F350*G350,2)</f>
        <v/>
      </c>
      <c r="I350" s="313" t="n"/>
    </row>
    <row r="351" ht="25.5" customHeight="1" s="334">
      <c r="A351" s="295" t="n">
        <v>335</v>
      </c>
      <c r="B351" s="366" t="n"/>
      <c r="C351" s="305" t="inlineStr">
        <is>
          <t>01.2.03.03-0122</t>
        </is>
      </c>
      <c r="D351" s="306" t="inlineStr">
        <is>
          <t>Мастика кровельная холодная ТЕХНОНИКОЛЬ №21 (Техномаст)(расход 3,5кг/м2)</t>
        </is>
      </c>
      <c r="E351" s="394" t="inlineStr">
        <is>
          <t>кг</t>
        </is>
      </c>
      <c r="F351" s="305" t="n">
        <v>259</v>
      </c>
      <c r="G351" s="308" t="n">
        <v>13.91</v>
      </c>
      <c r="H351" s="318">
        <f>ROUND(F351*G351,2)</f>
        <v/>
      </c>
      <c r="I351" s="313" t="n"/>
      <c r="K351" s="311" t="n"/>
    </row>
    <row r="352">
      <c r="A352" s="295" t="n">
        <v>336</v>
      </c>
      <c r="B352" s="366" t="n"/>
      <c r="C352" s="305" t="inlineStr">
        <is>
          <t>20.2.03.26-0041</t>
        </is>
      </c>
      <c r="D352" s="306" t="inlineStr">
        <is>
          <t>Пластина соединительная ПС-4-300</t>
        </is>
      </c>
      <c r="E352" s="394" t="inlineStr">
        <is>
          <t>шт.</t>
        </is>
      </c>
      <c r="F352" s="305" t="n">
        <v>100</v>
      </c>
      <c r="G352" s="308" t="n">
        <v>35.71</v>
      </c>
      <c r="H352" s="318">
        <f>ROUND(F352*G352,2)</f>
        <v/>
      </c>
      <c r="I352" s="313" t="n"/>
      <c r="K352" s="311" t="n"/>
    </row>
    <row r="353" ht="25.5" customHeight="1" s="334">
      <c r="A353" s="295" t="n">
        <v>337</v>
      </c>
      <c r="B353" s="366" t="n"/>
      <c r="C353" s="305" t="inlineStr">
        <is>
          <t>02.2.05.04-0105</t>
        </is>
      </c>
      <c r="D353" s="306" t="inlineStr">
        <is>
          <t>Щебень из природного камня для строительных работ марка 1000, фракция 40-70 мм</t>
        </is>
      </c>
      <c r="E353" s="394" t="inlineStr">
        <is>
          <t>м3</t>
        </is>
      </c>
      <c r="F353" s="305" t="n">
        <v>22.40634</v>
      </c>
      <c r="G353" s="308" t="n">
        <v>155.94</v>
      </c>
      <c r="H353" s="318">
        <f>ROUND(F353*G353,2)</f>
        <v/>
      </c>
      <c r="I353" s="313" t="n"/>
      <c r="K353" s="311" t="n"/>
    </row>
    <row r="354" ht="51" customHeight="1" s="334">
      <c r="A354" s="295" t="n">
        <v>338</v>
      </c>
      <c r="B354" s="366" t="n"/>
      <c r="C354" s="305" t="inlineStr">
        <is>
          <t>23.5.02.02-0054</t>
        </is>
      </c>
      <c r="D354" s="306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E354" s="394" t="inlineStr">
        <is>
          <t>м</t>
        </is>
      </c>
      <c r="F354" s="305" t="n">
        <v>60.9</v>
      </c>
      <c r="G354" s="308" t="n">
        <v>56.94</v>
      </c>
      <c r="H354" s="318">
        <f>ROUND(F354*G354,2)</f>
        <v/>
      </c>
    </row>
    <row r="355" ht="25.5" customHeight="1" s="334">
      <c r="A355" s="295" t="n">
        <v>339</v>
      </c>
      <c r="B355" s="366" t="n"/>
      <c r="C355" s="305" t="inlineStr">
        <is>
          <t>18.3.01.02-0023</t>
        </is>
      </c>
      <c r="D355" s="306" t="inlineStr">
        <is>
          <t>Рукава пожарные латексированные, диаметром 66 мм</t>
        </is>
      </c>
      <c r="E355" s="394" t="inlineStr">
        <is>
          <t>м</t>
        </is>
      </c>
      <c r="F355" s="305" t="n">
        <v>160</v>
      </c>
      <c r="G355" s="308" t="n">
        <v>21.09</v>
      </c>
      <c r="H355" s="318">
        <f>ROUND(F355*G355,2)</f>
        <v/>
      </c>
    </row>
    <row r="356" ht="51" customHeight="1" s="334">
      <c r="A356" s="295" t="n">
        <v>340</v>
      </c>
      <c r="B356" s="366" t="n"/>
      <c r="C356" s="305" t="inlineStr">
        <is>
          <t>Прайс из СД ОП</t>
        </is>
      </c>
      <c r="D356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E356" s="394" t="inlineStr">
        <is>
          <t>шт.</t>
        </is>
      </c>
      <c r="F356" s="305" t="n">
        <v>12</v>
      </c>
      <c r="G356" s="308" t="n">
        <v>280.25</v>
      </c>
      <c r="H356" s="318">
        <f>ROUND(F356*G356,2)</f>
        <v/>
      </c>
    </row>
    <row r="357">
      <c r="A357" s="295" t="n">
        <v>341</v>
      </c>
      <c r="B357" s="366" t="n"/>
      <c r="C357" s="305" t="inlineStr">
        <is>
          <t>Прайс из СД ОП</t>
        </is>
      </c>
      <c r="D357" s="306" t="inlineStr">
        <is>
          <t>Опорная пластина 41/12 7175-1ПС_2-ПЛ-002-28СМ</t>
        </is>
      </c>
      <c r="E357" s="394" t="inlineStr">
        <is>
          <t>шт</t>
        </is>
      </c>
      <c r="F357" s="305" t="n">
        <v>340</v>
      </c>
      <c r="G357" s="308" t="n">
        <v>9.890000000000001</v>
      </c>
      <c r="H357" s="318">
        <f>ROUND(F357*G357,2)</f>
        <v/>
      </c>
    </row>
    <row r="358">
      <c r="A358" s="295" t="n">
        <v>342</v>
      </c>
      <c r="B358" s="366" t="n"/>
      <c r="C358" s="305" t="inlineStr">
        <is>
          <t>14.4.04.13-0208</t>
        </is>
      </c>
      <c r="D358" s="306" t="inlineStr">
        <is>
          <t>Эмаль антикислотная № 1</t>
        </is>
      </c>
      <c r="E358" s="394" t="inlineStr">
        <is>
          <t>кг</t>
        </is>
      </c>
      <c r="F358" s="305" t="n">
        <v>50.1159</v>
      </c>
      <c r="G358" s="308" t="n">
        <v>65.20999999999999</v>
      </c>
      <c r="H358" s="318">
        <f>ROUND(F358*G358,2)</f>
        <v/>
      </c>
    </row>
    <row r="359" ht="25.5" customHeight="1" s="334">
      <c r="A359" s="295" t="n">
        <v>343</v>
      </c>
      <c r="B359" s="366" t="n"/>
      <c r="C359" s="305" t="inlineStr">
        <is>
          <t>Прайс из СД ОП</t>
        </is>
      </c>
      <c r="D359" s="306" t="inlineStr">
        <is>
          <t>Воздуховод из тонколистовой оцинкованной стали b=0.8мм 150х150 L=1500</t>
        </is>
      </c>
      <c r="E359" s="394" t="inlineStr">
        <is>
          <t>шт.</t>
        </is>
      </c>
      <c r="F359" s="305" t="n">
        <v>6</v>
      </c>
      <c r="G359" s="308" t="n">
        <v>541.83</v>
      </c>
      <c r="H359" s="318">
        <f>ROUND(F359*G359,2)</f>
        <v/>
      </c>
    </row>
    <row r="360" ht="38.25" customHeight="1" s="334">
      <c r="A360" s="295" t="n">
        <v>344</v>
      </c>
      <c r="B360" s="366" t="n"/>
      <c r="C360" s="305" t="inlineStr">
        <is>
          <t>20.1.02.04-0003</t>
        </is>
      </c>
      <c r="D360" s="306" t="inlineStr">
        <is>
          <t>Клемма строительно-монтажная для распределительных коробок на 3 проводника сечением до 6 мм2  WAGO 773-173</t>
        </is>
      </c>
      <c r="E360" s="394" t="inlineStr">
        <is>
          <t>100 шт.</t>
        </is>
      </c>
      <c r="F360" s="305" t="n">
        <v>15</v>
      </c>
      <c r="G360" s="308" t="n">
        <v>213</v>
      </c>
      <c r="H360" s="318">
        <f>ROUND(F360*G360,2)</f>
        <v/>
      </c>
    </row>
    <row r="361" ht="25.5" customHeight="1" s="334">
      <c r="A361" s="295" t="n">
        <v>345</v>
      </c>
      <c r="B361" s="366" t="n"/>
      <c r="C361" s="305" t="inlineStr">
        <is>
          <t>08.4.03.01-0001</t>
        </is>
      </c>
      <c r="D361" s="306" t="inlineStr">
        <is>
          <t>Проволока арматурная (армирование штукатурного слоя)</t>
        </is>
      </c>
      <c r="E361" s="394" t="inlineStr">
        <is>
          <t>т</t>
        </is>
      </c>
      <c r="F361" s="305" t="n">
        <v>0.4376</v>
      </c>
      <c r="G361" s="308" t="n">
        <v>7200.64</v>
      </c>
      <c r="H361" s="318">
        <f>ROUND(F361*G361,2)</f>
        <v/>
      </c>
    </row>
    <row r="362">
      <c r="A362" s="295" t="n">
        <v>346</v>
      </c>
      <c r="B362" s="366" t="n"/>
      <c r="C362" s="305" t="inlineStr">
        <is>
          <t>08.3.11.01-0060</t>
        </is>
      </c>
      <c r="D362" s="306" t="inlineStr">
        <is>
          <t>Швеллеры № 20 сталь марки Ст3пс</t>
        </is>
      </c>
      <c r="E362" s="394" t="inlineStr">
        <is>
          <t>т</t>
        </is>
      </c>
      <c r="F362" s="305" t="n">
        <v>0.6647999999999999</v>
      </c>
      <c r="G362" s="308" t="n">
        <v>4700.66</v>
      </c>
      <c r="H362" s="318">
        <f>ROUND(F362*G362,2)</f>
        <v/>
      </c>
    </row>
    <row r="363">
      <c r="A363" s="295" t="n">
        <v>347</v>
      </c>
      <c r="B363" s="366" t="n"/>
      <c r="C363" s="305" t="inlineStr">
        <is>
          <t>01.2.03.05-0011</t>
        </is>
      </c>
      <c r="D363" s="306" t="inlineStr">
        <is>
          <t>Праймер битумный ТЕХНОНИКОЛЬ №01</t>
        </is>
      </c>
      <c r="E363" s="394" t="inlineStr">
        <is>
          <t>л</t>
        </is>
      </c>
      <c r="F363" s="305" t="n">
        <v>370.11</v>
      </c>
      <c r="G363" s="308" t="n">
        <v>8.44</v>
      </c>
      <c r="H363" s="318">
        <f>ROUND(F363*G363,2)</f>
        <v/>
      </c>
    </row>
    <row r="364" ht="25.5" customFormat="1" customHeight="1" s="294">
      <c r="A364" s="295" t="n">
        <v>348</v>
      </c>
      <c r="B364" s="366" t="n"/>
      <c r="C364" s="305" t="inlineStr">
        <is>
          <t>08.4.03.03-0011</t>
        </is>
      </c>
      <c r="D364" s="306" t="inlineStr">
        <is>
          <t>Горячекатанная арматурная сталь класса А500 С, диаметром 32 мм</t>
        </is>
      </c>
      <c r="E364" s="394" t="inlineStr">
        <is>
          <t>т</t>
        </is>
      </c>
      <c r="F364" s="305" t="n">
        <v>0.5663</v>
      </c>
      <c r="G364" s="308" t="n">
        <v>5458.24</v>
      </c>
      <c r="H364" s="318">
        <f>ROUND(F364*G364,2)</f>
        <v/>
      </c>
    </row>
    <row r="365">
      <c r="A365" s="295" t="n">
        <v>349</v>
      </c>
      <c r="B365" s="366" t="n"/>
      <c r="C365" s="305" t="inlineStr">
        <is>
          <t>Прайс из СД ОП</t>
        </is>
      </c>
      <c r="D365" s="306" t="inlineStr">
        <is>
          <t>Винт Мб х 20</t>
        </is>
      </c>
      <c r="E365" s="394" t="inlineStr">
        <is>
          <t>шт.</t>
        </is>
      </c>
      <c r="F365" s="305" t="n">
        <v>6280</v>
      </c>
      <c r="G365" s="308" t="n">
        <v>0.49</v>
      </c>
      <c r="H365" s="318">
        <f>ROUND(F365*G365,2)</f>
        <v/>
      </c>
      <c r="I365" s="313" t="n"/>
      <c r="K365" s="311" t="n"/>
    </row>
    <row r="366">
      <c r="A366" s="295" t="n">
        <v>350</v>
      </c>
      <c r="B366" s="366" t="n"/>
      <c r="C366" s="305" t="inlineStr">
        <is>
          <t>08.3.03.04-0012</t>
        </is>
      </c>
      <c r="D366" s="306" t="inlineStr">
        <is>
          <t>Проволока светлая диаметром 1,1 мм</t>
        </is>
      </c>
      <c r="E366" s="394" t="inlineStr">
        <is>
          <t>т</t>
        </is>
      </c>
      <c r="F366" s="305" t="n">
        <v>0.300338</v>
      </c>
      <c r="G366" s="308" t="n">
        <v>10199.98</v>
      </c>
      <c r="H366" s="318">
        <f>ROUND(F366*G366,2)</f>
        <v/>
      </c>
      <c r="I366" s="313" t="n"/>
      <c r="K366" s="311" t="n"/>
    </row>
    <row r="367" ht="25.5" customHeight="1" s="334">
      <c r="A367" s="295" t="n">
        <v>351</v>
      </c>
      <c r="B367" s="366" t="n"/>
      <c r="C367" s="305" t="inlineStr">
        <is>
          <t>08.1.02.03-0091</t>
        </is>
      </c>
      <c r="D367" s="306" t="inlineStr">
        <is>
          <t>Угол наружный, внутренний из оцинкованной стали с полимерным покрытием</t>
        </is>
      </c>
      <c r="E367" s="394" t="inlineStr">
        <is>
          <t>п.м</t>
        </is>
      </c>
      <c r="F367" s="305" t="n">
        <v>407.5</v>
      </c>
      <c r="G367" s="308" t="n">
        <v>7.5</v>
      </c>
      <c r="H367" s="318">
        <f>ROUND(F367*G367,2)</f>
        <v/>
      </c>
      <c r="I367" s="313" t="n"/>
    </row>
    <row r="368" ht="38.25" customHeight="1" s="334">
      <c r="A368" s="295" t="n">
        <v>352</v>
      </c>
      <c r="B368" s="366" t="n"/>
      <c r="C368" s="305" t="inlineStr">
        <is>
          <t>19.1.01.03-0045</t>
        </is>
      </c>
      <c r="D368" s="306" t="inlineStr">
        <is>
          <t>Воздуховоды из оцинкованной стали с шиной и уголками толщиной 0,55 мм, периметром 600 мм (150х150 - 28 м; 100х200 - 9м)</t>
        </is>
      </c>
      <c r="E368" s="394" t="inlineStr">
        <is>
          <t>м2</t>
        </is>
      </c>
      <c r="F368" s="305" t="n">
        <v>22.2</v>
      </c>
      <c r="G368" s="308" t="n">
        <v>137.52</v>
      </c>
      <c r="H368" s="318">
        <f>ROUND(F368*G368,2)</f>
        <v/>
      </c>
      <c r="I368" s="313" t="n"/>
    </row>
    <row r="369">
      <c r="A369" s="295" t="n">
        <v>353</v>
      </c>
      <c r="B369" s="366" t="n"/>
      <c r="C369" s="305" t="inlineStr">
        <is>
          <t>04.3.01.09-0011</t>
        </is>
      </c>
      <c r="D369" s="306" t="inlineStr">
        <is>
          <t>Раствор готовый кладочный цементный марки 25</t>
        </is>
      </c>
      <c r="E369" s="394" t="inlineStr">
        <is>
          <t>м3</t>
        </is>
      </c>
      <c r="F369" s="305" t="n">
        <v>6.51</v>
      </c>
      <c r="G369" s="308" t="n">
        <v>463.29</v>
      </c>
      <c r="H369" s="318">
        <f>ROUND(F369*G369,2)</f>
        <v/>
      </c>
      <c r="I369" s="313" t="n"/>
    </row>
    <row r="370">
      <c r="A370" s="295" t="n">
        <v>354</v>
      </c>
      <c r="B370" s="366" t="n"/>
      <c r="C370" s="305" t="inlineStr">
        <is>
          <t>01.3.02.09-0022</t>
        </is>
      </c>
      <c r="D370" s="306" t="inlineStr">
        <is>
          <t>Пропан-бутан, смесь техническая</t>
        </is>
      </c>
      <c r="E370" s="394" t="inlineStr">
        <is>
          <t>кг</t>
        </is>
      </c>
      <c r="F370" s="305" t="n">
        <v>494.370967</v>
      </c>
      <c r="G370" s="308" t="n">
        <v>6.07</v>
      </c>
      <c r="H370" s="318">
        <f>ROUND(F370*G370,2)</f>
        <v/>
      </c>
      <c r="I370" s="313" t="n"/>
    </row>
    <row r="371" ht="25.5" customHeight="1" s="334">
      <c r="A371" s="295" t="n">
        <v>355</v>
      </c>
      <c r="B371" s="366" t="n"/>
      <c r="C371" s="305" t="inlineStr">
        <is>
          <t>18.3.01.02-0031</t>
        </is>
      </c>
      <c r="D371" s="306" t="inlineStr">
        <is>
          <t>Рукава пожарные льняные сухого прядения нормальные, диаметром 51 мм</t>
        </is>
      </c>
      <c r="E371" s="394" t="inlineStr">
        <is>
          <t>м</t>
        </is>
      </c>
      <c r="F371" s="305" t="n">
        <v>80</v>
      </c>
      <c r="G371" s="308" t="n">
        <v>36.2</v>
      </c>
      <c r="H371" s="318">
        <f>ROUND(F371*G371,2)</f>
        <v/>
      </c>
      <c r="I371" s="313" t="n"/>
    </row>
    <row r="372">
      <c r="A372" s="295" t="n">
        <v>356</v>
      </c>
      <c r="B372" s="366" t="n"/>
      <c r="C372" s="305" t="inlineStr">
        <is>
          <t>Прайс из СД ОП</t>
        </is>
      </c>
      <c r="D372" s="306" t="inlineStr">
        <is>
          <t>Декоративная крышка 41/41</t>
        </is>
      </c>
      <c r="E372" s="394" t="inlineStr">
        <is>
          <t>шт.</t>
        </is>
      </c>
      <c r="F372" s="305" t="n">
        <v>1232</v>
      </c>
      <c r="G372" s="308" t="n">
        <v>2.35</v>
      </c>
      <c r="H372" s="318">
        <f>ROUND(F372*G372,2)</f>
        <v/>
      </c>
      <c r="I372" s="313" t="n"/>
    </row>
    <row r="373" ht="25.9" customHeight="1" s="334">
      <c r="A373" s="295" t="n">
        <v>357</v>
      </c>
      <c r="B373" s="366" t="n"/>
      <c r="C373" s="305" t="inlineStr">
        <is>
          <t>04.3.01.09-0023</t>
        </is>
      </c>
      <c r="D373" s="306" t="inlineStr">
        <is>
          <t>Раствор готовый отделочный тяжелый, цементный 1:3</t>
        </is>
      </c>
      <c r="E373" s="394" t="inlineStr">
        <is>
          <t>м3</t>
        </is>
      </c>
      <c r="F373" s="305" t="n">
        <v>5.636</v>
      </c>
      <c r="G373" s="308" t="n">
        <v>497</v>
      </c>
      <c r="H373" s="318">
        <f>ROUND(F373*G373,2)</f>
        <v/>
      </c>
      <c r="I373" s="313" t="n"/>
    </row>
    <row r="374" ht="25.5" customHeight="1" s="334">
      <c r="A374" s="295" t="n">
        <v>358</v>
      </c>
      <c r="B374" s="366" t="n"/>
      <c r="C374" s="305" t="inlineStr">
        <is>
          <t>Прайс из СД ОП</t>
        </is>
      </c>
      <c r="D374" s="306" t="inlineStr">
        <is>
          <t>Компенсатор фланцевый Д=100 мм "Dаnfos". Цена: 9977руб.(с НДС)</t>
        </is>
      </c>
      <c r="E374" s="394" t="inlineStr">
        <is>
          <t>шт.</t>
        </is>
      </c>
      <c r="F374" s="305" t="n">
        <v>2</v>
      </c>
      <c r="G374" s="308" t="n">
        <v>1386</v>
      </c>
      <c r="H374" s="318">
        <f>ROUND(F374*G374,2)</f>
        <v/>
      </c>
      <c r="I374" s="313" t="n"/>
    </row>
    <row r="375" ht="25.5" customHeight="1" s="334">
      <c r="A375" s="295" t="n">
        <v>359</v>
      </c>
      <c r="B375" s="366" t="n"/>
      <c r="C375" s="305" t="inlineStr">
        <is>
          <t>Прайс из СД ОП</t>
        </is>
      </c>
      <c r="D375" s="306" t="inlineStr">
        <is>
          <t>Секция крестообразная симметричная SXC 200 h-80 s-1 ТУ 3449-011-17919807-2014</t>
        </is>
      </c>
      <c r="E375" s="394" t="inlineStr">
        <is>
          <t>шт.</t>
        </is>
      </c>
      <c r="F375" s="305" t="n">
        <v>14</v>
      </c>
      <c r="G375" s="308" t="n">
        <v>197.86</v>
      </c>
      <c r="H375" s="318">
        <f>ROUND(F375*G375,2)</f>
        <v/>
      </c>
      <c r="I375" s="313" t="n"/>
    </row>
    <row r="376" ht="38.25" customHeight="1" s="334">
      <c r="A376" s="295" t="n">
        <v>360</v>
      </c>
      <c r="B376" s="366" t="n"/>
      <c r="C376" s="305" t="inlineStr">
        <is>
          <t>05.1.03.09-0005</t>
        </is>
      </c>
      <c r="D376" s="306" t="inlineStr">
        <is>
          <t>Перемычка брусковая 2БП-22-3-п /бетон В15 (М200), объем 0,037 м3, расход арматуры 1,44 кг/ (серия 1.038.1-1 вып. 1)</t>
        </is>
      </c>
      <c r="E376" s="394" t="inlineStr">
        <is>
          <t>шт.</t>
        </is>
      </c>
      <c r="F376" s="305" t="n">
        <v>54</v>
      </c>
      <c r="G376" s="308" t="n">
        <v>50.81</v>
      </c>
      <c r="H376" s="318">
        <f>ROUND(F376*G376,2)</f>
        <v/>
      </c>
      <c r="I376" s="313" t="n"/>
    </row>
    <row r="377" ht="25.5" customFormat="1" customHeight="1" s="294">
      <c r="A377" s="295" t="n">
        <v>361</v>
      </c>
      <c r="B377" s="366" t="n"/>
      <c r="C377" s="305" t="inlineStr">
        <is>
          <t>Прайс из СД ОП</t>
        </is>
      </c>
      <c r="D377" s="306" t="inlineStr">
        <is>
          <t>Маты из базальтового волокна b=40мм ТЕХНОНИКОЛЬ-80</t>
        </is>
      </c>
      <c r="E377" s="394" t="inlineStr">
        <is>
          <t>м3</t>
        </is>
      </c>
      <c r="F377" s="305" t="n">
        <v>1.1</v>
      </c>
      <c r="G377" s="308" t="n">
        <v>2485.45</v>
      </c>
      <c r="H377" s="318">
        <f>ROUND(F377*G377,2)</f>
        <v/>
      </c>
      <c r="I377" s="313" t="n"/>
    </row>
    <row r="378" ht="25.5" customHeight="1" s="334">
      <c r="A378" s="295" t="n">
        <v>362</v>
      </c>
      <c r="B378" s="366" t="n"/>
      <c r="C378" s="305" t="inlineStr">
        <is>
          <t>Прайс из СД ОП</t>
        </is>
      </c>
      <c r="D378" s="306" t="inlineStr">
        <is>
          <t>Воздуховод из листовой оцинкованной стали b=0.8мм 200х250 L=1500</t>
        </is>
      </c>
      <c r="E378" s="394" t="inlineStr">
        <is>
          <t>шт.</t>
        </is>
      </c>
      <c r="F378" s="305" t="n">
        <v>5</v>
      </c>
      <c r="G378" s="308" t="n">
        <v>542</v>
      </c>
      <c r="H378" s="318">
        <f>ROUND(F378*G378,2)</f>
        <v/>
      </c>
      <c r="I378" s="313" t="n"/>
    </row>
    <row r="379">
      <c r="A379" s="295" t="n">
        <v>363</v>
      </c>
      <c r="B379" s="366" t="n"/>
      <c r="C379" s="305" t="inlineStr">
        <is>
          <t>Прайс из СД ОП</t>
        </is>
      </c>
      <c r="D379" s="306" t="inlineStr">
        <is>
          <t>Опорная пластина 41/12</t>
        </is>
      </c>
      <c r="E379" s="394" t="inlineStr">
        <is>
          <t>шт.</t>
        </is>
      </c>
      <c r="F379" s="305" t="n">
        <v>180</v>
      </c>
      <c r="G379" s="308" t="n">
        <v>14.84</v>
      </c>
      <c r="H379" s="318">
        <f>ROUND(F379*G379,2)</f>
        <v/>
      </c>
      <c r="I379" s="313" t="n"/>
      <c r="K379" s="311" t="n"/>
    </row>
    <row r="380">
      <c r="A380" s="295" t="n">
        <v>364</v>
      </c>
      <c r="B380" s="366" t="n"/>
      <c r="C380" s="305" t="inlineStr">
        <is>
          <t>Прайс из СД ОП</t>
        </is>
      </c>
      <c r="D380" s="306" t="inlineStr">
        <is>
          <t>Гайка с прессшайбой М12</t>
        </is>
      </c>
      <c r="E380" s="394" t="inlineStr">
        <is>
          <t>шт.</t>
        </is>
      </c>
      <c r="F380" s="305" t="n">
        <v>2008</v>
      </c>
      <c r="G380" s="308" t="n">
        <v>1.33</v>
      </c>
      <c r="H380" s="318">
        <f>ROUND(F380*G380,2)</f>
        <v/>
      </c>
      <c r="I380" s="313" t="n"/>
      <c r="K380" s="311" t="n"/>
    </row>
    <row r="381" ht="25.5" customHeight="1" s="334">
      <c r="A381" s="295" t="n">
        <v>365</v>
      </c>
      <c r="B381" s="366" t="n"/>
      <c r="C381" s="305" t="inlineStr">
        <is>
          <t>01.7.04.04-0011</t>
        </is>
      </c>
      <c r="D381" s="306" t="inlineStr">
        <is>
          <t>Замок врезной оцинкованный с цилиндровым механизмом</t>
        </is>
      </c>
      <c r="E381" s="394" t="inlineStr">
        <is>
          <t>компл.</t>
        </is>
      </c>
      <c r="F381" s="305" t="n">
        <v>35</v>
      </c>
      <c r="G381" s="308" t="n">
        <v>75.72</v>
      </c>
      <c r="H381" s="318">
        <f>ROUND(F381*G381,2)</f>
        <v/>
      </c>
      <c r="I381" s="313" t="n"/>
      <c r="K381" s="311" t="n"/>
    </row>
    <row r="382">
      <c r="A382" s="295" t="n">
        <v>366</v>
      </c>
      <c r="B382" s="366" t="n"/>
      <c r="C382" s="305" t="inlineStr">
        <is>
          <t>18.3.02.02-0011</t>
        </is>
      </c>
      <c r="D382" s="306" t="inlineStr">
        <is>
          <t>Шкаф пожарный ШПК-320 навесной закрытый</t>
        </is>
      </c>
      <c r="E382" s="394" t="inlineStr">
        <is>
          <t>шт.</t>
        </is>
      </c>
      <c r="F382" s="305" t="n">
        <v>8</v>
      </c>
      <c r="G382" s="308" t="n">
        <v>330.63</v>
      </c>
      <c r="H382" s="318">
        <f>ROUND(F382*G382,2)</f>
        <v/>
      </c>
      <c r="I382" s="313" t="n"/>
      <c r="K382" s="311" t="n"/>
    </row>
    <row r="383" ht="25.5" customHeight="1" s="334">
      <c r="A383" s="295" t="n">
        <v>367</v>
      </c>
      <c r="B383" s="366" t="n"/>
      <c r="C383" s="305" t="inlineStr">
        <is>
          <t>11.1.03.06-0087</t>
        </is>
      </c>
      <c r="D383" s="306" t="inlineStr">
        <is>
          <t>Доски обрезные хвойных пород длиной 4-6,5 м, шириной 75-150 мм, толщиной 25 мм, III сорта</t>
        </is>
      </c>
      <c r="E383" s="394" t="inlineStr">
        <is>
          <t>м3</t>
        </is>
      </c>
      <c r="F383" s="305" t="n">
        <v>2.372918</v>
      </c>
      <c r="G383" s="308" t="n">
        <v>1100</v>
      </c>
      <c r="H383" s="318">
        <f>ROUND(F383*G383,2)</f>
        <v/>
      </c>
    </row>
    <row r="384" ht="25.5" customHeight="1" s="334">
      <c r="A384" s="295" t="n">
        <v>368</v>
      </c>
      <c r="B384" s="366" t="n"/>
      <c r="C384" s="305" t="inlineStr">
        <is>
          <t>Прайс из СД ОП</t>
        </is>
      </c>
      <c r="D384" s="306" t="inlineStr">
        <is>
          <t>Болт шестигранный М12/120. 7175-1ПС_2-ПЛ-002-28СМ</t>
        </is>
      </c>
      <c r="E384" s="394" t="inlineStr">
        <is>
          <t>шт</t>
        </is>
      </c>
      <c r="F384" s="305" t="n">
        <v>340</v>
      </c>
      <c r="G384" s="308" t="n">
        <v>7.66</v>
      </c>
      <c r="H384" s="318">
        <f>ROUND(F384*G384,2)</f>
        <v/>
      </c>
    </row>
    <row r="385" ht="25.5" customHeight="1" s="334">
      <c r="A385" s="295" t="n">
        <v>369</v>
      </c>
      <c r="B385" s="366" t="n"/>
      <c r="C385" s="305" t="inlineStr">
        <is>
          <t>Прайс из СД ОП</t>
        </is>
      </c>
      <c r="D385" s="306" t="inlineStr">
        <is>
          <t>Секция крестообразная симметричная SXC 400 h-80 s-1 ТУ 3449-011-17919807-2014</t>
        </is>
      </c>
      <c r="E385" s="394" t="inlineStr">
        <is>
          <t>шт.</t>
        </is>
      </c>
      <c r="F385" s="305" t="n">
        <v>8</v>
      </c>
      <c r="G385" s="308" t="n">
        <v>324.88</v>
      </c>
      <c r="H385" s="318">
        <f>ROUND(F385*G385,2)</f>
        <v/>
      </c>
    </row>
    <row r="386">
      <c r="A386" s="295" t="n">
        <v>370</v>
      </c>
      <c r="B386" s="366" t="n"/>
      <c r="C386" s="305" t="inlineStr">
        <is>
          <t>20.1.02.14-0001</t>
        </is>
      </c>
      <c r="D386" s="306" t="inlineStr">
        <is>
          <t>Серьга</t>
        </is>
      </c>
      <c r="E386" s="394" t="inlineStr">
        <is>
          <t>шт.</t>
        </is>
      </c>
      <c r="F386" s="305" t="n">
        <v>239.4</v>
      </c>
      <c r="G386" s="308" t="n">
        <v>10.54</v>
      </c>
      <c r="H386" s="318">
        <f>ROUND(F386*G386,2)</f>
        <v/>
      </c>
    </row>
    <row r="387" ht="25.5" customHeight="1" s="334">
      <c r="A387" s="295" t="n">
        <v>371</v>
      </c>
      <c r="B387" s="366" t="n"/>
      <c r="C387" s="305" t="inlineStr">
        <is>
          <t>Прайс из СД ОП</t>
        </is>
      </c>
      <c r="D387" s="306" t="inlineStr">
        <is>
          <t>Воздуховод из тонколистовой оцинкованной стали b=0.8мм ф315</t>
        </is>
      </c>
      <c r="E387" s="394" t="inlineStr">
        <is>
          <t>шт.</t>
        </is>
      </c>
      <c r="F387" s="305" t="n">
        <v>2</v>
      </c>
      <c r="G387" s="308" t="n">
        <v>1238</v>
      </c>
      <c r="H387" s="318">
        <f>ROUND(F387*G387,2)</f>
        <v/>
      </c>
    </row>
    <row r="388" ht="25.5" customHeight="1" s="334">
      <c r="A388" s="295" t="n">
        <v>372</v>
      </c>
      <c r="B388" s="366" t="n"/>
      <c r="C388" s="305" t="inlineStr">
        <is>
          <t>Прайс из СД ОП</t>
        </is>
      </c>
      <c r="D388" s="306" t="inlineStr">
        <is>
          <t>Воздуховод из листовой стали b=1.2мм 150х150  L=1500</t>
        </is>
      </c>
      <c r="E388" s="394" t="inlineStr">
        <is>
          <t>шт.</t>
        </is>
      </c>
      <c r="F388" s="305" t="n">
        <v>4</v>
      </c>
      <c r="G388" s="308" t="n">
        <v>618.5</v>
      </c>
      <c r="H388" s="318">
        <f>ROUND(F388*G388,2)</f>
        <v/>
      </c>
    </row>
    <row r="389" ht="38.25" customHeight="1" s="334">
      <c r="A389" s="295" t="n">
        <v>373</v>
      </c>
      <c r="B389" s="366" t="n"/>
      <c r="C389" s="305" t="inlineStr">
        <is>
          <t>01.7.15.04-0045</t>
        </is>
      </c>
      <c r="D389" s="306" t="inlineStr">
        <is>
          <t>Винты самонарезающие для крепления профилированного настила и панелей к несущим конструкциям (10000шт)</t>
        </is>
      </c>
      <c r="E389" s="394" t="inlineStr">
        <is>
          <t>т</t>
        </is>
      </c>
      <c r="F389" s="305" t="n">
        <v>0.07000000000000001</v>
      </c>
      <c r="G389" s="308" t="n">
        <v>35014.29</v>
      </c>
      <c r="H389" s="318">
        <f>ROUND(F389*G389,2)</f>
        <v/>
      </c>
    </row>
    <row r="390">
      <c r="A390" s="295" t="n">
        <v>374</v>
      </c>
      <c r="B390" s="366" t="n"/>
      <c r="C390" s="305" t="inlineStr">
        <is>
          <t>Прайс из СД ОП</t>
        </is>
      </c>
      <c r="D390" s="306" t="inlineStr">
        <is>
          <t>Винт Мб х 20</t>
        </is>
      </c>
      <c r="E390" s="394" t="inlineStr">
        <is>
          <t>шт.</t>
        </is>
      </c>
      <c r="F390" s="305" t="n">
        <v>4923</v>
      </c>
      <c r="G390" s="308" t="n">
        <v>0.49</v>
      </c>
      <c r="H390" s="318">
        <f>ROUND(F390*G390,2)</f>
        <v/>
      </c>
    </row>
    <row r="391" ht="38.25" customHeight="1" s="334">
      <c r="A391" s="295" t="n">
        <v>375</v>
      </c>
      <c r="B391" s="366" t="n"/>
      <c r="C391" s="305" t="inlineStr">
        <is>
          <t>Прайс из СД ОП</t>
        </is>
      </c>
      <c r="D391" s="306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E391" s="394" t="inlineStr">
        <is>
          <t>шт</t>
        </is>
      </c>
      <c r="F391" s="305" t="n">
        <v>44</v>
      </c>
      <c r="G391" s="308" t="n">
        <v>54.68</v>
      </c>
      <c r="H391" s="318">
        <f>ROUND(F391*G391,2)</f>
        <v/>
      </c>
    </row>
    <row r="392">
      <c r="A392" s="295" t="n">
        <v>376</v>
      </c>
      <c r="B392" s="366" t="n"/>
      <c r="C392" s="305" t="inlineStr">
        <is>
          <t>08.1.02.11-0013</t>
        </is>
      </c>
      <c r="D392" s="306" t="inlineStr">
        <is>
          <t>Поковки оцинкованные, масса 2,825 кг</t>
        </is>
      </c>
      <c r="E392" s="394" t="inlineStr">
        <is>
          <t>т</t>
        </is>
      </c>
      <c r="F392" s="305" t="n">
        <v>0.300064</v>
      </c>
      <c r="G392" s="308" t="n">
        <v>7976.93</v>
      </c>
      <c r="H392" s="318">
        <f>ROUND(F392*G392,2)</f>
        <v/>
      </c>
    </row>
    <row r="393" ht="25.5" customHeight="1" s="334">
      <c r="A393" s="295" t="n">
        <v>377</v>
      </c>
      <c r="B393" s="366" t="n"/>
      <c r="C393" s="305" t="inlineStr">
        <is>
          <t>06.2.01.02-0011</t>
        </is>
      </c>
      <c r="D393" s="306" t="inlineStr">
        <is>
          <t>Плитки керамические глазурованные для внутренней облицовки стен гладкие без завала белые</t>
        </is>
      </c>
      <c r="E393" s="394" t="inlineStr">
        <is>
          <t>м2</t>
        </is>
      </c>
      <c r="F393" s="305" t="n">
        <v>33.6</v>
      </c>
      <c r="G393" s="308" t="n">
        <v>71.15000000000001</v>
      </c>
      <c r="H393" s="318">
        <f>ROUND(F393*G393,2)</f>
        <v/>
      </c>
      <c r="I393" s="313" t="n"/>
    </row>
    <row r="394" ht="25.5" customHeight="1" s="334">
      <c r="A394" s="295" t="n">
        <v>378</v>
      </c>
      <c r="B394" s="366" t="n"/>
      <c r="C394" s="305" t="inlineStr">
        <is>
          <t>Прайс из СД ОП</t>
        </is>
      </c>
      <c r="D394" s="306" t="inlineStr">
        <is>
          <t>Крышка лестничного лотка KSL 600 s-1,0 ТУ 3449-011-17919807-2014</t>
        </is>
      </c>
      <c r="E394" s="394" t="inlineStr">
        <is>
          <t>м</t>
        </is>
      </c>
      <c r="F394" s="305" t="n">
        <v>12</v>
      </c>
      <c r="G394" s="308" t="n">
        <v>198.58</v>
      </c>
      <c r="H394" s="318">
        <f>ROUND(F394*G394,2)</f>
        <v/>
      </c>
      <c r="I394" s="313" t="n"/>
    </row>
    <row r="395">
      <c r="A395" s="295" t="n">
        <v>379</v>
      </c>
      <c r="B395" s="366" t="n"/>
      <c r="C395" s="305" t="inlineStr">
        <is>
          <t>01.7.15.12-0014</t>
        </is>
      </c>
      <c r="D395" s="306" t="inlineStr">
        <is>
          <t>Шпилька резьбовая М10-2000</t>
        </is>
      </c>
      <c r="E395" s="394" t="inlineStr">
        <is>
          <t>шт.</t>
        </is>
      </c>
      <c r="F395" s="305" t="n">
        <v>164.8</v>
      </c>
      <c r="G395" s="308" t="n">
        <v>14.45</v>
      </c>
      <c r="H395" s="318">
        <f>ROUND(F395*G395,2)</f>
        <v/>
      </c>
      <c r="I395" s="313" t="n"/>
    </row>
    <row r="396">
      <c r="A396" s="295" t="n">
        <v>380</v>
      </c>
      <c r="B396" s="366" t="n"/>
      <c r="C396" s="305" t="inlineStr">
        <is>
          <t>999-9950</t>
        </is>
      </c>
      <c r="D396" s="306" t="inlineStr">
        <is>
          <t>Вспомогательные ненормируемые материалы</t>
        </is>
      </c>
      <c r="E396" s="394" t="inlineStr">
        <is>
          <t>руб</t>
        </is>
      </c>
      <c r="F396" s="305" t="n">
        <v>2352.4502</v>
      </c>
      <c r="G396" s="308" t="n">
        <v>1</v>
      </c>
      <c r="H396" s="318">
        <f>ROUND(F396*G396,2)</f>
        <v/>
      </c>
      <c r="I396" s="313" t="n"/>
    </row>
    <row r="397" ht="25.5" customHeight="1" s="334">
      <c r="A397" s="295" t="n">
        <v>381</v>
      </c>
      <c r="B397" s="366" t="n"/>
      <c r="C397" s="305" t="inlineStr">
        <is>
          <t>01.1.02.10-0011</t>
        </is>
      </c>
      <c r="D397" s="306" t="inlineStr">
        <is>
          <t>Асбест хризотиловый волокнистый, марка А-7-370 (С7 М7-370)</t>
        </is>
      </c>
      <c r="E397" s="394" t="inlineStr">
        <is>
          <t>т</t>
        </is>
      </c>
      <c r="F397" s="305" t="n">
        <v>1</v>
      </c>
      <c r="G397" s="308" t="n">
        <v>2333</v>
      </c>
      <c r="H397" s="318">
        <f>ROUND(F397*G397,2)</f>
        <v/>
      </c>
      <c r="I397" s="313" t="n"/>
    </row>
    <row r="398" ht="25.5" customHeight="1" s="334">
      <c r="A398" s="295" t="n">
        <v>382</v>
      </c>
      <c r="B398" s="366" t="n"/>
      <c r="C398" s="305" t="inlineStr">
        <is>
          <t>Прайс из СД ОП</t>
        </is>
      </c>
      <c r="D398" s="306" t="inlineStr">
        <is>
          <t>Вентилятор канальный N=0.256 кВт, n=2700 об/мин Канал-ВЕНТ-ЕС-160</t>
        </is>
      </c>
      <c r="E398" s="394" t="inlineStr">
        <is>
          <t>шт.</t>
        </is>
      </c>
      <c r="F398" s="305" t="n">
        <v>1</v>
      </c>
      <c r="G398" s="308" t="n">
        <v>2265</v>
      </c>
      <c r="H398" s="318">
        <f>ROUND(F398*G398,2)</f>
        <v/>
      </c>
      <c r="I398" s="313" t="n"/>
    </row>
    <row r="399">
      <c r="A399" s="295" t="n">
        <v>383</v>
      </c>
      <c r="B399" s="366" t="n"/>
      <c r="C399" s="305" t="inlineStr">
        <is>
          <t>Прайс из СД ОП</t>
        </is>
      </c>
      <c r="D399" s="306" t="inlineStr">
        <is>
          <t>Воздуховод из листовой стали b=1.2мм ф150 L=1250</t>
        </is>
      </c>
      <c r="E399" s="394" t="inlineStr">
        <is>
          <t>шт.</t>
        </is>
      </c>
      <c r="F399" s="305" t="n">
        <v>5</v>
      </c>
      <c r="G399" s="308" t="n">
        <v>446.4</v>
      </c>
      <c r="H399" s="318">
        <f>ROUND(F399*G399,2)</f>
        <v/>
      </c>
      <c r="I399" s="313" t="n"/>
    </row>
    <row r="400" ht="25.5" customHeight="1" s="334">
      <c r="A400" s="295" t="n">
        <v>384</v>
      </c>
      <c r="B400" s="366" t="n"/>
      <c r="C400" s="305" t="inlineStr">
        <is>
          <t>08.3.07.01-0076</t>
        </is>
      </c>
      <c r="D400" s="306" t="inlineStr">
        <is>
          <t>Сталь полосовая, марка стали Ст3сп шириной 50-200 мм толщиной 4-5 мм</t>
        </is>
      </c>
      <c r="E400" s="394" t="inlineStr">
        <is>
          <t>т</t>
        </is>
      </c>
      <c r="F400" s="305" t="n">
        <v>0.4429</v>
      </c>
      <c r="G400" s="308" t="n">
        <v>5000</v>
      </c>
      <c r="H400" s="318">
        <f>ROUND(F400*G400,2)</f>
        <v/>
      </c>
      <c r="I400" s="313" t="n"/>
    </row>
    <row r="401" ht="25.5" customHeight="1" s="334">
      <c r="A401" s="295" t="n">
        <v>385</v>
      </c>
      <c r="B401" s="366" t="n"/>
      <c r="C401" s="305" t="inlineStr">
        <is>
          <t>20.2.12.03-0012</t>
        </is>
      </c>
      <c r="D401" s="306" t="inlineStr">
        <is>
          <t>Трубы гибкие гофрированные из ПВХ DKC диаметром 25 мм</t>
        </is>
      </c>
      <c r="E401" s="394" t="inlineStr">
        <is>
          <t>10 м</t>
        </is>
      </c>
      <c r="F401" s="305" t="n">
        <v>102</v>
      </c>
      <c r="G401" s="308" t="n">
        <v>21.7</v>
      </c>
      <c r="H401" s="318">
        <f>ROUND(F401*G401,2)</f>
        <v/>
      </c>
      <c r="I401" s="313" t="n"/>
    </row>
    <row r="402" ht="25.5" customFormat="1" customHeight="1" s="294">
      <c r="A402" s="295" t="n">
        <v>386</v>
      </c>
      <c r="B402" s="366" t="n"/>
      <c r="C402" s="305" t="inlineStr">
        <is>
          <t>07.2.07.04-0007</t>
        </is>
      </c>
      <c r="D402" s="306" t="inlineStr">
        <is>
          <t>Конструкции стальные индивидуальные решетчатые сварные массой до 0,1 т</t>
        </is>
      </c>
      <c r="E402" s="394" t="inlineStr">
        <is>
          <t>т</t>
        </is>
      </c>
      <c r="F402" s="305" t="n">
        <v>0.192</v>
      </c>
      <c r="G402" s="308" t="n">
        <v>11500</v>
      </c>
      <c r="H402" s="318">
        <f>ROUND(F402*G402,2)</f>
        <v/>
      </c>
      <c r="I402" s="313" t="n"/>
    </row>
    <row r="403">
      <c r="A403" s="295" t="n">
        <v>387</v>
      </c>
      <c r="B403" s="366" t="n"/>
      <c r="C403" s="305" t="inlineStr">
        <is>
          <t>01.7.06.07-0001</t>
        </is>
      </c>
      <c r="D403" s="306" t="inlineStr">
        <is>
          <t>Лента К226</t>
        </is>
      </c>
      <c r="E403" s="394" t="inlineStr">
        <is>
          <t>100 м</t>
        </is>
      </c>
      <c r="F403" s="305" t="n">
        <v>17.912816</v>
      </c>
      <c r="G403" s="308" t="n">
        <v>120.34</v>
      </c>
      <c r="H403" s="318">
        <f>ROUND(F403*G403,2)</f>
        <v/>
      </c>
      <c r="I403" s="313" t="n"/>
    </row>
    <row r="404">
      <c r="A404" s="295" t="n">
        <v>388</v>
      </c>
      <c r="B404" s="366" t="n"/>
      <c r="C404" s="305" t="inlineStr">
        <is>
          <t>01.7.07.12-0024</t>
        </is>
      </c>
      <c r="D404" s="306" t="inlineStr">
        <is>
          <t>Пленка полиэтиленовая толщиной 0,15 мм</t>
        </is>
      </c>
      <c r="E404" s="394" t="inlineStr">
        <is>
          <t>м2</t>
        </is>
      </c>
      <c r="F404" s="305" t="n">
        <v>593.31778</v>
      </c>
      <c r="G404" s="308" t="n">
        <v>3.62</v>
      </c>
      <c r="H404" s="318">
        <f>ROUND(F404*G404,2)</f>
        <v/>
      </c>
      <c r="I404" s="313" t="n"/>
      <c r="K404" s="311" t="n"/>
    </row>
    <row r="405" ht="25.5" customHeight="1" s="334">
      <c r="A405" s="295" t="n">
        <v>389</v>
      </c>
      <c r="B405" s="366" t="n"/>
      <c r="C405" s="305" t="inlineStr">
        <is>
          <t>01.7.04.01-0011</t>
        </is>
      </c>
      <c r="D405" s="306" t="inlineStr">
        <is>
          <t>Закрыватель дверной гидравлический рычажный в алюминиевом корпусе</t>
        </is>
      </c>
      <c r="E405" s="394" t="inlineStr">
        <is>
          <t>шт.</t>
        </is>
      </c>
      <c r="F405" s="305" t="n">
        <v>5</v>
      </c>
      <c r="G405" s="308" t="n">
        <v>428.2</v>
      </c>
      <c r="H405" s="318">
        <f>ROUND(F405*G405,2)</f>
        <v/>
      </c>
      <c r="I405" s="313" t="n"/>
      <c r="K405" s="311" t="n"/>
    </row>
    <row r="406">
      <c r="A406" s="295" t="n">
        <v>390</v>
      </c>
      <c r="B406" s="366" t="n"/>
      <c r="C406" s="305" t="inlineStr">
        <is>
          <t>01.2.01.02-0052</t>
        </is>
      </c>
      <c r="D406" s="306" t="inlineStr">
        <is>
          <t>Битумы нефтяные строительные марки БН-70/30</t>
        </is>
      </c>
      <c r="E406" s="394" t="inlineStr">
        <is>
          <t>т</t>
        </is>
      </c>
      <c r="F406" s="305" t="n">
        <v>1.370275</v>
      </c>
      <c r="G406" s="308" t="n">
        <v>1525.1</v>
      </c>
      <c r="H406" s="318">
        <f>ROUND(F406*G406,2)</f>
        <v/>
      </c>
      <c r="I406" s="313" t="n"/>
      <c r="K406" s="311" t="n"/>
    </row>
    <row r="407">
      <c r="A407" s="295" t="n">
        <v>391</v>
      </c>
      <c r="B407" s="366" t="n"/>
      <c r="C407" s="305" t="inlineStr">
        <is>
          <t>01.7.06.02-0001</t>
        </is>
      </c>
      <c r="D407" s="306" t="inlineStr">
        <is>
          <t>Лента бутиловая</t>
        </is>
      </c>
      <c r="E407" s="394" t="inlineStr">
        <is>
          <t>м</t>
        </is>
      </c>
      <c r="F407" s="305" t="n">
        <v>326.1674</v>
      </c>
      <c r="G407" s="308" t="n">
        <v>6.38</v>
      </c>
      <c r="H407" s="318">
        <f>ROUND(F407*G407,2)</f>
        <v/>
      </c>
    </row>
    <row r="408" ht="25.5" customHeight="1" s="334">
      <c r="A408" s="295" t="n">
        <v>392</v>
      </c>
      <c r="B408" s="366" t="n"/>
      <c r="C408" s="305" t="inlineStr">
        <is>
          <t>ООО"Стандарт-электрик" л.162</t>
        </is>
      </c>
      <c r="D408" s="306" t="inlineStr">
        <is>
          <t>Уголок монтажный СТУ 90-2 7175-1ПС_2-ПЛ-002-28СМ</t>
        </is>
      </c>
      <c r="E408" s="394" t="inlineStr">
        <is>
          <t>шт</t>
        </is>
      </c>
      <c r="F408" s="305" t="n">
        <v>58</v>
      </c>
      <c r="G408" s="308" t="n">
        <v>35.74</v>
      </c>
      <c r="H408" s="318">
        <f>ROUND(F408*G408,2)</f>
        <v/>
      </c>
    </row>
    <row r="409">
      <c r="A409" s="295" t="n">
        <v>393</v>
      </c>
      <c r="B409" s="366" t="n"/>
      <c r="C409" s="305" t="inlineStr">
        <is>
          <t>08.3.09.01-0021</t>
        </is>
      </c>
      <c r="D409" s="306" t="inlineStr">
        <is>
          <t>Профилированный лист оцинкованный НС35-1000-0,7</t>
        </is>
      </c>
      <c r="E409" s="394" t="inlineStr">
        <is>
          <t>т</t>
        </is>
      </c>
      <c r="F409" s="305" t="n">
        <v>0.21</v>
      </c>
      <c r="G409" s="308" t="n">
        <v>9771.43</v>
      </c>
      <c r="H409" s="318">
        <f>ROUND(F409*G409,2)</f>
        <v/>
      </c>
    </row>
    <row r="410">
      <c r="A410" s="295" t="n">
        <v>394</v>
      </c>
      <c r="B410" s="366" t="n"/>
      <c r="C410" s="305" t="inlineStr">
        <is>
          <t>14.1.04.02-0011</t>
        </is>
      </c>
      <c r="D410" s="306" t="inlineStr">
        <is>
          <t>Клей резиновый № 88-Н (расход 0.6кг/м2)</t>
        </is>
      </c>
      <c r="E410" s="394" t="inlineStr">
        <is>
          <t>кг</t>
        </is>
      </c>
      <c r="F410" s="305" t="n">
        <v>44.4</v>
      </c>
      <c r="G410" s="308" t="n">
        <v>45</v>
      </c>
      <c r="H410" s="318">
        <f>ROUND(F410*G410,2)</f>
        <v/>
      </c>
    </row>
    <row r="411" ht="25.5" customHeight="1" s="334">
      <c r="A411" s="295" t="n">
        <v>395</v>
      </c>
      <c r="B411" s="366" t="n"/>
      <c r="C411" s="305" t="inlineStr">
        <is>
          <t>19.1.01.03-0074</t>
        </is>
      </c>
      <c r="D411" s="306" t="inlineStr">
        <is>
          <t>Воздуховоды из оцинкованной стали толщиной 0,6 мм, диаметром до 450 мм (д-315 24м)</t>
        </is>
      </c>
      <c r="E411" s="394" t="inlineStr">
        <is>
          <t>м2</t>
        </is>
      </c>
      <c r="F411" s="305" t="n">
        <v>23.75</v>
      </c>
      <c r="G411" s="308" t="n">
        <v>84.04000000000001</v>
      </c>
      <c r="H411" s="318">
        <f>ROUND(F411*G411,2)</f>
        <v/>
      </c>
    </row>
    <row r="412" ht="38.25" customHeight="1" s="334">
      <c r="A412" s="295" t="n">
        <v>396</v>
      </c>
      <c r="B412" s="366" t="n"/>
      <c r="C412" s="305" t="inlineStr">
        <is>
          <t>19.1.06.01-0031</t>
        </is>
      </c>
      <c r="D412" s="306" t="inlineStr">
        <is>
          <t>Узлы прохода вытяжных вентиляционных шахт без клапана УП1, диаметром патрубка 200 мм (д200 - 2шт. д150 - 1шт.)</t>
        </is>
      </c>
      <c r="E412" s="394" t="inlineStr">
        <is>
          <t>шт.</t>
        </is>
      </c>
      <c r="F412" s="305" t="n">
        <v>3</v>
      </c>
      <c r="G412" s="308" t="n">
        <v>657</v>
      </c>
      <c r="H412" s="318">
        <f>ROUND(F412*G412,2)</f>
        <v/>
      </c>
    </row>
    <row r="413" ht="25.5" customHeight="1" s="334">
      <c r="A413" s="295" t="n">
        <v>397</v>
      </c>
      <c r="B413" s="366" t="n"/>
      <c r="C413" s="305" t="inlineStr">
        <is>
          <t>20.2.03.26-0011</t>
        </is>
      </c>
      <c r="D413" s="306" t="inlineStr">
        <is>
          <t>Накладка соединительная сейсмостойкая оцинкованная НС- 2,5</t>
        </is>
      </c>
      <c r="E413" s="394" t="inlineStr">
        <is>
          <t>шт.</t>
        </is>
      </c>
      <c r="F413" s="305" t="n">
        <v>100</v>
      </c>
      <c r="G413" s="308" t="n">
        <v>19.55</v>
      </c>
      <c r="H413" s="318">
        <f>ROUND(F413*G413,2)</f>
        <v/>
      </c>
    </row>
    <row r="414" ht="25.5" customHeight="1" s="334">
      <c r="A414" s="295" t="n">
        <v>398</v>
      </c>
      <c r="B414" s="366" t="n"/>
      <c r="C414" s="305" t="inlineStr">
        <is>
          <t>Прайс из СД ОП</t>
        </is>
      </c>
      <c r="D414" s="306" t="inlineStr">
        <is>
          <t>Вентилятор канальный N=0.082 кВт, n=2300 об/мин Канал-ВЕНТ-ЕС-125</t>
        </is>
      </c>
      <c r="E414" s="394" t="inlineStr">
        <is>
          <t>шт.</t>
        </is>
      </c>
      <c r="F414" s="305" t="n">
        <v>1</v>
      </c>
      <c r="G414" s="308" t="n">
        <v>1954</v>
      </c>
      <c r="H414" s="318">
        <f>ROUND(F414*G414,2)</f>
        <v/>
      </c>
    </row>
    <row r="415">
      <c r="A415" s="295" t="n">
        <v>399</v>
      </c>
      <c r="B415" s="366" t="n"/>
      <c r="C415" s="305" t="inlineStr">
        <is>
          <t>01.3.01.03-0002</t>
        </is>
      </c>
      <c r="D415" s="306" t="inlineStr">
        <is>
          <t>Керосин для технических целей марок КТ-1, КТ-2</t>
        </is>
      </c>
      <c r="E415" s="394" t="inlineStr">
        <is>
          <t>т</t>
        </is>
      </c>
      <c r="F415" s="305" t="n">
        <v>0.736991</v>
      </c>
      <c r="G415" s="308" t="n">
        <v>2607.03</v>
      </c>
      <c r="H415" s="318">
        <f>ROUND(F415*G415,2)</f>
        <v/>
      </c>
    </row>
    <row r="416" ht="25.5" customHeight="1" s="334">
      <c r="A416" s="295" t="n">
        <v>400</v>
      </c>
      <c r="B416" s="366" t="n"/>
      <c r="C416" s="305" t="inlineStr">
        <is>
          <t>18.1.10.02-0002</t>
        </is>
      </c>
      <c r="D416" s="306" t="inlineStr">
        <is>
          <t>Вентили пожарные 50-10 для воды давлением 1 МПа (10 кгс/см2), диаметром 50 мм</t>
        </is>
      </c>
      <c r="E416" s="394" t="inlineStr">
        <is>
          <t>шт.</t>
        </is>
      </c>
      <c r="F416" s="305" t="n">
        <v>8</v>
      </c>
      <c r="G416" s="308" t="n">
        <v>240</v>
      </c>
      <c r="H416" s="318">
        <f>ROUND(F416*G416,2)</f>
        <v/>
      </c>
    </row>
    <row r="417" ht="38.25" customHeight="1" s="334">
      <c r="A417" s="295" t="n">
        <v>401</v>
      </c>
      <c r="B417" s="366" t="n"/>
      <c r="C417" s="305" t="inlineStr">
        <is>
          <t>18.1.02.01-0203</t>
        </is>
      </c>
      <c r="D417" s="306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E417" s="394" t="inlineStr">
        <is>
          <t>шт.</t>
        </is>
      </c>
      <c r="F417" s="305" t="n">
        <v>4</v>
      </c>
      <c r="G417" s="308" t="n">
        <v>476.75</v>
      </c>
      <c r="H417" s="318">
        <f>ROUND(F417*G417,2)</f>
        <v/>
      </c>
      <c r="I417" s="313" t="n"/>
    </row>
    <row r="418">
      <c r="A418" s="295" t="n">
        <v>402</v>
      </c>
      <c r="B418" s="366" t="n"/>
      <c r="C418" s="305" t="inlineStr">
        <is>
          <t>08.4.03.01-0001</t>
        </is>
      </c>
      <c r="D418" s="306" t="inlineStr">
        <is>
          <t>Проволока арматурная (армирование стен)</t>
        </is>
      </c>
      <c r="E418" s="394" t="inlineStr">
        <is>
          <t>т</t>
        </is>
      </c>
      <c r="F418" s="305" t="n">
        <v>0.263</v>
      </c>
      <c r="G418" s="308" t="n">
        <v>7197.72</v>
      </c>
      <c r="H418" s="318">
        <f>ROUND(F418*G418,2)</f>
        <v/>
      </c>
      <c r="I418" s="313" t="n"/>
    </row>
    <row r="419" ht="25.5" customHeight="1" s="334">
      <c r="A419" s="295" t="n">
        <v>403</v>
      </c>
      <c r="B419" s="366" t="n"/>
      <c r="C419" s="305" t="inlineStr">
        <is>
          <t>01.7.16.02-0003</t>
        </is>
      </c>
      <c r="D419" s="306" t="inlineStr">
        <is>
          <t>Детали стальных трубчатых лесов, укомплектованные пробками, крючками и хомутами, окрашенные</t>
        </is>
      </c>
      <c r="E419" s="394" t="inlineStr">
        <is>
          <t>т</t>
        </is>
      </c>
      <c r="F419" s="305" t="n">
        <v>0.30118</v>
      </c>
      <c r="G419" s="308" t="n">
        <v>6102.66</v>
      </c>
      <c r="H419" s="318">
        <f>ROUND(F419*G419,2)</f>
        <v/>
      </c>
      <c r="I419" s="313" t="n"/>
    </row>
    <row r="420" ht="38.25" customHeight="1" s="334">
      <c r="A420" s="295" t="n">
        <v>404</v>
      </c>
      <c r="B420" s="366" t="n"/>
      <c r="C420" s="305" t="inlineStr">
        <is>
          <t>01.7.06.05-0042</t>
        </is>
      </c>
      <c r="D420" s="306" t="inlineStr">
        <is>
          <t>Лента липкая изоляционная на поликасиновом компаунде марки ЛСЭПЛ, шириной 20-30 мм, толщиной от 0,14 до 0,19 мм</t>
        </is>
      </c>
      <c r="E420" s="394" t="inlineStr">
        <is>
          <t>кг</t>
        </is>
      </c>
      <c r="F420" s="305" t="n">
        <v>20.02054</v>
      </c>
      <c r="G420" s="308" t="n">
        <v>91.29000000000001</v>
      </c>
      <c r="H420" s="318">
        <f>ROUND(F420*G420,2)</f>
        <v/>
      </c>
      <c r="I420" s="313" t="n"/>
    </row>
    <row r="421" ht="51" customHeight="1" s="334">
      <c r="A421" s="295" t="n">
        <v>405</v>
      </c>
      <c r="B421" s="366" t="n"/>
      <c r="C421" s="305" t="inlineStr">
        <is>
          <t>18.2.07.01-0011</t>
        </is>
      </c>
      <c r="D421" s="306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E421" s="394" t="inlineStr">
        <is>
          <t>м</t>
        </is>
      </c>
      <c r="F421" s="305" t="n">
        <v>22</v>
      </c>
      <c r="G421" s="308" t="n">
        <v>82.14</v>
      </c>
      <c r="H421" s="318">
        <f>ROUND(F421*G421,2)</f>
        <v/>
      </c>
      <c r="I421" s="313" t="n"/>
    </row>
    <row r="422" ht="38.25" customHeight="1" s="334">
      <c r="A422" s="295" t="n">
        <v>406</v>
      </c>
      <c r="B422" s="366" t="n"/>
      <c r="C422" s="305" t="inlineStr">
        <is>
          <t>19.1.01.03-0023</t>
        </is>
      </c>
      <c r="D422" s="306" t="inlineStr">
        <is>
          <t>Воздуховоды из оцинкованной стали с шиной и уголками толщиной 0,7 мм, периметром 1200 мм  (b=0.8мм 300х300 10м)</t>
        </is>
      </c>
      <c r="E422" s="394" t="inlineStr">
        <is>
          <t>м2</t>
        </is>
      </c>
      <c r="F422" s="305" t="n">
        <v>12</v>
      </c>
      <c r="G422" s="308" t="n">
        <v>148.58</v>
      </c>
      <c r="H422" s="318">
        <f>ROUND(F422*G422,2)</f>
        <v/>
      </c>
      <c r="I422" s="313" t="n"/>
    </row>
    <row r="423" ht="25.5" customHeight="1" s="334">
      <c r="A423" s="295" t="n">
        <v>407</v>
      </c>
      <c r="B423" s="366" t="n"/>
      <c r="C423" s="305" t="inlineStr">
        <is>
          <t>Прайс из СД ОП</t>
        </is>
      </c>
      <c r="D423" s="306" t="inlineStr">
        <is>
          <t>Винт с полукруглой головкой М8 х 20 ТУ 5285-002-17919807-2014</t>
        </is>
      </c>
      <c r="E423" s="394" t="inlineStr">
        <is>
          <t>шт.</t>
        </is>
      </c>
      <c r="F423" s="305" t="n">
        <v>1744</v>
      </c>
      <c r="G423" s="308" t="n">
        <v>1.01</v>
      </c>
      <c r="H423" s="318">
        <f>ROUND(F423*G423,2)</f>
        <v/>
      </c>
      <c r="I423" s="313" t="n"/>
    </row>
    <row r="424" ht="25.5" customHeight="1" s="334">
      <c r="A424" s="295" t="n">
        <v>408</v>
      </c>
      <c r="B424" s="366" t="n"/>
      <c r="C424" s="305" t="inlineStr">
        <is>
          <t>01.2.03.03-0133</t>
        </is>
      </c>
      <c r="D424" s="306" t="inlineStr">
        <is>
          <t>Мастика приклеивающая холодная ТЕХНОНИКОЛЬ №22 (Вишера)</t>
        </is>
      </c>
      <c r="E424" s="394" t="inlineStr">
        <is>
          <t>кг</t>
        </is>
      </c>
      <c r="F424" s="305" t="n">
        <v>170.5</v>
      </c>
      <c r="G424" s="308" t="n">
        <v>10.33</v>
      </c>
      <c r="H424" s="318">
        <f>ROUND(F424*G424,2)</f>
        <v/>
      </c>
      <c r="I424" s="313" t="n"/>
    </row>
    <row r="425">
      <c r="A425" s="295" t="n">
        <v>409</v>
      </c>
      <c r="B425" s="366" t="n"/>
      <c r="C425" s="305" t="inlineStr">
        <is>
          <t>04.3.01.09-0016</t>
        </is>
      </c>
      <c r="D425" s="306" t="inlineStr">
        <is>
          <t>Раствор готовый кладочный цементный марки 200</t>
        </is>
      </c>
      <c r="E425" s="394" t="inlineStr">
        <is>
          <t>м3</t>
        </is>
      </c>
      <c r="F425" s="305" t="n">
        <v>2.912204</v>
      </c>
      <c r="G425" s="308" t="n">
        <v>599.89</v>
      </c>
      <c r="H425" s="318">
        <f>ROUND(F425*G425,2)</f>
        <v/>
      </c>
      <c r="I425" s="313" t="n"/>
    </row>
    <row r="426" customFormat="1" s="294">
      <c r="A426" s="295" t="n">
        <v>410</v>
      </c>
      <c r="B426" s="366" t="n"/>
      <c r="C426" s="305" t="inlineStr">
        <is>
          <t>01.7.11.07-0035</t>
        </is>
      </c>
      <c r="D426" s="306" t="inlineStr">
        <is>
          <t>Электроды диаметром 4 мм Э46</t>
        </is>
      </c>
      <c r="E426" s="394" t="inlineStr">
        <is>
          <t>т</t>
        </is>
      </c>
      <c r="F426" s="305" t="n">
        <v>0.161189</v>
      </c>
      <c r="G426" s="308" t="n">
        <v>10750.05</v>
      </c>
      <c r="H426" s="318">
        <f>ROUND(F426*G426,2)</f>
        <v/>
      </c>
      <c r="I426" s="313" t="n"/>
    </row>
    <row r="427">
      <c r="A427" s="295" t="n">
        <v>411</v>
      </c>
      <c r="B427" s="366" t="n"/>
      <c r="C427" s="305" t="inlineStr">
        <is>
          <t>01.7.15.07-0014</t>
        </is>
      </c>
      <c r="D427" s="306" t="inlineStr">
        <is>
          <t>Дюбели распорные полипропиленовые</t>
        </is>
      </c>
      <c r="E427" s="394" t="inlineStr">
        <is>
          <t>100 шт.</t>
        </is>
      </c>
      <c r="F427" s="305" t="n">
        <v>20.0832</v>
      </c>
      <c r="G427" s="308" t="n">
        <v>85.97</v>
      </c>
      <c r="H427" s="318">
        <f>ROUND(F427*G427,2)</f>
        <v/>
      </c>
      <c r="I427" s="313" t="n"/>
    </row>
    <row r="428" ht="25.5" customHeight="1" s="334">
      <c r="A428" s="295" t="n">
        <v>412</v>
      </c>
      <c r="B428" s="366" t="n"/>
      <c r="C428" s="305" t="inlineStr">
        <is>
          <t>10.3.02.03-0011</t>
        </is>
      </c>
      <c r="D428" s="306" t="inlineStr">
        <is>
          <t>Припои оловянно-свинцовые бессурьмянистые марки ПОС30</t>
        </is>
      </c>
      <c r="E428" s="394" t="inlineStr">
        <is>
          <t>кг</t>
        </is>
      </c>
      <c r="F428" s="305" t="n">
        <v>24.9584</v>
      </c>
      <c r="G428" s="308" t="n">
        <v>68.03</v>
      </c>
      <c r="H428" s="318">
        <f>ROUND(F428*G428,2)</f>
        <v/>
      </c>
      <c r="I428" s="313" t="n"/>
      <c r="K428" s="311" t="n"/>
    </row>
    <row r="429" ht="25.5" customHeight="1" s="334">
      <c r="A429" s="295" t="n">
        <v>413</v>
      </c>
      <c r="B429" s="366" t="n"/>
      <c r="C429" s="305" t="inlineStr">
        <is>
          <t>Прайс из СД ОП</t>
        </is>
      </c>
      <c r="D429" s="306" t="inlineStr">
        <is>
          <t>Секция угловая 90 SLC 400 h-100 s-1,2 ТУ 3449-011-17919807-2014</t>
        </is>
      </c>
      <c r="E429" s="394" t="inlineStr">
        <is>
          <t>шт.</t>
        </is>
      </c>
      <c r="F429" s="305" t="n">
        <v>5</v>
      </c>
      <c r="G429" s="308" t="n">
        <v>338.4</v>
      </c>
      <c r="H429" s="318">
        <f>ROUND(F429*G429,2)</f>
        <v/>
      </c>
      <c r="I429" s="313" t="n"/>
      <c r="K429" s="311" t="n"/>
    </row>
    <row r="430" ht="25.5" customHeight="1" s="334">
      <c r="A430" s="295" t="n">
        <v>414</v>
      </c>
      <c r="B430" s="366" t="n"/>
      <c r="C430" s="305" t="inlineStr">
        <is>
          <t>18.5.08.18-0071</t>
        </is>
      </c>
      <c r="D430" s="306" t="inlineStr">
        <is>
          <t>Кронштейны и подставки под оборудование из сортовой стали</t>
        </is>
      </c>
      <c r="E430" s="394" t="inlineStr">
        <is>
          <t>кг</t>
        </is>
      </c>
      <c r="F430" s="305" t="n">
        <v>195</v>
      </c>
      <c r="G430" s="308" t="n">
        <v>8.52</v>
      </c>
      <c r="H430" s="318">
        <f>ROUND(F430*G430,2)</f>
        <v/>
      </c>
      <c r="I430" s="313" t="n"/>
      <c r="K430" s="311" t="n"/>
    </row>
    <row r="431">
      <c r="A431" s="295" t="n">
        <v>415</v>
      </c>
      <c r="B431" s="366" t="n"/>
      <c r="C431" s="305" t="inlineStr">
        <is>
          <t>14.4.01.01-0003</t>
        </is>
      </c>
      <c r="D431" s="306" t="inlineStr">
        <is>
          <t>Грунтовка ГФ-021 красно-коричневая</t>
        </is>
      </c>
      <c r="E431" s="394" t="inlineStr">
        <is>
          <t>т</t>
        </is>
      </c>
      <c r="F431" s="305" t="n">
        <v>0.106249</v>
      </c>
      <c r="G431" s="308" t="n">
        <v>15617.93</v>
      </c>
      <c r="H431" s="318">
        <f>ROUND(F431*G431,2)</f>
        <v/>
      </c>
    </row>
    <row r="432">
      <c r="A432" s="295" t="n">
        <v>416</v>
      </c>
      <c r="B432" s="366" t="n"/>
      <c r="C432" s="305" t="inlineStr">
        <is>
          <t>Прайс из СД ОП</t>
        </is>
      </c>
      <c r="D432" s="306" t="inlineStr">
        <is>
          <t>Скоба US 400 s-1 ТУ 3449-005-17919807-2014</t>
        </is>
      </c>
      <c r="E432" s="394" t="inlineStr">
        <is>
          <t>шт.</t>
        </is>
      </c>
      <c r="F432" s="305" t="n">
        <v>104</v>
      </c>
      <c r="G432" s="308" t="n">
        <v>15.94</v>
      </c>
      <c r="H432" s="318">
        <f>ROUND(F432*G432,2)</f>
        <v/>
      </c>
    </row>
    <row r="433">
      <c r="A433" s="295" t="n">
        <v>417</v>
      </c>
      <c r="B433" s="366" t="n"/>
      <c r="C433" s="305" t="inlineStr">
        <is>
          <t>14.4.04.08-0003</t>
        </is>
      </c>
      <c r="D433" s="306" t="inlineStr">
        <is>
          <t>Эмаль ПФ-115 серая</t>
        </is>
      </c>
      <c r="E433" s="394" t="inlineStr">
        <is>
          <t>т</t>
        </is>
      </c>
      <c r="F433" s="305" t="n">
        <v>0.114608</v>
      </c>
      <c r="G433" s="308" t="n">
        <v>14312.7</v>
      </c>
      <c r="H433" s="318">
        <f>ROUND(F433*G433,2)</f>
        <v/>
      </c>
    </row>
    <row r="434">
      <c r="A434" s="295" t="n">
        <v>418</v>
      </c>
      <c r="B434" s="366" t="n"/>
      <c r="C434" s="305" t="inlineStr">
        <is>
          <t>20.4.03.07-0021</t>
        </is>
      </c>
      <c r="D434" s="306" t="inlineStr">
        <is>
          <t>Розетка штепсельная с заземляющим контактом</t>
        </is>
      </c>
      <c r="E434" s="394" t="inlineStr">
        <is>
          <t>100 шт.</t>
        </is>
      </c>
      <c r="F434" s="305" t="n">
        <v>0.82</v>
      </c>
      <c r="G434" s="308" t="n">
        <v>1982.93</v>
      </c>
      <c r="H434" s="318">
        <f>ROUND(F434*G434,2)</f>
        <v/>
      </c>
    </row>
    <row r="435">
      <c r="A435" s="295" t="n">
        <v>419</v>
      </c>
      <c r="B435" s="366" t="n"/>
      <c r="C435" s="305" t="inlineStr">
        <is>
          <t>01.7.03.01-0001</t>
        </is>
      </c>
      <c r="D435" s="306" t="inlineStr">
        <is>
          <t>Вода</t>
        </is>
      </c>
      <c r="E435" s="394" t="inlineStr">
        <is>
          <t>м3</t>
        </is>
      </c>
      <c r="F435" s="305" t="n">
        <v>661.3095970000001</v>
      </c>
      <c r="G435" s="308" t="n">
        <v>2.44</v>
      </c>
      <c r="H435" s="318">
        <f>ROUND(F435*G435,2)</f>
        <v/>
      </c>
    </row>
    <row r="436" ht="25.5" customHeight="1" s="334">
      <c r="A436" s="295" t="n">
        <v>420</v>
      </c>
      <c r="B436" s="366" t="n"/>
      <c r="C436" s="305" t="inlineStr">
        <is>
          <t>19.2.03.02-0142</t>
        </is>
      </c>
      <c r="D436" s="306" t="inlineStr">
        <is>
          <t>Решетки вентиляционные алюминиевые АРКТОС типа АРН размером 500х800 мм</t>
        </is>
      </c>
      <c r="E436" s="394" t="inlineStr">
        <is>
          <t>шт.</t>
        </is>
      </c>
      <c r="F436" s="305" t="n">
        <v>2</v>
      </c>
      <c r="G436" s="308" t="n">
        <v>797.5</v>
      </c>
      <c r="H436" s="318">
        <f>ROUND(F436*G436,2)</f>
        <v/>
      </c>
    </row>
    <row r="437">
      <c r="A437" s="295" t="n">
        <v>421</v>
      </c>
      <c r="B437" s="366" t="n"/>
      <c r="C437" s="305" t="inlineStr">
        <is>
          <t>07.1.05.01-0004</t>
        </is>
      </c>
      <c r="D437" s="306" t="inlineStr">
        <is>
          <t>Люки металлические противопожарные (Е160)</t>
        </is>
      </c>
      <c r="E437" s="394" t="inlineStr">
        <is>
          <t>м2</t>
        </is>
      </c>
      <c r="F437" s="305" t="n">
        <v>0.72</v>
      </c>
      <c r="G437" s="308" t="n">
        <v>2168.06</v>
      </c>
      <c r="H437" s="318">
        <f>ROUND(F437*G437,2)</f>
        <v/>
      </c>
    </row>
    <row r="438">
      <c r="A438" s="295" t="n">
        <v>422</v>
      </c>
      <c r="B438" s="366" t="n"/>
      <c r="C438" s="305" t="inlineStr">
        <is>
          <t>01.7.11.07-0034</t>
        </is>
      </c>
      <c r="D438" s="306" t="inlineStr">
        <is>
          <t>Электроды диаметром 4 мм Э42А</t>
        </is>
      </c>
      <c r="E438" s="394" t="inlineStr">
        <is>
          <t>кг</t>
        </is>
      </c>
      <c r="F438" s="305" t="n">
        <v>145.6717</v>
      </c>
      <c r="G438" s="308" t="n">
        <v>10.57</v>
      </c>
      <c r="H438" s="318">
        <f>ROUND(F438*G438,2)</f>
        <v/>
      </c>
    </row>
    <row r="439">
      <c r="A439" s="295" t="n">
        <v>423</v>
      </c>
      <c r="B439" s="366" t="n"/>
      <c r="C439" s="305" t="inlineStr">
        <is>
          <t>01.7.07.29-0111</t>
        </is>
      </c>
      <c r="D439" s="306" t="inlineStr">
        <is>
          <t>Пакля пропитанная</t>
        </is>
      </c>
      <c r="E439" s="394" t="inlineStr">
        <is>
          <t>кг</t>
        </is>
      </c>
      <c r="F439" s="305" t="n">
        <v>167.7665</v>
      </c>
      <c r="G439" s="308" t="n">
        <v>9.039999999999999</v>
      </c>
      <c r="H439" s="318">
        <f>ROUND(F439*G439,2)</f>
        <v/>
      </c>
    </row>
    <row r="440">
      <c r="A440" s="295" t="n">
        <v>424</v>
      </c>
      <c r="B440" s="366" t="n"/>
      <c r="C440" s="305" t="inlineStr">
        <is>
          <t>Прайс из СД ОП</t>
        </is>
      </c>
      <c r="D440" s="306" t="inlineStr">
        <is>
          <t>Гайка с прессшайбой Мб ТУ 5285-002-17919807-2014</t>
        </is>
      </c>
      <c r="E440" s="394" t="inlineStr">
        <is>
          <t>шт.</t>
        </is>
      </c>
      <c r="F440" s="305" t="n">
        <v>6280</v>
      </c>
      <c r="G440" s="308" t="n">
        <v>0.24</v>
      </c>
      <c r="H440" s="318">
        <f>ROUND(F440*G440,2)</f>
        <v/>
      </c>
    </row>
    <row r="441" ht="25.5" customFormat="1" customHeight="1" s="294">
      <c r="A441" s="295" t="n">
        <v>425</v>
      </c>
      <c r="B441" s="366" t="n"/>
      <c r="C441" s="305" t="inlineStr">
        <is>
          <t>Прайс из СД ОП</t>
        </is>
      </c>
      <c r="D441" s="306" t="inlineStr">
        <is>
          <t>Огнетушитель порошковый ОП-10(3). Цена: 1350руб.(с НДС)</t>
        </is>
      </c>
      <c r="E441" s="394" t="inlineStr">
        <is>
          <t>шт</t>
        </is>
      </c>
      <c r="F441" s="305" t="n">
        <v>8</v>
      </c>
      <c r="G441" s="308" t="n">
        <v>187.5</v>
      </c>
      <c r="H441" s="318">
        <f>ROUND(F441*G441,2)</f>
        <v/>
      </c>
    </row>
    <row r="442" ht="38.25" customHeight="1" s="334">
      <c r="A442" s="295" t="n">
        <v>426</v>
      </c>
      <c r="B442" s="366" t="n"/>
      <c r="C442" s="305" t="inlineStr">
        <is>
          <t>07.1.03.05-0011</t>
        </is>
      </c>
      <c r="D442" s="306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E442" s="394" t="inlineStr">
        <is>
          <t>т</t>
        </is>
      </c>
      <c r="F442" s="305" t="n">
        <v>0.115</v>
      </c>
      <c r="G442" s="308" t="n">
        <v>12878.26</v>
      </c>
      <c r="H442" s="318">
        <f>ROUND(F442*G442,2)</f>
        <v/>
      </c>
    </row>
    <row r="443" ht="38.25" customHeight="1" s="334">
      <c r="A443" s="295" t="n">
        <v>427</v>
      </c>
      <c r="B443" s="366" t="n"/>
      <c r="C443" s="305" t="inlineStr">
        <is>
          <t>19.2.01.02-1012</t>
        </is>
      </c>
      <c r="D443" s="306" t="inlineStr">
        <is>
          <t>Вставки гибкие к канальным вентиляторам из оцинкованной стали с тканевой лентой, размер 600х350 мм</t>
        </is>
      </c>
      <c r="E443" s="394" t="inlineStr">
        <is>
          <t>шт.</t>
        </is>
      </c>
      <c r="F443" s="305" t="n">
        <v>8</v>
      </c>
      <c r="G443" s="308" t="n">
        <v>181.08</v>
      </c>
      <c r="H443" s="318">
        <f>ROUND(F443*G443,2)</f>
        <v/>
      </c>
      <c r="I443" s="313" t="n"/>
    </row>
    <row r="444">
      <c r="A444" s="295" t="n">
        <v>428</v>
      </c>
      <c r="B444" s="366" t="n"/>
      <c r="C444" s="305" t="inlineStr">
        <is>
          <t>12.2.03.11-0023</t>
        </is>
      </c>
      <c r="D444" s="306" t="inlineStr">
        <is>
          <t>Ткань стеклянная конструкционная марки Т-11</t>
        </is>
      </c>
      <c r="E444" s="394" t="inlineStr">
        <is>
          <t>м2</t>
        </is>
      </c>
      <c r="F444" s="305" t="n">
        <v>69.3</v>
      </c>
      <c r="G444" s="308" t="n">
        <v>20.9</v>
      </c>
      <c r="H444" s="318">
        <f>ROUND(F444*G444,2)</f>
        <v/>
      </c>
      <c r="K444" s="311" t="n"/>
    </row>
    <row r="445">
      <c r="A445" s="295" t="n">
        <v>429</v>
      </c>
      <c r="B445" s="366" t="n"/>
      <c r="C445" s="305" t="inlineStr">
        <is>
          <t>01.7.06.11-0001</t>
        </is>
      </c>
      <c r="D445" s="306" t="inlineStr">
        <is>
          <t>Лента ПСУЛ</t>
        </is>
      </c>
      <c r="E445" s="394" t="inlineStr">
        <is>
          <t>10 м</t>
        </is>
      </c>
      <c r="F445" s="305" t="n">
        <v>22.12186</v>
      </c>
      <c r="G445" s="308" t="n">
        <v>64.09999999999999</v>
      </c>
      <c r="H445" s="318">
        <f>ROUND(F445*G445,2)</f>
        <v/>
      </c>
      <c r="K445" s="311" t="n"/>
    </row>
    <row r="446">
      <c r="A446" s="295" t="n">
        <v>430</v>
      </c>
      <c r="B446" s="366" t="n"/>
      <c r="C446" s="305" t="inlineStr">
        <is>
          <t>01.7.20.08-0162</t>
        </is>
      </c>
      <c r="D446" s="306" t="inlineStr">
        <is>
          <t>Ткань мешочная</t>
        </is>
      </c>
      <c r="E446" s="394" t="inlineStr">
        <is>
          <t>10 м2</t>
        </is>
      </c>
      <c r="F446" s="305" t="n">
        <v>16.61088</v>
      </c>
      <c r="G446" s="308" t="n">
        <v>84.75</v>
      </c>
      <c r="H446" s="318">
        <f>ROUND(F446*G446,2)</f>
        <v/>
      </c>
      <c r="K446" s="311" t="n"/>
    </row>
    <row r="447">
      <c r="A447" s="295" t="n">
        <v>431</v>
      </c>
      <c r="B447" s="366" t="n"/>
      <c r="C447" s="305" t="inlineStr">
        <is>
          <t>20.2.10.04-0003</t>
        </is>
      </c>
      <c r="D447" s="306" t="inlineStr">
        <is>
          <t>Наконечники кабельные медные луженные ТМЛ-10</t>
        </is>
      </c>
      <c r="E447" s="394" t="inlineStr">
        <is>
          <t>100 шт.</t>
        </is>
      </c>
      <c r="F447" s="305" t="n">
        <v>6</v>
      </c>
      <c r="G447" s="308" t="n">
        <v>231</v>
      </c>
      <c r="H447" s="318">
        <f>ROUND(F447*G447,2)</f>
        <v/>
      </c>
    </row>
    <row r="448" ht="51" customHeight="1" s="334">
      <c r="A448" s="295" t="n">
        <v>432</v>
      </c>
      <c r="B448" s="366" t="n"/>
      <c r="C448" s="305" t="inlineStr">
        <is>
          <t>Прайс из СД ОП</t>
        </is>
      </c>
      <c r="D448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E448" s="394" t="inlineStr">
        <is>
          <t>шт.</t>
        </is>
      </c>
      <c r="F448" s="305" t="n">
        <v>7</v>
      </c>
      <c r="G448" s="308" t="n">
        <v>196.14</v>
      </c>
      <c r="H448" s="318">
        <f>ROUND(F448*G448,2)</f>
        <v/>
      </c>
    </row>
    <row r="449" ht="25.5" customHeight="1" s="334">
      <c r="A449" s="295" t="n">
        <v>433</v>
      </c>
      <c r="B449" s="366" t="n"/>
      <c r="C449" s="305" t="inlineStr">
        <is>
          <t>04.1.02.05-0043</t>
        </is>
      </c>
      <c r="D449" s="306" t="inlineStr">
        <is>
          <t>Бетон тяжелый, крупность заполнителя 20 мм, класс В15 (М200)</t>
        </is>
      </c>
      <c r="E449" s="394" t="inlineStr">
        <is>
          <t>м3</t>
        </is>
      </c>
      <c r="F449" s="305" t="n">
        <v>2.04</v>
      </c>
      <c r="G449" s="308" t="n">
        <v>665.2</v>
      </c>
      <c r="H449" s="318">
        <f>ROUND(F449*G449,2)</f>
        <v/>
      </c>
    </row>
    <row r="450">
      <c r="A450" s="295" t="n">
        <v>434</v>
      </c>
      <c r="B450" s="366" t="n"/>
      <c r="C450" s="305" t="inlineStr">
        <is>
          <t>Прайс из СД ОП</t>
        </is>
      </c>
      <c r="D450" s="306" t="inlineStr">
        <is>
          <t>Шайба 12/125</t>
        </is>
      </c>
      <c r="E450" s="394" t="inlineStr">
        <is>
          <t>шт.</t>
        </is>
      </c>
      <c r="F450" s="305" t="n">
        <v>2818</v>
      </c>
      <c r="G450" s="308" t="n">
        <v>0.47</v>
      </c>
      <c r="H450" s="318">
        <f>ROUND(F450*G450,2)</f>
        <v/>
      </c>
    </row>
    <row r="451">
      <c r="A451" s="295" t="n">
        <v>435</v>
      </c>
      <c r="B451" s="366" t="n"/>
      <c r="C451" s="305" t="inlineStr">
        <is>
          <t>Прайс из СД ОП</t>
        </is>
      </c>
      <c r="D451" s="306" t="inlineStr">
        <is>
          <t>Болт шестигранный М12/120</t>
        </is>
      </c>
      <c r="E451" s="394" t="inlineStr">
        <is>
          <t>шт.</t>
        </is>
      </c>
      <c r="F451" s="305" t="n">
        <v>180</v>
      </c>
      <c r="G451" s="308" t="n">
        <v>7.03</v>
      </c>
      <c r="H451" s="318">
        <f>ROUND(F451*G451,2)</f>
        <v/>
      </c>
    </row>
    <row r="452" ht="25.5" customHeight="1" s="334">
      <c r="A452" s="295" t="n">
        <v>436</v>
      </c>
      <c r="B452" s="366" t="n"/>
      <c r="C452" s="305" t="inlineStr">
        <is>
          <t>19.1.04.02-0006</t>
        </is>
      </c>
      <c r="D452" s="306" t="inlineStr">
        <is>
          <t>Дефлекторы статические из оцинкованной стали ДС-200, диаметр 200 мм</t>
        </is>
      </c>
      <c r="E452" s="394" t="inlineStr">
        <is>
          <t>шт.</t>
        </is>
      </c>
      <c r="F452" s="305" t="n">
        <v>2</v>
      </c>
      <c r="G452" s="308" t="n">
        <v>628</v>
      </c>
      <c r="H452" s="318">
        <f>ROUND(F452*G452,2)</f>
        <v/>
      </c>
    </row>
    <row r="453" ht="25.5" customHeight="1" s="334">
      <c r="A453" s="295" t="n">
        <v>437</v>
      </c>
      <c r="B453" s="366" t="n"/>
      <c r="C453" s="305" t="inlineStr">
        <is>
          <t>18.1.10.10-0044</t>
        </is>
      </c>
      <c r="D453" s="306" t="inlineStr">
        <is>
          <t>Смесители для умывальников СМ-УМ-ОРА с поворотным корпусом, одной рукояткой, с аэратором</t>
        </is>
      </c>
      <c r="E453" s="394" t="inlineStr">
        <is>
          <t>компл.</t>
        </is>
      </c>
      <c r="F453" s="305" t="n">
        <v>4</v>
      </c>
      <c r="G453" s="308" t="n">
        <v>312.25</v>
      </c>
      <c r="H453" s="318">
        <f>ROUND(F453*G453,2)</f>
        <v/>
      </c>
    </row>
    <row r="454" ht="25.5" customHeight="1" s="334">
      <c r="A454" s="295" t="n">
        <v>438</v>
      </c>
      <c r="B454" s="366" t="n"/>
      <c r="C454" s="305" t="inlineStr">
        <is>
          <t>04.1.02.05-0044</t>
        </is>
      </c>
      <c r="D454" s="306" t="inlineStr">
        <is>
          <t>Бетон тяжелый, крупность заполнителя 20 мм, класс В20 (М250)</t>
        </is>
      </c>
      <c r="E454" s="394" t="inlineStr">
        <is>
          <t>м3</t>
        </is>
      </c>
      <c r="F454" s="305" t="n">
        <v>1.827</v>
      </c>
      <c r="G454" s="308" t="n">
        <v>667.76</v>
      </c>
      <c r="H454" s="318">
        <f>ROUND(F454*G454,2)</f>
        <v/>
      </c>
    </row>
    <row r="455">
      <c r="A455" s="295" t="n">
        <v>439</v>
      </c>
      <c r="B455" s="366" t="n"/>
      <c r="C455" s="305" t="inlineStr">
        <is>
          <t>02.3.01.02-0015</t>
        </is>
      </c>
      <c r="D455" s="306" t="inlineStr">
        <is>
          <t>Песок природный для строительных работ средний</t>
        </is>
      </c>
      <c r="E455" s="394" t="inlineStr">
        <is>
          <t>м3</t>
        </is>
      </c>
      <c r="F455" s="305" t="n">
        <v>22.0745</v>
      </c>
      <c r="G455" s="308" t="n">
        <v>55.22</v>
      </c>
      <c r="H455" s="318">
        <f>ROUND(F455*G455,2)</f>
        <v/>
      </c>
    </row>
    <row r="456">
      <c r="A456" s="295" t="n">
        <v>440</v>
      </c>
      <c r="B456" s="366" t="n"/>
      <c r="C456" s="305" t="inlineStr">
        <is>
          <t>Прайс из СД ОП</t>
        </is>
      </c>
      <c r="D456" s="306" t="inlineStr">
        <is>
          <t>Гайка с прессшайбой Мб ТУ 5285-002-17919807-2014</t>
        </is>
      </c>
      <c r="E456" s="394" t="inlineStr">
        <is>
          <t>шт.</t>
        </is>
      </c>
      <c r="F456" s="305" t="n">
        <v>4923</v>
      </c>
      <c r="G456" s="308" t="n">
        <v>0.24</v>
      </c>
      <c r="H456" s="318">
        <f>ROUND(F456*G456,2)</f>
        <v/>
      </c>
    </row>
    <row r="457" ht="25.5" customHeight="1" s="334">
      <c r="A457" s="295" t="n">
        <v>441</v>
      </c>
      <c r="B457" s="366" t="n"/>
      <c r="C457" s="305" t="inlineStr">
        <is>
          <t>Прайс из СД ОП</t>
        </is>
      </c>
      <c r="D457" s="306" t="inlineStr">
        <is>
          <t>Лоток лестничный SL 600 h-80 s-1 ТУ 3449-011-17919807-2014</t>
        </is>
      </c>
      <c r="E457" s="394" t="inlineStr">
        <is>
          <t>м</t>
        </is>
      </c>
      <c r="F457" s="305" t="n">
        <v>12</v>
      </c>
      <c r="G457" s="308" t="n">
        <v>98.42</v>
      </c>
      <c r="H457" s="318">
        <f>ROUND(F457*G457,2)</f>
        <v/>
      </c>
    </row>
    <row r="458" ht="38.25" customHeight="1" s="334">
      <c r="A458" s="295" t="n">
        <v>442</v>
      </c>
      <c r="B458" s="366" t="n"/>
      <c r="C458" s="305" t="inlineStr">
        <is>
          <t>Прайс из СД ОП</t>
        </is>
      </c>
      <c r="D458" s="306" t="inlineStr">
        <is>
          <t>Вентили запорный пожарный,с муфтой и цапкой  Д=65 мм  КПЧП 65-1( прим. 11кч11р). Цена: 1060руб.(с НДС)</t>
        </is>
      </c>
      <c r="E458" s="394" t="inlineStr">
        <is>
          <t>шт.</t>
        </is>
      </c>
      <c r="F458" s="305" t="n">
        <v>8</v>
      </c>
      <c r="G458" s="308" t="n">
        <v>147.25</v>
      </c>
      <c r="H458" s="318">
        <f>ROUND(F458*G458,2)</f>
        <v/>
      </c>
    </row>
    <row r="459" ht="38.25" customHeight="1" s="334">
      <c r="A459" s="295" t="n">
        <v>443</v>
      </c>
      <c r="B459" s="366" t="n"/>
      <c r="C459" s="305" t="inlineStr">
        <is>
          <t>19.1.01.03-0022</t>
        </is>
      </c>
      <c r="D459" s="306" t="inlineStr">
        <is>
          <t>Воздуховоды из оцинкованной стали с шиной и уголками толщиной 0,7 мм, периметром 1100 мм (b=0.8мм 300х250 7м)</t>
        </is>
      </c>
      <c r="E459" s="394" t="inlineStr">
        <is>
          <t>м2</t>
        </is>
      </c>
      <c r="F459" s="305" t="n">
        <v>7.7</v>
      </c>
      <c r="G459" s="308" t="n">
        <v>149.74</v>
      </c>
      <c r="H459" s="318">
        <f>ROUND(F459*G459,2)</f>
        <v/>
      </c>
    </row>
    <row r="460" ht="25.5" customHeight="1" s="334">
      <c r="A460" s="295" t="n">
        <v>444</v>
      </c>
      <c r="B460" s="366" t="n"/>
      <c r="C460" s="305" t="inlineStr">
        <is>
          <t>08.3.03.06-0002</t>
        </is>
      </c>
      <c r="D460" s="306" t="inlineStr">
        <is>
          <t>Проволока горячекатаная в мотках, диаметром 6,3-6,5 мм</t>
        </is>
      </c>
      <c r="E460" s="394" t="inlineStr">
        <is>
          <t>т</t>
        </is>
      </c>
      <c r="F460" s="305" t="n">
        <v>0.25385</v>
      </c>
      <c r="G460" s="308" t="n">
        <v>4453.93</v>
      </c>
      <c r="H460" s="318">
        <f>ROUND(F460*G460,2)</f>
        <v/>
      </c>
    </row>
    <row r="461">
      <c r="A461" s="295" t="n">
        <v>445</v>
      </c>
      <c r="B461" s="366" t="n"/>
      <c r="C461" s="305" t="inlineStr">
        <is>
          <t>01.7.07.29-0091</t>
        </is>
      </c>
      <c r="D461" s="306" t="inlineStr">
        <is>
          <t>Опилки древесные</t>
        </is>
      </c>
      <c r="E461" s="394" t="inlineStr">
        <is>
          <t>м3</t>
        </is>
      </c>
      <c r="F461" s="305" t="n">
        <v>30.2894</v>
      </c>
      <c r="G461" s="308" t="n">
        <v>34.92</v>
      </c>
      <c r="H461" s="318">
        <f>ROUND(F461*G461,2)</f>
        <v/>
      </c>
    </row>
    <row r="462" ht="25.5" customHeight="1" s="334">
      <c r="A462" s="295" t="n">
        <v>446</v>
      </c>
      <c r="B462" s="366" t="n"/>
      <c r="C462" s="305" t="inlineStr">
        <is>
          <t>24.3.03.02-0002</t>
        </is>
      </c>
      <c r="D462" s="306" t="inlineStr">
        <is>
          <t>Трубопроводы канализации из полиэтиленовых труб высокой плотности с гильзами, диаметром 110 мм</t>
        </is>
      </c>
      <c r="E462" s="394" t="inlineStr">
        <is>
          <t>м</t>
        </is>
      </c>
      <c r="F462" s="305" t="n">
        <v>14.97</v>
      </c>
      <c r="G462" s="308" t="n">
        <v>70.41</v>
      </c>
      <c r="H462" s="318">
        <f>ROUND(F462*G462,2)</f>
        <v/>
      </c>
    </row>
    <row r="463">
      <c r="A463" s="295" t="n">
        <v>447</v>
      </c>
      <c r="B463" s="366" t="n"/>
      <c r="C463" s="305" t="inlineStr">
        <is>
          <t>08.3.11.01-0091</t>
        </is>
      </c>
      <c r="D463" s="306" t="inlineStr">
        <is>
          <t>Швеллеры № 40 из стали марки Ст0</t>
        </is>
      </c>
      <c r="E463" s="394" t="inlineStr">
        <is>
          <t>т</t>
        </is>
      </c>
      <c r="F463" s="305" t="n">
        <v>0.212314</v>
      </c>
      <c r="G463" s="308" t="n">
        <v>4917.86</v>
      </c>
      <c r="H463" s="318">
        <f>ROUND(F463*G463,2)</f>
        <v/>
      </c>
    </row>
    <row r="464" ht="25.5" customHeight="1" s="334">
      <c r="A464" s="295" t="n">
        <v>448</v>
      </c>
      <c r="B464" s="366" t="n"/>
      <c r="C464" s="305" t="inlineStr">
        <is>
          <t>Прайс из СД ОП</t>
        </is>
      </c>
      <c r="D464" s="306" t="inlineStr">
        <is>
          <t>Воздуховод из тонколистовой стали b=1.0мм 300х250 L=1500</t>
        </is>
      </c>
      <c r="E464" s="394" t="inlineStr">
        <is>
          <t>шт.</t>
        </is>
      </c>
      <c r="F464" s="305" t="n">
        <v>1</v>
      </c>
      <c r="G464" s="308" t="n">
        <v>1042</v>
      </c>
      <c r="H464" s="318">
        <f>ROUND(F464*G464,2)</f>
        <v/>
      </c>
    </row>
    <row r="465" ht="25.5" customHeight="1" s="334">
      <c r="A465" s="295" t="n">
        <v>449</v>
      </c>
      <c r="B465" s="366" t="n"/>
      <c r="C465" s="305" t="inlineStr">
        <is>
          <t>19.2.03.02-0080</t>
        </is>
      </c>
      <c r="D465" s="306" t="inlineStr">
        <is>
          <t>Решетки вентиляционные алюминиевые АРКТОС типа АМН, размером 150х150 мм</t>
        </is>
      </c>
      <c r="E465" s="394" t="inlineStr">
        <is>
          <t>шт.</t>
        </is>
      </c>
      <c r="F465" s="305" t="n">
        <v>17</v>
      </c>
      <c r="G465" s="308" t="n">
        <v>59.35</v>
      </c>
      <c r="H465" s="318">
        <f>ROUND(F465*G465,2)</f>
        <v/>
      </c>
    </row>
    <row r="466" ht="25.5" customHeight="1" s="334">
      <c r="A466" s="295" t="n">
        <v>450</v>
      </c>
      <c r="B466" s="366" t="n"/>
      <c r="C466" s="305" t="inlineStr">
        <is>
          <t>Прайс из СД ОП</t>
        </is>
      </c>
      <c r="D466" s="306" t="inlineStr">
        <is>
          <t>Переходник ширины левый SCPP-L 400 h-80 s-1,0 ТУ 3449-011-17919807-2014</t>
        </is>
      </c>
      <c r="E466" s="394" t="inlineStr">
        <is>
          <t>шт.</t>
        </is>
      </c>
      <c r="F466" s="305" t="n">
        <v>18</v>
      </c>
      <c r="G466" s="308" t="n">
        <v>55.33</v>
      </c>
      <c r="H466" s="318">
        <f>ROUND(F466*G466,2)</f>
        <v/>
      </c>
    </row>
    <row r="467" ht="25.5" customHeight="1" s="334">
      <c r="A467" s="295" t="n">
        <v>451</v>
      </c>
      <c r="B467" s="366" t="n"/>
      <c r="C467" s="305" t="inlineStr">
        <is>
          <t>Прайс из СД ОП</t>
        </is>
      </c>
      <c r="D467" s="306" t="inlineStr">
        <is>
          <t>Воздуховод из тонколистовой оцинкованной стали b=0.8мм ф125 L=3000</t>
        </is>
      </c>
      <c r="E467" s="394" t="inlineStr">
        <is>
          <t>шт.</t>
        </is>
      </c>
      <c r="F467" s="305" t="n">
        <v>2</v>
      </c>
      <c r="G467" s="308" t="n">
        <v>491</v>
      </c>
      <c r="H467" s="318">
        <f>ROUND(F467*G467,2)</f>
        <v/>
      </c>
    </row>
    <row r="468">
      <c r="A468" s="295" t="n">
        <v>452</v>
      </c>
      <c r="B468" s="366" t="n"/>
      <c r="C468" s="305" t="inlineStr">
        <is>
          <t>11.3.03.01-0003</t>
        </is>
      </c>
      <c r="D468" s="306" t="inlineStr">
        <is>
          <t>Доски подоконные ПВХ, шириной 200 мм</t>
        </is>
      </c>
      <c r="E468" s="394" t="inlineStr">
        <is>
          <t>м</t>
        </is>
      </c>
      <c r="F468" s="305" t="n">
        <v>36.82</v>
      </c>
      <c r="G468" s="308" t="n">
        <v>25.94</v>
      </c>
      <c r="H468" s="318">
        <f>ROUND(F468*G468,2)</f>
        <v/>
      </c>
    </row>
    <row r="469">
      <c r="A469" s="295" t="n">
        <v>453</v>
      </c>
      <c r="B469" s="366" t="n"/>
      <c r="C469" s="305" t="inlineStr">
        <is>
          <t>Прайс из СД ОП</t>
        </is>
      </c>
      <c r="D469" s="306" t="inlineStr">
        <is>
          <t>Декоративная крышка 41/41</t>
        </is>
      </c>
      <c r="E469" s="394" t="inlineStr">
        <is>
          <t>шт.</t>
        </is>
      </c>
      <c r="F469" s="305" t="n">
        <v>400</v>
      </c>
      <c r="G469" s="308" t="n">
        <v>2.35</v>
      </c>
      <c r="H469" s="318">
        <f>ROUND(F469*G469,2)</f>
        <v/>
      </c>
    </row>
    <row r="470" ht="25.5" customHeight="1" s="334">
      <c r="A470" s="295" t="n">
        <v>454</v>
      </c>
      <c r="B470" s="366" t="n"/>
      <c r="C470" s="305" t="inlineStr">
        <is>
          <t>08.4.03.03-0029</t>
        </is>
      </c>
      <c r="D470" s="306" t="inlineStr">
        <is>
          <t>Горячекатаная арматурная сталь периодического профиля класса А-III, диаметром 6 мм</t>
        </is>
      </c>
      <c r="E470" s="394" t="inlineStr">
        <is>
          <t>т</t>
        </is>
      </c>
      <c r="F470" s="305" t="n">
        <v>0.11122</v>
      </c>
      <c r="G470" s="308" t="n">
        <v>8217.950000000001</v>
      </c>
      <c r="H470" s="318">
        <f>ROUND(F470*G470,2)</f>
        <v/>
      </c>
    </row>
    <row r="471" ht="25.5" customHeight="1" s="334">
      <c r="A471" s="295" t="n">
        <v>455</v>
      </c>
      <c r="B471" s="366" t="n"/>
      <c r="C471" s="305" t="inlineStr">
        <is>
          <t>01.7.19.04-0031</t>
        </is>
      </c>
      <c r="D471" s="306" t="inlineStr">
        <is>
          <t>Прокладки резиновые (пластина техническая прессованная)</t>
        </is>
      </c>
      <c r="E471" s="394" t="inlineStr">
        <is>
          <t>кг</t>
        </is>
      </c>
      <c r="F471" s="305" t="n">
        <v>39.4818</v>
      </c>
      <c r="G471" s="308" t="n">
        <v>23.09</v>
      </c>
      <c r="H471" s="318">
        <f>ROUND(F471*G471,2)</f>
        <v/>
      </c>
    </row>
    <row r="472" ht="25.5" customHeight="1" s="334">
      <c r="A472" s="295" t="n">
        <v>456</v>
      </c>
      <c r="B472" s="366" t="n"/>
      <c r="C472" s="305" t="inlineStr">
        <is>
          <t>ЭТМ, 15.02.2017г.л.33А</t>
        </is>
      </c>
      <c r="D472" s="306" t="inlineStr">
        <is>
          <t>Герметик огнезащитный картридж 300мл (DS1202) Цена: 613.0 руб.(с НДС) 7175-1ПС_2-ПЛ-002-28СМ</t>
        </is>
      </c>
      <c r="E472" s="394" t="inlineStr">
        <is>
          <t>шт.</t>
        </is>
      </c>
      <c r="F472" s="305" t="n">
        <v>10</v>
      </c>
      <c r="G472" s="308" t="n">
        <v>85.7</v>
      </c>
      <c r="H472" s="318">
        <f>ROUND(F472*G472,2)</f>
        <v/>
      </c>
    </row>
    <row r="473" ht="38.25" customHeight="1" s="334">
      <c r="A473" s="295" t="n">
        <v>457</v>
      </c>
      <c r="B473" s="366" t="n"/>
      <c r="C473" s="305" t="inlineStr">
        <is>
          <t>19.4.02.03-0003</t>
        </is>
      </c>
      <c r="D473" s="306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E473" s="394" t="inlineStr">
        <is>
          <t>шт.</t>
        </is>
      </c>
      <c r="F473" s="305" t="n">
        <v>2</v>
      </c>
      <c r="G473" s="308" t="n">
        <v>416.5</v>
      </c>
      <c r="H473" s="318">
        <f>ROUND(F473*G473,2)</f>
        <v/>
      </c>
    </row>
    <row r="474" ht="25.5" customHeight="1" s="334">
      <c r="A474" s="295" t="n">
        <v>458</v>
      </c>
      <c r="B474" s="366" t="n"/>
      <c r="C474" s="305" t="inlineStr">
        <is>
          <t>Прайс из СД ОП</t>
        </is>
      </c>
      <c r="D474" s="306" t="inlineStr">
        <is>
          <t>Трубы полипропиленовые PPR PN Д=50мм. Цена: 397.56руб.(с НДС)</t>
        </is>
      </c>
      <c r="E474" s="394" t="inlineStr">
        <is>
          <t>м</t>
        </is>
      </c>
      <c r="F474" s="305" t="n">
        <v>15</v>
      </c>
      <c r="G474" s="308" t="n">
        <v>55.2</v>
      </c>
      <c r="H474" s="318">
        <f>ROUND(F474*G474,2)</f>
        <v/>
      </c>
    </row>
    <row r="475" ht="51" customHeight="1" s="334">
      <c r="A475" s="295" t="n">
        <v>459</v>
      </c>
      <c r="B475" s="366" t="n"/>
      <c r="C475" s="305" t="inlineStr">
        <is>
          <t>23.3.03.02-0163</t>
        </is>
      </c>
      <c r="D475" s="306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E475" s="394" t="inlineStr">
        <is>
          <t>м</t>
        </is>
      </c>
      <c r="F475" s="305" t="n">
        <v>2.79</v>
      </c>
      <c r="G475" s="308" t="n">
        <v>296.1</v>
      </c>
      <c r="H475" s="318">
        <f>ROUND(F475*G475,2)</f>
        <v/>
      </c>
    </row>
    <row r="476" ht="25.5" customHeight="1" s="334">
      <c r="A476" s="295" t="n">
        <v>460</v>
      </c>
      <c r="B476" s="366" t="n"/>
      <c r="C476" s="305" t="inlineStr">
        <is>
          <t>Прайс из СД ОП</t>
        </is>
      </c>
      <c r="D476" s="306" t="inlineStr">
        <is>
          <t>Компенсатор фланцевый Д=50мм "Dаnfos". Цена: 5880руб.(с НДС)</t>
        </is>
      </c>
      <c r="E476" s="394" t="inlineStr">
        <is>
          <t>шт.</t>
        </is>
      </c>
      <c r="F476" s="305" t="n">
        <v>1</v>
      </c>
      <c r="G476" s="308" t="n">
        <v>817</v>
      </c>
      <c r="H476" s="318">
        <f>ROUND(F476*G476,2)</f>
        <v/>
      </c>
    </row>
    <row r="477">
      <c r="A477" s="295" t="n">
        <v>461</v>
      </c>
      <c r="B477" s="366" t="n"/>
      <c r="C477" s="305" t="inlineStr">
        <is>
          <t>Прайс из СД ОП</t>
        </is>
      </c>
      <c r="D477" s="306" t="inlineStr">
        <is>
          <t>Шайба 12/125</t>
        </is>
      </c>
      <c r="E477" s="394" t="inlineStr">
        <is>
          <t>шт.</t>
        </is>
      </c>
      <c r="F477" s="305" t="n">
        <v>1690</v>
      </c>
      <c r="G477" s="308" t="n">
        <v>0.47</v>
      </c>
      <c r="H477" s="318">
        <f>ROUND(F477*G477,2)</f>
        <v/>
      </c>
    </row>
    <row r="478" ht="25.5" customHeight="1" s="334">
      <c r="A478" s="295" t="n">
        <v>462</v>
      </c>
      <c r="B478" s="366" t="n"/>
      <c r="C478" s="305" t="inlineStr">
        <is>
          <t>Прайс из СД ОП</t>
        </is>
      </c>
      <c r="D478" s="306" t="inlineStr">
        <is>
          <t>Уголок двухмерный СТД-41-2 7175-1ПС_2-ПЛ-002-28СМ</t>
        </is>
      </c>
      <c r="E478" s="394" t="inlineStr">
        <is>
          <t>шт</t>
        </is>
      </c>
      <c r="F478" s="305" t="n">
        <v>22</v>
      </c>
      <c r="G478" s="308" t="n">
        <v>35.86</v>
      </c>
      <c r="H478" s="318">
        <f>ROUND(F478*G478,2)</f>
        <v/>
      </c>
    </row>
    <row r="479" ht="25.5" customHeight="1" s="334">
      <c r="A479" s="295" t="n">
        <v>463</v>
      </c>
      <c r="B479" s="366" t="n"/>
      <c r="C479" s="305" t="inlineStr">
        <is>
          <t>Прайс из СД ОП</t>
        </is>
      </c>
      <c r="D479" s="306" t="inlineStr">
        <is>
          <t>Переходник ширины правый SCPP-P 400 h-200 s-1,0 ТУ 3449-011-17919807-2014</t>
        </is>
      </c>
      <c r="E479" s="394" t="inlineStr">
        <is>
          <t>шт.</t>
        </is>
      </c>
      <c r="F479" s="305" t="n">
        <v>14</v>
      </c>
      <c r="G479" s="308" t="n">
        <v>55.29</v>
      </c>
      <c r="H479" s="318">
        <f>ROUND(F479*G479,2)</f>
        <v/>
      </c>
    </row>
    <row r="480" ht="25.5" customHeight="1" s="334">
      <c r="A480" s="295" t="n">
        <v>464</v>
      </c>
      <c r="B480" s="366" t="n"/>
      <c r="C480" s="305" t="inlineStr">
        <is>
          <t>11.1.03.05-0084</t>
        </is>
      </c>
      <c r="D480" s="306" t="inlineStr">
        <is>
          <t>Доски необрезные хвойных пород длиной 4-6,5 м, все ширины, толщиной 44 мм и более, II сорта</t>
        </is>
      </c>
      <c r="E480" s="394" t="inlineStr">
        <is>
          <t>м3</t>
        </is>
      </c>
      <c r="F480" s="305" t="n">
        <v>0.91596</v>
      </c>
      <c r="G480" s="308" t="n">
        <v>832.7</v>
      </c>
      <c r="H480" s="318">
        <f>ROUND(F480*G480,2)</f>
        <v/>
      </c>
    </row>
    <row r="481" ht="25.5" customHeight="1" s="334">
      <c r="A481" s="295" t="n">
        <v>465</v>
      </c>
      <c r="B481" s="366" t="n"/>
      <c r="C481" s="305" t="inlineStr">
        <is>
          <t>20.2.05.02-0011</t>
        </is>
      </c>
      <c r="D481" s="306" t="inlineStr">
        <is>
          <t>Держатель с защелкой DKC для труб диаметром 25 мм</t>
        </is>
      </c>
      <c r="E481" s="394" t="inlineStr">
        <is>
          <t>100 шт.</t>
        </is>
      </c>
      <c r="F481" s="305" t="n">
        <v>20</v>
      </c>
      <c r="G481" s="308" t="n">
        <v>38</v>
      </c>
      <c r="H481" s="318">
        <f>ROUND(F481*G481,2)</f>
        <v/>
      </c>
    </row>
    <row r="482">
      <c r="A482" s="295" t="n">
        <v>466</v>
      </c>
      <c r="B482" s="366" t="n"/>
      <c r="C482" s="305" t="inlineStr">
        <is>
          <t>01.7.15.04-0011</t>
        </is>
      </c>
      <c r="D482" s="306" t="inlineStr">
        <is>
          <t>Винты с полукруглой головкой длиной 50 мм</t>
        </is>
      </c>
      <c r="E482" s="394" t="inlineStr">
        <is>
          <t>т</t>
        </is>
      </c>
      <c r="F482" s="305" t="n">
        <v>0.060222</v>
      </c>
      <c r="G482" s="308" t="n">
        <v>12498.09</v>
      </c>
      <c r="H482" s="318">
        <f>ROUND(F482*G482,2)</f>
        <v/>
      </c>
    </row>
    <row r="483" ht="25.5" customHeight="1" s="334">
      <c r="A483" s="295" t="n">
        <v>467</v>
      </c>
      <c r="B483" s="366" t="n"/>
      <c r="C483" s="305" t="inlineStr">
        <is>
          <t>01.7.06.05-0041</t>
        </is>
      </c>
      <c r="D483" s="306" t="inlineStr">
        <is>
          <t>Лента изоляционная прорезиненная односторонняя ширина 20 мм, толщина 0,25-0,35 мм</t>
        </is>
      </c>
      <c r="E483" s="394" t="inlineStr">
        <is>
          <t>кг</t>
        </is>
      </c>
      <c r="F483" s="305" t="n">
        <v>24.5676</v>
      </c>
      <c r="G483" s="308" t="n">
        <v>30.38</v>
      </c>
      <c r="H483" s="318">
        <f>ROUND(F483*G483,2)</f>
        <v/>
      </c>
    </row>
    <row r="484" ht="25.5" customHeight="1" s="334">
      <c r="A484" s="295" t="n">
        <v>468</v>
      </c>
      <c r="B484" s="366" t="n"/>
      <c r="C484" s="305" t="inlineStr">
        <is>
          <t>04.1.02.01-0006</t>
        </is>
      </c>
      <c r="D484" s="306" t="inlineStr">
        <is>
          <t>Надбака на водонепроницаемость W6. Бетон песчаный, класс В15 (М200)</t>
        </is>
      </c>
      <c r="E484" s="394" t="inlineStr">
        <is>
          <t>м3</t>
        </is>
      </c>
      <c r="F484" s="305" t="n">
        <v>43.442</v>
      </c>
      <c r="G484" s="308" t="n">
        <v>17.15</v>
      </c>
      <c r="H484" s="318">
        <f>ROUND(F484*G484,2)</f>
        <v/>
      </c>
    </row>
    <row r="485" ht="38.25" customHeight="1" s="334">
      <c r="A485" s="295" t="n">
        <v>469</v>
      </c>
      <c r="B485" s="366" t="n"/>
      <c r="C485" s="305" t="inlineStr">
        <is>
          <t>23.8.03.11-0650</t>
        </is>
      </c>
      <c r="D485" s="306" t="inlineStr">
        <is>
          <t>Фланцы стальные плоские приварные из стали ВСт3сп2, ВСт3сп3, давлением 1,0 МПа (10 кгс/см2), диаметром 25 мм</t>
        </is>
      </c>
      <c r="E485" s="394" t="inlineStr">
        <is>
          <t>шт.</t>
        </is>
      </c>
      <c r="F485" s="305" t="n">
        <v>44</v>
      </c>
      <c r="G485" s="308" t="n">
        <v>16.82</v>
      </c>
      <c r="H485" s="318">
        <f>ROUND(F485*G485,2)</f>
        <v/>
      </c>
    </row>
    <row r="486" ht="51" customHeight="1" s="334">
      <c r="A486" s="295" t="n">
        <v>470</v>
      </c>
      <c r="B486" s="366" t="n"/>
      <c r="C486" s="305" t="inlineStr">
        <is>
          <t>18.2.01.06-0036</t>
        </is>
      </c>
      <c r="D486" s="306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E486" s="394" t="inlineStr">
        <is>
          <t>компл.</t>
        </is>
      </c>
      <c r="F486" s="305" t="n">
        <v>2</v>
      </c>
      <c r="G486" s="308" t="n">
        <v>364.5</v>
      </c>
      <c r="H486" s="318">
        <f>ROUND(F486*G486,2)</f>
        <v/>
      </c>
    </row>
    <row r="487" ht="25.5" customHeight="1" s="334">
      <c r="A487" s="295" t="n">
        <v>471</v>
      </c>
      <c r="B487" s="366" t="n"/>
      <c r="C487" s="305" t="inlineStr">
        <is>
          <t>12.2.05.10-0017</t>
        </is>
      </c>
      <c r="D487" s="306" t="inlineStr">
        <is>
          <t>Плиты минераловатные «Лайт-Баттс» ROCKWOOL, толщина 50 мм</t>
        </is>
      </c>
      <c r="E487" s="394" t="inlineStr">
        <is>
          <t>м2</t>
        </is>
      </c>
      <c r="F487" s="305" t="n">
        <v>35</v>
      </c>
      <c r="G487" s="308" t="n">
        <v>20.37</v>
      </c>
      <c r="H487" s="318">
        <f>ROUND(F487*G487,2)</f>
        <v/>
      </c>
    </row>
    <row r="488" ht="25.5" customHeight="1" s="334">
      <c r="A488" s="295" t="n">
        <v>472</v>
      </c>
      <c r="B488" s="366" t="n"/>
      <c r="C488" s="305" t="inlineStr">
        <is>
          <t>Прайс из СД ОП</t>
        </is>
      </c>
      <c r="D488" s="306" t="inlineStr">
        <is>
          <t>Электроводонагреватель V=100 л. "ISEA". Цена: 5064руб.(с НДС)</t>
        </is>
      </c>
      <c r="E488" s="394" t="inlineStr">
        <is>
          <t>шт.</t>
        </is>
      </c>
      <c r="F488" s="305" t="n">
        <v>1</v>
      </c>
      <c r="G488" s="308" t="n">
        <v>703</v>
      </c>
      <c r="H488" s="318">
        <f>ROUND(F488*G488,2)</f>
        <v/>
      </c>
    </row>
    <row r="489" ht="25.5" customHeight="1" s="334">
      <c r="A489" s="295" t="n">
        <v>473</v>
      </c>
      <c r="B489" s="366" t="n"/>
      <c r="C489" s="305" t="inlineStr">
        <is>
          <t>Прайс из СД ОП</t>
        </is>
      </c>
      <c r="D489" s="306" t="inlineStr">
        <is>
          <t>Фиксатор кабеля TR-E 100 (07714) Цена 126.0 руб. с НДС 7175-1ПС_2-ПЛ-002-28СМ</t>
        </is>
      </c>
      <c r="E489" s="394" t="inlineStr">
        <is>
          <t>шт.</t>
        </is>
      </c>
      <c r="F489" s="305" t="n">
        <v>40</v>
      </c>
      <c r="G489" s="308" t="n">
        <v>17.5</v>
      </c>
      <c r="H489" s="318">
        <f>ROUND(F489*G489,2)</f>
        <v/>
      </c>
    </row>
    <row r="490">
      <c r="A490" s="295" t="n">
        <v>474</v>
      </c>
      <c r="B490" s="366" t="n"/>
      <c r="C490" s="305" t="inlineStr">
        <is>
          <t>01.2.03.03-0044</t>
        </is>
      </c>
      <c r="D490" s="306" t="inlineStr">
        <is>
          <t>Мастика битумно-латексная кровельная</t>
        </is>
      </c>
      <c r="E490" s="394" t="inlineStr">
        <is>
          <t>т</t>
        </is>
      </c>
      <c r="F490" s="305" t="n">
        <v>0.230026</v>
      </c>
      <c r="G490" s="308" t="n">
        <v>3040</v>
      </c>
      <c r="H490" s="318">
        <f>ROUND(F490*G490,2)</f>
        <v/>
      </c>
    </row>
    <row r="491">
      <c r="A491" s="295" t="n">
        <v>475</v>
      </c>
      <c r="B491" s="366" t="n"/>
      <c r="C491" s="305" t="inlineStr">
        <is>
          <t>14.4.02.09-0001</t>
        </is>
      </c>
      <c r="D491" s="306" t="inlineStr">
        <is>
          <t>Краска</t>
        </is>
      </c>
      <c r="E491" s="394" t="inlineStr">
        <is>
          <t>кг</t>
        </is>
      </c>
      <c r="F491" s="305" t="n">
        <v>23.951</v>
      </c>
      <c r="G491" s="308" t="n">
        <v>28.59</v>
      </c>
      <c r="H491" s="318">
        <f>ROUND(F491*G491,2)</f>
        <v/>
      </c>
    </row>
    <row r="492">
      <c r="A492" s="295" t="n">
        <v>476</v>
      </c>
      <c r="B492" s="366" t="n"/>
      <c r="C492" s="305" t="inlineStr">
        <is>
          <t>01.7.15.14-0062</t>
        </is>
      </c>
      <c r="D492" s="306" t="inlineStr">
        <is>
          <t>Шурупы-саморезы 4,2х16 мм</t>
        </is>
      </c>
      <c r="E492" s="394" t="inlineStr">
        <is>
          <t>100 шт.</t>
        </is>
      </c>
      <c r="F492" s="305" t="n">
        <v>67.6533</v>
      </c>
      <c r="G492" s="308" t="n">
        <v>10</v>
      </c>
      <c r="H492" s="318">
        <f>ROUND(F492*G492,2)</f>
        <v/>
      </c>
    </row>
    <row r="493" ht="25.5" customHeight="1" s="334">
      <c r="A493" s="295" t="n">
        <v>477</v>
      </c>
      <c r="B493" s="366" t="n"/>
      <c r="C493" s="305" t="inlineStr">
        <is>
          <t>19.1.01.03-0071</t>
        </is>
      </c>
      <c r="D493" s="306" t="inlineStr">
        <is>
          <t>Воздуховоды из оцинкованной стали толщиной 0,5 мм, диаметром до 200 мм ( д-160 10м; д-125 5м)</t>
        </is>
      </c>
      <c r="E493" s="394" t="inlineStr">
        <is>
          <t>м2</t>
        </is>
      </c>
      <c r="F493" s="305" t="n">
        <v>6.99</v>
      </c>
      <c r="G493" s="308" t="n">
        <v>96.28</v>
      </c>
      <c r="H493" s="318">
        <f>ROUND(F493*G493,2)</f>
        <v/>
      </c>
    </row>
    <row r="494" ht="25.5" customHeight="1" s="334">
      <c r="A494" s="295" t="n">
        <v>478</v>
      </c>
      <c r="B494" s="366" t="n"/>
      <c r="C494" s="305" t="inlineStr">
        <is>
          <t>Прайс из СД ОП</t>
        </is>
      </c>
      <c r="D494" s="306" t="inlineStr">
        <is>
          <t>Огнетушитель порошковый ОП-4(3). Цена: 605руб.(с НДС)</t>
        </is>
      </c>
      <c r="E494" s="394" t="inlineStr">
        <is>
          <t>шт</t>
        </is>
      </c>
      <c r="F494" s="305" t="n">
        <v>8</v>
      </c>
      <c r="G494" s="308" t="n">
        <v>84</v>
      </c>
      <c r="H494" s="318">
        <f>ROUND(F494*G494,2)</f>
        <v/>
      </c>
    </row>
    <row r="495" ht="38.25" customHeight="1" s="334">
      <c r="A495" s="295" t="n">
        <v>479</v>
      </c>
      <c r="B495" s="366" t="n"/>
      <c r="C495" s="305" t="inlineStr">
        <is>
          <t>05.1.03.09-0013</t>
        </is>
      </c>
      <c r="D495" s="306" t="inlineStr">
        <is>
          <t>Перемычка брусковая 2ПБ-19-3-п /бетон В15 (М200), объем 0,033 м3, расход арматуры 0,11 кг/ (серия 1.038.1-1 вып. 1)</t>
        </is>
      </c>
      <c r="E495" s="394" t="inlineStr">
        <is>
          <t>шт.</t>
        </is>
      </c>
      <c r="F495" s="305" t="n">
        <v>15</v>
      </c>
      <c r="G495" s="308" t="n">
        <v>44.47</v>
      </c>
      <c r="H495" s="318">
        <f>ROUND(F495*G495,2)</f>
        <v/>
      </c>
    </row>
    <row r="496">
      <c r="A496" s="295" t="n">
        <v>480</v>
      </c>
      <c r="B496" s="366" t="n"/>
      <c r="C496" s="305" t="inlineStr">
        <is>
          <t>18.3.01.04-0001</t>
        </is>
      </c>
      <c r="D496" s="306" t="inlineStr">
        <is>
          <t>Стволы пожарные ручные марки РС, диаметр 50 мм</t>
        </is>
      </c>
      <c r="E496" s="394" t="inlineStr">
        <is>
          <t>шт.</t>
        </is>
      </c>
      <c r="F496" s="305" t="n">
        <v>8</v>
      </c>
      <c r="G496" s="308" t="n">
        <v>82.56999999999999</v>
      </c>
      <c r="H496" s="318">
        <f>ROUND(F496*G496,2)</f>
        <v/>
      </c>
    </row>
    <row r="497">
      <c r="A497" s="295" t="n">
        <v>481</v>
      </c>
      <c r="B497" s="366" t="n"/>
      <c r="C497" s="305" t="inlineStr">
        <is>
          <t>Прайс из СД ОП</t>
        </is>
      </c>
      <c r="D497" s="306" t="inlineStr">
        <is>
          <t>Гайка с прессшайбой М12 7175-1ПС_2-ПЛ-002-28СМ</t>
        </is>
      </c>
      <c r="E497" s="394" t="inlineStr">
        <is>
          <t>шт</t>
        </is>
      </c>
      <c r="F497" s="305" t="n">
        <v>340</v>
      </c>
      <c r="G497" s="308" t="n">
        <v>1.9</v>
      </c>
      <c r="H497" s="318">
        <f>ROUND(F497*G497,2)</f>
        <v/>
      </c>
    </row>
    <row r="498" ht="25.5" customHeight="1" s="334">
      <c r="A498" s="295" t="n">
        <v>482</v>
      </c>
      <c r="B498" s="366" t="n"/>
      <c r="C498" s="305" t="inlineStr">
        <is>
          <t>18.2.02.07-0012</t>
        </is>
      </c>
      <c r="D498" s="306" t="inlineStr">
        <is>
          <t>Поддоны душевые эмалированные стальные мелкие ПМС-2 с чугунным сифоном, латунным выпуском</t>
        </is>
      </c>
      <c r="E498" s="394" t="inlineStr">
        <is>
          <t>компл.</t>
        </is>
      </c>
      <c r="F498" s="305" t="n">
        <v>1</v>
      </c>
      <c r="G498" s="308" t="n">
        <v>645</v>
      </c>
      <c r="H498" s="318">
        <f>ROUND(F498*G498,2)</f>
        <v/>
      </c>
    </row>
    <row r="499" ht="25.5" customHeight="1" s="334">
      <c r="A499" s="295" t="n">
        <v>483</v>
      </c>
      <c r="B499" s="366" t="n"/>
      <c r="C499" s="305" t="inlineStr">
        <is>
          <t>24.3.03.06-0041</t>
        </is>
      </c>
      <c r="D499" s="306" t="inlineStr">
        <is>
          <t>Трубы дренажные полиэтиленовые гофрированные диаметром 50 мм, 1 типа</t>
        </is>
      </c>
      <c r="E499" s="394" t="inlineStr">
        <is>
          <t>1000 м</t>
        </is>
      </c>
      <c r="F499" s="305" t="n">
        <v>0.06</v>
      </c>
      <c r="G499" s="308" t="n">
        <v>10650</v>
      </c>
      <c r="H499" s="318">
        <f>ROUND(F499*G499,2)</f>
        <v/>
      </c>
    </row>
    <row r="500" ht="25.5" customHeight="1" s="334">
      <c r="A500" s="295" t="n">
        <v>484</v>
      </c>
      <c r="B500" s="366" t="n"/>
      <c r="C500" s="305" t="inlineStr">
        <is>
          <t>Прайс из СД ОП</t>
        </is>
      </c>
      <c r="D500" s="306" t="inlineStr">
        <is>
          <t>Воздуховод из тонколистовой оцинкованной стали b=0.8мм ф160 L=3000</t>
        </is>
      </c>
      <c r="E500" s="394" t="inlineStr">
        <is>
          <t>шт.</t>
        </is>
      </c>
      <c r="F500" s="305" t="n">
        <v>1</v>
      </c>
      <c r="G500" s="308" t="n">
        <v>629</v>
      </c>
      <c r="H500" s="318">
        <f>ROUND(F500*G500,2)</f>
        <v/>
      </c>
    </row>
    <row r="501" ht="38.25" customHeight="1" s="334">
      <c r="A501" s="295" t="n">
        <v>485</v>
      </c>
      <c r="B501" s="366" t="n"/>
      <c r="C501" s="305" t="inlineStr">
        <is>
          <t>19.3.01.09-0059</t>
        </is>
      </c>
      <c r="D501" s="306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E501" s="394" t="inlineStr">
        <is>
          <t>шт.</t>
        </is>
      </c>
      <c r="F501" s="305" t="n">
        <v>1</v>
      </c>
      <c r="G501" s="308" t="n">
        <v>628</v>
      </c>
      <c r="H501" s="318">
        <f>ROUND(F501*G501,2)</f>
        <v/>
      </c>
    </row>
    <row r="502" ht="25.5" customHeight="1" s="334">
      <c r="A502" s="295" t="n">
        <v>486</v>
      </c>
      <c r="B502" s="366" t="n"/>
      <c r="C502" s="305" t="inlineStr">
        <is>
          <t>08.4.03.03-0002</t>
        </is>
      </c>
      <c r="D502" s="306" t="inlineStr">
        <is>
          <t>Горячекатанная арматурная сталь класса А500 С, диаметром 8 мм</t>
        </is>
      </c>
      <c r="E502" s="394" t="inlineStr">
        <is>
          <t>т</t>
        </is>
      </c>
      <c r="F502" s="305" t="n">
        <v>0.0988</v>
      </c>
      <c r="G502" s="308" t="n">
        <v>6214.57</v>
      </c>
      <c r="H502" s="318">
        <f>ROUND(F502*G502,2)</f>
        <v/>
      </c>
    </row>
    <row r="503">
      <c r="A503" s="295" t="n">
        <v>487</v>
      </c>
      <c r="B503" s="366" t="n"/>
      <c r="C503" s="305" t="inlineStr">
        <is>
          <t>03.1.01.01-0002</t>
        </is>
      </c>
      <c r="D503" s="306" t="inlineStr">
        <is>
          <t>Гипсовые вяжущие, марка Г3</t>
        </is>
      </c>
      <c r="E503" s="394" t="inlineStr">
        <is>
          <t>т</t>
        </is>
      </c>
      <c r="F503" s="305" t="n">
        <v>0.8398949999999999</v>
      </c>
      <c r="G503" s="308" t="n">
        <v>729.99</v>
      </c>
      <c r="H503" s="318">
        <f>ROUND(F503*G503,2)</f>
        <v/>
      </c>
    </row>
    <row r="504">
      <c r="A504" s="295" t="n">
        <v>488</v>
      </c>
      <c r="B504" s="366" t="n"/>
      <c r="C504" s="305" t="inlineStr">
        <is>
          <t>14.4.03.17-0101</t>
        </is>
      </c>
      <c r="D504" s="306" t="inlineStr">
        <is>
          <t>Лаки канифольные, марки КФ-965</t>
        </is>
      </c>
      <c r="E504" s="394" t="inlineStr">
        <is>
          <t>т</t>
        </is>
      </c>
      <c r="F504" s="305" t="n">
        <v>0.008647999999999999</v>
      </c>
      <c r="G504" s="308" t="n">
        <v>70200.05</v>
      </c>
      <c r="H504" s="318">
        <f>ROUND(F504*G504,2)</f>
        <v/>
      </c>
    </row>
    <row r="505" ht="38.25" customHeight="1" s="334">
      <c r="A505" s="295" t="n">
        <v>489</v>
      </c>
      <c r="B505" s="366" t="n"/>
      <c r="C505" s="305" t="inlineStr">
        <is>
          <t>08.4.01.01-0022</t>
        </is>
      </c>
      <c r="D505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E505" s="394" t="inlineStr">
        <is>
          <t>т</t>
        </is>
      </c>
      <c r="F505" s="305" t="n">
        <v>0.06</v>
      </c>
      <c r="G505" s="308" t="n">
        <v>10100</v>
      </c>
      <c r="H505" s="318">
        <f>ROUND(F505*G505,2)</f>
        <v/>
      </c>
    </row>
    <row r="506">
      <c r="A506" s="295" t="n">
        <v>490</v>
      </c>
      <c r="B506" s="366" t="n"/>
      <c r="C506" s="305" t="inlineStr">
        <is>
          <t>01.7.11.07-0054</t>
        </is>
      </c>
      <c r="D506" s="306" t="inlineStr">
        <is>
          <t>Электроды диаметром 6 мм Э42</t>
        </is>
      </c>
      <c r="E506" s="394" t="inlineStr">
        <is>
          <t>т</t>
        </is>
      </c>
      <c r="F506" s="305" t="n">
        <v>0.064079</v>
      </c>
      <c r="G506" s="308" t="n">
        <v>9424.15</v>
      </c>
      <c r="H506" s="318">
        <f>ROUND(F506*G506,2)</f>
        <v/>
      </c>
    </row>
    <row r="507" ht="25.5" customHeight="1" s="334">
      <c r="A507" s="295" t="n">
        <v>491</v>
      </c>
      <c r="B507" s="366" t="n"/>
      <c r="C507" s="305" t="inlineStr">
        <is>
          <t>23.8.03.12-0011</t>
        </is>
      </c>
      <c r="D507" s="306" t="inlineStr">
        <is>
          <t>Фасонные стальные сварные части, диаметр до 800 мм</t>
        </is>
      </c>
      <c r="E507" s="394" t="inlineStr">
        <is>
          <t>т</t>
        </is>
      </c>
      <c r="F507" s="305" t="n">
        <v>0.1097</v>
      </c>
      <c r="G507" s="308" t="n">
        <v>5500</v>
      </c>
      <c r="H507" s="318">
        <f>ROUND(F507*G507,2)</f>
        <v/>
      </c>
    </row>
    <row r="508" ht="25.5" customHeight="1" s="334">
      <c r="A508" s="295" t="n">
        <v>492</v>
      </c>
      <c r="B508" s="366" t="n"/>
      <c r="C508" s="305" t="inlineStr">
        <is>
          <t>Прайс из СД ОП</t>
        </is>
      </c>
      <c r="D508" s="306" t="inlineStr">
        <is>
          <t>Винт с полукруглой головкой М8 х 20 ТУ 5285-002-17919807-2014</t>
        </is>
      </c>
      <c r="E508" s="394" t="inlineStr">
        <is>
          <t>шт.</t>
        </is>
      </c>
      <c r="F508" s="305" t="n">
        <v>588</v>
      </c>
      <c r="G508" s="308" t="n">
        <v>1.01</v>
      </c>
      <c r="H508" s="318">
        <f>ROUND(F508*G508,2)</f>
        <v/>
      </c>
    </row>
    <row r="509" ht="25.5" customHeight="1" s="334">
      <c r="A509" s="295" t="n">
        <v>493</v>
      </c>
      <c r="B509" s="366" t="n"/>
      <c r="C509" s="305" t="inlineStr">
        <is>
          <t>24.3.03.02-0001</t>
        </is>
      </c>
      <c r="D509" s="306" t="inlineStr">
        <is>
          <t>Трубопроводы канализации из полиэтиленовых труб высокой плотности с гильзами, диаметром 50 мм</t>
        </is>
      </c>
      <c r="E509" s="394" t="inlineStr">
        <is>
          <t>м</t>
        </is>
      </c>
      <c r="F509" s="305" t="n">
        <v>14.97</v>
      </c>
      <c r="G509" s="308" t="n">
        <v>39.35</v>
      </c>
      <c r="H509" s="318">
        <f>ROUND(F509*G509,2)</f>
        <v/>
      </c>
    </row>
    <row r="510" ht="25.5" customHeight="1" s="334">
      <c r="A510" s="295" t="n">
        <v>494</v>
      </c>
      <c r="B510" s="366" t="n"/>
      <c r="C510" s="305" t="inlineStr">
        <is>
          <t>Прайс из СД ОП</t>
        </is>
      </c>
      <c r="D510" s="306" t="inlineStr">
        <is>
          <t>Электроводонагреватель V=50 л. "ISEA". Цена: 4183руб.(с НДС)</t>
        </is>
      </c>
      <c r="E510" s="394" t="inlineStr">
        <is>
          <t>шт.</t>
        </is>
      </c>
      <c r="F510" s="305" t="n">
        <v>1</v>
      </c>
      <c r="G510" s="308" t="n">
        <v>581</v>
      </c>
      <c r="H510" s="318">
        <f>ROUND(F510*G510,2)</f>
        <v/>
      </c>
    </row>
    <row r="511">
      <c r="A511" s="295" t="n">
        <v>495</v>
      </c>
      <c r="B511" s="366" t="n"/>
      <c r="C511" s="305" t="inlineStr">
        <is>
          <t>01.7.15.03-0042</t>
        </is>
      </c>
      <c r="D511" s="306" t="inlineStr">
        <is>
          <t>Болты с гайками и шайбами строительные</t>
        </is>
      </c>
      <c r="E511" s="394" t="inlineStr">
        <is>
          <t>кг</t>
        </is>
      </c>
      <c r="F511" s="305" t="n">
        <v>63.2861</v>
      </c>
      <c r="G511" s="308" t="n">
        <v>9.039999999999999</v>
      </c>
      <c r="H511" s="318">
        <f>ROUND(F511*G511,2)</f>
        <v/>
      </c>
    </row>
    <row r="512">
      <c r="A512" s="295" t="n">
        <v>496</v>
      </c>
      <c r="B512" s="366" t="n"/>
      <c r="C512" s="305" t="inlineStr">
        <is>
          <t>03.1.02.03-0011</t>
        </is>
      </c>
      <c r="D512" s="306" t="inlineStr">
        <is>
          <t>Известь строительная негашеная комовая, сорт I</t>
        </is>
      </c>
      <c r="E512" s="394" t="inlineStr">
        <is>
          <t>т</t>
        </is>
      </c>
      <c r="F512" s="305" t="n">
        <v>0.778823</v>
      </c>
      <c r="G512" s="308" t="n">
        <v>734.47</v>
      </c>
      <c r="H512" s="318">
        <f>ROUND(F512*G512,2)</f>
        <v/>
      </c>
    </row>
    <row r="513">
      <c r="A513" s="295" t="n">
        <v>497</v>
      </c>
      <c r="B513" s="366" t="n"/>
      <c r="C513" s="305" t="inlineStr">
        <is>
          <t>20.2.03.08-0001</t>
        </is>
      </c>
      <c r="D513" s="306" t="inlineStr">
        <is>
          <t>Отвод Т-образный для лотка PNK 100</t>
        </is>
      </c>
      <c r="E513" s="394" t="inlineStr">
        <is>
          <t>шт.</t>
        </is>
      </c>
      <c r="F513" s="305" t="n">
        <v>20</v>
      </c>
      <c r="G513" s="308" t="n">
        <v>28.3</v>
      </c>
      <c r="H513" s="318">
        <f>ROUND(F513*G513,2)</f>
        <v/>
      </c>
    </row>
    <row r="514">
      <c r="A514" s="295" t="n">
        <v>498</v>
      </c>
      <c r="B514" s="366" t="n"/>
      <c r="C514" s="305" t="inlineStr">
        <is>
          <t>01.7.15.14-0165</t>
        </is>
      </c>
      <c r="D514" s="306" t="inlineStr">
        <is>
          <t>Шурупы с полукруглой головкой 4x40 мм</t>
        </is>
      </c>
      <c r="E514" s="394" t="inlineStr">
        <is>
          <t>т</t>
        </is>
      </c>
      <c r="F514" s="305" t="n">
        <v>0.044616</v>
      </c>
      <c r="G514" s="308" t="n">
        <v>12435</v>
      </c>
      <c r="H514" s="318">
        <f>ROUND(F514*G514,2)</f>
        <v/>
      </c>
    </row>
    <row r="515">
      <c r="A515" s="295" t="n">
        <v>499</v>
      </c>
      <c r="B515" s="366" t="n"/>
      <c r="C515" s="305" t="inlineStr">
        <is>
          <t>11.3.03.15-0021</t>
        </is>
      </c>
      <c r="D515" s="306" t="inlineStr">
        <is>
          <t>Клинья пластиковые монтажные</t>
        </is>
      </c>
      <c r="E515" s="394" t="inlineStr">
        <is>
          <t>100 шт.</t>
        </is>
      </c>
      <c r="F515" s="305" t="n">
        <v>10.3776</v>
      </c>
      <c r="G515" s="308" t="n">
        <v>50</v>
      </c>
      <c r="H515" s="318">
        <f>ROUND(F515*G515,2)</f>
        <v/>
      </c>
    </row>
    <row r="516" ht="25.5" customHeight="1" s="334">
      <c r="A516" s="295" t="n">
        <v>500</v>
      </c>
      <c r="B516" s="366" t="n"/>
      <c r="C516" s="305" t="inlineStr">
        <is>
          <t>ТССЦ-301-1527</t>
        </is>
      </c>
      <c r="D516" s="306" t="inlineStr">
        <is>
          <t>Смеситель латунный с гальванопокрытием для мойки настольный, с верхней камерой смешения</t>
        </is>
      </c>
      <c r="E516" s="394" t="inlineStr">
        <is>
          <t>шт.</t>
        </is>
      </c>
      <c r="F516" s="305" t="n">
        <v>4</v>
      </c>
      <c r="G516" s="308" t="n">
        <v>127.5</v>
      </c>
      <c r="H516" s="318">
        <f>ROUND(F516*G516,2)</f>
        <v/>
      </c>
    </row>
    <row r="517" ht="25.5" customHeight="1" s="334">
      <c r="A517" s="295" t="n">
        <v>501</v>
      </c>
      <c r="B517" s="366" t="n"/>
      <c r="C517" s="305" t="inlineStr">
        <is>
          <t>19.2.01.05-0003</t>
        </is>
      </c>
      <c r="D517" s="306" t="inlineStr">
        <is>
          <t>Вставки гибкие из брезента и сортовой стали марки В-3,15 и ВВ-3,15 (к вентилятору ВО-06-300)</t>
        </is>
      </c>
      <c r="E517" s="394" t="inlineStr">
        <is>
          <t>шт.</t>
        </is>
      </c>
      <c r="F517" s="305" t="n">
        <v>4</v>
      </c>
      <c r="G517" s="308" t="n">
        <v>124.75</v>
      </c>
      <c r="H517" s="318">
        <f>ROUND(F517*G517,2)</f>
        <v/>
      </c>
    </row>
    <row r="518" ht="25.5" customHeight="1" s="334">
      <c r="A518" s="295" t="n">
        <v>502</v>
      </c>
      <c r="B518" s="366" t="n"/>
      <c r="C518" s="305" t="inlineStr">
        <is>
          <t>19.2.03.02-0083</t>
        </is>
      </c>
      <c r="D518" s="306" t="inlineStr">
        <is>
          <t>Решетки вентиляционные алюминиевые АРКТОС типа АМН, размером 150х500 мм (150х450)</t>
        </is>
      </c>
      <c r="E518" s="394" t="inlineStr">
        <is>
          <t>шт.</t>
        </is>
      </c>
      <c r="F518" s="305" t="n">
        <v>5</v>
      </c>
      <c r="G518" s="308" t="n">
        <v>98</v>
      </c>
      <c r="H518" s="318">
        <f>ROUND(F518*G518,2)</f>
        <v/>
      </c>
    </row>
    <row r="519">
      <c r="A519" s="295" t="n">
        <v>503</v>
      </c>
      <c r="B519" s="366" t="n"/>
      <c r="C519" s="305" t="inlineStr">
        <is>
          <t>01.7.06.03-0023</t>
        </is>
      </c>
      <c r="D519" s="306" t="inlineStr">
        <is>
          <t>Лента полиэтиленовая с липким слоем марка А</t>
        </is>
      </c>
      <c r="E519" s="394" t="inlineStr">
        <is>
          <t>кг</t>
        </is>
      </c>
      <c r="F519" s="305" t="n">
        <v>12.54914</v>
      </c>
      <c r="G519" s="308" t="n">
        <v>39.02</v>
      </c>
      <c r="H519" s="318">
        <f>ROUND(F519*G519,2)</f>
        <v/>
      </c>
    </row>
    <row r="520">
      <c r="A520" s="295" t="n">
        <v>504</v>
      </c>
      <c r="B520" s="366" t="n"/>
      <c r="C520" s="305" t="inlineStr">
        <is>
          <t>01.2.03.05-0012</t>
        </is>
      </c>
      <c r="D520" s="306" t="inlineStr">
        <is>
          <t>Праймер битумный ТЕХНОНИКОЛЬ №01 концентрат</t>
        </is>
      </c>
      <c r="E520" s="394" t="inlineStr">
        <is>
          <t>л</t>
        </is>
      </c>
      <c r="F520" s="305" t="n">
        <v>59.68</v>
      </c>
      <c r="G520" s="308" t="n">
        <v>8.039999999999999</v>
      </c>
      <c r="H520" s="318">
        <f>ROUND(F520*G520,2)</f>
        <v/>
      </c>
    </row>
    <row r="521" ht="25.5" customHeight="1" s="334">
      <c r="A521" s="295" t="n">
        <v>505</v>
      </c>
      <c r="B521" s="366" t="n"/>
      <c r="C521" s="305" t="inlineStr">
        <is>
          <t>Прайс из СД ОП</t>
        </is>
      </c>
      <c r="D521" s="306" t="inlineStr">
        <is>
          <t>Кусачки для проволочного лотка  7175-1ПС_2-ПЛ-002-28СМ</t>
        </is>
      </c>
      <c r="E521" s="394" t="inlineStr">
        <is>
          <t>шт</t>
        </is>
      </c>
      <c r="F521" s="305" t="n">
        <v>2</v>
      </c>
      <c r="G521" s="308" t="n">
        <v>238</v>
      </c>
      <c r="H521" s="318">
        <f>ROUND(F521*G521,2)</f>
        <v/>
      </c>
    </row>
    <row r="522">
      <c r="A522" s="295" t="n">
        <v>506</v>
      </c>
      <c r="B522" s="366" t="n"/>
      <c r="C522" s="305" t="inlineStr">
        <is>
          <t>01.3.02.08-0001</t>
        </is>
      </c>
      <c r="D522" s="306" t="inlineStr">
        <is>
          <t>Кислород технический газообразный</t>
        </is>
      </c>
      <c r="E522" s="394" t="inlineStr">
        <is>
          <t>м3</t>
        </is>
      </c>
      <c r="F522" s="305" t="n">
        <v>75.63775</v>
      </c>
      <c r="G522" s="308" t="n">
        <v>6.22</v>
      </c>
      <c r="H522" s="318">
        <f>ROUND(F522*G522,2)</f>
        <v/>
      </c>
    </row>
    <row r="523" ht="38.25" customHeight="1" s="334">
      <c r="A523" s="295" t="n">
        <v>507</v>
      </c>
      <c r="B523" s="366" t="n"/>
      <c r="C523" s="305" t="inlineStr">
        <is>
          <t>08.4.01.02-0011</t>
        </is>
      </c>
      <c r="D523" s="306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E523" s="394" t="inlineStr">
        <is>
          <t>т</t>
        </is>
      </c>
      <c r="F523" s="305" t="n">
        <v>0.080424</v>
      </c>
      <c r="G523" s="308" t="n">
        <v>5803.37</v>
      </c>
      <c r="H523" s="318">
        <f>ROUND(F523*G523,2)</f>
        <v/>
      </c>
    </row>
    <row r="524" ht="25.5" customHeight="1" s="334">
      <c r="A524" s="295" t="n">
        <v>508</v>
      </c>
      <c r="B524" s="366" t="n"/>
      <c r="C524" s="305" t="inlineStr">
        <is>
          <t>08.1.02.19-0017</t>
        </is>
      </c>
      <c r="D524" s="306" t="inlineStr">
        <is>
          <t>Уголок монтажный сейсмостойкий оцинкованный У1 50х50х3-2/8</t>
        </is>
      </c>
      <c r="E524" s="394" t="inlineStr">
        <is>
          <t>шт.</t>
        </is>
      </c>
      <c r="F524" s="305" t="n">
        <v>4</v>
      </c>
      <c r="G524" s="308" t="n">
        <v>116</v>
      </c>
      <c r="H524" s="318">
        <f>ROUND(F524*G524,2)</f>
        <v/>
      </c>
    </row>
    <row r="525" ht="38.25" customHeight="1" s="334">
      <c r="A525" s="295" t="n">
        <v>509</v>
      </c>
      <c r="B525" s="366" t="n"/>
      <c r="C525" s="305" t="inlineStr">
        <is>
          <t>19.1.01.03-0048</t>
        </is>
      </c>
      <c r="D525" s="306" t="inlineStr">
        <is>
          <t>Воздуховоды из оцинкованной стали с шиной и уголками толщиной 0,55 мм, периметром 900 мм (300х150 4м)</t>
        </is>
      </c>
      <c r="E525" s="394" t="inlineStr">
        <is>
          <t>м2</t>
        </is>
      </c>
      <c r="F525" s="305" t="n">
        <v>3.6</v>
      </c>
      <c r="G525" s="308" t="n">
        <v>128.06</v>
      </c>
      <c r="H525" s="318">
        <f>ROUND(F525*G525,2)</f>
        <v/>
      </c>
    </row>
    <row r="526" ht="25.5" customHeight="1" s="334">
      <c r="A526" s="295" t="n">
        <v>510</v>
      </c>
      <c r="B526" s="366" t="n"/>
      <c r="C526" s="305" t="inlineStr">
        <is>
          <t>20.4.04.02-0025</t>
        </is>
      </c>
      <c r="D526" s="306" t="inlineStr">
        <is>
          <t>Щиты распределительные навесные ЩРН-24, размер корпуса 350х300х125 мм</t>
        </is>
      </c>
      <c r="E526" s="394" t="inlineStr">
        <is>
          <t>шт.</t>
        </is>
      </c>
      <c r="F526" s="305" t="n">
        <v>2</v>
      </c>
      <c r="G526" s="308" t="n">
        <v>230</v>
      </c>
      <c r="H526" s="318">
        <f>ROUND(F526*G526,2)</f>
        <v/>
      </c>
    </row>
    <row r="527" ht="25.5" customHeight="1" s="334">
      <c r="A527" s="295" t="n">
        <v>511</v>
      </c>
      <c r="B527" s="366" t="n"/>
      <c r="C527" s="305" t="inlineStr">
        <is>
          <t>11.1.02.04-0031</t>
        </is>
      </c>
      <c r="D527" s="306" t="inlineStr">
        <is>
          <t>Лесоматериалы круглые хвойных пород для строительства диаметром 14-24 см, длиной 3-6,5 м</t>
        </is>
      </c>
      <c r="E527" s="394" t="inlineStr">
        <is>
          <t>м3</t>
        </is>
      </c>
      <c r="F527" s="305" t="n">
        <v>0.822094</v>
      </c>
      <c r="G527" s="308" t="n">
        <v>558.34</v>
      </c>
      <c r="H527" s="318">
        <f>ROUND(F527*G527,2)</f>
        <v/>
      </c>
    </row>
    <row r="528">
      <c r="A528" s="295" t="n">
        <v>512</v>
      </c>
      <c r="B528" s="366" t="n"/>
      <c r="C528" s="305" t="inlineStr">
        <is>
          <t>14.5.01.08-0002</t>
        </is>
      </c>
      <c r="D528" s="306" t="inlineStr">
        <is>
          <t>Герметик У-30М</t>
        </is>
      </c>
      <c r="E528" s="394" t="inlineStr">
        <is>
          <t>кг</t>
        </is>
      </c>
      <c r="F528" s="305" t="n">
        <v>13.5</v>
      </c>
      <c r="G528" s="308" t="n">
        <v>33.93</v>
      </c>
      <c r="H528" s="318">
        <f>ROUND(F528*G528,2)</f>
        <v/>
      </c>
    </row>
    <row r="529">
      <c r="A529" s="295" t="n">
        <v>513</v>
      </c>
      <c r="B529" s="366" t="n"/>
      <c r="C529" s="305" t="inlineStr">
        <is>
          <t>Прайс из СД ОП</t>
        </is>
      </c>
      <c r="D529" s="306" t="inlineStr">
        <is>
          <t>Болт шестигранный М12/120</t>
        </is>
      </c>
      <c r="E529" s="394" t="inlineStr">
        <is>
          <t>шт.</t>
        </is>
      </c>
      <c r="F529" s="305" t="n">
        <v>65</v>
      </c>
      <c r="G529" s="308" t="n">
        <v>7.03</v>
      </c>
      <c r="H529" s="318">
        <f>ROUND(F529*G529,2)</f>
        <v/>
      </c>
    </row>
    <row r="530">
      <c r="A530" s="295" t="n">
        <v>514</v>
      </c>
      <c r="B530" s="366" t="n"/>
      <c r="C530" s="305" t="inlineStr">
        <is>
          <t>Прайс из СД ОП</t>
        </is>
      </c>
      <c r="D530" s="306" t="inlineStr">
        <is>
          <t>Гайка шестигранная М12 7175-1ПС_2-ПЛ-002-28СМ</t>
        </is>
      </c>
      <c r="E530" s="394" t="inlineStr">
        <is>
          <t>шт</t>
        </is>
      </c>
      <c r="F530" s="305" t="n">
        <v>340</v>
      </c>
      <c r="G530" s="308" t="n">
        <v>1.34</v>
      </c>
      <c r="H530" s="318">
        <f>ROUND(F530*G530,2)</f>
        <v/>
      </c>
    </row>
    <row r="531">
      <c r="A531" s="295" t="n">
        <v>515</v>
      </c>
      <c r="B531" s="366" t="n"/>
      <c r="C531" s="305" t="inlineStr">
        <is>
          <t>01.7.06.02-0002</t>
        </is>
      </c>
      <c r="D531" s="306" t="inlineStr">
        <is>
          <t>Лента бутиловая диффузионная</t>
        </is>
      </c>
      <c r="E531" s="394" t="inlineStr">
        <is>
          <t>м</t>
        </is>
      </c>
      <c r="F531" s="305" t="n">
        <v>56.9471</v>
      </c>
      <c r="G531" s="308" t="n">
        <v>7.95</v>
      </c>
      <c r="H531" s="318">
        <f>ROUND(F531*G531,2)</f>
        <v/>
      </c>
    </row>
    <row r="532" ht="38.25" customHeight="1" s="334">
      <c r="A532" s="295" t="n">
        <v>516</v>
      </c>
      <c r="B532" s="366" t="n"/>
      <c r="C532" s="305" t="inlineStr">
        <is>
          <t>04.1.01.01-0008</t>
        </is>
      </c>
      <c r="D532" s="306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E532" s="394" t="inlineStr">
        <is>
          <t>м3</t>
        </is>
      </c>
      <c r="F532" s="305" t="n">
        <v>0.76806</v>
      </c>
      <c r="G532" s="308" t="n">
        <v>579.38</v>
      </c>
      <c r="H532" s="318">
        <f>ROUND(F532*G532,2)</f>
        <v/>
      </c>
    </row>
    <row r="533" ht="25.5" customHeight="1" s="334">
      <c r="A533" s="295" t="n">
        <v>517</v>
      </c>
      <c r="B533" s="366" t="n"/>
      <c r="C533" s="305" t="inlineStr">
        <is>
          <t>08.3.03.04-0031</t>
        </is>
      </c>
      <c r="D533" s="306" t="inlineStr">
        <is>
          <t>Проволока стальная низкоуглеродистая отожженная диаметром 0,8 мм</t>
        </is>
      </c>
      <c r="E533" s="394" t="inlineStr">
        <is>
          <t>т</t>
        </is>
      </c>
      <c r="F533" s="305" t="n">
        <v>0.041175</v>
      </c>
      <c r="G533" s="308" t="n">
        <v>10729.81</v>
      </c>
      <c r="H533" s="318">
        <f>ROUND(F533*G533,2)</f>
        <v/>
      </c>
    </row>
    <row r="534" ht="51" customHeight="1" s="334">
      <c r="A534" s="295" t="n">
        <v>518</v>
      </c>
      <c r="B534" s="366" t="n"/>
      <c r="C534" s="305" t="inlineStr">
        <is>
          <t>23.3.06.05-0007</t>
        </is>
      </c>
      <c r="D534" s="306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E534" s="394" t="inlineStr">
        <is>
          <t>м</t>
        </is>
      </c>
      <c r="F534" s="305" t="n">
        <v>8</v>
      </c>
      <c r="G534" s="308" t="n">
        <v>55.13</v>
      </c>
      <c r="H534" s="318">
        <f>ROUND(F534*G534,2)</f>
        <v/>
      </c>
    </row>
    <row r="535">
      <c r="A535" s="295" t="n">
        <v>519</v>
      </c>
      <c r="B535" s="366" t="n"/>
      <c r="C535" s="305" t="inlineStr">
        <is>
          <t>Прайс из СД ОП</t>
        </is>
      </c>
      <c r="D535" s="306" t="inlineStr">
        <is>
          <t>Шайба 10/125.  7175-1ПС_2-ПЛ-002-28СМ</t>
        </is>
      </c>
      <c r="E535" s="394" t="inlineStr">
        <is>
          <t>шт</t>
        </is>
      </c>
      <c r="F535" s="305" t="n">
        <v>1463</v>
      </c>
      <c r="G535" s="308" t="n">
        <v>0.3</v>
      </c>
      <c r="H535" s="318">
        <f>ROUND(F535*G535,2)</f>
        <v/>
      </c>
    </row>
    <row r="536">
      <c r="A536" s="295" t="n">
        <v>520</v>
      </c>
      <c r="B536" s="366" t="n"/>
      <c r="C536" s="305" t="inlineStr">
        <is>
          <t>20.2.05.04-0034</t>
        </is>
      </c>
      <c r="D536" s="306" t="inlineStr">
        <is>
          <t>Кабель-канал (короб)Электропласт" 100x60 мм</t>
        </is>
      </c>
      <c r="E536" s="394" t="inlineStr">
        <is>
          <t>100 м</t>
        </is>
      </c>
      <c r="F536" s="305" t="n">
        <v>0.32</v>
      </c>
      <c r="G536" s="308" t="n">
        <v>1359.38</v>
      </c>
      <c r="H536" s="318">
        <f>ROUND(F536*G536,2)</f>
        <v/>
      </c>
    </row>
    <row r="537" ht="25.5" customHeight="1" s="334">
      <c r="A537" s="295" t="n">
        <v>521</v>
      </c>
      <c r="B537" s="366" t="n"/>
      <c r="C537" s="305" t="inlineStr">
        <is>
          <t>08.4.03.03-0032</t>
        </is>
      </c>
      <c r="D537" s="306" t="inlineStr">
        <is>
          <t>Горячекатаная арматурная сталь периодического профиля класса А-III, диаметром 12 мм</t>
        </is>
      </c>
      <c r="E537" s="394" t="inlineStr">
        <is>
          <t>т</t>
        </is>
      </c>
      <c r="F537" s="305" t="n">
        <v>0.0544</v>
      </c>
      <c r="G537" s="308" t="n">
        <v>7996.33</v>
      </c>
      <c r="H537" s="318">
        <f>ROUND(F537*G537,2)</f>
        <v/>
      </c>
    </row>
    <row r="538" ht="25.5" customHeight="1" s="334">
      <c r="A538" s="295" t="n">
        <v>522</v>
      </c>
      <c r="B538" s="366" t="n"/>
      <c r="C538" s="305" t="inlineStr">
        <is>
          <t>07.2.06.06-0081</t>
        </is>
      </c>
      <c r="D538" s="306" t="inlineStr">
        <is>
          <t>ТПУ014-01 пластина (рихтовочная пластина) пластина заземления</t>
        </is>
      </c>
      <c r="E538" s="394" t="inlineStr">
        <is>
          <t>100 шт.</t>
        </is>
      </c>
      <c r="F538" s="305" t="n">
        <v>1</v>
      </c>
      <c r="G538" s="308" t="n">
        <v>425</v>
      </c>
      <c r="H538" s="318">
        <f>ROUND(F538*G538,2)</f>
        <v/>
      </c>
    </row>
    <row r="539">
      <c r="A539" s="295" t="n">
        <v>523</v>
      </c>
      <c r="B539" s="366" t="n"/>
      <c r="C539" s="305" t="inlineStr">
        <is>
          <t>Прайс из СД ОП</t>
        </is>
      </c>
      <c r="D539" s="306" t="inlineStr">
        <is>
          <t>Стеклосетка «Конверс» 5*5</t>
        </is>
      </c>
      <c r="E539" s="394" t="inlineStr">
        <is>
          <t>м2</t>
        </is>
      </c>
      <c r="F539" s="305" t="n">
        <v>45</v>
      </c>
      <c r="G539" s="308" t="n">
        <v>9.42</v>
      </c>
      <c r="H539" s="318">
        <f>ROUND(F539*G539,2)</f>
        <v/>
      </c>
    </row>
    <row r="540" ht="25.5" customHeight="1" s="334">
      <c r="A540" s="295" t="n">
        <v>524</v>
      </c>
      <c r="B540" s="366" t="n"/>
      <c r="C540" s="305" t="inlineStr">
        <is>
          <t>04.1.02.05-0006</t>
        </is>
      </c>
      <c r="D540" s="306" t="inlineStr">
        <is>
          <t>Надбавка на водонепроницаемость W6. Бетон тяжелый, класс В15 (М200)</t>
        </is>
      </c>
      <c r="E540" s="394" t="inlineStr">
        <is>
          <t>м3</t>
        </is>
      </c>
      <c r="F540" s="305" t="n">
        <v>20.094</v>
      </c>
      <c r="G540" s="308" t="n">
        <v>20.75</v>
      </c>
      <c r="H540" s="318">
        <f>ROUND(F540*G540,2)</f>
        <v/>
      </c>
    </row>
    <row r="541">
      <c r="A541" s="295" t="n">
        <v>525</v>
      </c>
      <c r="B541" s="366" t="n"/>
      <c r="C541" s="305" t="inlineStr">
        <is>
          <t>01.7.20.08-0071</t>
        </is>
      </c>
      <c r="D541" s="306" t="inlineStr">
        <is>
          <t>Канаты пеньковые пропитанные</t>
        </is>
      </c>
      <c r="E541" s="394" t="inlineStr">
        <is>
          <t>т</t>
        </is>
      </c>
      <c r="F541" s="305" t="n">
        <v>0.010902</v>
      </c>
      <c r="G541" s="308" t="n">
        <v>37905.89</v>
      </c>
      <c r="H541" s="318">
        <f>ROUND(F541*G541,2)</f>
        <v/>
      </c>
    </row>
    <row r="542">
      <c r="A542" s="295" t="n">
        <v>526</v>
      </c>
      <c r="B542" s="366" t="n"/>
      <c r="C542" s="305" t="inlineStr">
        <is>
          <t>01.3.01.02-0002</t>
        </is>
      </c>
      <c r="D542" s="306" t="inlineStr">
        <is>
          <t>Вазелин технический</t>
        </is>
      </c>
      <c r="E542" s="394" t="inlineStr">
        <is>
          <t>кг</t>
        </is>
      </c>
      <c r="F542" s="305" t="n">
        <v>9.173</v>
      </c>
      <c r="G542" s="308" t="n">
        <v>45</v>
      </c>
      <c r="H542" s="318">
        <f>ROUND(F542*G542,2)</f>
        <v/>
      </c>
    </row>
    <row r="543">
      <c r="A543" s="295" t="n">
        <v>527</v>
      </c>
      <c r="B543" s="366" t="n"/>
      <c r="C543" s="305" t="inlineStr">
        <is>
          <t>14.4.03.03-0002</t>
        </is>
      </c>
      <c r="D543" s="306" t="inlineStr">
        <is>
          <t>Лак битумный БТ-123</t>
        </is>
      </c>
      <c r="E543" s="394" t="inlineStr">
        <is>
          <t>т</t>
        </is>
      </c>
      <c r="F543" s="305" t="n">
        <v>0.052272</v>
      </c>
      <c r="G543" s="308" t="n">
        <v>7833.26</v>
      </c>
      <c r="H543" s="318">
        <f>ROUND(F543*G543,2)</f>
        <v/>
      </c>
    </row>
    <row r="544">
      <c r="A544" s="295" t="n">
        <v>528</v>
      </c>
      <c r="B544" s="366" t="n"/>
      <c r="C544" s="305" t="inlineStr">
        <is>
          <t>14.5.05.01-0011</t>
        </is>
      </c>
      <c r="D544" s="306" t="inlineStr">
        <is>
          <t>Олифа комбинированная, марки К-2</t>
        </is>
      </c>
      <c r="E544" s="394" t="inlineStr">
        <is>
          <t>т</t>
        </is>
      </c>
      <c r="F544" s="305" t="n">
        <v>0.019498</v>
      </c>
      <c r="G544" s="308" t="n">
        <v>20774.95</v>
      </c>
      <c r="H544" s="318">
        <f>ROUND(F544*G544,2)</f>
        <v/>
      </c>
    </row>
    <row r="545" ht="25.5" customHeight="1" s="334">
      <c r="A545" s="295" t="n">
        <v>529</v>
      </c>
      <c r="B545" s="366" t="n"/>
      <c r="C545" s="305" t="inlineStr">
        <is>
          <t>20.4.04.02-0046</t>
        </is>
      </c>
      <c r="D545" s="306" t="inlineStr">
        <is>
          <t>Щиты распределительные наружной установки ЩРН-36 IP31 (520х310х120 мм)</t>
        </is>
      </c>
      <c r="E545" s="394" t="inlineStr">
        <is>
          <t>шт.</t>
        </is>
      </c>
      <c r="F545" s="305" t="n">
        <v>2</v>
      </c>
      <c r="G545" s="308" t="n">
        <v>202</v>
      </c>
      <c r="H545" s="318">
        <f>ROUND(F545*G545,2)</f>
        <v/>
      </c>
    </row>
    <row r="546" ht="25.5" customHeight="1" s="334">
      <c r="A546" s="295" t="n">
        <v>530</v>
      </c>
      <c r="B546" s="366" t="n"/>
      <c r="C546" s="305" t="inlineStr">
        <is>
          <t>19.2.03.02-0133</t>
        </is>
      </c>
      <c r="D546" s="306" t="inlineStr">
        <is>
          <t>Решетки вентиляционные алюминиевые АРКТОС типа АРН размером 200х200 мм</t>
        </is>
      </c>
      <c r="E546" s="394" t="inlineStr">
        <is>
          <t>шт.</t>
        </is>
      </c>
      <c r="F546" s="305" t="n">
        <v>4</v>
      </c>
      <c r="G546" s="308" t="n">
        <v>100.25</v>
      </c>
      <c r="H546" s="318">
        <f>ROUND(F546*G546,2)</f>
        <v/>
      </c>
    </row>
    <row r="547">
      <c r="A547" s="295" t="n">
        <v>531</v>
      </c>
      <c r="B547" s="366" t="n"/>
      <c r="C547" s="305" t="inlineStr">
        <is>
          <t>01.7.15.01-0037</t>
        </is>
      </c>
      <c r="D547" s="306" t="inlineStr">
        <is>
          <t>Анкер забивной М10</t>
        </is>
      </c>
      <c r="E547" s="394" t="inlineStr">
        <is>
          <t>100 шт.</t>
        </is>
      </c>
      <c r="F547" s="305" t="n">
        <v>4.8</v>
      </c>
      <c r="G547" s="308" t="n">
        <v>82.92</v>
      </c>
      <c r="H547" s="318">
        <f>ROUND(F547*G547,2)</f>
        <v/>
      </c>
    </row>
    <row r="548" ht="25.5" customHeight="1" s="334">
      <c r="A548" s="295" t="n">
        <v>532</v>
      </c>
      <c r="B548" s="366" t="n"/>
      <c r="C548" s="305" t="inlineStr">
        <is>
          <t>08.3.02.01-0041</t>
        </is>
      </c>
      <c r="D548" s="306" t="inlineStr">
        <is>
          <t>Лента стальная упаковочная, мягкая, нормальной точности 0,7х20-50 мм</t>
        </is>
      </c>
      <c r="E548" s="394" t="inlineStr">
        <is>
          <t>т</t>
        </is>
      </c>
      <c r="F548" s="305" t="n">
        <v>0.052054</v>
      </c>
      <c r="G548" s="308" t="n">
        <v>7589.62</v>
      </c>
      <c r="H548" s="318">
        <f>ROUND(F548*G548,2)</f>
        <v/>
      </c>
    </row>
    <row r="549">
      <c r="A549" s="295" t="n">
        <v>533</v>
      </c>
      <c r="B549" s="366" t="n"/>
      <c r="C549" s="305" t="inlineStr">
        <is>
          <t>Прайс из СД ОП</t>
        </is>
      </c>
      <c r="D549" s="306" t="inlineStr">
        <is>
          <t>Лючок для замера параметров воздуха А9-57</t>
        </is>
      </c>
      <c r="E549" s="394" t="inlineStr">
        <is>
          <t>шт.</t>
        </is>
      </c>
      <c r="F549" s="305" t="n">
        <v>9</v>
      </c>
      <c r="G549" s="308" t="n">
        <v>43.78</v>
      </c>
      <c r="H549" s="318">
        <f>ROUND(F549*G549,2)</f>
        <v/>
      </c>
    </row>
    <row r="550" ht="25.5" customHeight="1" s="334">
      <c r="A550" s="295" t="n">
        <v>534</v>
      </c>
      <c r="B550" s="366" t="n"/>
      <c r="C550" s="305" t="inlineStr">
        <is>
          <t>04.3.01.07-0012</t>
        </is>
      </c>
      <c r="D550" s="306" t="inlineStr">
        <is>
          <t>Раствор готовый отделочный тяжелый, известковый 1:2,5</t>
        </is>
      </c>
      <c r="E550" s="394" t="inlineStr">
        <is>
          <t>м3</t>
        </is>
      </c>
      <c r="F550" s="305" t="n">
        <v>0.7719</v>
      </c>
      <c r="G550" s="308" t="n">
        <v>510.4</v>
      </c>
      <c r="H550" s="318">
        <f>ROUND(F550*G550,2)</f>
        <v/>
      </c>
    </row>
    <row r="551">
      <c r="A551" s="295" t="n">
        <v>535</v>
      </c>
      <c r="B551" s="366" t="n"/>
      <c r="C551" s="305" t="inlineStr">
        <is>
          <t>01.1.02.10-0021</t>
        </is>
      </c>
      <c r="D551" s="306" t="inlineStr">
        <is>
          <t>Асбест хризотиловый марки К-6-30</t>
        </is>
      </c>
      <c r="E551" s="394" t="inlineStr">
        <is>
          <t>т</t>
        </is>
      </c>
      <c r="F551" s="305" t="n">
        <v>0.33656</v>
      </c>
      <c r="G551" s="308" t="n">
        <v>1159.97</v>
      </c>
      <c r="H551" s="318">
        <f>ROUND(F551*G551,2)</f>
        <v/>
      </c>
    </row>
    <row r="552" ht="51" customHeight="1" s="334">
      <c r="A552" s="295" t="n">
        <v>536</v>
      </c>
      <c r="B552" s="366" t="n"/>
      <c r="C552" s="305" t="inlineStr">
        <is>
          <t>Прайс из СД ОП</t>
        </is>
      </c>
      <c r="D552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E552" s="394" t="inlineStr">
        <is>
          <t>шт.</t>
        </is>
      </c>
      <c r="F552" s="305" t="n">
        <v>1</v>
      </c>
      <c r="G552" s="308" t="n">
        <v>387</v>
      </c>
      <c r="H552" s="318">
        <f>ROUND(F552*G552,2)</f>
        <v/>
      </c>
    </row>
    <row r="553" ht="25.5" customHeight="1" s="334">
      <c r="A553" s="295" t="n">
        <v>537</v>
      </c>
      <c r="B553" s="366" t="n"/>
      <c r="C553" s="305" t="inlineStr">
        <is>
          <t>01.8.01.06-0002</t>
        </is>
      </c>
      <c r="D553" s="306" t="inlineStr">
        <is>
          <t>Сетка стеклотканевая, размер 2х2 мм, плотность 60 г/м2</t>
        </is>
      </c>
      <c r="E553" s="394" t="inlineStr">
        <is>
          <t>10 м2</t>
        </is>
      </c>
      <c r="F553" s="305" t="n">
        <v>17.9</v>
      </c>
      <c r="G553" s="308" t="n">
        <v>21.28</v>
      </c>
      <c r="H553" s="318">
        <f>ROUND(F553*G553,2)</f>
        <v/>
      </c>
    </row>
    <row r="554">
      <c r="A554" s="295" t="n">
        <v>538</v>
      </c>
      <c r="B554" s="366" t="n"/>
      <c r="C554" s="305" t="inlineStr">
        <is>
          <t>Прайс из СД ОП</t>
        </is>
      </c>
      <c r="D554" s="306" t="inlineStr">
        <is>
          <t>Шайба 6 125 ТУ 5285-002-17919807-2014</t>
        </is>
      </c>
      <c r="E554" s="394" t="inlineStr">
        <is>
          <t>шт.</t>
        </is>
      </c>
      <c r="F554" s="305" t="n">
        <v>6280</v>
      </c>
      <c r="G554" s="308" t="n">
        <v>0.06</v>
      </c>
      <c r="H554" s="318">
        <f>ROUND(F554*G554,2)</f>
        <v/>
      </c>
    </row>
    <row r="555" ht="38.25" customHeight="1" s="334">
      <c r="A555" s="295" t="n">
        <v>539</v>
      </c>
      <c r="B555" s="366" t="n"/>
      <c r="C555" s="305" t="inlineStr">
        <is>
          <t>19.1.01.03-0046</t>
        </is>
      </c>
      <c r="D555" s="306" t="inlineStr">
        <is>
          <t>Воздуховоды из оцинкованной стали с шиной и уголками толщиной 0,55 мм, периметром 700 мм (b=0.5мм 150х200 4м)</t>
        </is>
      </c>
      <c r="E555" s="394" t="inlineStr">
        <is>
          <t>м2</t>
        </is>
      </c>
      <c r="F555" s="305" t="n">
        <v>2.8</v>
      </c>
      <c r="G555" s="308" t="n">
        <v>133.57</v>
      </c>
      <c r="H555" s="318">
        <f>ROUND(F555*G555,2)</f>
        <v/>
      </c>
    </row>
    <row r="556" ht="38.25" customHeight="1" s="334">
      <c r="A556" s="295" t="n">
        <v>540</v>
      </c>
      <c r="B556" s="366" t="n"/>
      <c r="C556" s="305" t="inlineStr">
        <is>
          <t>12.2.05.10-0024</t>
        </is>
      </c>
      <c r="D556" s="306" t="inlineStr">
        <is>
          <t>Плиты огнезащитные ТехноНИКОЛЬ (ТУ 5762-004-74182181- 2008) для изоляции конструкций из металла, толщина 20-200 мм</t>
        </is>
      </c>
      <c r="E556" s="394" t="inlineStr">
        <is>
          <t>м3</t>
        </is>
      </c>
      <c r="F556" s="305" t="n">
        <v>0.26</v>
      </c>
      <c r="G556" s="308" t="n">
        <v>1434.62</v>
      </c>
      <c r="H556" s="318">
        <f>ROUND(F556*G556,2)</f>
        <v/>
      </c>
    </row>
    <row r="557" ht="25.5" customHeight="1" s="334">
      <c r="A557" s="295" t="n">
        <v>541</v>
      </c>
      <c r="B557" s="366" t="n"/>
      <c r="C557" s="305" t="inlineStr">
        <is>
          <t>19.1.04.02-0004</t>
        </is>
      </c>
      <c r="D557" s="306" t="inlineStr">
        <is>
          <t>Дефлекторы статические из оцинкованной стали ДС-160, диаметр 160 мм</t>
        </is>
      </c>
      <c r="E557" s="394" t="inlineStr">
        <is>
          <t>шт.</t>
        </is>
      </c>
      <c r="F557" s="305" t="n">
        <v>1</v>
      </c>
      <c r="G557" s="308" t="n">
        <v>366</v>
      </c>
      <c r="H557" s="318">
        <f>ROUND(F557*G557,2)</f>
        <v/>
      </c>
    </row>
    <row r="558">
      <c r="A558" s="295" t="n">
        <v>542</v>
      </c>
      <c r="B558" s="366" t="n"/>
      <c r="C558" s="305" t="inlineStr">
        <is>
          <t>01.7.15.07-0005</t>
        </is>
      </c>
      <c r="D558" s="306" t="inlineStr">
        <is>
          <t>Дюбели монтажные 10х130 (10х132, 10х150) мм</t>
        </is>
      </c>
      <c r="E558" s="394" t="inlineStr">
        <is>
          <t>10 шт.</t>
        </is>
      </c>
      <c r="F558" s="305" t="n">
        <v>51.38689</v>
      </c>
      <c r="G558" s="308" t="n">
        <v>7.03</v>
      </c>
      <c r="H558" s="318">
        <f>ROUND(F558*G558,2)</f>
        <v/>
      </c>
    </row>
    <row r="559">
      <c r="A559" s="295" t="n">
        <v>543</v>
      </c>
      <c r="B559" s="366" t="n"/>
      <c r="C559" s="305" t="inlineStr">
        <is>
          <t>11.2.13.06-0011</t>
        </is>
      </c>
      <c r="D559" s="306" t="inlineStr">
        <is>
          <t>Щиты: настила</t>
        </is>
      </c>
      <c r="E559" s="394" t="inlineStr">
        <is>
          <t>м2</t>
        </is>
      </c>
      <c r="F559" s="305" t="n">
        <v>9.768000000000001</v>
      </c>
      <c r="G559" s="308" t="n">
        <v>35.22</v>
      </c>
      <c r="H559" s="318">
        <f>ROUND(F559*G559,2)</f>
        <v/>
      </c>
    </row>
    <row r="560">
      <c r="A560" s="295" t="n">
        <v>544</v>
      </c>
      <c r="B560" s="366" t="n"/>
      <c r="C560" s="305" t="inlineStr">
        <is>
          <t>04.1.02.01-0009</t>
        </is>
      </c>
      <c r="D560" s="306" t="inlineStr">
        <is>
          <t>Бетон песчаный, класс В25 (М350)</t>
        </is>
      </c>
      <c r="E560" s="394" t="inlineStr">
        <is>
          <t>м3</t>
        </is>
      </c>
      <c r="F560" s="305" t="n">
        <v>14.9205</v>
      </c>
      <c r="G560" s="308" t="n">
        <v>22.85</v>
      </c>
      <c r="H560" s="318">
        <f>ROUND(F560*G560,2)</f>
        <v/>
      </c>
    </row>
    <row r="561" ht="38.25" customHeight="1" s="334">
      <c r="A561" s="295" t="n">
        <v>545</v>
      </c>
      <c r="B561" s="366" t="n"/>
      <c r="C561" s="305" t="inlineStr">
        <is>
          <t>18.3.01.01-0041</t>
        </is>
      </c>
      <c r="D561" s="306" t="inlineStr">
        <is>
          <t>Головки для пожарных рукавов соединительные напорные, давлением 1,2 МПа (12 кгс/см2) рукавные, диаметром 50 мм</t>
        </is>
      </c>
      <c r="E561" s="394" t="inlineStr">
        <is>
          <t>шт.</t>
        </is>
      </c>
      <c r="F561" s="305" t="n">
        <v>24</v>
      </c>
      <c r="G561" s="308" t="n">
        <v>14.2</v>
      </c>
      <c r="H561" s="318">
        <f>ROUND(F561*G561,2)</f>
        <v/>
      </c>
    </row>
    <row r="562">
      <c r="A562" s="295" t="n">
        <v>546</v>
      </c>
      <c r="B562" s="366" t="n"/>
      <c r="C562" s="305" t="inlineStr">
        <is>
          <t>01.7.15.02-0051</t>
        </is>
      </c>
      <c r="D562" s="306" t="inlineStr">
        <is>
          <t>Болты анкерные</t>
        </is>
      </c>
      <c r="E562" s="394" t="inlineStr">
        <is>
          <t>т</t>
        </is>
      </c>
      <c r="F562" s="305" t="n">
        <v>0.033075</v>
      </c>
      <c r="G562" s="308" t="n">
        <v>10066.82</v>
      </c>
      <c r="H562" s="318">
        <f>ROUND(F562*G562,2)</f>
        <v/>
      </c>
    </row>
    <row r="563" ht="25.5" customHeight="1" s="334">
      <c r="A563" s="295" t="n">
        <v>547</v>
      </c>
      <c r="B563" s="366" t="n"/>
      <c r="C563" s="305" t="inlineStr">
        <is>
          <t>14.5.01.10-0029</t>
        </is>
      </c>
      <c r="D563" s="306" t="inlineStr">
        <is>
          <t>Пена монтажная противопожарная полиуретановая NULLIFIRE (0,88 л)</t>
        </is>
      </c>
      <c r="E563" s="394" t="inlineStr">
        <is>
          <t>шт.</t>
        </is>
      </c>
      <c r="F563" s="305" t="n">
        <v>2.97675</v>
      </c>
      <c r="G563" s="308" t="n">
        <v>110.11</v>
      </c>
      <c r="H563" s="318">
        <f>ROUND(F563*G563,2)</f>
        <v/>
      </c>
    </row>
    <row r="564" ht="38.25" customHeight="1" s="334">
      <c r="A564" s="295" t="n">
        <v>548</v>
      </c>
      <c r="B564" s="366" t="n"/>
      <c r="C564" s="305" t="inlineStr">
        <is>
          <t>05.1.07.28-0065</t>
        </is>
      </c>
      <c r="D564" s="306" t="inlineStr">
        <is>
          <t>Ступени лестничные ЛСВ 12 /бетон В15 (М200), объем 0,041 м3, расход ар-ры 0.82 кг/ (ГОСТ 8717.0-84*)</t>
        </is>
      </c>
      <c r="E564" s="394" t="inlineStr">
        <is>
          <t>шт.</t>
        </is>
      </c>
      <c r="F564" s="305" t="n">
        <v>5</v>
      </c>
      <c r="G564" s="308" t="n">
        <v>64.40000000000001</v>
      </c>
      <c r="H564" s="318">
        <f>ROUND(F564*G564,2)</f>
        <v/>
      </c>
    </row>
    <row r="565" ht="25.5" customHeight="1" s="334">
      <c r="A565" s="295" t="n">
        <v>549</v>
      </c>
      <c r="B565" s="366" t="n"/>
      <c r="C565" s="305" t="inlineStr">
        <is>
          <t>02.2.05.04-0103</t>
        </is>
      </c>
      <c r="D565" s="306" t="inlineStr">
        <is>
          <t>Щебень из природного камня для строительных работ марка 1000, фракция 20-40 мм</t>
        </is>
      </c>
      <c r="E565" s="394" t="inlineStr">
        <is>
          <t>м3</t>
        </is>
      </c>
      <c r="F565" s="305" t="n">
        <v>2.55616</v>
      </c>
      <c r="G565" s="308" t="n">
        <v>118.6</v>
      </c>
      <c r="H565" s="318">
        <f>ROUND(F565*G565,2)</f>
        <v/>
      </c>
    </row>
    <row r="566" ht="25.5" customHeight="1" s="334">
      <c r="A566" s="295" t="n">
        <v>550</v>
      </c>
      <c r="B566" s="366" t="n"/>
      <c r="C566" s="305" t="inlineStr">
        <is>
          <t>20.3.03.03-0045</t>
        </is>
      </c>
      <c r="D566" s="306" t="inlineStr">
        <is>
          <t>Светильник переносной с защитной решеткой РВО-42, длина провода 12 м</t>
        </is>
      </c>
      <c r="E566" s="394" t="inlineStr">
        <is>
          <t>шт.</t>
        </is>
      </c>
      <c r="F566" s="305" t="n">
        <v>5</v>
      </c>
      <c r="G566" s="308" t="n">
        <v>60.6</v>
      </c>
      <c r="H566" s="318">
        <f>ROUND(F566*G566,2)</f>
        <v/>
      </c>
    </row>
    <row r="567" ht="38.25" customHeight="1" s="334">
      <c r="A567" s="295" t="n">
        <v>551</v>
      </c>
      <c r="B567" s="366" t="n"/>
      <c r="C567" s="305" t="inlineStr">
        <is>
          <t>Прайс из СД ОП</t>
        </is>
      </c>
      <c r="D567" s="306" t="inlineStr">
        <is>
          <t>Рамка для ввода в стену/коробку RQM 100 IN-Liner (01776) Цена 107.0 руб. с НДС 7175-1ПС_2-ПЛ-002-28СМ</t>
        </is>
      </c>
      <c r="E567" s="394" t="inlineStr">
        <is>
          <t>шт.</t>
        </is>
      </c>
      <c r="F567" s="305" t="n">
        <v>20</v>
      </c>
      <c r="G567" s="308" t="n">
        <v>14.85</v>
      </c>
      <c r="H567" s="318">
        <f>ROUND(F567*G567,2)</f>
        <v/>
      </c>
    </row>
    <row r="568">
      <c r="A568" s="295" t="n">
        <v>552</v>
      </c>
      <c r="B568" s="366" t="n"/>
      <c r="C568" s="305" t="inlineStr">
        <is>
          <t>Прайс из СД ОП</t>
        </is>
      </c>
      <c r="D568" s="306" t="inlineStr">
        <is>
          <t>Шайба 6 125 ТУ 5285-002-17919807-2014</t>
        </is>
      </c>
      <c r="E568" s="394" t="inlineStr">
        <is>
          <t>шт.</t>
        </is>
      </c>
      <c r="F568" s="305" t="n">
        <v>4923</v>
      </c>
      <c r="G568" s="308" t="n">
        <v>0.06</v>
      </c>
      <c r="H568" s="318">
        <f>ROUND(F568*G568,2)</f>
        <v/>
      </c>
    </row>
    <row r="569">
      <c r="A569" s="295" t="n">
        <v>553</v>
      </c>
      <c r="B569" s="366" t="n"/>
      <c r="C569" s="305" t="inlineStr">
        <is>
          <t>08.3.03.05-0002</t>
        </is>
      </c>
      <c r="D569" s="306" t="inlineStr">
        <is>
          <t>Проволока канатная оцинкованная, диаметром 3 мм</t>
        </is>
      </c>
      <c r="E569" s="394" t="inlineStr">
        <is>
          <t>т</t>
        </is>
      </c>
      <c r="F569" s="305" t="n">
        <v>0.035493</v>
      </c>
      <c r="G569" s="308" t="n">
        <v>8189.79</v>
      </c>
      <c r="H569" s="318">
        <f>ROUND(F569*G569,2)</f>
        <v/>
      </c>
    </row>
    <row r="570">
      <c r="A570" s="295" t="n">
        <v>554</v>
      </c>
      <c r="B570" s="366" t="n"/>
      <c r="C570" s="305" t="inlineStr">
        <is>
          <t>Прайс из СД ОП</t>
        </is>
      </c>
      <c r="D570" s="306" t="inlineStr">
        <is>
          <t>Гайка с прессшайбой М8</t>
        </is>
      </c>
      <c r="E570" s="394" t="inlineStr">
        <is>
          <t>шт.</t>
        </is>
      </c>
      <c r="F570" s="305" t="n">
        <v>588</v>
      </c>
      <c r="G570" s="308" t="n">
        <v>0.49</v>
      </c>
      <c r="H570" s="318">
        <f>ROUND(F570*G570,2)</f>
        <v/>
      </c>
    </row>
    <row r="571" ht="25.5" customHeight="1" s="334">
      <c r="A571" s="295" t="n">
        <v>555</v>
      </c>
      <c r="B571" s="366" t="n"/>
      <c r="C571" s="305" t="inlineStr">
        <is>
          <t>Прайс из СД ОП</t>
        </is>
      </c>
      <c r="D571" s="306" t="inlineStr">
        <is>
          <t>Соединитель шарнирный SCPH s-1,2 ТУ 3449-011-17919807-2014</t>
        </is>
      </c>
      <c r="E571" s="394" t="inlineStr">
        <is>
          <t>шт.</t>
        </is>
      </c>
      <c r="F571" s="305" t="n">
        <v>16</v>
      </c>
      <c r="G571" s="308" t="n">
        <v>17.38</v>
      </c>
      <c r="H571" s="318">
        <f>ROUND(F571*G571,2)</f>
        <v/>
      </c>
    </row>
    <row r="572" ht="25.5" customHeight="1" s="334">
      <c r="A572" s="295" t="n">
        <v>556</v>
      </c>
      <c r="B572" s="366" t="n"/>
      <c r="C572" s="305" t="inlineStr">
        <is>
          <t>08.3.05.02-0101</t>
        </is>
      </c>
      <c r="D572" s="306" t="inlineStr">
        <is>
          <t>Сталь листовая углеродистая обыкновенного качества марки ВСт3пс5 толщиной 4-6 мм</t>
        </is>
      </c>
      <c r="E572" s="394" t="inlineStr">
        <is>
          <t>т</t>
        </is>
      </c>
      <c r="F572" s="305" t="n">
        <v>0.0482</v>
      </c>
      <c r="G572" s="308" t="n">
        <v>5762.45</v>
      </c>
      <c r="H572" s="318">
        <f>ROUND(F572*G572,2)</f>
        <v/>
      </c>
    </row>
    <row r="573" ht="25.5" customHeight="1" s="334">
      <c r="A573" s="295" t="n">
        <v>557</v>
      </c>
      <c r="B573" s="366" t="n"/>
      <c r="C573" s="305" t="inlineStr">
        <is>
          <t>Прайс из СД ОП</t>
        </is>
      </c>
      <c r="D573" s="306" t="inlineStr">
        <is>
          <t>Фланец стальной свободный  Д=100мм. Цена: 498руб.(с НДС)</t>
        </is>
      </c>
      <c r="E573" s="394" t="inlineStr">
        <is>
          <t>шт.</t>
        </is>
      </c>
      <c r="F573" s="305" t="n">
        <v>4</v>
      </c>
      <c r="G573" s="308" t="n">
        <v>69.25</v>
      </c>
      <c r="H573" s="318">
        <f>ROUND(F573*G573,2)</f>
        <v/>
      </c>
    </row>
    <row r="574" ht="25.5" customHeight="1" s="334">
      <c r="A574" s="295" t="n">
        <v>558</v>
      </c>
      <c r="B574" s="366" t="n"/>
      <c r="C574" s="305" t="inlineStr">
        <is>
          <t>01.7.15.03-0014</t>
        </is>
      </c>
      <c r="D574" s="306" t="inlineStr">
        <is>
          <t>Болты с гайками и шайбами для санитарно-технических работ диаметром 16 мм</t>
        </is>
      </c>
      <c r="E574" s="394" t="inlineStr">
        <is>
          <t>т</t>
        </is>
      </c>
      <c r="F574" s="305" t="n">
        <v>0.018369</v>
      </c>
      <c r="G574" s="308" t="n">
        <v>14830.42</v>
      </c>
      <c r="H574" s="318">
        <f>ROUND(F574*G574,2)</f>
        <v/>
      </c>
    </row>
    <row r="575" ht="25.5" customHeight="1" s="334">
      <c r="A575" s="295" t="n">
        <v>559</v>
      </c>
      <c r="B575" s="366" t="n"/>
      <c r="C575" s="305" t="inlineStr">
        <is>
          <t>11.1.03.01-0080</t>
        </is>
      </c>
      <c r="D575" s="306" t="inlineStr">
        <is>
          <t>Бруски обрезные хвойных пород длиной 4-6,5 м, шириной 75-150 мм, толщиной 40-75 мм, IV сорта</t>
        </is>
      </c>
      <c r="E575" s="394" t="inlineStr">
        <is>
          <t>м3</t>
        </is>
      </c>
      <c r="F575" s="305" t="n">
        <v>0.257263</v>
      </c>
      <c r="G575" s="308" t="n">
        <v>1058.76</v>
      </c>
      <c r="H575" s="318">
        <f>ROUND(F575*G575,2)</f>
        <v/>
      </c>
    </row>
    <row r="576">
      <c r="A576" s="295" t="n">
        <v>560</v>
      </c>
      <c r="B576" s="366" t="n"/>
      <c r="C576" s="305" t="inlineStr">
        <is>
          <t>Прайс из СД ОП</t>
        </is>
      </c>
      <c r="D576" s="306" t="inlineStr">
        <is>
          <t>Шайба 10/125. 7175-1ПС_2-ПЛ-002-28СМ</t>
        </is>
      </c>
      <c r="E576" s="394" t="inlineStr">
        <is>
          <t>шт</t>
        </is>
      </c>
      <c r="F576" s="305" t="n">
        <v>888</v>
      </c>
      <c r="G576" s="308" t="n">
        <v>0.3</v>
      </c>
      <c r="H576" s="318">
        <f>ROUND(F576*G576,2)</f>
        <v/>
      </c>
    </row>
    <row r="577" ht="51" customHeight="1" s="334">
      <c r="A577" s="295" t="n">
        <v>561</v>
      </c>
      <c r="B577" s="366" t="n"/>
      <c r="C577" s="305" t="inlineStr">
        <is>
          <t>18.1.10.12-0018</t>
        </is>
      </c>
      <c r="D577" s="306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E577" s="394" t="inlineStr">
        <is>
          <t>шт.</t>
        </is>
      </c>
      <c r="F577" s="305" t="n">
        <v>3</v>
      </c>
      <c r="G577" s="308" t="n">
        <v>88</v>
      </c>
      <c r="H577" s="318">
        <f>ROUND(F577*G577,2)</f>
        <v/>
      </c>
    </row>
    <row r="578">
      <c r="A578" s="295" t="n">
        <v>562</v>
      </c>
      <c r="B578" s="366" t="n"/>
      <c r="C578" s="305" t="inlineStr">
        <is>
          <t>18.3.01.01-0012</t>
        </is>
      </c>
      <c r="D578" s="306" t="inlineStr">
        <is>
          <t>Головка соединительная муфтовая ГМ-70</t>
        </is>
      </c>
      <c r="E578" s="394" t="inlineStr">
        <is>
          <t>шт.</t>
        </is>
      </c>
      <c r="F578" s="305" t="n">
        <v>8</v>
      </c>
      <c r="G578" s="308" t="n">
        <v>32.75</v>
      </c>
      <c r="H578" s="318">
        <f>ROUND(F578*G578,2)</f>
        <v/>
      </c>
    </row>
    <row r="579">
      <c r="A579" s="295" t="n">
        <v>563</v>
      </c>
      <c r="B579" s="366" t="n"/>
      <c r="C579" s="305" t="inlineStr">
        <is>
          <t>Прайс из СД ОП</t>
        </is>
      </c>
      <c r="D579" s="306" t="inlineStr">
        <is>
          <t>Шайба 8/125</t>
        </is>
      </c>
      <c r="E579" s="394" t="inlineStr">
        <is>
          <t>шт.</t>
        </is>
      </c>
      <c r="F579" s="305" t="n">
        <v>1744</v>
      </c>
      <c r="G579" s="308" t="n">
        <v>0.15</v>
      </c>
      <c r="H579" s="318">
        <f>ROUND(F579*G579,2)</f>
        <v/>
      </c>
    </row>
    <row r="580" ht="25.5" customHeight="1" s="334">
      <c r="A580" s="295" t="n">
        <v>564</v>
      </c>
      <c r="B580" s="366" t="n"/>
      <c r="C580" s="305" t="inlineStr">
        <is>
          <t>08.3.03.05-0020</t>
        </is>
      </c>
      <c r="D580" s="306" t="inlineStr">
        <is>
          <t>Проволока стальная низкоуглеродистая разного назначения оцинкованная диаметром 6,0-6,3 мм</t>
        </is>
      </c>
      <c r="E580" s="394" t="inlineStr">
        <is>
          <t>т</t>
        </is>
      </c>
      <c r="F580" s="305" t="n">
        <v>0.02151</v>
      </c>
      <c r="G580" s="308" t="n">
        <v>12110.18</v>
      </c>
      <c r="H580" s="318">
        <f>ROUND(F580*G580,2)</f>
        <v/>
      </c>
    </row>
    <row r="581" ht="38.25" customHeight="1" s="334">
      <c r="A581" s="295" t="n">
        <v>565</v>
      </c>
      <c r="B581" s="366" t="n"/>
      <c r="C581" s="305" t="inlineStr">
        <is>
          <t>18.1.02.01-0201</t>
        </is>
      </c>
      <c r="D581" s="306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E581" s="394" t="inlineStr">
        <is>
          <t>шт.</t>
        </is>
      </c>
      <c r="F581" s="305" t="n">
        <v>1</v>
      </c>
      <c r="G581" s="308" t="n">
        <v>257</v>
      </c>
      <c r="H581" s="318">
        <f>ROUND(F581*G581,2)</f>
        <v/>
      </c>
    </row>
    <row r="582" ht="38.25" customHeight="1" s="334">
      <c r="A582" s="295" t="n">
        <v>566</v>
      </c>
      <c r="B582" s="366" t="n"/>
      <c r="C582" s="305" t="inlineStr">
        <is>
          <t>20.3.01.02-0003</t>
        </is>
      </c>
      <c r="D582" s="306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E582" s="394" t="inlineStr">
        <is>
          <t>100 шт.</t>
        </is>
      </c>
      <c r="F582" s="305" t="n">
        <v>0.19</v>
      </c>
      <c r="G582" s="308" t="n">
        <v>1352.63</v>
      </c>
      <c r="H582" s="318">
        <f>ROUND(F582*G582,2)</f>
        <v/>
      </c>
    </row>
    <row r="583" ht="51" customHeight="1" s="334">
      <c r="A583" s="295" t="n">
        <v>567</v>
      </c>
      <c r="B583" s="366" t="n"/>
      <c r="C583" s="305" t="inlineStr">
        <is>
          <t>Прайс из СД ОП</t>
        </is>
      </c>
      <c r="D583" s="306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E583" s="394" t="inlineStr">
        <is>
          <t>шт.</t>
        </is>
      </c>
      <c r="F583" s="305" t="n">
        <v>1</v>
      </c>
      <c r="G583" s="308" t="n">
        <v>257</v>
      </c>
      <c r="H583" s="318">
        <f>ROUND(F583*G583,2)</f>
        <v/>
      </c>
    </row>
    <row r="584">
      <c r="A584" s="295" t="n">
        <v>568</v>
      </c>
      <c r="B584" s="366" t="n"/>
      <c r="C584" s="305" t="inlineStr">
        <is>
          <t>01.3.01.05-0009</t>
        </is>
      </c>
      <c r="D584" s="306" t="inlineStr">
        <is>
          <t>Парафины нефтяные твердые марки Т-1</t>
        </is>
      </c>
      <c r="E584" s="394" t="inlineStr">
        <is>
          <t>т</t>
        </is>
      </c>
      <c r="F584" s="305" t="n">
        <v>0.0305</v>
      </c>
      <c r="G584" s="308" t="n">
        <v>8000</v>
      </c>
      <c r="H584" s="318">
        <f>ROUND(F584*G584,2)</f>
        <v/>
      </c>
    </row>
    <row r="585">
      <c r="A585" s="295" t="n">
        <v>569</v>
      </c>
      <c r="B585" s="366" t="n"/>
      <c r="C585" s="305" t="inlineStr">
        <is>
          <t>20.2.09.13-0011</t>
        </is>
      </c>
      <c r="D585" s="306" t="inlineStr">
        <is>
          <t>Муфта</t>
        </is>
      </c>
      <c r="E585" s="394" t="inlineStr">
        <is>
          <t>шт.</t>
        </is>
      </c>
      <c r="F585" s="305" t="n">
        <v>47.88</v>
      </c>
      <c r="G585" s="308" t="n">
        <v>5</v>
      </c>
      <c r="H585" s="318">
        <f>ROUND(F585*G585,2)</f>
        <v/>
      </c>
    </row>
    <row r="586" ht="25.5" customHeight="1" s="334">
      <c r="A586" s="295" t="n">
        <v>570</v>
      </c>
      <c r="B586" s="366" t="n"/>
      <c r="C586" s="305" t="inlineStr">
        <is>
          <t>Прайс из СД ОП</t>
        </is>
      </c>
      <c r="D586" s="306" t="inlineStr">
        <is>
          <t>Гибкая вставка к вентилятору Канал-ВЕНТС-ЕС 160 ВЕНТС ВВГ-160</t>
        </is>
      </c>
      <c r="E586" s="394" t="inlineStr">
        <is>
          <t>шт.</t>
        </is>
      </c>
      <c r="F586" s="305" t="n">
        <v>4</v>
      </c>
      <c r="G586" s="308" t="n">
        <v>57.75</v>
      </c>
      <c r="H586" s="318">
        <f>ROUND(F586*G586,2)</f>
        <v/>
      </c>
    </row>
    <row r="587" ht="25.5" customHeight="1" s="334">
      <c r="A587" s="295" t="n">
        <v>571</v>
      </c>
      <c r="B587" s="366" t="n"/>
      <c r="C587" s="305" t="inlineStr">
        <is>
          <t>24.3.03.06-0042</t>
        </is>
      </c>
      <c r="D587" s="306" t="inlineStr">
        <is>
          <t>Трубы дренажные полиэтиленовые гофрированные диаметром 63 мм</t>
        </is>
      </c>
      <c r="E587" s="394" t="inlineStr">
        <is>
          <t>1000 м</t>
        </is>
      </c>
      <c r="F587" s="305" t="n">
        <v>0.0119</v>
      </c>
      <c r="G587" s="308" t="n">
        <v>19243.7</v>
      </c>
      <c r="H587" s="318">
        <f>ROUND(F587*G587,2)</f>
        <v/>
      </c>
    </row>
    <row r="588" ht="25.5" customHeight="1" s="334">
      <c r="A588" s="295" t="n">
        <v>572</v>
      </c>
      <c r="B588" s="366" t="n"/>
      <c r="C588" s="305" t="inlineStr">
        <is>
          <t>19.2.03.02-0081</t>
        </is>
      </c>
      <c r="D588" s="306" t="inlineStr">
        <is>
          <t>Решетки вентиляционные алюминиевые АРКТОС типа АМН, размером 150х300 мм</t>
        </is>
      </c>
      <c r="E588" s="394" t="inlineStr">
        <is>
          <t>шт.</t>
        </is>
      </c>
      <c r="F588" s="305" t="n">
        <v>3</v>
      </c>
      <c r="G588" s="308" t="n">
        <v>76.33</v>
      </c>
      <c r="H588" s="318">
        <f>ROUND(F588*G588,2)</f>
        <v/>
      </c>
    </row>
    <row r="589" ht="25.5" customHeight="1" s="334">
      <c r="A589" s="295" t="n">
        <v>573</v>
      </c>
      <c r="B589" s="366" t="n"/>
      <c r="C589" s="305" t="inlineStr">
        <is>
          <t>24.3.05.01-0011</t>
        </is>
      </c>
      <c r="D589" s="306" t="inlineStr">
        <is>
          <t>Втулка под фланец ПЭ SDR17 литая удлиненная, диаметр 110 мм</t>
        </is>
      </c>
      <c r="E589" s="394" t="inlineStr">
        <is>
          <t>шт.</t>
        </is>
      </c>
      <c r="F589" s="305" t="n">
        <v>2</v>
      </c>
      <c r="G589" s="308" t="n">
        <v>108</v>
      </c>
      <c r="H589" s="318">
        <f>ROUND(F589*G589,2)</f>
        <v/>
      </c>
    </row>
    <row r="590">
      <c r="A590" s="295" t="n">
        <v>574</v>
      </c>
      <c r="B590" s="366" t="n"/>
      <c r="C590" s="305" t="inlineStr">
        <is>
          <t>Прайс из СД ОП</t>
        </is>
      </c>
      <c r="D590" s="306" t="inlineStr">
        <is>
          <t>Гайка шестигранная М12</t>
        </is>
      </c>
      <c r="E590" s="394" t="inlineStr">
        <is>
          <t>шт.</t>
        </is>
      </c>
      <c r="F590" s="305" t="n">
        <v>180</v>
      </c>
      <c r="G590" s="308" t="n">
        <v>1.2</v>
      </c>
      <c r="H590" s="318">
        <f>ROUND(F590*G590,2)</f>
        <v/>
      </c>
    </row>
    <row r="591">
      <c r="A591" s="295" t="n">
        <v>575</v>
      </c>
      <c r="B591" s="366" t="n"/>
      <c r="C591" s="305" t="inlineStr">
        <is>
          <t>01.7.17.05-0021</t>
        </is>
      </c>
      <c r="D591" s="306" t="inlineStr">
        <is>
          <t>Карборунд</t>
        </is>
      </c>
      <c r="E591" s="394" t="inlineStr">
        <is>
          <t>кг</t>
        </is>
      </c>
      <c r="F591" s="305" t="n">
        <v>37.664</v>
      </c>
      <c r="G591" s="308" t="n">
        <v>5.71</v>
      </c>
      <c r="H591" s="318">
        <f>ROUND(F591*G591,2)</f>
        <v/>
      </c>
    </row>
    <row r="592" ht="25.5" customHeight="1" s="334">
      <c r="A592" s="295" t="n">
        <v>576</v>
      </c>
      <c r="B592" s="366" t="n"/>
      <c r="C592" s="305" t="inlineStr">
        <is>
          <t>08.3.03.05-0011</t>
        </is>
      </c>
      <c r="D592" s="306" t="inlineStr">
        <is>
          <t>Проволока стальная низкоуглеродистая разного назначения оцинкованная диаметром 1,1 мм</t>
        </is>
      </c>
      <c r="E592" s="394" t="inlineStr">
        <is>
          <t>т</t>
        </is>
      </c>
      <c r="F592" s="305" t="n">
        <v>0.01434</v>
      </c>
      <c r="G592" s="308" t="n">
        <v>14689.68</v>
      </c>
      <c r="H592" s="318">
        <f>ROUND(F592*G592,2)</f>
        <v/>
      </c>
    </row>
    <row r="593">
      <c r="A593" s="295" t="n">
        <v>577</v>
      </c>
      <c r="B593" s="366" t="n"/>
      <c r="C593" s="305" t="inlineStr">
        <is>
          <t>18.3.01.01-0022</t>
        </is>
      </c>
      <c r="D593" s="306" t="inlineStr">
        <is>
          <t>Головка соединительная рукавная ГР-70</t>
        </is>
      </c>
      <c r="E593" s="394" t="inlineStr">
        <is>
          <t>шт.</t>
        </is>
      </c>
      <c r="F593" s="305" t="n">
        <v>16</v>
      </c>
      <c r="G593" s="308" t="n">
        <v>13.13</v>
      </c>
      <c r="H593" s="318">
        <f>ROUND(F593*G593,2)</f>
        <v/>
      </c>
    </row>
    <row r="594" ht="38.25" customHeight="1" s="334">
      <c r="A594" s="295" t="n">
        <v>578</v>
      </c>
      <c r="B594" s="366" t="n"/>
      <c r="C594" s="305" t="inlineStr">
        <is>
          <t>05.1.03.09-0011</t>
        </is>
      </c>
      <c r="D594" s="306" t="inlineStr">
        <is>
          <t>Перемычка брусковая 2ПБ-16-2-п /бетон В15 (М200), объем 0,026 м3, расход арматуры 0,79 кг/ (серия 1.038.1-1 вып. 1)</t>
        </is>
      </c>
      <c r="E594" s="394" t="inlineStr">
        <is>
          <t>шт.</t>
        </is>
      </c>
      <c r="F594" s="305" t="n">
        <v>6</v>
      </c>
      <c r="G594" s="308" t="n">
        <v>35</v>
      </c>
      <c r="H594" s="318">
        <f>ROUND(F594*G594,2)</f>
        <v/>
      </c>
    </row>
    <row r="595">
      <c r="A595" s="295" t="n">
        <v>579</v>
      </c>
      <c r="B595" s="366" t="n"/>
      <c r="C595" s="305" t="inlineStr">
        <is>
          <t>14.1.02.01-0002</t>
        </is>
      </c>
      <c r="D595" s="306" t="inlineStr">
        <is>
          <t>Клей БМК-5к</t>
        </is>
      </c>
      <c r="E595" s="394" t="inlineStr">
        <is>
          <t>кг</t>
        </is>
      </c>
      <c r="F595" s="305" t="n">
        <v>8</v>
      </c>
      <c r="G595" s="308" t="n">
        <v>25.8</v>
      </c>
      <c r="H595" s="318">
        <f>ROUND(F595*G595,2)</f>
        <v/>
      </c>
    </row>
    <row r="596">
      <c r="A596" s="295" t="n">
        <v>580</v>
      </c>
      <c r="B596" s="366" t="n"/>
      <c r="C596" s="305" t="inlineStr">
        <is>
          <t>20.2.05.04-0025</t>
        </is>
      </c>
      <c r="D596" s="306" t="inlineStr">
        <is>
          <t>Кабель-канал (короб)Электропласт" 25x16 мм</t>
        </is>
      </c>
      <c r="E596" s="394" t="inlineStr">
        <is>
          <t>100 м</t>
        </is>
      </c>
      <c r="F596" s="305" t="n">
        <v>1.2</v>
      </c>
      <c r="G596" s="308" t="n">
        <v>170.83</v>
      </c>
      <c r="H596" s="318">
        <f>ROUND(F596*G596,2)</f>
        <v/>
      </c>
    </row>
    <row r="597" ht="51" customHeight="1" s="334">
      <c r="A597" s="295" t="n">
        <v>581</v>
      </c>
      <c r="B597" s="366" t="n"/>
      <c r="C597" s="305" t="inlineStr">
        <is>
          <t>18.1.10.10-0013</t>
        </is>
      </c>
      <c r="D597" s="306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E597" s="394" t="inlineStr">
        <is>
          <t>компл.</t>
        </is>
      </c>
      <c r="F597" s="305" t="n">
        <v>1</v>
      </c>
      <c r="G597" s="308" t="n">
        <v>203</v>
      </c>
      <c r="H597" s="318">
        <f>ROUND(F597*G597,2)</f>
        <v/>
      </c>
    </row>
    <row r="598" ht="25.5" customHeight="1" s="334">
      <c r="A598" s="295" t="n">
        <v>582</v>
      </c>
      <c r="B598" s="366" t="n"/>
      <c r="C598" s="305" t="inlineStr">
        <is>
          <t>01.7.15.03-0013</t>
        </is>
      </c>
      <c r="D598" s="306" t="inlineStr">
        <is>
          <t>Болты с гайками и шайбами для санитарно-технических работ диаметром 12 мм</t>
        </is>
      </c>
      <c r="E598" s="394" t="inlineStr">
        <is>
          <t>т</t>
        </is>
      </c>
      <c r="F598" s="305" t="n">
        <v>0.0132</v>
      </c>
      <c r="G598" s="308" t="n">
        <v>15327.27</v>
      </c>
      <c r="H598" s="318">
        <f>ROUND(F598*G598,2)</f>
        <v/>
      </c>
    </row>
    <row r="599" ht="38.25" customHeight="1" s="334">
      <c r="A599" s="295" t="n">
        <v>583</v>
      </c>
      <c r="B599" s="366" t="n"/>
      <c r="C599" s="305" t="inlineStr">
        <is>
          <t>08.4.01.01-0022</t>
        </is>
      </c>
      <c r="D599" s="30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599" s="394" t="inlineStr">
        <is>
          <t>т</t>
        </is>
      </c>
      <c r="F599" s="305" t="n">
        <v>0.02</v>
      </c>
      <c r="G599" s="308" t="n">
        <v>10100</v>
      </c>
      <c r="H599" s="318">
        <f>ROUND(F599*G599,2)</f>
        <v/>
      </c>
    </row>
    <row r="600" ht="25.5" customHeight="1" s="334">
      <c r="A600" s="295" t="n">
        <v>584</v>
      </c>
      <c r="B600" s="366" t="n"/>
      <c r="C600" s="305" t="inlineStr">
        <is>
          <t>14.5.01.10-0025</t>
        </is>
      </c>
      <c r="D600" s="306" t="inlineStr">
        <is>
          <t>Пена монтажная для герметизации стыков в баллончике емкостью 0,85 л</t>
        </is>
      </c>
      <c r="E600" s="394" t="inlineStr">
        <is>
          <t>шт.</t>
        </is>
      </c>
      <c r="F600" s="305" t="n">
        <v>2.6808</v>
      </c>
      <c r="G600" s="308" t="n">
        <v>72.8</v>
      </c>
      <c r="H600" s="318">
        <f>ROUND(F600*G600,2)</f>
        <v/>
      </c>
    </row>
    <row r="601" ht="38.25" customHeight="1" s="334">
      <c r="A601" s="295" t="n">
        <v>585</v>
      </c>
      <c r="B601" s="366" t="n"/>
      <c r="C601" s="305" t="inlineStr">
        <is>
          <t>05.1.07.28-0062</t>
        </is>
      </c>
      <c r="D601" s="306" t="inlineStr">
        <is>
          <t>Ступени лестничные: ЛСН12 /бетон В15 (М200), объем 0,027 м3, расход арматуры 0,8 кг/ (ГОСТ 8717.0-84*)</t>
        </is>
      </c>
      <c r="E601" s="394" t="inlineStr">
        <is>
          <t>шт.</t>
        </is>
      </c>
      <c r="F601" s="305" t="n">
        <v>3</v>
      </c>
      <c r="G601" s="308" t="n">
        <v>63.33</v>
      </c>
      <c r="H601" s="318">
        <f>ROUND(F601*G601,2)</f>
        <v/>
      </c>
    </row>
    <row r="602" ht="25.5" customHeight="1" s="334">
      <c r="A602" s="295" t="n">
        <v>586</v>
      </c>
      <c r="B602" s="366" t="n"/>
      <c r="C602" s="305" t="inlineStr">
        <is>
          <t>07.2.05.01-0032</t>
        </is>
      </c>
      <c r="D602" s="306" t="inlineStr">
        <is>
          <t>Ограждения лестничных проемов, лестничные марши, пожарные лестницы (стремянка)</t>
        </is>
      </c>
      <c r="E602" s="394" t="inlineStr">
        <is>
          <t>т</t>
        </is>
      </c>
      <c r="F602" s="305" t="n">
        <v>0.02502</v>
      </c>
      <c r="G602" s="308" t="n">
        <v>7553.96</v>
      </c>
      <c r="H602" s="318">
        <f>ROUND(F602*G602,2)</f>
        <v/>
      </c>
    </row>
    <row r="603">
      <c r="A603" s="295" t="n">
        <v>587</v>
      </c>
      <c r="B603" s="366" t="n"/>
      <c r="C603" s="305" t="inlineStr">
        <is>
          <t>Прайс из СД ОП</t>
        </is>
      </c>
      <c r="D603" s="306" t="inlineStr">
        <is>
          <t>Скоба US 600 s-1,5 ТУ 3449-005-17919807-2014</t>
        </is>
      </c>
      <c r="E603" s="394" t="inlineStr">
        <is>
          <t>шт.</t>
        </is>
      </c>
      <c r="F603" s="305" t="n">
        <v>10</v>
      </c>
      <c r="G603" s="308" t="n">
        <v>18.8</v>
      </c>
      <c r="H603" s="318">
        <f>ROUND(F603*G603,2)</f>
        <v/>
      </c>
    </row>
    <row r="604" ht="38.25" customHeight="1" s="334">
      <c r="A604" s="295" t="n">
        <v>588</v>
      </c>
      <c r="B604" s="366" t="n"/>
      <c r="C604" s="305" t="inlineStr">
        <is>
          <t>24.3.03.13-0046</t>
        </is>
      </c>
      <c r="D604" s="306" t="inlineStr">
        <is>
          <t>Труба напорная из полиэтилена PE 100 питьевая ПЭ100 SDR17, размером 110х6,6 мм (ГОСТ 18599-2001, ГОСТ Р 52134-2003)</t>
        </is>
      </c>
      <c r="E604" s="394" t="inlineStr">
        <is>
          <t>м</t>
        </is>
      </c>
      <c r="F604" s="305" t="n">
        <v>1.5</v>
      </c>
      <c r="G604" s="308" t="n">
        <v>124.67</v>
      </c>
      <c r="H604" s="318">
        <f>ROUND(F604*G604,2)</f>
        <v/>
      </c>
    </row>
    <row r="605" ht="76.7" customHeight="1" s="334">
      <c r="A605" s="295" t="n">
        <v>589</v>
      </c>
      <c r="B605" s="366" t="n"/>
      <c r="C605" s="305" t="inlineStr">
        <is>
          <t>05.1.07.28-0083</t>
        </is>
      </c>
      <c r="D605" s="306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E605" s="394" t="inlineStr">
        <is>
          <t>м3</t>
        </is>
      </c>
      <c r="F605" s="305" t="n">
        <v>0.08799999999999999</v>
      </c>
      <c r="G605" s="308" t="n">
        <v>2056.82</v>
      </c>
      <c r="H605" s="318">
        <f>ROUND(F605*G605,2)</f>
        <v/>
      </c>
    </row>
    <row r="606">
      <c r="A606" s="295" t="n">
        <v>590</v>
      </c>
      <c r="B606" s="366" t="n"/>
      <c r="C606" s="305" t="inlineStr">
        <is>
          <t>20.2.05.04-0027</t>
        </is>
      </c>
      <c r="D606" s="306" t="inlineStr">
        <is>
          <t>Кабель-канал (короб)Электропласт" 40x16 мм</t>
        </is>
      </c>
      <c r="E606" s="394" t="inlineStr">
        <is>
          <t>100 м</t>
        </is>
      </c>
      <c r="F606" s="305" t="n">
        <v>0.64</v>
      </c>
      <c r="G606" s="308" t="n">
        <v>270.31</v>
      </c>
      <c r="H606" s="318">
        <f>ROUND(F606*G606,2)</f>
        <v/>
      </c>
    </row>
    <row r="607" ht="25.5" customHeight="1" s="334">
      <c r="A607" s="295" t="n">
        <v>591</v>
      </c>
      <c r="B607" s="366" t="n"/>
      <c r="C607" s="305" t="inlineStr">
        <is>
          <t>23.8.03.06-0009</t>
        </is>
      </c>
      <c r="D607" s="306" t="inlineStr">
        <is>
          <t>Сгоны стальные с муфтой и контргайкой, диаметром 40 мм</t>
        </is>
      </c>
      <c r="E607" s="394" t="inlineStr">
        <is>
          <t>шт.</t>
        </is>
      </c>
      <c r="F607" s="305" t="n">
        <v>9</v>
      </c>
      <c r="G607" s="308" t="n">
        <v>18.88</v>
      </c>
      <c r="H607" s="318">
        <f>ROUND(F607*G607,2)</f>
        <v/>
      </c>
    </row>
    <row r="608" ht="25.5" customHeight="1" s="334">
      <c r="A608" s="295" t="n">
        <v>592</v>
      </c>
      <c r="B608" s="366" t="n"/>
      <c r="C608" s="305" t="inlineStr">
        <is>
          <t>11.1.03.01-0075</t>
        </is>
      </c>
      <c r="D608" s="306" t="inlineStr">
        <is>
          <t>Бруски обрезные хвойных пород длиной 2-6,5 м, толщиной 40-60 мм, II сорта</t>
        </is>
      </c>
      <c r="E608" s="394" t="inlineStr">
        <is>
          <t>м3</t>
        </is>
      </c>
      <c r="F608" s="305" t="n">
        <v>0.1347</v>
      </c>
      <c r="G608" s="308" t="n">
        <v>1250.04</v>
      </c>
      <c r="H608" s="318">
        <f>ROUND(F608*G608,2)</f>
        <v/>
      </c>
    </row>
    <row r="609" ht="25.5" customHeight="1" s="334">
      <c r="A609" s="295" t="n">
        <v>593</v>
      </c>
      <c r="B609" s="366" t="n"/>
      <c r="C609" s="305" t="inlineStr">
        <is>
          <t>Прайс из СД ОП</t>
        </is>
      </c>
      <c r="D609" s="306" t="inlineStr">
        <is>
          <t>Ствол пожарный ручной РС-70 с диаметром вспрыска 19 мм. Цена: 150руб.(с НДС)</t>
        </is>
      </c>
      <c r="E609" s="394" t="inlineStr">
        <is>
          <t>шт.</t>
        </is>
      </c>
      <c r="F609" s="305" t="n">
        <v>8</v>
      </c>
      <c r="G609" s="308" t="n">
        <v>20.88</v>
      </c>
      <c r="H609" s="318">
        <f>ROUND(F609*G609,2)</f>
        <v/>
      </c>
    </row>
    <row r="610" ht="38.25" customHeight="1" s="334">
      <c r="A610" s="295" t="n">
        <v>594</v>
      </c>
      <c r="B610" s="366" t="n"/>
      <c r="C610" s="305" t="inlineStr">
        <is>
          <t>05.2.02.01-0042</t>
        </is>
      </c>
      <c r="D610" s="306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E610" s="394" t="inlineStr">
        <is>
          <t>шт.</t>
        </is>
      </c>
      <c r="F610" s="305" t="n">
        <v>1</v>
      </c>
      <c r="G610" s="308" t="n">
        <v>164</v>
      </c>
      <c r="H610" s="318">
        <f>ROUND(F610*G610,2)</f>
        <v/>
      </c>
    </row>
    <row r="611">
      <c r="A611" s="295" t="n">
        <v>595</v>
      </c>
      <c r="B611" s="366" t="n"/>
      <c r="C611" s="305" t="inlineStr">
        <is>
          <t>01.7.11.07-0045</t>
        </is>
      </c>
      <c r="D611" s="306" t="inlineStr">
        <is>
          <t>Электроды диаметром 5 мм Э42А</t>
        </is>
      </c>
      <c r="E611" s="394" t="inlineStr">
        <is>
          <t>т</t>
        </is>
      </c>
      <c r="F611" s="305" t="n">
        <v>0.015212</v>
      </c>
      <c r="G611" s="308" t="n">
        <v>10359.59</v>
      </c>
      <c r="H611" s="318">
        <f>ROUND(F611*G611,2)</f>
        <v/>
      </c>
    </row>
    <row r="612" ht="25.5" customHeight="1" s="334">
      <c r="A612" s="295" t="n">
        <v>596</v>
      </c>
      <c r="B612" s="366" t="n"/>
      <c r="C612" s="305" t="inlineStr">
        <is>
          <t>Прайс из СД ОП</t>
        </is>
      </c>
      <c r="D612" s="306" t="inlineStr">
        <is>
          <t>Трубы полипропиленовые PPR PN Д=20мм. Цена: 51,06руб.(с НДС)</t>
        </is>
      </c>
      <c r="E612" s="394" t="inlineStr">
        <is>
          <t>м</t>
        </is>
      </c>
      <c r="F612" s="305" t="n">
        <v>22</v>
      </c>
      <c r="G612" s="308" t="n">
        <v>7.09</v>
      </c>
      <c r="H612" s="318">
        <f>ROUND(F612*G612,2)</f>
        <v/>
      </c>
    </row>
    <row r="613" ht="25.5" customHeight="1" s="334">
      <c r="A613" s="295" t="n">
        <v>597</v>
      </c>
      <c r="B613" s="366" t="n"/>
      <c r="C613" s="305" t="inlineStr">
        <is>
          <t>23.8.04.08-0034</t>
        </is>
      </c>
      <c r="D613" s="306" t="inlineStr">
        <is>
          <t>Переходы диаметром условного прохода 100/80 мм и наружным диаметром 122/93 мм</t>
        </is>
      </c>
      <c r="E613" s="394" t="inlineStr">
        <is>
          <t>шт.</t>
        </is>
      </c>
      <c r="F613" s="305" t="n">
        <v>3</v>
      </c>
      <c r="G613" s="308" t="n">
        <v>51</v>
      </c>
      <c r="H613" s="318">
        <f>ROUND(F613*G613,2)</f>
        <v/>
      </c>
    </row>
    <row r="614" ht="38.25" customHeight="1" s="334">
      <c r="A614" s="295" t="n">
        <v>598</v>
      </c>
      <c r="B614" s="366" t="n"/>
      <c r="C614" s="305" t="inlineStr">
        <is>
          <t>19.1.01.03-0051</t>
        </is>
      </c>
      <c r="D614" s="306" t="inlineStr">
        <is>
          <t>Воздуховоды из оцинкованной стали с шиной и уголками толщиной 0,55 мм, периметром 1200 мм (450х150 1м)</t>
        </is>
      </c>
      <c r="E614" s="394" t="inlineStr">
        <is>
          <t>м2</t>
        </is>
      </c>
      <c r="F614" s="305" t="n">
        <v>1.2</v>
      </c>
      <c r="G614" s="308" t="n">
        <v>123.33</v>
      </c>
      <c r="H614" s="318">
        <f>ROUND(F614*G614,2)</f>
        <v/>
      </c>
    </row>
    <row r="615" ht="25.5" customHeight="1" s="334">
      <c r="A615" s="295" t="n">
        <v>599</v>
      </c>
      <c r="B615" s="366" t="n"/>
      <c r="C615" s="305" t="inlineStr">
        <is>
          <t>08.4.03.02-0004</t>
        </is>
      </c>
      <c r="D615" s="306" t="inlineStr">
        <is>
          <t>Горячекатаная арматурная сталь гладкая класса А-I, диаметром 12 мм</t>
        </is>
      </c>
      <c r="E615" s="394" t="inlineStr">
        <is>
          <t>т</t>
        </is>
      </c>
      <c r="F615" s="305" t="n">
        <v>0.02236</v>
      </c>
      <c r="G615" s="308" t="n">
        <v>6511.63</v>
      </c>
      <c r="H615" s="318">
        <f>ROUND(F615*G615,2)</f>
        <v/>
      </c>
    </row>
    <row r="616" ht="25.5" customHeight="1" s="334">
      <c r="A616" s="295" t="n">
        <v>600</v>
      </c>
      <c r="B616" s="366" t="n"/>
      <c r="C616" s="305" t="inlineStr">
        <is>
          <t>18.1.09.06-0071</t>
        </is>
      </c>
      <c r="D616" s="306" t="inlineStr">
        <is>
          <t>Кран шаровый муфтовый Valtec для воды диаметром 25 мм с угловым сгоном(тип 320)</t>
        </is>
      </c>
      <c r="E616" s="394" t="inlineStr">
        <is>
          <t>шт.</t>
        </is>
      </c>
      <c r="F616" s="305" t="n">
        <v>1</v>
      </c>
      <c r="G616" s="308" t="n">
        <v>144</v>
      </c>
      <c r="H616" s="318">
        <f>ROUND(F616*G616,2)</f>
        <v/>
      </c>
    </row>
    <row r="617" ht="25.5" customHeight="1" s="334">
      <c r="A617" s="295" t="n">
        <v>601</v>
      </c>
      <c r="B617" s="366" t="n"/>
      <c r="C617" s="305" t="inlineStr">
        <is>
          <t>Прайс из СД ОП</t>
        </is>
      </c>
      <c r="D617" s="306" t="inlineStr">
        <is>
          <t>Трубы полипропиленовые PPR PN  Д=20мм. Цена: 51,06руб.(с НДС)</t>
        </is>
      </c>
      <c r="E617" s="394" t="inlineStr">
        <is>
          <t>м</t>
        </is>
      </c>
      <c r="F617" s="305" t="n">
        <v>20</v>
      </c>
      <c r="G617" s="308" t="n">
        <v>7.1</v>
      </c>
      <c r="H617" s="318">
        <f>ROUND(F617*G617,2)</f>
        <v/>
      </c>
    </row>
    <row r="618" ht="38.25" customHeight="1" s="334">
      <c r="A618" s="295" t="n">
        <v>602</v>
      </c>
      <c r="B618" s="366" t="n"/>
      <c r="C618" s="305" t="inlineStr">
        <is>
          <t>01.7.15.08-0011</t>
        </is>
      </c>
      <c r="D618" s="306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E618" s="394" t="inlineStr">
        <is>
          <t>т</t>
        </is>
      </c>
      <c r="F618" s="305" t="n">
        <v>0.0143</v>
      </c>
      <c r="G618" s="308" t="n">
        <v>9510.49</v>
      </c>
      <c r="H618" s="318">
        <f>ROUND(F618*G618,2)</f>
        <v/>
      </c>
    </row>
    <row r="619" ht="38.25" customHeight="1" s="334">
      <c r="A619" s="295" t="n">
        <v>603</v>
      </c>
      <c r="B619" s="366" t="n"/>
      <c r="C619" s="305" t="inlineStr">
        <is>
          <t>19.2.02.02-0012</t>
        </is>
      </c>
      <c r="D619" s="306" t="inlineStr">
        <is>
          <t>Зонты вентиляционных систем из листовой оцинкованной стали, круглые, диаметром шахты 250 мм</t>
        </is>
      </c>
      <c r="E619" s="394" t="inlineStr">
        <is>
          <t>шт.</t>
        </is>
      </c>
      <c r="F619" s="305" t="n">
        <v>2</v>
      </c>
      <c r="G619" s="308" t="n">
        <v>68</v>
      </c>
      <c r="H619" s="318">
        <f>ROUND(F619*G619,2)</f>
        <v/>
      </c>
    </row>
    <row r="620" ht="38.25" customHeight="1" s="334">
      <c r="A620" s="295" t="n">
        <v>604</v>
      </c>
      <c r="B620" s="366" t="n"/>
      <c r="C620" s="305" t="inlineStr">
        <is>
          <t>19.2.02.02-0011</t>
        </is>
      </c>
      <c r="D620" s="306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E620" s="394" t="inlineStr">
        <is>
          <t>шт.</t>
        </is>
      </c>
      <c r="F620" s="305" t="n">
        <v>3</v>
      </c>
      <c r="G620" s="308" t="n">
        <v>45.33</v>
      </c>
      <c r="H620" s="318">
        <f>ROUND(F620*G620,2)</f>
        <v/>
      </c>
    </row>
    <row r="621" ht="51" customHeight="1" s="334">
      <c r="A621" s="295" t="n">
        <v>605</v>
      </c>
      <c r="B621" s="366" t="n"/>
      <c r="C621" s="305" t="inlineStr">
        <is>
          <t>23.8.04.06-0102</t>
        </is>
      </c>
      <c r="D621" s="306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E621" s="394" t="inlineStr">
        <is>
          <t>шт.</t>
        </is>
      </c>
      <c r="F621" s="305" t="n">
        <v>0.33</v>
      </c>
      <c r="G621" s="308" t="n">
        <v>409.61</v>
      </c>
      <c r="H621" s="318">
        <f>ROUND(F621*G621,2)</f>
        <v/>
      </c>
    </row>
    <row r="622">
      <c r="A622" s="295" t="n">
        <v>606</v>
      </c>
      <c r="B622" s="366" t="n"/>
      <c r="C622" s="305" t="inlineStr">
        <is>
          <t>24.3.01.01-0002</t>
        </is>
      </c>
      <c r="D622" s="306" t="inlineStr">
        <is>
          <t>Трубка полихлорвиниловая</t>
        </is>
      </c>
      <c r="E622" s="394" t="inlineStr">
        <is>
          <t>кг</t>
        </is>
      </c>
      <c r="F622" s="305" t="n">
        <v>3.7702</v>
      </c>
      <c r="G622" s="308" t="n">
        <v>35.7</v>
      </c>
      <c r="H622" s="318">
        <f>ROUND(F622*G622,2)</f>
        <v/>
      </c>
    </row>
    <row r="623" ht="38.25" customHeight="1" s="334">
      <c r="A623" s="295" t="n">
        <v>607</v>
      </c>
      <c r="B623" s="366" t="n"/>
      <c r="C623" s="305" t="inlineStr">
        <is>
          <t>18.1.09.08-0191</t>
        </is>
      </c>
      <c r="D623" s="306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E623" s="394" t="inlineStr">
        <is>
          <t>шт.</t>
        </is>
      </c>
      <c r="F623" s="305" t="n">
        <v>5</v>
      </c>
      <c r="G623" s="308" t="n">
        <v>26.6</v>
      </c>
      <c r="H623" s="318">
        <f>ROUND(F623*G623,2)</f>
        <v/>
      </c>
    </row>
    <row r="624">
      <c r="A624" s="295" t="n">
        <v>608</v>
      </c>
      <c r="B624" s="366" t="n"/>
      <c r="C624" s="305" t="inlineStr">
        <is>
          <t>04.3.01.09-0012</t>
        </is>
      </c>
      <c r="D624" s="306" t="inlineStr">
        <is>
          <t>Раствор готовый кладочный цементный марки 50</t>
        </is>
      </c>
      <c r="E624" s="394" t="inlineStr">
        <is>
          <t>м3</t>
        </is>
      </c>
      <c r="F624" s="305" t="n">
        <v>0.27055</v>
      </c>
      <c r="G624" s="308" t="n">
        <v>485.93</v>
      </c>
      <c r="H624" s="318">
        <f>ROUND(F624*G624,2)</f>
        <v/>
      </c>
    </row>
    <row r="625">
      <c r="A625" s="295" t="n">
        <v>609</v>
      </c>
      <c r="B625" s="366" t="n"/>
      <c r="C625" s="305" t="inlineStr">
        <is>
          <t>14.5.09.11-0102</t>
        </is>
      </c>
      <c r="D625" s="306" t="inlineStr">
        <is>
          <t>Уайт-спирит</t>
        </is>
      </c>
      <c r="E625" s="394" t="inlineStr">
        <is>
          <t>кг</t>
        </is>
      </c>
      <c r="F625" s="305" t="n">
        <v>19.467</v>
      </c>
      <c r="G625" s="308" t="n">
        <v>6.67</v>
      </c>
      <c r="H625" s="318">
        <f>ROUND(F625*G625,2)</f>
        <v/>
      </c>
    </row>
    <row r="626">
      <c r="A626" s="295" t="n">
        <v>610</v>
      </c>
      <c r="B626" s="366" t="n"/>
      <c r="C626" s="305" t="inlineStr">
        <is>
          <t>01.7.15.07-0152</t>
        </is>
      </c>
      <c r="D626" s="306" t="inlineStr">
        <is>
          <t>Дюбель с шурупом 6/35 мм</t>
        </is>
      </c>
      <c r="E626" s="394" t="inlineStr">
        <is>
          <t>100 шт.</t>
        </is>
      </c>
      <c r="F626" s="305" t="n">
        <v>16.10934</v>
      </c>
      <c r="G626" s="308" t="n">
        <v>8</v>
      </c>
      <c r="H626" s="318">
        <f>ROUND(F626*G626,2)</f>
        <v/>
      </c>
    </row>
    <row r="627" ht="25.5" customHeight="1" s="334">
      <c r="A627" s="295" t="n">
        <v>611</v>
      </c>
      <c r="B627" s="366" t="n"/>
      <c r="C627" s="305" t="inlineStr">
        <is>
          <t>Прайс из СД ОП</t>
        </is>
      </c>
      <c r="D627" s="306" t="inlineStr">
        <is>
          <t>Трубы полипропиленовые PPR PN Д=32мм. Цена: 142,24руб.(с НДС)</t>
        </is>
      </c>
      <c r="E627" s="394" t="inlineStr">
        <is>
          <t>м</t>
        </is>
      </c>
      <c r="F627" s="305" t="n">
        <v>6.5</v>
      </c>
      <c r="G627" s="308" t="n">
        <v>19.69</v>
      </c>
      <c r="H627" s="318">
        <f>ROUND(F627*G627,2)</f>
        <v/>
      </c>
    </row>
    <row r="628">
      <c r="A628" s="295" t="n">
        <v>612</v>
      </c>
      <c r="B628" s="366" t="n"/>
      <c r="C628" s="305" t="inlineStr">
        <is>
          <t>01.7.20.04-0005</t>
        </is>
      </c>
      <c r="D628" s="306" t="inlineStr">
        <is>
          <t>Нитки швейные</t>
        </is>
      </c>
      <c r="E628" s="394" t="inlineStr">
        <is>
          <t>кг</t>
        </is>
      </c>
      <c r="F628" s="305" t="n">
        <v>0.9538</v>
      </c>
      <c r="G628" s="308" t="n">
        <v>132.75</v>
      </c>
      <c r="H628" s="318">
        <f>ROUND(F628*G628,2)</f>
        <v/>
      </c>
    </row>
    <row r="629" ht="38.25" customHeight="1" s="334">
      <c r="A629" s="295" t="n">
        <v>613</v>
      </c>
      <c r="B629" s="366" t="n"/>
      <c r="C629" s="305" t="inlineStr">
        <is>
          <t>05.2.02.01-0036</t>
        </is>
      </c>
      <c r="D629" s="306" t="inlineStr">
        <is>
          <t>Блоки бетонные стен подвалов сплошные (ГОСТ13579-78) ФБС9-4-6-Т /бетон В7,5 (М100), объем 0,195 м3, расход арматуры 0,76 кг/</t>
        </is>
      </c>
      <c r="E629" s="394" t="inlineStr">
        <is>
          <t>шт.</t>
        </is>
      </c>
      <c r="F629" s="305" t="n">
        <v>1</v>
      </c>
      <c r="G629" s="308" t="n">
        <v>121</v>
      </c>
      <c r="H629" s="318">
        <f>ROUND(F629*G629,2)</f>
        <v/>
      </c>
    </row>
    <row r="630">
      <c r="A630" s="295" t="n">
        <v>614</v>
      </c>
      <c r="B630" s="366" t="n"/>
      <c r="C630" s="305" t="inlineStr">
        <is>
          <t>20.1.02.18-0003</t>
        </is>
      </c>
      <c r="D630" s="306" t="inlineStr">
        <is>
          <t>Стяжка нейлоновая неоткрывающаяся 3,6х250 мм</t>
        </is>
      </c>
      <c r="E630" s="394" t="inlineStr">
        <is>
          <t>100 шт.</t>
        </is>
      </c>
      <c r="F630" s="305" t="n">
        <v>7.5</v>
      </c>
      <c r="G630" s="308" t="n">
        <v>14.4</v>
      </c>
      <c r="H630" s="318">
        <f>ROUND(F630*G630,2)</f>
        <v/>
      </c>
    </row>
    <row r="631">
      <c r="A631" s="295" t="n">
        <v>615</v>
      </c>
      <c r="B631" s="366" t="n"/>
      <c r="C631" s="305" t="inlineStr">
        <is>
          <t>01.7.20.08-0051</t>
        </is>
      </c>
      <c r="D631" s="306" t="inlineStr">
        <is>
          <t>Ветошь</t>
        </is>
      </c>
      <c r="E631" s="394" t="inlineStr">
        <is>
          <t>кг</t>
        </is>
      </c>
      <c r="F631" s="305" t="n">
        <v>58.81762</v>
      </c>
      <c r="G631" s="308" t="n">
        <v>1.82</v>
      </c>
      <c r="H631" s="318">
        <f>ROUND(F631*G631,2)</f>
        <v/>
      </c>
    </row>
    <row r="632">
      <c r="A632" s="295" t="n">
        <v>616</v>
      </c>
      <c r="B632" s="366" t="n"/>
      <c r="C632" s="305" t="inlineStr">
        <is>
          <t>08.1.02.11-0001</t>
        </is>
      </c>
      <c r="D632" s="306" t="inlineStr">
        <is>
          <t>Поковки из квадратных заготовок, масса 1,8 кг</t>
        </is>
      </c>
      <c r="E632" s="394" t="inlineStr">
        <is>
          <t>т</t>
        </is>
      </c>
      <c r="F632" s="305" t="n">
        <v>0.017754</v>
      </c>
      <c r="G632" s="308" t="n">
        <v>5987.38</v>
      </c>
      <c r="H632" s="318">
        <f>ROUND(F632*G632,2)</f>
        <v/>
      </c>
    </row>
    <row r="633">
      <c r="A633" s="295" t="n">
        <v>617</v>
      </c>
      <c r="B633" s="366" t="n"/>
      <c r="C633" s="305" t="inlineStr">
        <is>
          <t>01.7.15.06-0146</t>
        </is>
      </c>
      <c r="D633" s="306" t="inlineStr">
        <is>
          <t>Гвозди толевые круглые 3,0х40 мм</t>
        </is>
      </c>
      <c r="E633" s="394" t="inlineStr">
        <is>
          <t>т</t>
        </is>
      </c>
      <c r="F633" s="305" t="n">
        <v>0.012458</v>
      </c>
      <c r="G633" s="308" t="n">
        <v>8477.280000000001</v>
      </c>
      <c r="H633" s="318">
        <f>ROUND(F633*G633,2)</f>
        <v/>
      </c>
    </row>
    <row r="634" ht="25.5" customHeight="1" s="334">
      <c r="A634" s="295" t="n">
        <v>618</v>
      </c>
      <c r="B634" s="366" t="n"/>
      <c r="C634" s="305" t="inlineStr">
        <is>
          <t>11.1.03.01-0077</t>
        </is>
      </c>
      <c r="D634" s="306" t="inlineStr">
        <is>
          <t>Бруски обрезные хвойных пород длиной 4-6,5 м, шириной 75-150 мм, толщиной 40-75 мм, I сорта</t>
        </is>
      </c>
      <c r="E634" s="394" t="inlineStr">
        <is>
          <t>м3</t>
        </is>
      </c>
      <c r="F634" s="305" t="n">
        <v>0.062112</v>
      </c>
      <c r="G634" s="308" t="n">
        <v>1699.19</v>
      </c>
      <c r="H634" s="318">
        <f>ROUND(F634*G634,2)</f>
        <v/>
      </c>
    </row>
    <row r="635" ht="38.25" customHeight="1" s="334">
      <c r="A635" s="295" t="n">
        <v>619</v>
      </c>
      <c r="B635" s="366" t="n"/>
      <c r="C635" s="305" t="inlineStr">
        <is>
          <t>19.1.01.03-0047</t>
        </is>
      </c>
      <c r="D635" s="306" t="inlineStr">
        <is>
          <t>Воздуховоды из оцинкованной стали с шиной и уголками толщиной 0,55 мм, периметром 800 мм (200х200 1 м)</t>
        </is>
      </c>
      <c r="E635" s="394" t="inlineStr">
        <is>
          <t>м2</t>
        </is>
      </c>
      <c r="F635" s="305" t="n">
        <v>0.8</v>
      </c>
      <c r="G635" s="308" t="n">
        <v>130</v>
      </c>
      <c r="H635" s="318">
        <f>ROUND(F635*G635,2)</f>
        <v/>
      </c>
    </row>
    <row r="636" ht="25.5" customHeight="1" s="334">
      <c r="A636" s="295" t="n">
        <v>620</v>
      </c>
      <c r="B636" s="366" t="n"/>
      <c r="C636" s="305" t="inlineStr">
        <is>
          <t>01.1.02.08-0001</t>
        </is>
      </c>
      <c r="D636" s="306" t="inlineStr">
        <is>
          <t>Прокладки из паронита марки ПМБ, толщиной 1 мм, диаметром 50 мм</t>
        </is>
      </c>
      <c r="E636" s="394" t="inlineStr">
        <is>
          <t>1000 шт.</t>
        </is>
      </c>
      <c r="F636" s="305" t="n">
        <v>0.03</v>
      </c>
      <c r="G636" s="308" t="n">
        <v>3450</v>
      </c>
      <c r="H636" s="318">
        <f>ROUND(F636*G636,2)</f>
        <v/>
      </c>
    </row>
    <row r="637">
      <c r="A637" s="295" t="n">
        <v>621</v>
      </c>
      <c r="B637" s="366" t="n"/>
      <c r="C637" s="305" t="inlineStr">
        <is>
          <t>11.2.07.12-0011</t>
        </is>
      </c>
      <c r="D637" s="306" t="inlineStr">
        <is>
          <t>Штапик (раскладка), размер 19х19 мм</t>
        </is>
      </c>
      <c r="E637" s="394" t="inlineStr">
        <is>
          <t>м</t>
        </is>
      </c>
      <c r="F637" s="305" t="n">
        <v>32</v>
      </c>
      <c r="G637" s="308" t="n">
        <v>3.2</v>
      </c>
      <c r="H637" s="318">
        <f>ROUND(F637*G637,2)</f>
        <v/>
      </c>
    </row>
    <row r="638" ht="38.25" customHeight="1" s="334">
      <c r="A638" s="295" t="n">
        <v>622</v>
      </c>
      <c r="B638" s="366" t="n"/>
      <c r="C638" s="305" t="inlineStr">
        <is>
          <t>23.3.06.01-0003</t>
        </is>
      </c>
      <c r="D638" s="306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E638" s="394" t="inlineStr">
        <is>
          <t>м</t>
        </is>
      </c>
      <c r="F638" s="305" t="n">
        <v>3.25</v>
      </c>
      <c r="G638" s="308" t="n">
        <v>31.38</v>
      </c>
      <c r="H638" s="318">
        <f>ROUND(F638*G638,2)</f>
        <v/>
      </c>
    </row>
    <row r="639" ht="25.5" customHeight="1" s="334">
      <c r="A639" s="295" t="n">
        <v>623</v>
      </c>
      <c r="B639" s="366" t="n"/>
      <c r="C639" s="305" t="inlineStr">
        <is>
          <t>Прайс из СД ОП</t>
        </is>
      </c>
      <c r="D639" s="306" t="inlineStr">
        <is>
          <t>Гибкая вставка к вентилятору Канал-ВЕНТС-ЕС 125  ВЕНТС ВВГ-125</t>
        </is>
      </c>
      <c r="E639" s="394" t="inlineStr">
        <is>
          <t>шт.</t>
        </is>
      </c>
      <c r="F639" s="305" t="n">
        <v>2</v>
      </c>
      <c r="G639" s="308" t="n">
        <v>49.5</v>
      </c>
      <c r="H639" s="318">
        <f>ROUND(F639*G639,2)</f>
        <v/>
      </c>
    </row>
    <row r="640">
      <c r="A640" s="295" t="n">
        <v>624</v>
      </c>
      <c r="B640" s="366" t="n"/>
      <c r="C640" s="305" t="inlineStr">
        <is>
          <t>20.2.01.05-0001</t>
        </is>
      </c>
      <c r="D640" s="306" t="inlineStr">
        <is>
          <t>Гильза кабельная медная ГМ 2,5</t>
        </is>
      </c>
      <c r="E640" s="394" t="inlineStr">
        <is>
          <t>100 шт.</t>
        </is>
      </c>
      <c r="F640" s="305" t="n">
        <v>1.5</v>
      </c>
      <c r="G640" s="308" t="n">
        <v>66</v>
      </c>
      <c r="H640" s="318">
        <f>ROUND(F640*G640,2)</f>
        <v/>
      </c>
    </row>
    <row r="641">
      <c r="A641" s="295" t="n">
        <v>625</v>
      </c>
      <c r="B641" s="366" t="n"/>
      <c r="C641" s="305" t="inlineStr">
        <is>
          <t>04.3.01.09-0014</t>
        </is>
      </c>
      <c r="D641" s="306" t="inlineStr">
        <is>
          <t>Раствор готовый кладочный цементный марки 100</t>
        </is>
      </c>
      <c r="E641" s="394" t="inlineStr">
        <is>
          <t>м3</t>
        </is>
      </c>
      <c r="F641" s="305" t="n">
        <v>0.1875</v>
      </c>
      <c r="G641" s="308" t="n">
        <v>519.79</v>
      </c>
      <c r="H641" s="318">
        <f>ROUND(F641*G641,2)</f>
        <v/>
      </c>
    </row>
    <row r="642" ht="51" customHeight="1" s="334">
      <c r="A642" s="295" t="n">
        <v>626</v>
      </c>
      <c r="B642" s="366" t="n"/>
      <c r="C642" s="305" t="inlineStr">
        <is>
          <t>08.2.02.11-0007</t>
        </is>
      </c>
      <c r="D642" s="30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642" s="394" t="inlineStr">
        <is>
          <t>10 м</t>
        </is>
      </c>
      <c r="F642" s="305" t="n">
        <v>1.872862</v>
      </c>
      <c r="G642" s="308" t="n">
        <v>50.24</v>
      </c>
      <c r="H642" s="318">
        <f>ROUND(F642*G642,2)</f>
        <v/>
      </c>
    </row>
    <row r="643">
      <c r="A643" s="295" t="n">
        <v>627</v>
      </c>
      <c r="B643" s="366" t="n"/>
      <c r="C643" s="305" t="inlineStr">
        <is>
          <t>14.5.09.02-0002</t>
        </is>
      </c>
      <c r="D643" s="306" t="inlineStr">
        <is>
          <t>Ксилол нефтяной марки А</t>
        </is>
      </c>
      <c r="E643" s="394" t="inlineStr">
        <is>
          <t>т</t>
        </is>
      </c>
      <c r="F643" s="305" t="n">
        <v>0.012064</v>
      </c>
      <c r="G643" s="308" t="n">
        <v>7639.26</v>
      </c>
      <c r="H643" s="318">
        <f>ROUND(F643*G643,2)</f>
        <v/>
      </c>
    </row>
    <row r="644">
      <c r="A644" s="295" t="n">
        <v>628</v>
      </c>
      <c r="B644" s="366" t="n"/>
      <c r="C644" s="305" t="inlineStr">
        <is>
          <t>01.7.15.07-0022</t>
        </is>
      </c>
      <c r="D644" s="306" t="inlineStr">
        <is>
          <t>Дюбели распорные полиэтиленовые 6х40 мм</t>
        </is>
      </c>
      <c r="E644" s="394" t="inlineStr">
        <is>
          <t>1000 шт.</t>
        </is>
      </c>
      <c r="F644" s="305" t="n">
        <v>0.496</v>
      </c>
      <c r="G644" s="308" t="n">
        <v>180</v>
      </c>
      <c r="H644" s="318">
        <f>ROUND(F644*G644,2)</f>
        <v/>
      </c>
    </row>
    <row r="645">
      <c r="A645" s="295" t="n">
        <v>629</v>
      </c>
      <c r="B645" s="366" t="n"/>
      <c r="C645" s="305" t="inlineStr">
        <is>
          <t>11.1.01.14-0014</t>
        </is>
      </c>
      <c r="D645" s="306" t="inlineStr">
        <is>
          <t>Плинтуса из древесины тип ПЛ-2, размером 19х54 мм</t>
        </is>
      </c>
      <c r="E645" s="394" t="inlineStr">
        <is>
          <t>м</t>
        </is>
      </c>
      <c r="F645" s="305" t="n">
        <v>18.1598</v>
      </c>
      <c r="G645" s="308" t="n">
        <v>4.89</v>
      </c>
      <c r="H645" s="318">
        <f>ROUND(F645*G645,2)</f>
        <v/>
      </c>
    </row>
    <row r="646">
      <c r="A646" s="295" t="n">
        <v>630</v>
      </c>
      <c r="B646" s="366" t="n"/>
      <c r="C646" s="305" t="inlineStr">
        <is>
          <t>Прайс из СД ОП</t>
        </is>
      </c>
      <c r="D646" s="306" t="inlineStr">
        <is>
          <t>Шайба 8/125</t>
        </is>
      </c>
      <c r="E646" s="394" t="inlineStr">
        <is>
          <t>шт.</t>
        </is>
      </c>
      <c r="F646" s="305" t="n">
        <v>588</v>
      </c>
      <c r="G646" s="308" t="n">
        <v>0.15</v>
      </c>
      <c r="H646" s="318">
        <f>ROUND(F646*G646,2)</f>
        <v/>
      </c>
    </row>
    <row r="647" ht="38.25" customHeight="1" s="334">
      <c r="A647" s="295" t="n">
        <v>631</v>
      </c>
      <c r="B647" s="366" t="n"/>
      <c r="C647" s="305" t="inlineStr">
        <is>
          <t>24.3.03.13-0043</t>
        </is>
      </c>
      <c r="D647" s="306" t="inlineStr">
        <is>
          <t>Труба напорная из полиэтилена PE 100 питьевая ПЭ100 SDR17, размером 63х3,8 мм (ГОСТ 18599-2001, ГОСТ Р 52134-2003)</t>
        </is>
      </c>
      <c r="E647" s="394" t="inlineStr">
        <is>
          <t>м</t>
        </is>
      </c>
      <c r="F647" s="305" t="n">
        <v>2</v>
      </c>
      <c r="G647" s="308" t="n">
        <v>41.5</v>
      </c>
      <c r="H647" s="318">
        <f>ROUND(F647*G647,2)</f>
        <v/>
      </c>
    </row>
    <row r="648" ht="25.5" customHeight="1" s="334">
      <c r="A648" s="295" t="n">
        <v>632</v>
      </c>
      <c r="B648" s="366" t="n"/>
      <c r="C648" s="305" t="inlineStr">
        <is>
          <t>01.1.02.08-0002</t>
        </is>
      </c>
      <c r="D648" s="306" t="inlineStr">
        <is>
          <t>Прокладки из паронита марки ПМБ, толщиной 1 мм, диаметром 100 мм</t>
        </is>
      </c>
      <c r="E648" s="394" t="inlineStr">
        <is>
          <t>1000 шт.</t>
        </is>
      </c>
      <c r="F648" s="305" t="n">
        <v>0.014</v>
      </c>
      <c r="G648" s="308" t="n">
        <v>5650</v>
      </c>
      <c r="H648" s="318">
        <f>ROUND(F648*G648,2)</f>
        <v/>
      </c>
    </row>
    <row r="649">
      <c r="A649" s="295" t="n">
        <v>633</v>
      </c>
      <c r="B649" s="366" t="n"/>
      <c r="C649" s="305" t="inlineStr">
        <is>
          <t>Прайс из СД ОП</t>
        </is>
      </c>
      <c r="D649" s="306" t="inlineStr">
        <is>
          <t>Гайка шестигранная М12</t>
        </is>
      </c>
      <c r="E649" s="394" t="inlineStr">
        <is>
          <t>шт.</t>
        </is>
      </c>
      <c r="F649" s="305" t="n">
        <v>65</v>
      </c>
      <c r="G649" s="308" t="n">
        <v>1.2</v>
      </c>
      <c r="H649" s="318">
        <f>ROUND(F649*G649,2)</f>
        <v/>
      </c>
    </row>
    <row r="650" ht="25.5" customHeight="1" s="334">
      <c r="A650" s="295" t="n">
        <v>634</v>
      </c>
      <c r="B650" s="366" t="n"/>
      <c r="C650" s="305" t="inlineStr">
        <is>
          <t>11.1.03.05-0066</t>
        </is>
      </c>
      <c r="D650" s="306" t="inlineStr">
        <is>
          <t>Доски необрезные хвойных пород длиной 2-3,75 м, все ширины, толщиной 32-40 мм, IV сорта</t>
        </is>
      </c>
      <c r="E650" s="394" t="inlineStr">
        <is>
          <t>м3</t>
        </is>
      </c>
      <c r="F650" s="305" t="n">
        <v>0.115013</v>
      </c>
      <c r="G650" s="308" t="n">
        <v>600.02</v>
      </c>
      <c r="H650" s="318">
        <f>ROUND(F650*G650,2)</f>
        <v/>
      </c>
    </row>
    <row r="651">
      <c r="A651" s="295" t="n">
        <v>635</v>
      </c>
      <c r="B651" s="366" t="n"/>
      <c r="C651" s="305" t="inlineStr">
        <is>
          <t>23.8.05.11-0002</t>
        </is>
      </c>
      <c r="D651" s="306" t="inlineStr">
        <is>
          <t>Ревизии диаметром 100 мм</t>
        </is>
      </c>
      <c r="E651" s="394" t="inlineStr">
        <is>
          <t>шт.</t>
        </is>
      </c>
      <c r="F651" s="305" t="n">
        <v>1</v>
      </c>
      <c r="G651" s="308" t="n">
        <v>69</v>
      </c>
      <c r="H651" s="318">
        <f>ROUND(F651*G651,2)</f>
        <v/>
      </c>
    </row>
    <row r="652" ht="25.5" customHeight="1" s="334">
      <c r="A652" s="295" t="n">
        <v>636</v>
      </c>
      <c r="B652" s="366" t="n"/>
      <c r="C652" s="305" t="inlineStr">
        <is>
          <t>08.3.03.04-0025</t>
        </is>
      </c>
      <c r="D652" s="306" t="inlineStr">
        <is>
          <t>Проволока стальная низкоуглеродистая общего назначения диаметром 2 мм</t>
        </is>
      </c>
      <c r="E652" s="394" t="inlineStr">
        <is>
          <t>кг</t>
        </is>
      </c>
      <c r="F652" s="305" t="n">
        <v>10.038</v>
      </c>
      <c r="G652" s="308" t="n">
        <v>6.6</v>
      </c>
      <c r="H652" s="318">
        <f>ROUND(F652*G652,2)</f>
        <v/>
      </c>
    </row>
    <row r="653" ht="38.25" customHeight="1" s="334">
      <c r="A653" s="295" t="n">
        <v>637</v>
      </c>
      <c r="B653" s="366" t="n"/>
      <c r="C653" s="305" t="inlineStr">
        <is>
          <t>18.1.09.06-0102</t>
        </is>
      </c>
      <c r="D653" s="306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E653" s="394" t="inlineStr">
        <is>
          <t>шт.</t>
        </is>
      </c>
      <c r="F653" s="305" t="n">
        <v>1</v>
      </c>
      <c r="G653" s="308" t="n">
        <v>65</v>
      </c>
      <c r="H653" s="318">
        <f>ROUND(F653*G653,2)</f>
        <v/>
      </c>
    </row>
    <row r="654" ht="25.5" customHeight="1" s="334">
      <c r="A654" s="295" t="n">
        <v>638</v>
      </c>
      <c r="B654" s="366" t="n"/>
      <c r="C654" s="305" t="inlineStr">
        <is>
          <t>01.7.15.06-0094</t>
        </is>
      </c>
      <c r="D654" s="306" t="inlineStr">
        <is>
          <t>Гвозди проволочные оцинкованные для асбестоцементной кровли 4,5х120 мм</t>
        </is>
      </c>
      <c r="E654" s="394" t="inlineStr">
        <is>
          <t>т</t>
        </is>
      </c>
      <c r="F654" s="305" t="n">
        <v>0.005168</v>
      </c>
      <c r="G654" s="308" t="n">
        <v>11979.49</v>
      </c>
      <c r="H654" s="318">
        <f>ROUND(F654*G654,2)</f>
        <v/>
      </c>
    </row>
    <row r="655" ht="25.5" customHeight="1" s="334">
      <c r="A655" s="295" t="n">
        <v>639</v>
      </c>
      <c r="B655" s="366" t="n"/>
      <c r="C655" s="305" t="inlineStr">
        <is>
          <t>11.3.03.08-0004</t>
        </is>
      </c>
      <c r="D655" s="306" t="inlineStr">
        <is>
          <t>Подложка под паркет и ламинат Порилекс НПЭ, толщина 2 мм</t>
        </is>
      </c>
      <c r="E655" s="394" t="inlineStr">
        <is>
          <t>10 м2</t>
        </is>
      </c>
      <c r="F655" s="305" t="n">
        <v>1.764</v>
      </c>
      <c r="G655" s="308" t="n">
        <v>34.9</v>
      </c>
      <c r="H655" s="318">
        <f>ROUND(F655*G655,2)</f>
        <v/>
      </c>
    </row>
    <row r="656">
      <c r="A656" s="295" t="n">
        <v>640</v>
      </c>
      <c r="B656" s="366" t="n"/>
      <c r="C656" s="305" t="inlineStr">
        <is>
          <t>14.5.09.11-0101</t>
        </is>
      </c>
      <c r="D656" s="306" t="inlineStr">
        <is>
          <t>Уайт-спирит</t>
        </is>
      </c>
      <c r="E656" s="394" t="inlineStr">
        <is>
          <t>т</t>
        </is>
      </c>
      <c r="F656" s="305" t="n">
        <v>0.00844</v>
      </c>
      <c r="G656" s="308" t="n">
        <v>6635.06</v>
      </c>
      <c r="H656" s="318">
        <f>ROUND(F656*G656,2)</f>
        <v/>
      </c>
    </row>
    <row r="657" ht="38.25" customHeight="1" s="334">
      <c r="A657" s="295" t="n">
        <v>641</v>
      </c>
      <c r="B657" s="366" t="n"/>
      <c r="C657" s="305" t="inlineStr">
        <is>
          <t>11.1.02.05-0002</t>
        </is>
      </c>
      <c r="D657" s="306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E657" s="394" t="inlineStr">
        <is>
          <t>м3</t>
        </is>
      </c>
      <c r="F657" s="305" t="n">
        <v>0.12</v>
      </c>
      <c r="G657" s="308" t="n">
        <v>459.83</v>
      </c>
      <c r="H657" s="318">
        <f>ROUND(F657*G657,2)</f>
        <v/>
      </c>
    </row>
    <row r="658">
      <c r="A658" s="295" t="n">
        <v>642</v>
      </c>
      <c r="B658" s="366" t="n"/>
      <c r="C658" s="305" t="inlineStr">
        <is>
          <t>01.3.02.03-0011</t>
        </is>
      </c>
      <c r="D658" s="306" t="inlineStr">
        <is>
          <t>Ацетилен растворенный технический марки А</t>
        </is>
      </c>
      <c r="E658" s="394" t="inlineStr">
        <is>
          <t>т</t>
        </is>
      </c>
      <c r="F658" s="305" t="n">
        <v>0.00165</v>
      </c>
      <c r="G658" s="308" t="n">
        <v>32830.3</v>
      </c>
      <c r="H658" s="318">
        <f>ROUND(F658*G658,2)</f>
        <v/>
      </c>
    </row>
    <row r="659">
      <c r="A659" s="295" t="n">
        <v>643</v>
      </c>
      <c r="B659" s="366" t="n"/>
      <c r="C659" s="305" t="inlineStr">
        <is>
          <t>20.5.04.10-0011</t>
        </is>
      </c>
      <c r="D659" s="306" t="inlineStr">
        <is>
          <t>Сжимы соединительные</t>
        </is>
      </c>
      <c r="E659" s="394" t="inlineStr">
        <is>
          <t>100 шт.</t>
        </is>
      </c>
      <c r="F659" s="305" t="n">
        <v>0.5406</v>
      </c>
      <c r="G659" s="308" t="n">
        <v>100</v>
      </c>
      <c r="H659" s="318">
        <f>ROUND(F659*G659,2)</f>
        <v/>
      </c>
    </row>
    <row r="660" ht="25.5" customHeight="1" s="334">
      <c r="A660" s="295" t="n">
        <v>644</v>
      </c>
      <c r="B660" s="366" t="n"/>
      <c r="C660" s="305" t="inlineStr">
        <is>
          <t>01.7.16.02-0001</t>
        </is>
      </c>
      <c r="D660" s="306" t="inlineStr">
        <is>
          <t>Детали деревянные лесов из пиломатериалов хвойных пород</t>
        </is>
      </c>
      <c r="E660" s="394" t="inlineStr">
        <is>
          <t>м3</t>
        </is>
      </c>
      <c r="F660" s="305" t="n">
        <v>0.04884</v>
      </c>
      <c r="G660" s="308" t="n">
        <v>1105.65</v>
      </c>
      <c r="H660" s="318">
        <f>ROUND(F660*G660,2)</f>
        <v/>
      </c>
    </row>
    <row r="661">
      <c r="A661" s="295" t="n">
        <v>645</v>
      </c>
      <c r="B661" s="366" t="n"/>
      <c r="C661" s="305" t="inlineStr">
        <is>
          <t>20.2.03.25-0011</t>
        </is>
      </c>
      <c r="D661" s="306" t="inlineStr">
        <is>
          <t>Угол горизонтальный 90 град. для лотка PNK 100</t>
        </is>
      </c>
      <c r="E661" s="394" t="inlineStr">
        <is>
          <t>шт.</t>
        </is>
      </c>
      <c r="F661" s="305" t="n">
        <v>2</v>
      </c>
      <c r="G661" s="308" t="n">
        <v>26.5</v>
      </c>
      <c r="H661" s="318">
        <f>ROUND(F661*G661,2)</f>
        <v/>
      </c>
    </row>
    <row r="662" ht="38.25" customHeight="1" s="334">
      <c r="A662" s="295" t="n">
        <v>646</v>
      </c>
      <c r="B662" s="366" t="n"/>
      <c r="C662" s="305" t="inlineStr">
        <is>
          <t>01.7.15.04-0045</t>
        </is>
      </c>
      <c r="D662" s="306" t="inlineStr">
        <is>
          <t>Винты самонарезающие для крепления профилированного настила и панелей к несущим конструкциям</t>
        </is>
      </c>
      <c r="E662" s="394" t="inlineStr">
        <is>
          <t>т</t>
        </is>
      </c>
      <c r="F662" s="305" t="n">
        <v>0.0015</v>
      </c>
      <c r="G662" s="308" t="n">
        <v>35333.33</v>
      </c>
      <c r="H662" s="318">
        <f>ROUND(F662*G662,2)</f>
        <v/>
      </c>
    </row>
    <row r="663" ht="25.5" customHeight="1" s="334">
      <c r="A663" s="295" t="n">
        <v>647</v>
      </c>
      <c r="B663" s="366" t="n"/>
      <c r="C663" s="305" t="inlineStr">
        <is>
          <t>Прайс из СД ОП</t>
        </is>
      </c>
      <c r="D663" s="306" t="inlineStr">
        <is>
          <t>Кран шаровой проходной муфтовый 11ч38п, диаметром 15 мм. Цена: 125руб.(с НДС)</t>
        </is>
      </c>
      <c r="E663" s="394" t="inlineStr">
        <is>
          <t>шт.</t>
        </is>
      </c>
      <c r="F663" s="305" t="n">
        <v>3</v>
      </c>
      <c r="G663" s="308" t="n">
        <v>17.33</v>
      </c>
      <c r="H663" s="318">
        <f>ROUND(F663*G663,2)</f>
        <v/>
      </c>
    </row>
    <row r="664" ht="25.5" customHeight="1" s="334">
      <c r="A664" s="295" t="n">
        <v>648</v>
      </c>
      <c r="B664" s="366" t="n"/>
      <c r="C664" s="305" t="inlineStr">
        <is>
          <t>20.4.01.01-0014</t>
        </is>
      </c>
      <c r="D664" s="306" t="inlineStr">
        <is>
          <t>Выключатель двухклавишный для открытой проводки серииПрима", марка А56-029, цвет белый</t>
        </is>
      </c>
      <c r="E664" s="394" t="inlineStr">
        <is>
          <t>10 шт.</t>
        </is>
      </c>
      <c r="F664" s="305" t="n">
        <v>1</v>
      </c>
      <c r="G664" s="308" t="n">
        <v>51</v>
      </c>
      <c r="H664" s="318">
        <f>ROUND(F664*G664,2)</f>
        <v/>
      </c>
    </row>
    <row r="665" ht="25.5" customHeight="1" s="334">
      <c r="A665" s="295" t="n">
        <v>649</v>
      </c>
      <c r="B665" s="366" t="n"/>
      <c r="C665" s="305" t="inlineStr">
        <is>
          <t>06.1.01.05-0035</t>
        </is>
      </c>
      <c r="D665" s="306" t="inlineStr">
        <is>
          <t>Кирпич керамический одинарный, размером 250х120х65 мм, марка 100</t>
        </is>
      </c>
      <c r="E665" s="394" t="inlineStr">
        <is>
          <t>1000 шт.</t>
        </is>
      </c>
      <c r="F665" s="305" t="inlineStr">
        <is>
          <t>0,026932</t>
        </is>
      </c>
      <c r="G665" s="308" t="n">
        <v>1745.27</v>
      </c>
      <c r="H665" s="318">
        <f>ROUND(F665*G665,2)</f>
        <v/>
      </c>
    </row>
    <row r="666">
      <c r="A666" s="295" t="n">
        <v>650</v>
      </c>
      <c r="B666" s="366" t="n"/>
      <c r="C666" s="305" t="inlineStr">
        <is>
          <t>24.3.05.01-0002</t>
        </is>
      </c>
      <c r="D666" s="306" t="inlineStr">
        <is>
          <t>Втулка под фланец ПЭ100 SDR 13,6, диаметр 90 мм</t>
        </is>
      </c>
      <c r="E666" s="394" t="inlineStr">
        <is>
          <t>шт.</t>
        </is>
      </c>
      <c r="F666" s="305" t="n">
        <v>2</v>
      </c>
      <c r="G666" s="308" t="n">
        <v>21</v>
      </c>
      <c r="H666" s="318">
        <f>ROUND(F666*G666,2)</f>
        <v/>
      </c>
    </row>
    <row r="667" ht="25.5" customHeight="1" s="334">
      <c r="A667" s="295" t="n">
        <v>651</v>
      </c>
      <c r="B667" s="366" t="n"/>
      <c r="C667" s="305" t="inlineStr">
        <is>
          <t>24.3.05.07-0139</t>
        </is>
      </c>
      <c r="D667" s="306" t="inlineStr">
        <is>
          <t>Муфта полипропиленовая переходная диаметром 50х32 мм</t>
        </is>
      </c>
      <c r="E667" s="394" t="inlineStr">
        <is>
          <t>10 шт.</t>
        </is>
      </c>
      <c r="F667" s="305" t="n">
        <v>1</v>
      </c>
      <c r="G667" s="308" t="n">
        <v>42</v>
      </c>
      <c r="H667" s="318">
        <f>ROUND(F667*G667,2)</f>
        <v/>
      </c>
    </row>
    <row r="668">
      <c r="A668" s="295" t="n">
        <v>652</v>
      </c>
      <c r="B668" s="366" t="n"/>
      <c r="C668" s="305" t="inlineStr">
        <is>
          <t>Прайс из СД ОП</t>
        </is>
      </c>
      <c r="D668" s="306" t="inlineStr">
        <is>
          <t>Втулка  ПНД-50т. Цена: 147,50руб.(с НДС)</t>
        </is>
      </c>
      <c r="E668" s="394" t="inlineStr">
        <is>
          <t>шт.</t>
        </is>
      </c>
      <c r="F668" s="305" t="n">
        <v>2</v>
      </c>
      <c r="G668" s="308" t="n">
        <v>20.5</v>
      </c>
      <c r="H668" s="318">
        <f>ROUND(F668*G668,2)</f>
        <v/>
      </c>
    </row>
    <row r="669">
      <c r="A669" s="295" t="n">
        <v>653</v>
      </c>
      <c r="B669" s="366" t="n"/>
      <c r="C669" s="305" t="inlineStr">
        <is>
          <t>01.7.11.07-0038</t>
        </is>
      </c>
      <c r="D669" s="306" t="inlineStr">
        <is>
          <t>Электроды диаметром 4 мм Э50</t>
        </is>
      </c>
      <c r="E669" s="394" t="inlineStr">
        <is>
          <t>т</t>
        </is>
      </c>
      <c r="F669" s="305" t="n">
        <v>0.003552</v>
      </c>
      <c r="G669" s="308" t="n">
        <v>11224.66</v>
      </c>
      <c r="H669" s="318">
        <f>ROUND(F669*G669,2)</f>
        <v/>
      </c>
    </row>
    <row r="670">
      <c r="A670" s="295" t="n">
        <v>654</v>
      </c>
      <c r="B670" s="366" t="n"/>
      <c r="C670" s="305" t="inlineStr">
        <is>
          <t>14.5.07.04-0301</t>
        </is>
      </c>
      <c r="D670" s="306" t="inlineStr">
        <is>
          <t>Краски сухие для внутренних работ</t>
        </is>
      </c>
      <c r="E670" s="394" t="inlineStr">
        <is>
          <t>т</t>
        </is>
      </c>
      <c r="F670" s="305" t="n">
        <v>0.003096</v>
      </c>
      <c r="G670" s="308" t="n">
        <v>12480.62</v>
      </c>
      <c r="H670" s="318">
        <f>ROUND(F670*G670,2)</f>
        <v/>
      </c>
    </row>
    <row r="671" ht="25.5" customHeight="1" s="334">
      <c r="A671" s="295" t="n">
        <v>655</v>
      </c>
      <c r="B671" s="366" t="n"/>
      <c r="C671" s="305" t="inlineStr">
        <is>
          <t>Прайс из СД ОП</t>
        </is>
      </c>
      <c r="D671" s="306" t="inlineStr">
        <is>
          <t>Трубы полипропиленовые PPR PN Д=25мм. Цена: 82,43руб.(с НДС)</t>
        </is>
      </c>
      <c r="E671" s="394" t="inlineStr">
        <is>
          <t>м</t>
        </is>
      </c>
      <c r="F671" s="305" t="n">
        <v>3</v>
      </c>
      <c r="G671" s="308" t="n">
        <v>11.33</v>
      </c>
      <c r="H671" s="318">
        <f>ROUND(F671*G671,2)</f>
        <v/>
      </c>
    </row>
    <row r="672" ht="25.5" customHeight="1" s="334">
      <c r="A672" s="295" t="n">
        <v>656</v>
      </c>
      <c r="B672" s="366" t="n"/>
      <c r="C672" s="305" t="inlineStr">
        <is>
          <t>08.3.03.04-0021</t>
        </is>
      </c>
      <c r="D672" s="306" t="inlineStr">
        <is>
          <t>Проволока стальная низкоуглеродистая общего назначения диаметром 0,8 мм</t>
        </is>
      </c>
      <c r="E672" s="394" t="inlineStr">
        <is>
          <t>кг</t>
        </is>
      </c>
      <c r="F672" s="305" t="n">
        <v>3.585</v>
      </c>
      <c r="G672" s="308" t="n">
        <v>8.94</v>
      </c>
      <c r="H672" s="318">
        <f>ROUND(F672*G672,2)</f>
        <v/>
      </c>
    </row>
    <row r="673">
      <c r="A673" s="295" t="n">
        <v>657</v>
      </c>
      <c r="B673" s="366" t="n"/>
      <c r="C673" s="305" t="inlineStr">
        <is>
          <t>03.2.02.08-0001</t>
        </is>
      </c>
      <c r="D673" s="306" t="inlineStr">
        <is>
          <t>Цемент гипсоглиноземистый расширяющийся</t>
        </is>
      </c>
      <c r="E673" s="394" t="inlineStr">
        <is>
          <t>т</t>
        </is>
      </c>
      <c r="F673" s="305" t="n">
        <v>0.017</v>
      </c>
      <c r="G673" s="308" t="n">
        <v>1835.88</v>
      </c>
      <c r="H673" s="318">
        <f>ROUND(F673*G673,2)</f>
        <v/>
      </c>
    </row>
    <row r="674">
      <c r="A674" s="295" t="n">
        <v>658</v>
      </c>
      <c r="B674" s="366" t="n"/>
      <c r="C674" s="305" t="inlineStr">
        <is>
          <t>01.7.07.29-0101</t>
        </is>
      </c>
      <c r="D674" s="306" t="inlineStr">
        <is>
          <t>Очес льняной</t>
        </is>
      </c>
      <c r="E674" s="394" t="inlineStr">
        <is>
          <t>кг</t>
        </is>
      </c>
      <c r="F674" s="305" t="n">
        <v>0.803003</v>
      </c>
      <c r="G674" s="308" t="n">
        <v>37.27</v>
      </c>
      <c r="H674" s="318">
        <f>ROUND(F674*G674,2)</f>
        <v/>
      </c>
    </row>
    <row r="675" ht="25.5" customHeight="1" s="334">
      <c r="A675" s="295" t="n">
        <v>659</v>
      </c>
      <c r="B675" s="366" t="n"/>
      <c r="C675" s="305" t="inlineStr">
        <is>
          <t>03.2.01.04-0002</t>
        </is>
      </c>
      <c r="D675" s="306" t="inlineStr">
        <is>
          <t>Портландцемент пуццолановый общестроительного и специального назначения марки 400</t>
        </is>
      </c>
      <c r="E675" s="394" t="inlineStr">
        <is>
          <t>т</t>
        </is>
      </c>
      <c r="F675" s="305" t="n">
        <v>0.0682</v>
      </c>
      <c r="G675" s="308" t="n">
        <v>412.02</v>
      </c>
      <c r="H675" s="318">
        <f>ROUND(F675*G675,2)</f>
        <v/>
      </c>
    </row>
    <row r="676">
      <c r="A676" s="295" t="n">
        <v>660</v>
      </c>
      <c r="B676" s="366" t="n"/>
      <c r="C676" s="305" t="inlineStr">
        <is>
          <t>20.2.02.01-0011</t>
        </is>
      </c>
      <c r="D676" s="306" t="inlineStr">
        <is>
          <t>Втулки В17</t>
        </is>
      </c>
      <c r="E676" s="394" t="inlineStr">
        <is>
          <t>1000 шт.</t>
        </is>
      </c>
      <c r="F676" s="305" t="n">
        <v>0.366</v>
      </c>
      <c r="G676" s="308" t="n">
        <v>75.41</v>
      </c>
      <c r="H676" s="318">
        <f>ROUND(F676*G676,2)</f>
        <v/>
      </c>
    </row>
    <row r="677">
      <c r="A677" s="295" t="n">
        <v>661</v>
      </c>
      <c r="B677" s="366" t="n"/>
      <c r="C677" s="305" t="inlineStr">
        <is>
          <t>01.7.15.06-0121</t>
        </is>
      </c>
      <c r="D677" s="306" t="inlineStr">
        <is>
          <t>Гвозди строительные с плоской головкой 1,6x50 мм</t>
        </is>
      </c>
      <c r="E677" s="394" t="inlineStr">
        <is>
          <t>т</t>
        </is>
      </c>
      <c r="F677" s="305" t="n">
        <v>0.003249</v>
      </c>
      <c r="G677" s="308" t="n">
        <v>8491.84</v>
      </c>
      <c r="H677" s="318">
        <f>ROUND(F677*G677,2)</f>
        <v/>
      </c>
    </row>
    <row r="678">
      <c r="A678" s="295" t="n">
        <v>662</v>
      </c>
      <c r="B678" s="366" t="n"/>
      <c r="C678" s="305" t="inlineStr">
        <is>
          <t>14.5.11.01-0003</t>
        </is>
      </c>
      <c r="D678" s="306" t="inlineStr">
        <is>
          <t>Шпатлевка масляно-клеевая</t>
        </is>
      </c>
      <c r="E678" s="394" t="inlineStr">
        <is>
          <t>т</t>
        </is>
      </c>
      <c r="F678" s="305" t="n">
        <v>0.009469999999999999</v>
      </c>
      <c r="G678" s="308" t="n">
        <v>2898.63</v>
      </c>
      <c r="H678" s="318">
        <f>ROUND(F678*G678,2)</f>
        <v/>
      </c>
    </row>
    <row r="679" ht="38.25" customHeight="1" s="334">
      <c r="A679" s="295" t="n">
        <v>663</v>
      </c>
      <c r="B679" s="366" t="n"/>
      <c r="C679" s="305" t="inlineStr">
        <is>
          <t>04.1.02.05-0043</t>
        </is>
      </c>
      <c r="D679" s="306" t="inlineStr">
        <is>
          <t>Добавка на водонепроницаемость W4. Бетон тяжелый, крупность заполнителя 20 мм, класс В15 (М200)</t>
        </is>
      </c>
      <c r="E679" s="394" t="inlineStr">
        <is>
          <t>м3</t>
        </is>
      </c>
      <c r="F679" s="305" t="n">
        <v>2.04</v>
      </c>
      <c r="G679" s="308" t="n">
        <v>13.24</v>
      </c>
      <c r="H679" s="318">
        <f>ROUND(F679*G679,2)</f>
        <v/>
      </c>
    </row>
    <row r="680">
      <c r="A680" s="295" t="n">
        <v>664</v>
      </c>
      <c r="B680" s="366" t="n"/>
      <c r="C680" s="305" t="inlineStr">
        <is>
          <t>01.7.15.10-0057</t>
        </is>
      </c>
      <c r="D680" s="306" t="inlineStr">
        <is>
          <t>Скобы скрепляющие и для подвеса</t>
        </is>
      </c>
      <c r="E680" s="394" t="inlineStr">
        <is>
          <t>кг</t>
        </is>
      </c>
      <c r="F680" s="305" t="n">
        <v>4</v>
      </c>
      <c r="G680" s="308" t="n">
        <v>6.5</v>
      </c>
      <c r="H680" s="318">
        <f>ROUND(F680*G680,2)</f>
        <v/>
      </c>
    </row>
    <row r="681" ht="25.5" customHeight="1" s="334">
      <c r="A681" s="295" t="n">
        <v>665</v>
      </c>
      <c r="B681" s="366" t="n"/>
      <c r="C681" s="305" t="inlineStr">
        <is>
          <t>01.2.01.02-0031</t>
        </is>
      </c>
      <c r="D681" s="306" t="inlineStr">
        <is>
          <t>Битумы нефтяные строительные изоляционные БНИ-IV-3, БНИ- IV, БНИ-V</t>
        </is>
      </c>
      <c r="E681" s="394" t="inlineStr">
        <is>
          <t>т</t>
        </is>
      </c>
      <c r="F681" s="305" t="n">
        <v>0.0184</v>
      </c>
      <c r="G681" s="308" t="n">
        <v>1411.96</v>
      </c>
      <c r="H681" s="318">
        <f>ROUND(F681*G681,2)</f>
        <v/>
      </c>
    </row>
    <row r="682" ht="25.5" customHeight="1" s="334">
      <c r="A682" s="295" t="n">
        <v>666</v>
      </c>
      <c r="B682" s="366" t="n"/>
      <c r="C682" s="305" t="inlineStr">
        <is>
          <t>03.2.01.01-0001</t>
        </is>
      </c>
      <c r="D682" s="306" t="inlineStr">
        <is>
          <t>Портландцемент общестроительного назначения бездобавочный, марки 400</t>
        </is>
      </c>
      <c r="E682" s="394" t="inlineStr">
        <is>
          <t>т</t>
        </is>
      </c>
      <c r="F682" s="305" t="n">
        <v>0.062597</v>
      </c>
      <c r="G682" s="308" t="n">
        <v>412</v>
      </c>
      <c r="H682" s="318">
        <f>ROUND(F682*G682,2)</f>
        <v/>
      </c>
    </row>
    <row r="683" ht="25.5" customHeight="1" s="334">
      <c r="A683" s="295" t="n">
        <v>667</v>
      </c>
      <c r="B683" s="366" t="n"/>
      <c r="C683" s="305" t="inlineStr">
        <is>
          <t>14.4.02.04-0141</t>
        </is>
      </c>
      <c r="D683" s="306" t="inlineStr">
        <is>
          <t>Краски масляные земляные марки МА-0115 мумия, сурик железный</t>
        </is>
      </c>
      <c r="E683" s="394" t="inlineStr">
        <is>
          <t>т</t>
        </is>
      </c>
      <c r="F683" s="305" t="n">
        <v>0.001671</v>
      </c>
      <c r="G683" s="308" t="n">
        <v>15104.73</v>
      </c>
      <c r="H683" s="318">
        <f>ROUND(F683*G683,2)</f>
        <v/>
      </c>
    </row>
    <row r="684">
      <c r="A684" s="295" t="n">
        <v>668</v>
      </c>
      <c r="B684" s="366" t="n"/>
      <c r="C684" s="305" t="inlineStr">
        <is>
          <t>18.4.01.08-0031</t>
        </is>
      </c>
      <c r="D684" s="306" t="inlineStr">
        <is>
          <t>Прочистка для газохода</t>
        </is>
      </c>
      <c r="E684" s="394" t="inlineStr">
        <is>
          <t>шт.</t>
        </is>
      </c>
      <c r="F684" s="305" t="n">
        <v>4</v>
      </c>
      <c r="G684" s="308" t="n">
        <v>6.25</v>
      </c>
      <c r="H684" s="318">
        <f>ROUND(F684*G684,2)</f>
        <v/>
      </c>
    </row>
    <row r="685">
      <c r="A685" s="295" t="n">
        <v>669</v>
      </c>
      <c r="B685" s="366" t="n"/>
      <c r="C685" s="305" t="inlineStr">
        <is>
          <t>01.7.07.20-0002</t>
        </is>
      </c>
      <c r="D685" s="306" t="inlineStr">
        <is>
          <t>Тальк молотый, сорт I</t>
        </is>
      </c>
      <c r="E685" s="394" t="inlineStr">
        <is>
          <t>т</t>
        </is>
      </c>
      <c r="F685" s="305" t="n">
        <v>0.0129</v>
      </c>
      <c r="G685" s="308" t="n">
        <v>1813.95</v>
      </c>
      <c r="H685" s="318">
        <f>ROUND(F685*G685,2)</f>
        <v/>
      </c>
    </row>
    <row r="686">
      <c r="A686" s="295" t="n">
        <v>670</v>
      </c>
      <c r="B686" s="366" t="n"/>
      <c r="C686" s="305" t="inlineStr">
        <is>
          <t>01.7.02.06-0017</t>
        </is>
      </c>
      <c r="D686" s="306" t="inlineStr">
        <is>
          <t>Картон строительный прокладочный марки Б</t>
        </is>
      </c>
      <c r="E686" s="394" t="inlineStr">
        <is>
          <t>т</t>
        </is>
      </c>
      <c r="F686" s="305" t="n">
        <v>0.00114</v>
      </c>
      <c r="G686" s="308" t="n">
        <v>19789.47</v>
      </c>
      <c r="H686" s="318">
        <f>ROUND(F686*G686,2)</f>
        <v/>
      </c>
    </row>
    <row r="687">
      <c r="A687" s="295" t="n">
        <v>671</v>
      </c>
      <c r="B687" s="366" t="n"/>
      <c r="C687" s="305" t="inlineStr">
        <is>
          <t>20.5.04.09-0001</t>
        </is>
      </c>
      <c r="D687" s="306" t="inlineStr">
        <is>
          <t>Сжимы ответвительные</t>
        </is>
      </c>
      <c r="E687" s="394" t="inlineStr">
        <is>
          <t>100 шт.</t>
        </is>
      </c>
      <c r="F687" s="305" t="n">
        <v>0.041</v>
      </c>
      <c r="G687" s="308" t="n">
        <v>528.05</v>
      </c>
      <c r="H687" s="318">
        <f>ROUND(F687*G687,2)</f>
        <v/>
      </c>
    </row>
    <row r="688">
      <c r="A688" s="295" t="n">
        <v>672</v>
      </c>
      <c r="B688" s="366" t="n"/>
      <c r="C688" s="305" t="inlineStr">
        <is>
          <t>01.7.02.09-0002</t>
        </is>
      </c>
      <c r="D688" s="306" t="inlineStr">
        <is>
          <t>Шпагат бумажный</t>
        </is>
      </c>
      <c r="E688" s="394" t="inlineStr">
        <is>
          <t>кг</t>
        </is>
      </c>
      <c r="F688" s="305" t="n">
        <v>1.8246</v>
      </c>
      <c r="G688" s="308" t="n">
        <v>11.44</v>
      </c>
      <c r="H688" s="318">
        <f>ROUND(F688*G688,2)</f>
        <v/>
      </c>
    </row>
    <row r="689" ht="25.5" customHeight="1" s="334">
      <c r="A689" s="295" t="n">
        <v>673</v>
      </c>
      <c r="B689" s="366" t="n"/>
      <c r="C689" s="305" t="inlineStr">
        <is>
          <t>01.7.19.02-0041</t>
        </is>
      </c>
      <c r="D689" s="306" t="inlineStr">
        <is>
          <t>Кольца резиновые для: чугунных напорных труб диаметром 50-300 мм</t>
        </is>
      </c>
      <c r="E689" s="394" t="inlineStr">
        <is>
          <t>кг</t>
        </is>
      </c>
      <c r="F689" s="305" t="n">
        <v>0.825</v>
      </c>
      <c r="G689" s="308" t="n">
        <v>24.41</v>
      </c>
      <c r="H689" s="318">
        <f>ROUND(F689*G689,2)</f>
        <v/>
      </c>
    </row>
    <row r="690">
      <c r="A690" s="295" t="n">
        <v>674</v>
      </c>
      <c r="B690" s="366" t="n"/>
      <c r="C690" s="305" t="inlineStr">
        <is>
          <t>01.7.19.07-0003</t>
        </is>
      </c>
      <c r="D690" s="306" t="inlineStr">
        <is>
          <t>Резина прессованная</t>
        </is>
      </c>
      <c r="E690" s="394" t="inlineStr">
        <is>
          <t>кг</t>
        </is>
      </c>
      <c r="F690" s="305" t="n">
        <v>0.6864</v>
      </c>
      <c r="G690" s="308" t="n">
        <v>28.26</v>
      </c>
      <c r="H690" s="318">
        <f>ROUND(F690*G690,2)</f>
        <v/>
      </c>
    </row>
    <row r="691">
      <c r="A691" s="295" t="n">
        <v>675</v>
      </c>
      <c r="B691" s="366" t="n"/>
      <c r="C691" s="305" t="inlineStr">
        <is>
          <t>14.4.03.17-0011</t>
        </is>
      </c>
      <c r="D691" s="306" t="inlineStr">
        <is>
          <t>Лак электроизоляционный 318</t>
        </is>
      </c>
      <c r="E691" s="394" t="inlineStr">
        <is>
          <t>кг</t>
        </is>
      </c>
      <c r="F691" s="305" t="n">
        <v>0.54</v>
      </c>
      <c r="G691" s="308" t="n">
        <v>35.06</v>
      </c>
      <c r="H691" s="318">
        <f>ROUND(F691*G691,2)</f>
        <v/>
      </c>
    </row>
    <row r="692">
      <c r="A692" s="295" t="n">
        <v>676</v>
      </c>
      <c r="B692" s="366" t="n"/>
      <c r="C692" s="305" t="inlineStr">
        <is>
          <t>01.2.03.03-0043</t>
        </is>
      </c>
      <c r="D692" s="306" t="inlineStr">
        <is>
          <t>Мастика битумно-кукерсольная холодная</t>
        </is>
      </c>
      <c r="E692" s="394" t="inlineStr">
        <is>
          <t>т</t>
        </is>
      </c>
      <c r="F692" s="305" t="n">
        <v>0.00576</v>
      </c>
      <c r="G692" s="308" t="n">
        <v>3218.75</v>
      </c>
      <c r="H692" s="318">
        <f>ROUND(F692*G692,2)</f>
        <v/>
      </c>
    </row>
    <row r="693">
      <c r="A693" s="295" t="n">
        <v>677</v>
      </c>
      <c r="B693" s="366" t="n"/>
      <c r="C693" s="305" t="inlineStr">
        <is>
          <t>01.7.07.10-0001</t>
        </is>
      </c>
      <c r="D693" s="306" t="inlineStr">
        <is>
          <t>Патроны для строительно-монтажного пистолета</t>
        </is>
      </c>
      <c r="E693" s="394" t="inlineStr">
        <is>
          <t>1000 шт.</t>
        </is>
      </c>
      <c r="F693" s="305" t="n">
        <v>0.068994</v>
      </c>
      <c r="G693" s="308" t="n">
        <v>253.94</v>
      </c>
      <c r="H693" s="318">
        <f>ROUND(F693*G693,2)</f>
        <v/>
      </c>
    </row>
    <row r="694">
      <c r="A694" s="295" t="n">
        <v>678</v>
      </c>
      <c r="B694" s="366" t="n"/>
      <c r="C694" s="305" t="inlineStr">
        <is>
          <t>11.2.13.04-0012</t>
        </is>
      </c>
      <c r="D694" s="306" t="inlineStr">
        <is>
          <t>Щиты из досок толщиной 40 мм</t>
        </is>
      </c>
      <c r="E694" s="394" t="inlineStr">
        <is>
          <t>м2</t>
        </is>
      </c>
      <c r="F694" s="305" t="n">
        <v>0.288</v>
      </c>
      <c r="G694" s="308" t="n">
        <v>57.64</v>
      </c>
      <c r="H694" s="318">
        <f>ROUND(F694*G694,2)</f>
        <v/>
      </c>
    </row>
    <row r="695" ht="25.5" customHeight="1" s="334">
      <c r="A695" s="295" t="n">
        <v>679</v>
      </c>
      <c r="B695" s="366" t="n"/>
      <c r="C695" s="305" t="inlineStr">
        <is>
          <t>01.7.15.07-0042</t>
        </is>
      </c>
      <c r="D695" s="306" t="inlineStr">
        <is>
          <t>Дюбели с калиброванной головкой (в обоймах) 3х58,5 мм</t>
        </is>
      </c>
      <c r="E695" s="394" t="inlineStr">
        <is>
          <t>т</t>
        </is>
      </c>
      <c r="F695" s="305" t="n">
        <v>0.000686</v>
      </c>
      <c r="G695" s="308" t="n">
        <v>22186.59</v>
      </c>
      <c r="H695" s="318">
        <f>ROUND(F695*G695,2)</f>
        <v/>
      </c>
    </row>
    <row r="696" ht="25.5" customHeight="1" s="334">
      <c r="A696" s="295" t="n">
        <v>680</v>
      </c>
      <c r="B696" s="366" t="n"/>
      <c r="C696" s="305" t="inlineStr">
        <is>
          <t>08.4.02.06-0003</t>
        </is>
      </c>
      <c r="D696" s="306" t="inlineStr">
        <is>
          <t>Сетка сварная из холоднотянутой проволоки 4-5 мм (сетка С1)</t>
        </is>
      </c>
      <c r="E696" s="394" t="inlineStr">
        <is>
          <t>т</t>
        </is>
      </c>
      <c r="F696" s="305" t="n">
        <v>0.00157</v>
      </c>
      <c r="G696" s="308" t="n">
        <v>8917.200000000001</v>
      </c>
      <c r="H696" s="318">
        <f>ROUND(F696*G696,2)</f>
        <v/>
      </c>
    </row>
    <row r="697">
      <c r="A697" s="295" t="n">
        <v>681</v>
      </c>
      <c r="B697" s="366" t="n"/>
      <c r="C697" s="305" t="inlineStr">
        <is>
          <t>14.5.05.01-0012</t>
        </is>
      </c>
      <c r="D697" s="306" t="inlineStr">
        <is>
          <t>Олифа комбинированная, марки К-3</t>
        </is>
      </c>
      <c r="E697" s="394" t="inlineStr">
        <is>
          <t>т</t>
        </is>
      </c>
      <c r="F697" s="305" t="n">
        <v>0.000779</v>
      </c>
      <c r="G697" s="308" t="n">
        <v>16957.64</v>
      </c>
      <c r="H697" s="318">
        <f>ROUND(F697*G697,2)</f>
        <v/>
      </c>
    </row>
    <row r="698" ht="25.5" customHeight="1" s="334">
      <c r="A698" s="295" t="n">
        <v>682</v>
      </c>
      <c r="B698" s="366" t="n"/>
      <c r="C698" s="305" t="inlineStr">
        <is>
          <t>24.3.05.07-0133</t>
        </is>
      </c>
      <c r="D698" s="306" t="inlineStr">
        <is>
          <t>Муфта полипропиленовая переходная диаметром 32х25 мм</t>
        </is>
      </c>
      <c r="E698" s="394" t="inlineStr">
        <is>
          <t>10 шт.</t>
        </is>
      </c>
      <c r="F698" s="305" t="n">
        <v>1</v>
      </c>
      <c r="G698" s="308" t="n">
        <v>13</v>
      </c>
      <c r="H698" s="318">
        <f>ROUND(F698*G698,2)</f>
        <v/>
      </c>
    </row>
    <row r="699">
      <c r="A699" s="295" t="n">
        <v>683</v>
      </c>
      <c r="B699" s="366" t="n"/>
      <c r="C699" s="305" t="inlineStr">
        <is>
          <t>01.7.11.04-0072</t>
        </is>
      </c>
      <c r="D699" s="306" t="inlineStr">
        <is>
          <t>Проволока сварочная легированная диаметром 4 мм</t>
        </is>
      </c>
      <c r="E699" s="394" t="inlineStr">
        <is>
          <t>т</t>
        </is>
      </c>
      <c r="F699" s="305" t="n">
        <v>0.000925</v>
      </c>
      <c r="G699" s="308" t="n">
        <v>13556.76</v>
      </c>
      <c r="H699" s="318">
        <f>ROUND(F699*G699,2)</f>
        <v/>
      </c>
    </row>
    <row r="700">
      <c r="A700" s="295" t="n">
        <v>684</v>
      </c>
      <c r="B700" s="366" t="n"/>
      <c r="C700" s="305" t="inlineStr">
        <is>
          <t>01.7.15.14-0043</t>
        </is>
      </c>
      <c r="D700" s="306" t="inlineStr">
        <is>
          <t>Шуруп самонарезающий (LN) 3,5/11 мм</t>
        </is>
      </c>
      <c r="E700" s="394" t="inlineStr">
        <is>
          <t>100 шт.</t>
        </is>
      </c>
      <c r="F700" s="305" t="n">
        <v>6.12</v>
      </c>
      <c r="G700" s="308" t="n">
        <v>2</v>
      </c>
      <c r="H700" s="318">
        <f>ROUND(F700*G700,2)</f>
        <v/>
      </c>
    </row>
    <row r="701" ht="25.5" customHeight="1" s="334">
      <c r="A701" s="295" t="n">
        <v>685</v>
      </c>
      <c r="B701" s="366" t="n"/>
      <c r="C701" s="305" t="inlineStr">
        <is>
          <t>08.3.03.04-0032</t>
        </is>
      </c>
      <c r="D701" s="306" t="inlineStr">
        <is>
          <t>Проволока стальная низкоуглеродистая разного назначения оцинкованная диаметром: 0,55 мм</t>
        </is>
      </c>
      <c r="E701" s="394" t="inlineStr">
        <is>
          <t>т</t>
        </is>
      </c>
      <c r="F701" s="305" t="n">
        <v>0.00072</v>
      </c>
      <c r="G701" s="308" t="n">
        <v>16694.44</v>
      </c>
      <c r="H701" s="318">
        <f>ROUND(F701*G701,2)</f>
        <v/>
      </c>
    </row>
    <row r="702" ht="25.5" customHeight="1" s="334">
      <c r="A702" s="295" t="n">
        <v>686</v>
      </c>
      <c r="B702" s="366" t="n"/>
      <c r="C702" s="305" t="inlineStr">
        <is>
          <t>24.3.05.07-0132</t>
        </is>
      </c>
      <c r="D702" s="306" t="inlineStr">
        <is>
          <t>Муфта полипропиленовая переходная диаметром 32х20 мм</t>
        </is>
      </c>
      <c r="E702" s="394" t="inlineStr">
        <is>
          <t>10 шт.</t>
        </is>
      </c>
      <c r="F702" s="305" t="n">
        <v>1</v>
      </c>
      <c r="G702" s="308" t="n">
        <v>12</v>
      </c>
      <c r="H702" s="318">
        <f>ROUND(F702*G702,2)</f>
        <v/>
      </c>
    </row>
    <row r="703" ht="25.5" customHeight="1" s="334">
      <c r="A703" s="295" t="n">
        <v>687</v>
      </c>
      <c r="B703" s="366" t="n"/>
      <c r="C703" s="305" t="inlineStr">
        <is>
          <t>20.3.02.03-0037</t>
        </is>
      </c>
      <c r="D703" s="306" t="inlineStr">
        <is>
          <t>Лампы накаливания газопольные в прозрачной колбе МО 36-60</t>
        </is>
      </c>
      <c r="E703" s="394" t="inlineStr">
        <is>
          <t>10 шт.</t>
        </is>
      </c>
      <c r="F703" s="305" t="n">
        <v>0.5</v>
      </c>
      <c r="G703" s="308" t="n">
        <v>24</v>
      </c>
      <c r="H703" s="318">
        <f>ROUND(F703*G703,2)</f>
        <v/>
      </c>
    </row>
    <row r="704" ht="38.25" customHeight="1" s="334">
      <c r="A704" s="295" t="n">
        <v>688</v>
      </c>
      <c r="B704" s="366" t="n"/>
      <c r="C704" s="305" t="inlineStr">
        <is>
          <t>04.1.02.05-0044</t>
        </is>
      </c>
      <c r="D704" s="306" t="inlineStr">
        <is>
          <t>Добавка на водонепроницаемость W4. Бетон тяжелый, крупность заполнителя 20 мм, класс В20 (М250)</t>
        </is>
      </c>
      <c r="E704" s="394" t="inlineStr">
        <is>
          <t>м3</t>
        </is>
      </c>
      <c r="F704" s="305" t="n">
        <v>1.827</v>
      </c>
      <c r="G704" s="308" t="n">
        <v>6.57</v>
      </c>
      <c r="H704" s="318">
        <f>ROUND(F704*G704,2)</f>
        <v/>
      </c>
    </row>
    <row r="705" ht="25.5" customHeight="1" s="334">
      <c r="A705" s="295" t="n">
        <v>689</v>
      </c>
      <c r="B705" s="366" t="n"/>
      <c r="C705" s="305" t="inlineStr">
        <is>
          <t>03.2.02.11-0001</t>
        </is>
      </c>
      <c r="D705" s="306" t="inlineStr">
        <is>
          <t>Цемент для приготовления раствора в построечных условиях и в других подобных случаях</t>
        </is>
      </c>
      <c r="E705" s="394" t="inlineStr">
        <is>
          <t>т</t>
        </is>
      </c>
      <c r="F705" s="305" t="n">
        <v>0.03945</v>
      </c>
      <c r="G705" s="308" t="n">
        <v>300.13</v>
      </c>
      <c r="H705" s="318">
        <f>ROUND(F705*G705,2)</f>
        <v/>
      </c>
    </row>
    <row r="706">
      <c r="A706" s="295" t="n">
        <v>690</v>
      </c>
      <c r="B706" s="366" t="n"/>
      <c r="C706" s="305" t="inlineStr">
        <is>
          <t>24.3.05.01-0001</t>
        </is>
      </c>
      <c r="D706" s="306" t="inlineStr">
        <is>
          <t>Втулка под фланец ПЭ100 SDR 13,6, диаметр 63 мм</t>
        </is>
      </c>
      <c r="E706" s="394" t="inlineStr">
        <is>
          <t>шт.</t>
        </is>
      </c>
      <c r="F706" s="305" t="n">
        <v>1</v>
      </c>
      <c r="G706" s="308" t="n">
        <v>11</v>
      </c>
      <c r="H706" s="318">
        <f>ROUND(F706*G706,2)</f>
        <v/>
      </c>
    </row>
    <row r="707" ht="25.5" customHeight="1" s="334">
      <c r="A707" s="295" t="n">
        <v>691</v>
      </c>
      <c r="B707" s="366" t="n"/>
      <c r="C707" s="305" t="inlineStr">
        <is>
          <t>24.3.05.07-0131</t>
        </is>
      </c>
      <c r="D707" s="306" t="inlineStr">
        <is>
          <t>Муфта полипропиленовая переходная диаметром 25х20 мм</t>
        </is>
      </c>
      <c r="E707" s="394" t="inlineStr">
        <is>
          <t>10 шт.</t>
        </is>
      </c>
      <c r="F707" s="305" t="n">
        <v>1</v>
      </c>
      <c r="G707" s="308" t="n">
        <v>10</v>
      </c>
      <c r="H707" s="318">
        <f>ROUND(F707*G707,2)</f>
        <v/>
      </c>
    </row>
    <row r="708" ht="25.5" customHeight="1" s="334">
      <c r="A708" s="295" t="n">
        <v>692</v>
      </c>
      <c r="B708" s="366" t="n"/>
      <c r="C708" s="305" t="inlineStr">
        <is>
          <t>20.4.01.01-0044</t>
        </is>
      </c>
      <c r="D708" s="306" t="inlineStr">
        <is>
          <t>Выключатель одноклавишный для открытой проводки серииПрима", марка А16-051, цвет белый</t>
        </is>
      </c>
      <c r="E708" s="394" t="inlineStr">
        <is>
          <t>10 шт.</t>
        </is>
      </c>
      <c r="F708" s="305" t="n">
        <v>0.14</v>
      </c>
      <c r="G708" s="308" t="n">
        <v>64.29000000000001</v>
      </c>
      <c r="H708" s="318">
        <f>ROUND(F708*G708,2)</f>
        <v/>
      </c>
    </row>
    <row r="709">
      <c r="A709" s="295" t="n">
        <v>693</v>
      </c>
      <c r="B709" s="366" t="n"/>
      <c r="C709" s="305" t="inlineStr">
        <is>
          <t>01.7.07.29-0031</t>
        </is>
      </c>
      <c r="D709" s="306" t="inlineStr">
        <is>
          <t>Каболка</t>
        </is>
      </c>
      <c r="E709" s="394" t="inlineStr">
        <is>
          <t>т</t>
        </is>
      </c>
      <c r="F709" s="305" t="n">
        <v>0.00027</v>
      </c>
      <c r="G709" s="308" t="n">
        <v>30037.04</v>
      </c>
      <c r="H709" s="318">
        <f>ROUND(F709*G709,2)</f>
        <v/>
      </c>
    </row>
    <row r="710">
      <c r="A710" s="295" t="n">
        <v>694</v>
      </c>
      <c r="B710" s="366" t="n"/>
      <c r="C710" s="305" t="inlineStr">
        <is>
          <t>14.1.04.02-0002</t>
        </is>
      </c>
      <c r="D710" s="306" t="inlineStr">
        <is>
          <t>Клей 88-СА</t>
        </is>
      </c>
      <c r="E710" s="394" t="inlineStr">
        <is>
          <t>кг</t>
        </is>
      </c>
      <c r="F710" s="305" t="n">
        <v>0.212505</v>
      </c>
      <c r="G710" s="308" t="n">
        <v>28.89</v>
      </c>
      <c r="H710" s="318">
        <f>ROUND(F710*G710,2)</f>
        <v/>
      </c>
    </row>
    <row r="711" ht="38.25" customHeight="1" s="334">
      <c r="A711" s="295" t="n">
        <v>695</v>
      </c>
      <c r="B711" s="366" t="n"/>
      <c r="C711" s="305" t="inlineStr">
        <is>
          <t>14.4.02.04-0254</t>
        </is>
      </c>
      <c r="D711" s="306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E711" s="394" t="inlineStr">
        <is>
          <t>т</t>
        </is>
      </c>
      <c r="F711" s="305" t="n">
        <v>0.000332</v>
      </c>
      <c r="G711" s="308" t="n">
        <v>18181.82</v>
      </c>
      <c r="H711" s="318">
        <f>ROUND(F711*G711,2)</f>
        <v/>
      </c>
    </row>
    <row r="712">
      <c r="A712" s="295" t="n">
        <v>696</v>
      </c>
      <c r="B712" s="366" t="n"/>
      <c r="C712" s="305" t="inlineStr">
        <is>
          <t>20.2.02.01-0019</t>
        </is>
      </c>
      <c r="D712" s="306" t="inlineStr">
        <is>
          <t>Втулки изолирующие</t>
        </is>
      </c>
      <c r="E712" s="394" t="inlineStr">
        <is>
          <t>1000 шт.</t>
        </is>
      </c>
      <c r="F712" s="305" t="n">
        <v>0.021</v>
      </c>
      <c r="G712" s="308" t="n">
        <v>270</v>
      </c>
      <c r="H712" s="318">
        <f>ROUND(F712*G712,2)</f>
        <v/>
      </c>
    </row>
    <row r="713">
      <c r="A713" s="295" t="n">
        <v>697</v>
      </c>
      <c r="B713" s="366" t="n"/>
      <c r="C713" s="305" t="inlineStr">
        <is>
          <t>01.7.15.05-0013</t>
        </is>
      </c>
      <c r="D713" s="306" t="inlineStr">
        <is>
          <t>Гайки шестигранные диаметр резьбы 10 мм</t>
        </is>
      </c>
      <c r="E713" s="394" t="inlineStr">
        <is>
          <t>т</t>
        </is>
      </c>
      <c r="F713" s="305" t="n">
        <v>0.00048</v>
      </c>
      <c r="G713" s="308" t="n">
        <v>11625</v>
      </c>
      <c r="H713" s="318">
        <f>ROUND(F713*G713,2)</f>
        <v/>
      </c>
    </row>
    <row r="714">
      <c r="A714" s="295" t="n">
        <v>698</v>
      </c>
      <c r="B714" s="366" t="n"/>
      <c r="C714" s="305" t="inlineStr">
        <is>
          <t>08.3.05.05-0054</t>
        </is>
      </c>
      <c r="D714" s="306" t="inlineStr">
        <is>
          <t>Сталь листовая оцинкованная толщиной листа 0,8 мм</t>
        </is>
      </c>
      <c r="E714" s="394" t="inlineStr">
        <is>
          <t>т</t>
        </is>
      </c>
      <c r="F714" s="305" t="n">
        <v>0.00043</v>
      </c>
      <c r="G714" s="308" t="n">
        <v>11000</v>
      </c>
      <c r="H714" s="318">
        <f>ROUND(F714*G714,2)</f>
        <v/>
      </c>
    </row>
    <row r="715">
      <c r="A715" s="295" t="n">
        <v>699</v>
      </c>
      <c r="B715" s="366" t="n"/>
      <c r="C715" s="305" t="inlineStr">
        <is>
          <t>01.7.15.14-0161</t>
        </is>
      </c>
      <c r="D715" s="306" t="inlineStr">
        <is>
          <t>Шурупы с полукруглой головкой 2,5х20 мм</t>
        </is>
      </c>
      <c r="E715" s="394" t="inlineStr">
        <is>
          <t>т</t>
        </is>
      </c>
      <c r="F715" s="305" t="n">
        <v>0.000142</v>
      </c>
      <c r="G715" s="308" t="n">
        <v>29929.58</v>
      </c>
      <c r="H715" s="318">
        <f>ROUND(F715*G715,2)</f>
        <v/>
      </c>
    </row>
    <row r="716">
      <c r="A716" s="295" t="n">
        <v>700</v>
      </c>
      <c r="B716" s="366" t="n"/>
      <c r="C716" s="305" t="inlineStr">
        <is>
          <t>01.7.15.14-0169</t>
        </is>
      </c>
      <c r="D716" s="306" t="inlineStr">
        <is>
          <t>Шурупы с полукруглой головкой 6х40 мм</t>
        </is>
      </c>
      <c r="E716" s="394" t="inlineStr">
        <is>
          <t>т</t>
        </is>
      </c>
      <c r="F716" s="305" t="n">
        <v>0.00032</v>
      </c>
      <c r="G716" s="308" t="n">
        <v>12500</v>
      </c>
      <c r="H716" s="318">
        <f>ROUND(F716*G716,2)</f>
        <v/>
      </c>
    </row>
    <row r="717" ht="25.5" customHeight="1" s="334">
      <c r="A717" s="295" t="n">
        <v>701</v>
      </c>
      <c r="B717" s="366" t="n"/>
      <c r="C717" s="305" t="inlineStr">
        <is>
          <t>01.1.01.09-0026</t>
        </is>
      </c>
      <c r="D717" s="306" t="inlineStr">
        <is>
          <t>Шнур асбестовый общего назначения марки ШАОН диаметром 8-10 мм</t>
        </is>
      </c>
      <c r="E717" s="394" t="inlineStr">
        <is>
          <t>т</t>
        </is>
      </c>
      <c r="F717" s="305" t="n">
        <v>0.00015</v>
      </c>
      <c r="G717" s="308" t="n">
        <v>26400</v>
      </c>
      <c r="H717" s="318">
        <f>ROUND(F717*G717,2)</f>
        <v/>
      </c>
    </row>
    <row r="718">
      <c r="A718" s="295" t="n">
        <v>702</v>
      </c>
      <c r="B718" s="366" t="n"/>
      <c r="C718" s="305" t="inlineStr">
        <is>
          <t>12.1.02.14-0002</t>
        </is>
      </c>
      <c r="D718" s="306" t="inlineStr">
        <is>
          <t>Толь с крупнозернистой посыпкой марки ТВК-350</t>
        </is>
      </c>
      <c r="E718" s="394" t="inlineStr">
        <is>
          <t>м2</t>
        </is>
      </c>
      <c r="F718" s="305" t="n">
        <v>0.5991</v>
      </c>
      <c r="G718" s="308" t="n">
        <v>6.23</v>
      </c>
      <c r="H718" s="318">
        <f>ROUND(F718*G718,2)</f>
        <v/>
      </c>
    </row>
    <row r="719">
      <c r="A719" s="295" t="n">
        <v>703</v>
      </c>
      <c r="B719" s="366" t="n"/>
      <c r="C719" s="305" t="inlineStr">
        <is>
          <t>14.3.02.05-0202</t>
        </is>
      </c>
      <c r="D719" s="306" t="inlineStr">
        <is>
          <t>Краски силикатные зеленая и красная</t>
        </is>
      </c>
      <c r="E719" s="394" t="inlineStr">
        <is>
          <t>т</t>
        </is>
      </c>
      <c r="F719" s="305" t="n">
        <v>0.00099</v>
      </c>
      <c r="G719" s="308" t="n">
        <v>3393.94</v>
      </c>
      <c r="H719" s="318">
        <f>ROUND(F719*G719,2)</f>
        <v/>
      </c>
    </row>
    <row r="720">
      <c r="A720" s="295" t="n">
        <v>704</v>
      </c>
      <c r="B720" s="366" t="n"/>
      <c r="C720" s="305" t="inlineStr">
        <is>
          <t>08.1.02.25-0101</t>
        </is>
      </c>
      <c r="D720" s="306" t="inlineStr">
        <is>
          <t>Наконечники для полиэтиленовых труб</t>
        </is>
      </c>
      <c r="E720" s="394" t="inlineStr">
        <is>
          <t>кг</t>
        </is>
      </c>
      <c r="F720" s="305" t="n">
        <v>0.13766</v>
      </c>
      <c r="G720" s="308" t="n">
        <v>21.79</v>
      </c>
      <c r="H720" s="318">
        <f>ROUND(F720*G720,2)</f>
        <v/>
      </c>
    </row>
    <row r="721">
      <c r="A721" s="295" t="n">
        <v>705</v>
      </c>
      <c r="B721" s="366" t="n"/>
      <c r="C721" s="305" t="inlineStr">
        <is>
          <t>01.3.05.38-0241</t>
        </is>
      </c>
      <c r="D721" s="306" t="inlineStr">
        <is>
          <t>Метиленхлорид</t>
        </is>
      </c>
      <c r="E721" s="394" t="inlineStr">
        <is>
          <t>кг</t>
        </is>
      </c>
      <c r="F721" s="305" t="n">
        <v>0.232381</v>
      </c>
      <c r="G721" s="308" t="n">
        <v>11.79</v>
      </c>
      <c r="H721" s="318">
        <f>ROUND(F721*G721,2)</f>
        <v/>
      </c>
    </row>
    <row r="722">
      <c r="A722" s="295" t="n">
        <v>706</v>
      </c>
      <c r="B722" s="366" t="n"/>
      <c r="C722" s="305" t="inlineStr">
        <is>
          <t>01.7.19.04-0002</t>
        </is>
      </c>
      <c r="D722" s="306" t="inlineStr">
        <is>
          <t>Пластина резиновая рулонная вулканизированная</t>
        </is>
      </c>
      <c r="E722" s="394" t="inlineStr">
        <is>
          <t>кг</t>
        </is>
      </c>
      <c r="F722" s="305" t="n">
        <v>0.16</v>
      </c>
      <c r="G722" s="308" t="n">
        <v>13.56</v>
      </c>
      <c r="H722" s="318">
        <f>ROUND(F722*G722,2)</f>
        <v/>
      </c>
    </row>
    <row r="723">
      <c r="A723" s="295" t="n">
        <v>707</v>
      </c>
      <c r="B723" s="366" t="n"/>
      <c r="C723" s="305" t="inlineStr">
        <is>
          <t>08.3.03.04-0043</t>
        </is>
      </c>
      <c r="D723" s="306" t="inlineStr">
        <is>
          <t>Проволока черная диаметром 1,1 мм</t>
        </is>
      </c>
      <c r="E723" s="394" t="inlineStr">
        <is>
          <t>т</t>
        </is>
      </c>
      <c r="F723" s="305" t="n">
        <v>0.000324</v>
      </c>
      <c r="G723" s="308" t="n">
        <v>6481.48</v>
      </c>
      <c r="H723" s="318">
        <f>ROUND(F723*G723,2)</f>
        <v/>
      </c>
    </row>
    <row r="724">
      <c r="A724" s="295" t="n">
        <v>708</v>
      </c>
      <c r="B724" s="366" t="n"/>
      <c r="C724" s="305" t="inlineStr">
        <is>
          <t>01.7.15.07-0021</t>
        </is>
      </c>
      <c r="D724" s="306" t="inlineStr">
        <is>
          <t>Дюбели распорные полиэтиленовые 6х30 мм</t>
        </is>
      </c>
      <c r="E724" s="394" t="inlineStr">
        <is>
          <t>1000 шт.</t>
        </is>
      </c>
      <c r="F724" s="305" t="n">
        <v>0.01</v>
      </c>
      <c r="G724" s="308" t="n">
        <v>200</v>
      </c>
      <c r="H724" s="318">
        <f>ROUND(F724*G724,2)</f>
        <v/>
      </c>
    </row>
    <row r="725">
      <c r="A725" s="295" t="n">
        <v>709</v>
      </c>
      <c r="B725" s="366" t="n"/>
      <c r="C725" s="305" t="inlineStr">
        <is>
          <t>14.1.05.03-0012</t>
        </is>
      </c>
      <c r="D725" s="306" t="inlineStr">
        <is>
          <t>Клей фенолполивинилацетатный марки БФ-2, сорт I</t>
        </is>
      </c>
      <c r="E725" s="394" t="inlineStr">
        <is>
          <t>т</t>
        </is>
      </c>
      <c r="F725" s="305" t="n">
        <v>0.00016</v>
      </c>
      <c r="G725" s="308" t="n">
        <v>12312.5</v>
      </c>
      <c r="H725" s="318">
        <f>ROUND(F725*G725,2)</f>
        <v/>
      </c>
    </row>
    <row r="726">
      <c r="A726" s="295" t="n">
        <v>710</v>
      </c>
      <c r="B726" s="366" t="n"/>
      <c r="C726" s="305" t="inlineStr">
        <is>
          <t>01.7.15.11-0022</t>
        </is>
      </c>
      <c r="D726" s="306" t="inlineStr">
        <is>
          <t>Шайбы диаметром 8-12 мм</t>
        </is>
      </c>
      <c r="E726" s="394" t="inlineStr">
        <is>
          <t>кг</t>
        </is>
      </c>
      <c r="F726" s="305" t="n">
        <v>0.0516</v>
      </c>
      <c r="G726" s="308" t="n">
        <v>27.91</v>
      </c>
      <c r="H726" s="318">
        <f>ROUND(F726*G726,2)</f>
        <v/>
      </c>
    </row>
    <row r="727">
      <c r="A727" s="295" t="n">
        <v>711</v>
      </c>
      <c r="B727" s="366" t="n"/>
      <c r="C727" s="305" t="inlineStr">
        <is>
          <t>01.7.15.14-0166</t>
        </is>
      </c>
      <c r="D727" s="306" t="inlineStr">
        <is>
          <t>Шурупы с полукруглой головкой 5х35 мм</t>
        </is>
      </c>
      <c r="E727" s="394" t="inlineStr">
        <is>
          <t>т</t>
        </is>
      </c>
      <c r="F727" s="305" t="n">
        <v>5e-05</v>
      </c>
      <c r="G727" s="308" t="n">
        <v>20000</v>
      </c>
      <c r="H727" s="318">
        <f>ROUND(F727*G727,2)</f>
        <v/>
      </c>
    </row>
    <row r="728" ht="25.5" customHeight="1" s="334">
      <c r="A728" s="295" t="n">
        <v>712</v>
      </c>
      <c r="B728" s="366" t="n"/>
      <c r="C728" s="305" t="inlineStr">
        <is>
          <t>04.3.01.07-0011</t>
        </is>
      </c>
      <c r="D728" s="306" t="inlineStr">
        <is>
          <t>Раствор готовый отделочный тяжелый, известковый 1:2,0</t>
        </is>
      </c>
      <c r="E728" s="394" t="inlineStr">
        <is>
          <t>м3</t>
        </is>
      </c>
      <c r="F728" s="305" t="n">
        <v>0.001202</v>
      </c>
      <c r="G728" s="308" t="n">
        <v>457.57</v>
      </c>
      <c r="H728" s="318">
        <f>ROUND(F728*G728,2)</f>
        <v/>
      </c>
    </row>
    <row r="729">
      <c r="A729" s="295" t="n">
        <v>713</v>
      </c>
      <c r="B729" s="366" t="n"/>
      <c r="C729" s="305" t="inlineStr">
        <is>
          <t>01.7.15.06-0123</t>
        </is>
      </c>
      <c r="D729" s="306" t="inlineStr">
        <is>
          <t>Гвозди строительные с плоской головкой 1,8х60 мм</t>
        </is>
      </c>
      <c r="E729" s="394" t="inlineStr">
        <is>
          <t>т</t>
        </is>
      </c>
      <c r="F729" s="305" t="n">
        <v>5.4e-05</v>
      </c>
      <c r="G729" s="308" t="n">
        <v>8518.52</v>
      </c>
      <c r="H729" s="318">
        <f>ROUND(F729*G729,2)</f>
        <v/>
      </c>
    </row>
    <row r="730">
      <c r="A730" s="295" t="n">
        <v>714</v>
      </c>
      <c r="B730" s="366" t="n"/>
      <c r="C730" s="305" t="inlineStr">
        <is>
          <t>14.5.09.10-0001</t>
        </is>
      </c>
      <c r="D730" s="306" t="inlineStr">
        <is>
          <t>Толуол каменноугольный и сланцевый марки А</t>
        </is>
      </c>
      <c r="E730" s="394" t="inlineStr">
        <is>
          <t>т</t>
        </is>
      </c>
      <c r="F730" s="305" t="n">
        <v>4e-06</v>
      </c>
      <c r="G730" s="308" t="n">
        <v>102495.04</v>
      </c>
      <c r="H730" s="318">
        <f>ROUND(F730*G730,2)</f>
        <v/>
      </c>
    </row>
    <row r="731" ht="25.5" customHeight="1" s="334">
      <c r="A731" s="295" t="n">
        <v>715</v>
      </c>
      <c r="B731" s="366" t="n"/>
      <c r="C731" s="305" t="inlineStr">
        <is>
          <t>01.7.15.03-0012</t>
        </is>
      </c>
      <c r="D731" s="306" t="inlineStr">
        <is>
          <t>Болты с гайками и шайбами для санитарно-технических работ диаметром 10 мм</t>
        </is>
      </c>
      <c r="E731" s="394" t="inlineStr">
        <is>
          <t>т</t>
        </is>
      </c>
      <c r="F731" s="305" t="n">
        <v>1e-05</v>
      </c>
      <c r="G731" s="308" t="n">
        <v>15000</v>
      </c>
      <c r="H731" s="318">
        <f>ROUND(F731*G731,2)</f>
        <v/>
      </c>
    </row>
    <row r="732">
      <c r="A732" s="295" t="n">
        <v>716</v>
      </c>
      <c r="B732" s="366" t="n"/>
      <c r="C732" s="305" t="inlineStr">
        <is>
          <t>14.5.05.02-0001</t>
        </is>
      </c>
      <c r="D732" s="306" t="inlineStr">
        <is>
          <t>Олифа натуральная</t>
        </is>
      </c>
      <c r="E732" s="394" t="inlineStr">
        <is>
          <t>кг</t>
        </is>
      </c>
      <c r="F732" s="305" t="n">
        <v>0.003</v>
      </c>
      <c r="G732" s="308" t="n">
        <v>33.33</v>
      </c>
      <c r="H732" s="318">
        <f>ROUND(F732*G732,2)</f>
        <v/>
      </c>
    </row>
    <row r="733">
      <c r="A733" s="295" t="n">
        <v>717</v>
      </c>
      <c r="B733" s="366" t="n"/>
      <c r="C733" s="305" t="inlineStr">
        <is>
          <t>03.1.02.03-0015</t>
        </is>
      </c>
      <c r="D733" s="306" t="inlineStr">
        <is>
          <t>Известь строительная негашеная хлорная, марки А</t>
        </is>
      </c>
      <c r="E733" s="394" t="inlineStr">
        <is>
          <t>кг</t>
        </is>
      </c>
      <c r="F733" s="305" t="n">
        <v>0.037635</v>
      </c>
      <c r="G733" s="308" t="n">
        <v>1.86</v>
      </c>
      <c r="H733" s="318">
        <f>ROUND(F733*G733,2)</f>
        <v/>
      </c>
    </row>
    <row r="734" ht="38.25" customHeight="1" s="334">
      <c r="A734" s="295" t="n">
        <v>718</v>
      </c>
      <c r="B734" s="366" t="n"/>
      <c r="C734" s="305" t="inlineStr">
        <is>
          <t>02.4.03.02-0001</t>
        </is>
      </c>
      <c r="D734" s="306" t="inlineStr">
        <is>
          <t>Пемза шлаковая (щебень пористый из металлургического шлака), марка 600, фракция 5-10 мм</t>
        </is>
      </c>
      <c r="E734" s="394" t="inlineStr">
        <is>
          <t>м3</t>
        </is>
      </c>
      <c r="F734" s="305" t="n">
        <v>0.000758</v>
      </c>
      <c r="G734" s="308" t="n">
        <v>79.15000000000001</v>
      </c>
      <c r="H734" s="318">
        <f>ROUND(F734*G734,2)</f>
        <v/>
      </c>
    </row>
    <row r="737">
      <c r="B737" s="197" t="inlineStr">
        <is>
          <t>Составил ______________________     Е. М. Добровольская</t>
        </is>
      </c>
    </row>
    <row r="738">
      <c r="B738" s="198" t="inlineStr">
        <is>
          <t xml:space="preserve">                         (подпись, инициалы, фамилия)</t>
        </is>
      </c>
    </row>
    <row r="740">
      <c r="B740" s="197" t="inlineStr">
        <is>
          <t>Проверил ______________________        А.В. Костянецкая</t>
        </is>
      </c>
    </row>
    <row r="741">
      <c r="B741" s="19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43:E43"/>
    <mergeCell ref="D9:D10"/>
    <mergeCell ref="A7:H7"/>
    <mergeCell ref="A9:A10"/>
    <mergeCell ref="E9:E10"/>
    <mergeCell ref="F9:F10"/>
    <mergeCell ref="C5:H5"/>
    <mergeCell ref="A45:E45"/>
    <mergeCell ref="A133:E133"/>
    <mergeCell ref="A105:E105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style="334" min="1" max="1"/>
    <col width="36.42578125" customWidth="1" style="334" min="2" max="2"/>
    <col width="18.85546875" customWidth="1" style="334" min="3" max="3"/>
    <col width="18.42578125" customWidth="1" style="334" min="4" max="4"/>
    <col width="18.85546875" customWidth="1" style="334" min="5" max="5"/>
    <col width="9.140625" customWidth="1" style="334" min="6" max="6"/>
    <col width="13.42578125" customWidth="1" style="334" min="7" max="7"/>
    <col width="9.140625" customWidth="1" style="334" min="8" max="11"/>
    <col width="13.42578125" customWidth="1" style="334" min="12" max="12"/>
    <col width="9.140625" customWidth="1" style="334" min="13" max="13"/>
  </cols>
  <sheetData>
    <row r="1">
      <c r="B1" s="337" t="n"/>
      <c r="C1" s="337" t="n"/>
      <c r="D1" s="337" t="n"/>
      <c r="E1" s="337" t="n"/>
    </row>
    <row r="2">
      <c r="B2" s="337" t="n"/>
      <c r="C2" s="337" t="n"/>
      <c r="D2" s="337" t="n"/>
      <c r="E2" s="389" t="inlineStr">
        <is>
          <t>Приложение № 4</t>
        </is>
      </c>
    </row>
    <row r="3">
      <c r="B3" s="337" t="n"/>
      <c r="C3" s="337" t="n"/>
      <c r="D3" s="337" t="n"/>
      <c r="E3" s="337" t="n"/>
    </row>
    <row r="4">
      <c r="B4" s="345" t="inlineStr">
        <is>
          <t>Ресурсная модель</t>
        </is>
      </c>
    </row>
    <row r="5">
      <c r="B5" s="219" t="n"/>
      <c r="C5" s="337" t="n"/>
      <c r="D5" s="337" t="n"/>
      <c r="E5" s="337" t="n"/>
    </row>
    <row r="6" ht="25.5" customHeight="1" s="334">
      <c r="B6" s="359" t="inlineStr">
        <is>
          <t>Наименование разрабатываемого показателя УНЦ — Здания ОПУ, РЩ. Количество присоединений линий электропередачи к РУ 6 и более. 35-110 кВ</t>
        </is>
      </c>
    </row>
    <row r="7">
      <c r="B7" s="370" t="inlineStr">
        <is>
          <t>Единица измерения  — 1 РУ</t>
        </is>
      </c>
    </row>
    <row r="8">
      <c r="B8" s="219" t="n"/>
      <c r="C8" s="337" t="n"/>
      <c r="D8" s="337" t="n"/>
      <c r="E8" s="337" t="n"/>
    </row>
    <row r="9" ht="51" customHeight="1" s="334">
      <c r="B9" s="374" t="inlineStr">
        <is>
          <t>Наименование</t>
        </is>
      </c>
      <c r="C9" s="374" t="inlineStr">
        <is>
          <t>Сметная стоимость в ценах на 01.01.2023
 (руб.)</t>
        </is>
      </c>
      <c r="D9" s="374" t="inlineStr">
        <is>
          <t>Удельный вес, 
(в СМР)</t>
        </is>
      </c>
      <c r="E9" s="374" t="inlineStr">
        <is>
          <t>Удельный вес, % 
(от всего по РМ)</t>
        </is>
      </c>
    </row>
    <row r="10">
      <c r="B10" s="211" t="inlineStr">
        <is>
          <t>Оплата труда рабочих</t>
        </is>
      </c>
      <c r="C10" s="339">
        <f>'Прил.5 Расчет СМР и ОБ'!J14</f>
        <v/>
      </c>
      <c r="D10" s="213">
        <f>C10/$C$23</f>
        <v/>
      </c>
      <c r="E10" s="213">
        <f>C10/$C$39</f>
        <v/>
      </c>
    </row>
    <row r="11">
      <c r="B11" s="211" t="inlineStr">
        <is>
          <t>Эксплуатация машин основных</t>
        </is>
      </c>
      <c r="C11" s="339">
        <f>'Прил.5 Расчет СМР и ОБ'!J29</f>
        <v/>
      </c>
      <c r="D11" s="213">
        <f>C11/$C$23</f>
        <v/>
      </c>
      <c r="E11" s="213">
        <f>C11/$C$39</f>
        <v/>
      </c>
    </row>
    <row r="12">
      <c r="B12" s="211" t="inlineStr">
        <is>
          <t>Эксплуатация машин прочих</t>
        </is>
      </c>
      <c r="C12" s="339">
        <f>'Прил.5 Расчет СМР и ОБ'!J79</f>
        <v/>
      </c>
      <c r="D12" s="213">
        <f>C12/$C$23</f>
        <v/>
      </c>
      <c r="E12" s="213">
        <f>C12/$C$39</f>
        <v/>
      </c>
    </row>
    <row r="13">
      <c r="B13" s="211" t="inlineStr">
        <is>
          <t>ЭКСПЛУАТАЦИЯ МАШИН, ВСЕГО:</t>
        </is>
      </c>
      <c r="C13" s="339">
        <f>C12+C11</f>
        <v/>
      </c>
      <c r="D13" s="213">
        <f>C13/$C$23</f>
        <v/>
      </c>
      <c r="E13" s="213">
        <f>C13/$C$39</f>
        <v/>
      </c>
    </row>
    <row r="14">
      <c r="B14" s="211" t="inlineStr">
        <is>
          <t>в том числе зарплата машинистов</t>
        </is>
      </c>
      <c r="C14" s="339">
        <f>'Прил.5 Расчет СМР и ОБ'!J16</f>
        <v/>
      </c>
      <c r="D14" s="213">
        <f>C14/$C$23</f>
        <v/>
      </c>
      <c r="E14" s="213">
        <f>C14/$C$39</f>
        <v/>
      </c>
    </row>
    <row r="15">
      <c r="B15" s="211" t="inlineStr">
        <is>
          <t>Материалы основные</t>
        </is>
      </c>
      <c r="C15" s="339">
        <f>'Прил.5 Расчет СМР и ОБ'!J221</f>
        <v/>
      </c>
      <c r="D15" s="213">
        <f>C15/$C$23</f>
        <v/>
      </c>
      <c r="E15" s="213">
        <f>C15/$C$39</f>
        <v/>
      </c>
    </row>
    <row r="16">
      <c r="B16" s="211" t="inlineStr">
        <is>
          <t>Материалы прочие</t>
        </is>
      </c>
      <c r="C16" s="339">
        <f>'Прил.5 Расчет СМР и ОБ'!J718</f>
        <v/>
      </c>
      <c r="D16" s="213">
        <f>C16/$C$23</f>
        <v/>
      </c>
      <c r="E16" s="213">
        <f>C16/$C$39</f>
        <v/>
      </c>
      <c r="G16" s="217" t="n"/>
    </row>
    <row r="17">
      <c r="B17" s="211" t="inlineStr">
        <is>
          <t>МАТЕРИАЛЫ, ВСЕГО:</t>
        </is>
      </c>
      <c r="C17" s="339">
        <f>C16+C15</f>
        <v/>
      </c>
      <c r="D17" s="213">
        <f>C17/$C$23</f>
        <v/>
      </c>
      <c r="E17" s="213">
        <f>C17/$C$39</f>
        <v/>
      </c>
    </row>
    <row r="18">
      <c r="B18" s="211" t="inlineStr">
        <is>
          <t>ИТОГО</t>
        </is>
      </c>
      <c r="C18" s="339">
        <f>C17+C13+C10</f>
        <v/>
      </c>
      <c r="D18" s="213" t="n"/>
      <c r="E18" s="211" t="n"/>
    </row>
    <row r="19">
      <c r="B19" s="211" t="inlineStr">
        <is>
          <t>Сметная прибыль, руб.</t>
        </is>
      </c>
      <c r="C19" s="339">
        <f>ROUND(C20*(C10+C14),2)</f>
        <v/>
      </c>
      <c r="D19" s="213">
        <f>C19/$C$23</f>
        <v/>
      </c>
      <c r="E19" s="213">
        <f>C19/$C$39</f>
        <v/>
      </c>
    </row>
    <row r="20">
      <c r="B20" s="211" t="inlineStr">
        <is>
          <t>Сметная прибыль, %</t>
        </is>
      </c>
      <c r="C20" s="216">
        <f>'Прил.5 Расчет СМР и ОБ'!D722</f>
        <v/>
      </c>
      <c r="D20" s="213" t="n"/>
      <c r="E20" s="211" t="n"/>
    </row>
    <row r="21">
      <c r="B21" s="211" t="inlineStr">
        <is>
          <t>Накладные расходы, руб.</t>
        </is>
      </c>
      <c r="C21" s="339">
        <f>ROUND(C22*(C10+C14),2)</f>
        <v/>
      </c>
      <c r="D21" s="213">
        <f>C21/$C$23</f>
        <v/>
      </c>
      <c r="E21" s="213">
        <f>C21/$C$39</f>
        <v/>
      </c>
    </row>
    <row r="22">
      <c r="B22" s="211" t="inlineStr">
        <is>
          <t>Накладные расходы, %</t>
        </is>
      </c>
      <c r="C22" s="216">
        <f>'Прил.5 Расчет СМР и ОБ'!D721</f>
        <v/>
      </c>
      <c r="D22" s="213" t="n"/>
      <c r="E22" s="211" t="n"/>
    </row>
    <row r="23">
      <c r="B23" s="211" t="inlineStr">
        <is>
          <t>ВСЕГО СМР с НР и СП</t>
        </is>
      </c>
      <c r="C23" s="339">
        <f>C18+C19+C21</f>
        <v/>
      </c>
      <c r="D23" s="213">
        <f>C23/$C$23</f>
        <v/>
      </c>
      <c r="E23" s="213">
        <f>C23/$C$39</f>
        <v/>
      </c>
    </row>
    <row r="24" ht="25.5" customHeight="1" s="334">
      <c r="B24" s="211" t="inlineStr">
        <is>
          <t>ВСЕГО стоимость оборудования, в том числе</t>
        </is>
      </c>
      <c r="C24" s="339">
        <f>'Прил.5 Расчет СМР и ОБ'!J112</f>
        <v/>
      </c>
      <c r="D24" s="213" t="n"/>
      <c r="E24" s="213">
        <f>C24/$C$39</f>
        <v/>
      </c>
    </row>
    <row r="25" ht="25.5" customHeight="1" s="334">
      <c r="B25" s="211" t="inlineStr">
        <is>
          <t>стоимость оборудования технологического</t>
        </is>
      </c>
      <c r="C25" s="339">
        <f>'Прил.5 Расчет СМР и ОБ'!J113</f>
        <v/>
      </c>
      <c r="D25" s="213" t="n"/>
      <c r="E25" s="213">
        <f>C25/$C$39</f>
        <v/>
      </c>
    </row>
    <row r="26">
      <c r="B26" s="211" t="inlineStr">
        <is>
          <t>ИТОГО (СМР + ОБОРУДОВАНИЕ)</t>
        </is>
      </c>
      <c r="C26" s="215">
        <f>C23+C24</f>
        <v/>
      </c>
      <c r="D26" s="213" t="n"/>
      <c r="E26" s="213">
        <f>C26/$C$39</f>
        <v/>
      </c>
      <c r="G26" s="214" t="n"/>
    </row>
    <row r="27" ht="33" customHeight="1" s="334">
      <c r="B27" s="211" t="inlineStr">
        <is>
          <t>ПРОЧ. ЗАТР., УЧТЕННЫЕ ПОКАЗАТЕЛЕМ,  в том числе</t>
        </is>
      </c>
      <c r="C27" s="211" t="n"/>
      <c r="D27" s="211" t="n"/>
      <c r="E27" s="211" t="n"/>
    </row>
    <row r="28" ht="25.5" customHeight="1" s="334">
      <c r="B28" s="211" t="inlineStr">
        <is>
          <t>Временные здания и сооружения - 3,9%</t>
        </is>
      </c>
      <c r="C28" s="215">
        <f>ROUND(C23*3.9%,2)</f>
        <v/>
      </c>
      <c r="D28" s="211" t="n"/>
      <c r="E28" s="213">
        <f>C28/$C$39</f>
        <v/>
      </c>
    </row>
    <row r="29" ht="38.25" customHeight="1" s="334">
      <c r="B29" s="211" t="inlineStr">
        <is>
          <t>Дополнительные затраты при производстве строительно-монтажных работ в зимнее время - 2,1%</t>
        </is>
      </c>
      <c r="C29" s="215">
        <f>ROUND((C23+C28)*2.1%,2)</f>
        <v/>
      </c>
      <c r="D29" s="211" t="n"/>
      <c r="E29" s="213">
        <f>C29/$C$39</f>
        <v/>
      </c>
    </row>
    <row r="30">
      <c r="B30" s="322" t="inlineStr">
        <is>
          <t>Пусконаладочные работы</t>
        </is>
      </c>
      <c r="C30" s="323" t="n">
        <v>518684.24</v>
      </c>
      <c r="D30" s="211" t="n"/>
      <c r="E30" s="213">
        <f>C30/$C$39</f>
        <v/>
      </c>
    </row>
    <row r="31" ht="25.5" customHeight="1" s="334">
      <c r="B31" s="211" t="inlineStr">
        <is>
          <t>Затраты по перевозке работников к месту работы и обратно</t>
        </is>
      </c>
      <c r="C31" s="215" t="n">
        <v>0</v>
      </c>
      <c r="D31" s="211" t="n"/>
      <c r="E31" s="213">
        <f>C31/$C$39</f>
        <v/>
      </c>
    </row>
    <row r="32" ht="25.5" customHeight="1" s="334">
      <c r="B32" s="211" t="inlineStr">
        <is>
          <t>Затраты, связанные с осуществлением работ вахтовым методом</t>
        </is>
      </c>
      <c r="C32" s="215">
        <f>ROUND(C26*0%,2)</f>
        <v/>
      </c>
      <c r="D32" s="211" t="n"/>
      <c r="E32" s="213">
        <f>C32/$C$39</f>
        <v/>
      </c>
    </row>
    <row r="33" ht="51" customHeight="1" s="334">
      <c r="B33" s="21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5" t="n">
        <v>0</v>
      </c>
      <c r="D33" s="211" t="n"/>
      <c r="E33" s="213">
        <f>C33/$C$39</f>
        <v/>
      </c>
    </row>
    <row r="34" ht="76.7" customHeight="1" s="334">
      <c r="B34" s="21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5">
        <f>ROUND(C26*0%,2)</f>
        <v/>
      </c>
      <c r="D34" s="211" t="n"/>
      <c r="E34" s="213">
        <f>C34/$C$39</f>
        <v/>
      </c>
    </row>
    <row r="35" ht="25.5" customHeight="1" s="334">
      <c r="B35" s="211" t="inlineStr">
        <is>
          <t>Строительный контроль и содержание службы заказчика - 2,14%</t>
        </is>
      </c>
      <c r="C35" s="215">
        <f>ROUND((C26+C31+C32+C33+C34+C28+C30+C29)*2.14%,2)</f>
        <v/>
      </c>
      <c r="D35" s="211" t="n"/>
      <c r="E35" s="213">
        <f>C35/$C$39</f>
        <v/>
      </c>
      <c r="L35" s="214" t="n"/>
    </row>
    <row r="36">
      <c r="B36" s="211" t="inlineStr">
        <is>
          <t>Авторский надзор - 0,2%</t>
        </is>
      </c>
      <c r="C36" s="215">
        <f>ROUND((C26+C31+C32+C33+C34+C28+C30+C29)*0.2%,2)</f>
        <v/>
      </c>
      <c r="D36" s="211" t="n"/>
      <c r="E36" s="213">
        <f>C36/$C$39</f>
        <v/>
      </c>
      <c r="L36" s="214" t="n"/>
    </row>
    <row r="37" ht="38.25" customHeight="1" s="334">
      <c r="B37" s="211" t="inlineStr">
        <is>
          <t>ИТОГО (СМР+ОБОРУДОВАНИЕ+ПРОЧ. ЗАТР., УЧТЕННЫЕ ПОКАЗАТЕЛЕМ)</t>
        </is>
      </c>
      <c r="C37" s="339">
        <f>C26+C31+C32+C33+C34+C28+C30+C29+C35+C36</f>
        <v/>
      </c>
      <c r="D37" s="211" t="n"/>
      <c r="E37" s="213">
        <f>C37/$C$39</f>
        <v/>
      </c>
    </row>
    <row r="38" ht="13.7" customHeight="1" s="334">
      <c r="B38" s="211" t="inlineStr">
        <is>
          <t>Непредвиденные расходы</t>
        </is>
      </c>
      <c r="C38" s="339">
        <f>ROUND(C37*3%,2)</f>
        <v/>
      </c>
      <c r="D38" s="211" t="n"/>
      <c r="E38" s="213">
        <f>C38/$C$37</f>
        <v/>
      </c>
    </row>
    <row r="39">
      <c r="B39" s="211" t="inlineStr">
        <is>
          <t>ВСЕГО:</t>
        </is>
      </c>
      <c r="C39" s="339">
        <f>C38+C37</f>
        <v/>
      </c>
      <c r="D39" s="211" t="n"/>
      <c r="E39" s="213">
        <f>C39/$C$39</f>
        <v/>
      </c>
    </row>
    <row r="40">
      <c r="B40" s="211" t="inlineStr">
        <is>
          <t>ИТОГО ПОКАЗАТЕЛЬ НА ЕД. ИЗМ.</t>
        </is>
      </c>
      <c r="C40" s="339">
        <f>C39/'Прил.5 Расчет СМР и ОБ'!E725</f>
        <v/>
      </c>
      <c r="D40" s="211" t="n"/>
      <c r="E40" s="211" t="n"/>
    </row>
    <row r="41">
      <c r="B41" s="210" t="n"/>
      <c r="C41" s="337" t="n"/>
      <c r="D41" s="337" t="n"/>
      <c r="E41" s="337" t="n"/>
    </row>
    <row r="42">
      <c r="B42" s="210" t="inlineStr">
        <is>
          <t>Составил ____________________________  Е. М. Добровольская</t>
        </is>
      </c>
      <c r="C42" s="337" t="n"/>
      <c r="D42" s="337" t="n"/>
      <c r="E42" s="337" t="n"/>
    </row>
    <row r="43">
      <c r="B43" s="210" t="inlineStr">
        <is>
          <t xml:space="preserve">(должность, подпись, инициалы, фамилия) </t>
        </is>
      </c>
      <c r="C43" s="337" t="n"/>
      <c r="D43" s="337" t="n"/>
      <c r="E43" s="337" t="n"/>
    </row>
    <row r="44">
      <c r="B44" s="210" t="n"/>
      <c r="C44" s="337" t="n"/>
      <c r="D44" s="337" t="n"/>
      <c r="E44" s="337" t="n"/>
    </row>
    <row r="45">
      <c r="B45" s="210" t="inlineStr">
        <is>
          <t>Проверил ____________________________ А.В. Костянецкая</t>
        </is>
      </c>
      <c r="C45" s="337" t="n"/>
      <c r="D45" s="337" t="n"/>
      <c r="E45" s="337" t="n"/>
    </row>
    <row r="46">
      <c r="B46" s="370" t="inlineStr">
        <is>
          <t>(должность, подпись, инициалы, фамилия)</t>
        </is>
      </c>
      <c r="D46" s="337" t="n"/>
      <c r="E46" s="337" t="n"/>
    </row>
    <row r="48">
      <c r="B48" s="337" t="n"/>
      <c r="C48" s="337" t="n"/>
      <c r="D48" s="337" t="n"/>
      <c r="E48" s="337" t="n"/>
    </row>
    <row r="49">
      <c r="B49" s="337" t="n"/>
      <c r="C49" s="337" t="n"/>
      <c r="D49" s="337" t="n"/>
      <c r="E49" s="337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31"/>
  <sheetViews>
    <sheetView tabSelected="1" view="pageBreakPreview" zoomScale="40" zoomScaleSheetLayoutView="40" workbookViewId="0">
      <selection activeCell="AV89" sqref="AV89"/>
    </sheetView>
  </sheetViews>
  <sheetFormatPr baseColWidth="8" defaultColWidth="9.140625" defaultRowHeight="15" outlineLevelRow="1"/>
  <cols>
    <col width="5.5703125" customWidth="1" style="343" min="1" max="1"/>
    <col width="22.42578125" customWidth="1" style="343" min="2" max="2"/>
    <col width="39.140625" customWidth="1" style="343" min="3" max="3"/>
    <col width="13.42578125" customWidth="1" style="343" min="4" max="4"/>
    <col width="12.5703125" customWidth="1" style="343" min="5" max="5"/>
    <col width="14.42578125" customWidth="1" style="343" min="6" max="6"/>
    <col width="15.5703125" customWidth="1" style="343" min="7" max="7"/>
    <col width="12.5703125" customWidth="1" style="343" min="8" max="8"/>
    <col width="13.85546875" customWidth="1" style="343" min="9" max="9"/>
    <col width="17.42578125" customWidth="1" style="343" min="10" max="10"/>
    <col width="10.85546875" customWidth="1" style="343" min="11" max="11"/>
    <col width="13.85546875" customWidth="1" style="343" min="12" max="12"/>
    <col width="9.140625" customWidth="1" style="334" min="13" max="13"/>
  </cols>
  <sheetData>
    <row r="1" s="334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34">
      <c r="A2" s="343" t="n"/>
      <c r="B2" s="343" t="n"/>
      <c r="C2" s="343" t="n"/>
      <c r="D2" s="343" t="n"/>
      <c r="E2" s="343" t="n"/>
      <c r="F2" s="343" t="n"/>
      <c r="G2" s="343" t="n"/>
      <c r="H2" s="371" t="inlineStr">
        <is>
          <t>Приложение №5</t>
        </is>
      </c>
      <c r="K2" s="343" t="n"/>
      <c r="L2" s="343" t="n"/>
      <c r="M2" s="343" t="n"/>
      <c r="N2" s="343" t="n"/>
    </row>
    <row r="3" s="334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37">
      <c r="A4" s="345" t="inlineStr">
        <is>
          <t>Расчет стоимости СМР и оборудования</t>
        </is>
      </c>
    </row>
    <row r="5" ht="12.75" customFormat="1" customHeight="1" s="337">
      <c r="A5" s="345" t="n"/>
      <c r="B5" s="345" t="n"/>
      <c r="C5" s="396" t="n"/>
      <c r="D5" s="345" t="n"/>
      <c r="E5" s="345" t="n"/>
      <c r="F5" s="345" t="n"/>
      <c r="G5" s="345" t="n"/>
      <c r="H5" s="345" t="n"/>
      <c r="I5" s="345" t="n"/>
      <c r="J5" s="345" t="n"/>
    </row>
    <row r="6" ht="12.75" customFormat="1" customHeight="1" s="337">
      <c r="A6" s="252" t="inlineStr">
        <is>
          <t>Наименование разрабатываемого показателя УНЦ</t>
        </is>
      </c>
      <c r="B6" s="245" t="n"/>
      <c r="C6" s="245" t="n"/>
      <c r="D6" s="348" t="inlineStr">
        <is>
          <t>Здания ОПУ, РЩ.  Количество присоединений линий электропередачи к РУ 6 и более. 35-110 кВ</t>
        </is>
      </c>
    </row>
    <row r="7" ht="12.75" customFormat="1" customHeight="1" s="337">
      <c r="A7" s="348" t="inlineStr">
        <is>
          <t>Единица измерения  — 1 РУ</t>
        </is>
      </c>
      <c r="I7" s="359" t="n"/>
      <c r="J7" s="359" t="n"/>
    </row>
    <row r="8" ht="13.7" customFormat="1" customHeight="1" s="337">
      <c r="A8" s="348" t="n"/>
    </row>
    <row r="9" ht="27" customHeight="1" s="334">
      <c r="A9" s="374" t="inlineStr">
        <is>
          <t>№ пп.</t>
        </is>
      </c>
      <c r="B9" s="374" t="inlineStr">
        <is>
          <t>Код ресурса</t>
        </is>
      </c>
      <c r="C9" s="374" t="inlineStr">
        <is>
          <t>Наименование</t>
        </is>
      </c>
      <c r="D9" s="374" t="inlineStr">
        <is>
          <t>Ед. изм.</t>
        </is>
      </c>
      <c r="E9" s="374" t="inlineStr">
        <is>
          <t>Кол-во единиц по проектным данным</t>
        </is>
      </c>
      <c r="F9" s="374" t="inlineStr">
        <is>
          <t>Сметная стоимость в ценах на 01.01.2000 (руб.)</t>
        </is>
      </c>
      <c r="G9" s="440" t="n"/>
      <c r="H9" s="374" t="inlineStr">
        <is>
          <t>Удельный вес, %</t>
        </is>
      </c>
      <c r="I9" s="374" t="inlineStr">
        <is>
          <t>Сметная стоимость в ценах на 01.01.2023 (руб.)</t>
        </is>
      </c>
      <c r="J9" s="440" t="n"/>
      <c r="K9" s="343" t="n"/>
      <c r="L9" s="343" t="n"/>
      <c r="M9" s="343" t="n"/>
      <c r="N9" s="343" t="n"/>
    </row>
    <row r="10" ht="28.5" customHeight="1" s="334">
      <c r="A10" s="442" t="n"/>
      <c r="B10" s="442" t="n"/>
      <c r="C10" s="442" t="n"/>
      <c r="D10" s="442" t="n"/>
      <c r="E10" s="442" t="n"/>
      <c r="F10" s="374" t="inlineStr">
        <is>
          <t>на ед. изм.</t>
        </is>
      </c>
      <c r="G10" s="374" t="inlineStr">
        <is>
          <t>общая</t>
        </is>
      </c>
      <c r="H10" s="442" t="n"/>
      <c r="I10" s="374" t="inlineStr">
        <is>
          <t>на ед. изм.</t>
        </is>
      </c>
      <c r="J10" s="374" t="inlineStr">
        <is>
          <t>общая</t>
        </is>
      </c>
      <c r="K10" s="343" t="n"/>
      <c r="L10" s="343" t="n"/>
      <c r="M10" s="343" t="n"/>
      <c r="N10" s="343" t="n"/>
    </row>
    <row r="11" s="334">
      <c r="A11" s="374" t="n">
        <v>1</v>
      </c>
      <c r="B11" s="374" t="n">
        <v>2</v>
      </c>
      <c r="C11" s="374" t="n">
        <v>3</v>
      </c>
      <c r="D11" s="374" t="n">
        <v>4</v>
      </c>
      <c r="E11" s="374" t="n">
        <v>5</v>
      </c>
      <c r="F11" s="374" t="n">
        <v>6</v>
      </c>
      <c r="G11" s="374" t="n">
        <v>7</v>
      </c>
      <c r="H11" s="374" t="n">
        <v>8</v>
      </c>
      <c r="I11" s="375" t="n">
        <v>9</v>
      </c>
      <c r="J11" s="375" t="n">
        <v>10</v>
      </c>
      <c r="K11" s="343" t="n"/>
      <c r="L11" s="343" t="n"/>
      <c r="M11" s="343" t="n"/>
      <c r="N11" s="343" t="n"/>
    </row>
    <row r="12">
      <c r="A12" s="374" t="n"/>
      <c r="B12" s="364" t="inlineStr">
        <is>
          <t>Затраты труда рабочих-строителей</t>
        </is>
      </c>
      <c r="C12" s="439" t="n"/>
      <c r="D12" s="439" t="n"/>
      <c r="E12" s="439" t="n"/>
      <c r="F12" s="439" t="n"/>
      <c r="G12" s="439" t="n"/>
      <c r="H12" s="440" t="n"/>
      <c r="I12" s="276" t="n"/>
      <c r="J12" s="276" t="n"/>
    </row>
    <row r="13" ht="25.5" customHeight="1" s="334">
      <c r="A13" s="374" t="n">
        <v>1</v>
      </c>
      <c r="B13" s="247" t="inlineStr">
        <is>
          <t>1-3-4</t>
        </is>
      </c>
      <c r="C13" s="381" t="inlineStr">
        <is>
          <t>Затраты труда рабочих-строителей среднего разряда (3,4)</t>
        </is>
      </c>
      <c r="D13" s="374" t="inlineStr">
        <is>
          <t>чел.-ч.</t>
        </is>
      </c>
      <c r="E13" s="262">
        <f>G13/F13</f>
        <v/>
      </c>
      <c r="F13" s="270" t="n">
        <v>8.970000000000001</v>
      </c>
      <c r="G13" s="270" t="n">
        <v>672235.53</v>
      </c>
      <c r="H13" s="269">
        <f>G13/G14</f>
        <v/>
      </c>
      <c r="I13" s="270">
        <f>ФОТр.тек.!E13</f>
        <v/>
      </c>
      <c r="J13" s="270">
        <f>ROUND(I13*E13,2)</f>
        <v/>
      </c>
    </row>
    <row r="14" ht="25.5" customFormat="1" customHeight="1" s="343">
      <c r="A14" s="374" t="n"/>
      <c r="B14" s="374" t="n"/>
      <c r="C14" s="364" t="inlineStr">
        <is>
          <t>Итого по разделу "Затраты труда рабочих-строителей"</t>
        </is>
      </c>
      <c r="D14" s="374" t="inlineStr">
        <is>
          <t>чел.-ч.</t>
        </is>
      </c>
      <c r="E14" s="262">
        <f>SUM(E13:E13)</f>
        <v/>
      </c>
      <c r="F14" s="270" t="n"/>
      <c r="G14" s="270">
        <f>SUM(G13:G13)</f>
        <v/>
      </c>
      <c r="H14" s="384" t="n">
        <v>1</v>
      </c>
      <c r="I14" s="276" t="n"/>
      <c r="J14" s="270">
        <f>SUM(J13:J13)</f>
        <v/>
      </c>
    </row>
    <row r="15" ht="14.25" customFormat="1" customHeight="1" s="343">
      <c r="A15" s="374" t="n"/>
      <c r="B15" s="381" t="inlineStr">
        <is>
          <t>Затраты труда машинистов</t>
        </is>
      </c>
      <c r="C15" s="439" t="n"/>
      <c r="D15" s="439" t="n"/>
      <c r="E15" s="439" t="n"/>
      <c r="F15" s="439" t="n"/>
      <c r="G15" s="439" t="n"/>
      <c r="H15" s="440" t="n"/>
      <c r="I15" s="276" t="n"/>
      <c r="J15" s="276" t="n"/>
    </row>
    <row r="16" ht="14.25" customFormat="1" customHeight="1" s="343">
      <c r="A16" s="374" t="n">
        <v>2</v>
      </c>
      <c r="B16" s="374" t="n">
        <v>2</v>
      </c>
      <c r="C16" s="381" t="inlineStr">
        <is>
          <t>Затраты труда машинистов</t>
        </is>
      </c>
      <c r="D16" s="374" t="inlineStr">
        <is>
          <t>чел.-ч.</t>
        </is>
      </c>
      <c r="E16" s="262">
        <f>Прил.3!F44</f>
        <v/>
      </c>
      <c r="F16" s="270">
        <f>G16/E16</f>
        <v/>
      </c>
      <c r="G16" s="270">
        <f>Прил.3!H43</f>
        <v/>
      </c>
      <c r="H16" s="384" t="n">
        <v>1</v>
      </c>
      <c r="I16" s="270">
        <f>ROUND(F16*Прил.10!D11,2)</f>
        <v/>
      </c>
      <c r="J16" s="270">
        <f>ROUND(I16*E16,2)</f>
        <v/>
      </c>
    </row>
    <row r="17" ht="14.25" customFormat="1" customHeight="1" s="343">
      <c r="A17" s="374" t="n"/>
      <c r="B17" s="364" t="inlineStr">
        <is>
          <t>Машины и механизмы</t>
        </is>
      </c>
      <c r="C17" s="439" t="n"/>
      <c r="D17" s="439" t="n"/>
      <c r="E17" s="439" t="n"/>
      <c r="F17" s="439" t="n"/>
      <c r="G17" s="439" t="n"/>
      <c r="H17" s="440" t="n"/>
      <c r="I17" s="276" t="n"/>
      <c r="J17" s="276" t="n"/>
    </row>
    <row r="18" ht="14.25" customFormat="1" customHeight="1" s="343">
      <c r="A18" s="374" t="n"/>
      <c r="B18" s="381" t="inlineStr">
        <is>
          <t>Основные машины и механизмы</t>
        </is>
      </c>
      <c r="C18" s="439" t="n"/>
      <c r="D18" s="439" t="n"/>
      <c r="E18" s="439" t="n"/>
      <c r="F18" s="439" t="n"/>
      <c r="G18" s="439" t="n"/>
      <c r="H18" s="440" t="n"/>
      <c r="I18" s="276" t="n"/>
      <c r="J18" s="276" t="n"/>
    </row>
    <row r="19" ht="25.5" customFormat="1" customHeight="1" s="343">
      <c r="A19" s="374" t="n">
        <v>3</v>
      </c>
      <c r="B19" s="247" t="inlineStr">
        <is>
          <t>91.14.03-002</t>
        </is>
      </c>
      <c r="C19" s="381" t="inlineStr">
        <is>
          <t>Автомобили-самосвалы, грузоподъемность до 10 т</t>
        </is>
      </c>
      <c r="D19" s="374" t="inlineStr">
        <is>
          <t>маш.-ч</t>
        </is>
      </c>
      <c r="E19" s="262" t="n">
        <v>1197.8239</v>
      </c>
      <c r="F19" s="383" t="n">
        <v>87.48999999999999</v>
      </c>
      <c r="G19" s="270">
        <f>ROUND(E19*F19,2)</f>
        <v/>
      </c>
      <c r="H19" s="269">
        <f>G19/$G$80</f>
        <v/>
      </c>
      <c r="I19" s="270">
        <f>ROUND(F19*Прил.10!$D$12,2)</f>
        <v/>
      </c>
      <c r="J19" s="270">
        <f>ROUND(I19*E19,2)</f>
        <v/>
      </c>
    </row>
    <row r="20" ht="25.5" customFormat="1" customHeight="1" s="343">
      <c r="A20" s="374" t="n">
        <v>4</v>
      </c>
      <c r="B20" s="247" t="inlineStr">
        <is>
          <t>91.14.01-002</t>
        </is>
      </c>
      <c r="C20" s="381" t="inlineStr">
        <is>
          <t>Автобетоносмесители, объем барабана 5 м3</t>
        </is>
      </c>
      <c r="D20" s="374" t="inlineStr">
        <is>
          <t>маш.-ч</t>
        </is>
      </c>
      <c r="E20" s="262" t="n">
        <v>383.9329</v>
      </c>
      <c r="F20" s="383" t="n">
        <v>173.51</v>
      </c>
      <c r="G20" s="270">
        <f>ROUND(E20*F20,2)</f>
        <v/>
      </c>
      <c r="H20" s="269">
        <f>G20/$G$80</f>
        <v/>
      </c>
      <c r="I20" s="270">
        <f>ROUND(F20*Прил.10!$D$12,2)</f>
        <v/>
      </c>
      <c r="J20" s="270">
        <f>ROUND(I20*E20,2)</f>
        <v/>
      </c>
    </row>
    <row r="21" ht="51" customFormat="1" customHeight="1" s="343">
      <c r="A21" s="374" t="n">
        <v>5</v>
      </c>
      <c r="B21" s="247" t="inlineStr">
        <is>
          <t>91.18.01-007</t>
        </is>
      </c>
      <c r="C21" s="38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74" t="inlineStr">
        <is>
          <t>маш.-ч</t>
        </is>
      </c>
      <c r="E21" s="262" t="n">
        <v>728.77764</v>
      </c>
      <c r="F21" s="383" t="n">
        <v>90</v>
      </c>
      <c r="G21" s="270">
        <f>ROUND(E21*F21,2)</f>
        <v/>
      </c>
      <c r="H21" s="269">
        <f>G21/$G$80</f>
        <v/>
      </c>
      <c r="I21" s="270">
        <f>ROUND(F21*Прил.10!$D$12,2)</f>
        <v/>
      </c>
      <c r="J21" s="270">
        <f>ROUND(I21*E21,2)</f>
        <v/>
      </c>
    </row>
    <row r="22" ht="31.7" customFormat="1" customHeight="1" s="343">
      <c r="A22" s="374" t="n">
        <v>6</v>
      </c>
      <c r="B22" s="247" t="inlineStr">
        <is>
          <t>91.05.01-017</t>
        </is>
      </c>
      <c r="C22" s="381" t="inlineStr">
        <is>
          <t>Краны башенные, грузоподъемность 8 т</t>
        </is>
      </c>
      <c r="D22" s="374" t="inlineStr">
        <is>
          <t>маш.-ч</t>
        </is>
      </c>
      <c r="E22" s="262" t="n">
        <v>516.856331</v>
      </c>
      <c r="F22" s="383" t="n">
        <v>86.40000000000001</v>
      </c>
      <c r="G22" s="270">
        <f>ROUND(E22*F22,2)</f>
        <v/>
      </c>
      <c r="H22" s="269">
        <f>G22/$G$80</f>
        <v/>
      </c>
      <c r="I22" s="270">
        <f>ROUND(F22*Прил.10!$D$12,2)</f>
        <v/>
      </c>
      <c r="J22" s="270">
        <f>ROUND(I22*E22,2)</f>
        <v/>
      </c>
    </row>
    <row r="23" ht="26.45" customFormat="1" customHeight="1" s="343">
      <c r="A23" s="374" t="n">
        <v>7</v>
      </c>
      <c r="B23" s="247" t="inlineStr">
        <is>
          <t>91.14.02-001</t>
        </is>
      </c>
      <c r="C23" s="381" t="inlineStr">
        <is>
          <t>Автомобили бортовые, грузоподъемность до 5 т</t>
        </is>
      </c>
      <c r="D23" s="374" t="inlineStr">
        <is>
          <t>маш.-ч</t>
        </is>
      </c>
      <c r="E23" s="262" t="n">
        <v>493.231493</v>
      </c>
      <c r="F23" s="383" t="n">
        <v>65.70999999999999</v>
      </c>
      <c r="G23" s="270">
        <f>ROUND(E23*F23,2)</f>
        <v/>
      </c>
      <c r="H23" s="269">
        <f>G23/$G$80</f>
        <v/>
      </c>
      <c r="I23" s="270">
        <f>ROUND(F23*Прил.10!$D$12,2)</f>
        <v/>
      </c>
      <c r="J23" s="270">
        <f>ROUND(I23*E23,2)</f>
        <v/>
      </c>
    </row>
    <row r="24" ht="26.45" customFormat="1" customHeight="1" s="343">
      <c r="A24" s="374" t="n">
        <v>8</v>
      </c>
      <c r="B24" s="247" t="inlineStr">
        <is>
          <t>91.05.05-014</t>
        </is>
      </c>
      <c r="C24" s="381" t="inlineStr">
        <is>
          <t>Краны на автомобильном ходу, грузоподъемность 10 т</t>
        </is>
      </c>
      <c r="D24" s="374" t="inlineStr">
        <is>
          <t>маш.-ч</t>
        </is>
      </c>
      <c r="E24" s="262" t="n">
        <v>141.349214</v>
      </c>
      <c r="F24" s="383" t="n">
        <v>111.99</v>
      </c>
      <c r="G24" s="270">
        <f>ROUND(E24*F24,2)</f>
        <v/>
      </c>
      <c r="H24" s="269">
        <f>G24/$G$80</f>
        <v/>
      </c>
      <c r="I24" s="270">
        <f>ROUND(F24*Прил.10!$D$12,2)</f>
        <v/>
      </c>
      <c r="J24" s="270">
        <f>ROUND(I24*E24,2)</f>
        <v/>
      </c>
    </row>
    <row r="25" ht="25.5" customFormat="1" customHeight="1" s="343">
      <c r="A25" s="374" t="n">
        <v>9</v>
      </c>
      <c r="B25" s="247" t="inlineStr">
        <is>
          <t>91.05.06-007</t>
        </is>
      </c>
      <c r="C25" s="381" t="inlineStr">
        <is>
          <t>Краны на гусеничном ходу, грузоподъемность 25 т</t>
        </is>
      </c>
      <c r="D25" s="374" t="inlineStr">
        <is>
          <t>маш.-ч</t>
        </is>
      </c>
      <c r="E25" s="262" t="n">
        <v>102.01344</v>
      </c>
      <c r="F25" s="383" t="n">
        <v>120.04</v>
      </c>
      <c r="G25" s="270">
        <f>ROUND(E25*F25,2)</f>
        <v/>
      </c>
      <c r="H25" s="269">
        <f>G25/$G$80</f>
        <v/>
      </c>
      <c r="I25" s="270">
        <f>ROUND(F25*Прил.10!$D$12,2)</f>
        <v/>
      </c>
      <c r="J25" s="270">
        <f>ROUND(I25*E25,2)</f>
        <v/>
      </c>
    </row>
    <row r="26" ht="30.2" customFormat="1" customHeight="1" s="343">
      <c r="A26" s="374" t="n">
        <v>10</v>
      </c>
      <c r="B26" s="247" t="inlineStr">
        <is>
          <t>91.05.06-008</t>
        </is>
      </c>
      <c r="C26" s="381" t="inlineStr">
        <is>
          <t>Краны на гусеничном ходу, грузоподъемность 40 т</t>
        </is>
      </c>
      <c r="D26" s="374" t="inlineStr">
        <is>
          <t>маш.-ч</t>
        </is>
      </c>
      <c r="E26" s="262" t="n">
        <v>52.37827</v>
      </c>
      <c r="F26" s="383" t="n">
        <v>175.56</v>
      </c>
      <c r="G26" s="270">
        <f>ROUND(E26*F26,2)</f>
        <v/>
      </c>
      <c r="H26" s="269">
        <f>G26/$G$80</f>
        <v/>
      </c>
      <c r="I26" s="270">
        <f>ROUND(F26*Прил.10!$D$12,2)</f>
        <v/>
      </c>
      <c r="J26" s="270">
        <f>ROUND(I26*E26,2)</f>
        <v/>
      </c>
    </row>
    <row r="27" ht="38.25" customFormat="1" customHeight="1" s="343">
      <c r="A27" s="374" t="n">
        <v>11</v>
      </c>
      <c r="B27" s="247" t="inlineStr">
        <is>
          <t>91.01.05-084</t>
        </is>
      </c>
      <c r="C27" s="381" t="inlineStr">
        <is>
          <t>Экскаваторы одноковшовые дизельные на гусеничном ходу, емкость ковша 0,4 м3</t>
        </is>
      </c>
      <c r="D27" s="374" t="inlineStr">
        <is>
          <t>маш.-ч</t>
        </is>
      </c>
      <c r="E27" s="262" t="n">
        <v>160.5331</v>
      </c>
      <c r="F27" s="383" t="n">
        <v>54.81</v>
      </c>
      <c r="G27" s="270">
        <f>ROUND(E27*F27,2)</f>
        <v/>
      </c>
      <c r="H27" s="269">
        <f>G27/$G$80</f>
        <v/>
      </c>
      <c r="I27" s="270">
        <f>ROUND(F27*Прил.10!$D$12,2)</f>
        <v/>
      </c>
      <c r="J27" s="270">
        <f>ROUND(I27*E27,2)</f>
        <v/>
      </c>
    </row>
    <row r="28" ht="26.45" customFormat="1" customHeight="1" s="343">
      <c r="A28" s="374" t="n">
        <v>12</v>
      </c>
      <c r="B28" s="247" t="inlineStr">
        <is>
          <t>91.05.06-012</t>
        </is>
      </c>
      <c r="C28" s="381" t="inlineStr">
        <is>
          <t>Краны на гусеничном ходу, грузоподъемность до 16 т</t>
        </is>
      </c>
      <c r="D28" s="374" t="inlineStr">
        <is>
          <t>маш.-ч</t>
        </is>
      </c>
      <c r="E28" s="262" t="n">
        <v>83.31085</v>
      </c>
      <c r="F28" s="383" t="n">
        <v>96.89</v>
      </c>
      <c r="G28" s="270">
        <f>ROUND(E28*F28,2)</f>
        <v/>
      </c>
      <c r="H28" s="269">
        <f>G28/$G$80</f>
        <v/>
      </c>
      <c r="I28" s="270">
        <f>ROUND(F28*Прил.10!$D$12,2)</f>
        <v/>
      </c>
      <c r="J28" s="270">
        <f>ROUND(I28*E28,2)</f>
        <v/>
      </c>
    </row>
    <row r="29" ht="14.25" customFormat="1" customHeight="1" s="343">
      <c r="A29" s="374" t="n"/>
      <c r="B29" s="374" t="n"/>
      <c r="C29" s="381" t="inlineStr">
        <is>
          <t>Итого основные машины и механизмы</t>
        </is>
      </c>
      <c r="D29" s="374" t="n"/>
      <c r="E29" s="262" t="n"/>
      <c r="F29" s="270" t="n"/>
      <c r="G29" s="270">
        <f>SUM(G19:G28)</f>
        <v/>
      </c>
      <c r="H29" s="384">
        <f>G29/G80</f>
        <v/>
      </c>
      <c r="I29" s="280" t="n"/>
      <c r="J29" s="270">
        <f>SUM(J19:J28)</f>
        <v/>
      </c>
    </row>
    <row r="30" hidden="1" outlineLevel="1" ht="25.5" customFormat="1" customHeight="1" s="343">
      <c r="A30" s="374" t="n">
        <v>13</v>
      </c>
      <c r="B30" s="247" t="inlineStr">
        <is>
          <t>91.17.04-233</t>
        </is>
      </c>
      <c r="C30" s="381" t="inlineStr">
        <is>
          <t>Установки для сварки ручной дуговой (постоянного тока)</t>
        </is>
      </c>
      <c r="D30" s="374" t="inlineStr">
        <is>
          <t>маш.-ч</t>
        </is>
      </c>
      <c r="E30" s="262" t="n">
        <v>917.252266</v>
      </c>
      <c r="F30" s="383" t="n">
        <v>8.1</v>
      </c>
      <c r="G30" s="270">
        <f>ROUND(E30*F30,2)</f>
        <v/>
      </c>
      <c r="H30" s="269">
        <f>G30/$G$80</f>
        <v/>
      </c>
      <c r="I30" s="270">
        <f>ROUND(F30*Прил.10!$D$12,2)</f>
        <v/>
      </c>
      <c r="J30" s="270">
        <f>ROUND(I30*E30,2)</f>
        <v/>
      </c>
    </row>
    <row r="31" hidden="1" outlineLevel="1" ht="14.25" customFormat="1" customHeight="1" s="343">
      <c r="A31" s="374" t="n">
        <v>14</v>
      </c>
      <c r="B31" s="247" t="inlineStr">
        <is>
          <t>91.06.05-011</t>
        </is>
      </c>
      <c r="C31" s="381" t="inlineStr">
        <is>
          <t>Погрузчик, грузоподъемность 5 т</t>
        </is>
      </c>
      <c r="D31" s="374" t="inlineStr">
        <is>
          <t>маш.-ч</t>
        </is>
      </c>
      <c r="E31" s="262" t="n">
        <v>79.781678</v>
      </c>
      <c r="F31" s="383" t="n">
        <v>90</v>
      </c>
      <c r="G31" s="270">
        <f>ROUND(E31*F31,2)</f>
        <v/>
      </c>
      <c r="H31" s="269">
        <f>G31/$G$80</f>
        <v/>
      </c>
      <c r="I31" s="270">
        <f>ROUND(F31*Прил.10!$D$12,2)</f>
        <v/>
      </c>
      <c r="J31" s="270">
        <f>ROUND(I31*E31,2)</f>
        <v/>
      </c>
    </row>
    <row r="32" hidden="1" outlineLevel="1" ht="14.25" customFormat="1" customHeight="1" s="343">
      <c r="A32" s="374" t="n">
        <v>15</v>
      </c>
      <c r="B32" s="247" t="inlineStr">
        <is>
          <t>91.14.01-002</t>
        </is>
      </c>
      <c r="C32" s="381" t="inlineStr">
        <is>
          <t>Автобетоносмесители 5 м3</t>
        </is>
      </c>
      <c r="D32" s="374" t="inlineStr">
        <is>
          <t>маш.-ч</t>
        </is>
      </c>
      <c r="E32" s="262" t="n">
        <v>40.72</v>
      </c>
      <c r="F32" s="383" t="n">
        <v>173.5</v>
      </c>
      <c r="G32" s="270">
        <f>ROUND(E32*F32,2)</f>
        <v/>
      </c>
      <c r="H32" s="269">
        <f>G32/$G$80</f>
        <v/>
      </c>
      <c r="I32" s="270">
        <f>ROUND(F32*Прил.10!$D$12,2)</f>
        <v/>
      </c>
      <c r="J32" s="270">
        <f>ROUND(I32*E32,2)</f>
        <v/>
      </c>
    </row>
    <row r="33" hidden="1" outlineLevel="1" ht="14.25" customFormat="1" customHeight="1" s="343">
      <c r="A33" s="374" t="n">
        <v>16</v>
      </c>
      <c r="B33" s="247" t="inlineStr">
        <is>
          <t>91.08.04-021</t>
        </is>
      </c>
      <c r="C33" s="381" t="inlineStr">
        <is>
          <t>Котлы битумные передвижные 400 л</t>
        </is>
      </c>
      <c r="D33" s="374" t="inlineStr">
        <is>
          <t>маш.-ч</t>
        </is>
      </c>
      <c r="E33" s="262" t="n">
        <v>224.49469</v>
      </c>
      <c r="F33" s="383" t="n">
        <v>30</v>
      </c>
      <c r="G33" s="270">
        <f>ROUND(E33*F33,2)</f>
        <v/>
      </c>
      <c r="H33" s="269">
        <f>G33/$G$80</f>
        <v/>
      </c>
      <c r="I33" s="270">
        <f>ROUND(F33*Прил.10!$D$12,2)</f>
        <v/>
      </c>
      <c r="J33" s="270">
        <f>ROUND(I33*E33,2)</f>
        <v/>
      </c>
    </row>
    <row r="34" hidden="1" outlineLevel="1" ht="38.25" customFormat="1" customHeight="1" s="343">
      <c r="A34" s="374" t="n">
        <v>17</v>
      </c>
      <c r="B34" s="247" t="inlineStr">
        <is>
          <t>91.01.05-086</t>
        </is>
      </c>
      <c r="C34" s="381" t="inlineStr">
        <is>
          <t>Экскаваторы одноковшовые дизельные на гусеничном ходу, емкость ковша 0,65 м3</t>
        </is>
      </c>
      <c r="D34" s="374" t="inlineStr">
        <is>
          <t>маш.-ч</t>
        </is>
      </c>
      <c r="E34" s="262" t="n">
        <v>49.29705</v>
      </c>
      <c r="F34" s="383" t="n">
        <v>115.27</v>
      </c>
      <c r="G34" s="270">
        <f>ROUND(E34*F34,2)</f>
        <v/>
      </c>
      <c r="H34" s="269">
        <f>G34/$G$80</f>
        <v/>
      </c>
      <c r="I34" s="270">
        <f>ROUND(F34*Прил.10!$D$12,2)</f>
        <v/>
      </c>
      <c r="J34" s="270">
        <f>ROUND(I34*E34,2)</f>
        <v/>
      </c>
    </row>
    <row r="35" hidden="1" outlineLevel="1" ht="38.25" customFormat="1" customHeight="1" s="343">
      <c r="A35" s="374" t="n">
        <v>18</v>
      </c>
      <c r="B35" s="247" t="inlineStr">
        <is>
          <t>91.06.06-048</t>
        </is>
      </c>
      <c r="C35" s="381" t="inlineStr">
        <is>
          <t>Подъемники одномачтовые, грузоподъемность до 500 кг, высота подъема 45 м</t>
        </is>
      </c>
      <c r="D35" s="374" t="inlineStr">
        <is>
          <t>маш.-ч</t>
        </is>
      </c>
      <c r="E35" s="262" t="n">
        <v>164.128402</v>
      </c>
      <c r="F35" s="383" t="n">
        <v>31.26</v>
      </c>
      <c r="G35" s="270">
        <f>ROUND(E35*F35,2)</f>
        <v/>
      </c>
      <c r="H35" s="269">
        <f>G35/$G$80</f>
        <v/>
      </c>
      <c r="I35" s="270">
        <f>ROUND(F35*Прил.10!$D$12,2)</f>
        <v/>
      </c>
      <c r="J35" s="270">
        <f>ROUND(I35*E35,2)</f>
        <v/>
      </c>
    </row>
    <row r="36" hidden="1" outlineLevel="1" ht="14.25" customFormat="1" customHeight="1" s="343">
      <c r="A36" s="374" t="n">
        <v>19</v>
      </c>
      <c r="B36" s="247" t="inlineStr">
        <is>
          <t>91.13.01-038</t>
        </is>
      </c>
      <c r="C36" s="381" t="inlineStr">
        <is>
          <t>Машины поливомоечные 6000 л</t>
        </is>
      </c>
      <c r="D36" s="374" t="inlineStr">
        <is>
          <t>маш.-ч</t>
        </is>
      </c>
      <c r="E36" s="262" t="n">
        <v>25.3162</v>
      </c>
      <c r="F36" s="383" t="n">
        <v>110</v>
      </c>
      <c r="G36" s="270">
        <f>ROUND(E36*F36,2)</f>
        <v/>
      </c>
      <c r="H36" s="269">
        <f>G36/$G$80</f>
        <v/>
      </c>
      <c r="I36" s="270">
        <f>ROUND(F36*Прил.10!$D$12,2)</f>
        <v/>
      </c>
      <c r="J36" s="270">
        <f>ROUND(I36*E36,2)</f>
        <v/>
      </c>
    </row>
    <row r="37" hidden="1" outlineLevel="1" ht="25.5" customFormat="1" customHeight="1" s="343">
      <c r="A37" s="374" t="n">
        <v>20</v>
      </c>
      <c r="B37" s="247" t="inlineStr">
        <is>
          <t>91.17.04-171</t>
        </is>
      </c>
      <c r="C37" s="381" t="inlineStr">
        <is>
          <t>Преобразователи сварочные номинальным сварочным током 315-500 А</t>
        </is>
      </c>
      <c r="D37" s="374" t="inlineStr">
        <is>
          <t>маш.-ч</t>
        </is>
      </c>
      <c r="E37" s="262" t="n">
        <v>188.16678</v>
      </c>
      <c r="F37" s="383" t="n">
        <v>12.31</v>
      </c>
      <c r="G37" s="270">
        <f>ROUND(E37*F37,2)</f>
        <v/>
      </c>
      <c r="H37" s="269">
        <f>G37/$G$80</f>
        <v/>
      </c>
      <c r="I37" s="270">
        <f>ROUND(F37*Прил.10!$D$12,2)</f>
        <v/>
      </c>
      <c r="J37" s="270">
        <f>ROUND(I37*E37,2)</f>
        <v/>
      </c>
    </row>
    <row r="38" hidden="1" outlineLevel="1" ht="25.5" customFormat="1" customHeight="1" s="343">
      <c r="A38" s="374" t="n">
        <v>21</v>
      </c>
      <c r="B38" s="247" t="inlineStr">
        <is>
          <t>91.06.06-042</t>
        </is>
      </c>
      <c r="C38" s="381" t="inlineStr">
        <is>
          <t>Подъемники гидравлические высотой подъема: 10 м</t>
        </is>
      </c>
      <c r="D38" s="374" t="inlineStr">
        <is>
          <t>маш.-ч</t>
        </is>
      </c>
      <c r="E38" s="262" t="n">
        <v>70.3516</v>
      </c>
      <c r="F38" s="383" t="n">
        <v>29.6</v>
      </c>
      <c r="G38" s="270">
        <f>ROUND(E38*F38,2)</f>
        <v/>
      </c>
      <c r="H38" s="269">
        <f>G38/$G$80</f>
        <v/>
      </c>
      <c r="I38" s="270">
        <f>ROUND(F38*Прил.10!$D$12,2)</f>
        <v/>
      </c>
      <c r="J38" s="270">
        <f>ROUND(I38*E38,2)</f>
        <v/>
      </c>
    </row>
    <row r="39" hidden="1" outlineLevel="1" ht="14.25" customFormat="1" customHeight="1" s="343">
      <c r="A39" s="374" t="n">
        <v>22</v>
      </c>
      <c r="B39" s="247" t="inlineStr">
        <is>
          <t>91.07.07-041</t>
        </is>
      </c>
      <c r="C39" s="381" t="inlineStr">
        <is>
          <t>Растворонасосы 1 м3/ч</t>
        </is>
      </c>
      <c r="D39" s="374" t="inlineStr">
        <is>
          <t>маш.-ч</t>
        </is>
      </c>
      <c r="E39" s="262" t="n">
        <v>123.78585</v>
      </c>
      <c r="F39" s="383" t="n">
        <v>14.15</v>
      </c>
      <c r="G39" s="270">
        <f>ROUND(E39*F39,2)</f>
        <v/>
      </c>
      <c r="H39" s="269">
        <f>G39/$G$80</f>
        <v/>
      </c>
      <c r="I39" s="270">
        <f>ROUND(F39*Прил.10!$D$12,2)</f>
        <v/>
      </c>
      <c r="J39" s="270">
        <f>ROUND(I39*E39,2)</f>
        <v/>
      </c>
    </row>
    <row r="40" hidden="1" outlineLevel="1" ht="38.25" customFormat="1" customHeight="1" s="343">
      <c r="A40" s="374" t="n">
        <v>23</v>
      </c>
      <c r="B40" s="247" t="inlineStr">
        <is>
          <t>91.17.04-033</t>
        </is>
      </c>
      <c r="C40" s="381" t="inlineStr">
        <is>
          <t>Агрегаты сварочные двухпостовые для ручной сварки на тракторе, мощность 79 кВт (108 л.с.)</t>
        </is>
      </c>
      <c r="D40" s="374" t="inlineStr">
        <is>
          <t>маш.-ч</t>
        </is>
      </c>
      <c r="E40" s="262" t="n">
        <v>7.142567</v>
      </c>
      <c r="F40" s="383" t="n">
        <v>133.97</v>
      </c>
      <c r="G40" s="270">
        <f>ROUND(E40*F40,2)</f>
        <v/>
      </c>
      <c r="H40" s="269">
        <f>G40/$G$80</f>
        <v/>
      </c>
      <c r="I40" s="270">
        <f>ROUND(F40*Прил.10!$D$12,2)</f>
        <v/>
      </c>
      <c r="J40" s="270">
        <f>ROUND(I40*E40,2)</f>
        <v/>
      </c>
    </row>
    <row r="41" hidden="1" outlineLevel="1" ht="14.25" customFormat="1" customHeight="1" s="343">
      <c r="A41" s="374" t="n">
        <v>24</v>
      </c>
      <c r="B41" s="247" t="inlineStr">
        <is>
          <t>91.17.04-031</t>
        </is>
      </c>
      <c r="C41" s="381" t="inlineStr">
        <is>
          <t>Агрегаты для сварки полиэтиленовых труб</t>
        </is>
      </c>
      <c r="D41" s="374" t="inlineStr">
        <is>
          <t>маш.-ч</t>
        </is>
      </c>
      <c r="E41" s="262" t="n">
        <v>9.438288999999999</v>
      </c>
      <c r="F41" s="383" t="n">
        <v>100.1</v>
      </c>
      <c r="G41" s="270">
        <f>ROUND(E41*F41,2)</f>
        <v/>
      </c>
      <c r="H41" s="269">
        <f>G41/$G$80</f>
        <v/>
      </c>
      <c r="I41" s="270">
        <f>ROUND(F41*Прил.10!$D$12,2)</f>
        <v/>
      </c>
      <c r="J41" s="270">
        <f>ROUND(I41*E41,2)</f>
        <v/>
      </c>
    </row>
    <row r="42" hidden="1" outlineLevel="1" ht="14.25" customFormat="1" customHeight="1" s="343">
      <c r="A42" s="374" t="n">
        <v>25</v>
      </c>
      <c r="B42" s="247" t="inlineStr">
        <is>
          <t>91.21.07-011</t>
        </is>
      </c>
      <c r="C42" s="381" t="inlineStr">
        <is>
          <t>Машины мозаично-шлифовальные</t>
        </is>
      </c>
      <c r="D42" s="374" t="inlineStr">
        <is>
          <t>маш.-ч</t>
        </is>
      </c>
      <c r="E42" s="262" t="n">
        <v>602.624</v>
      </c>
      <c r="F42" s="383" t="n">
        <v>1.5</v>
      </c>
      <c r="G42" s="270">
        <f>ROUND(E42*F42,2)</f>
        <v/>
      </c>
      <c r="H42" s="269">
        <f>G42/$G$80</f>
        <v/>
      </c>
      <c r="I42" s="270">
        <f>ROUND(F42*Прил.10!$D$12,2)</f>
        <v/>
      </c>
      <c r="J42" s="270">
        <f>ROUND(I42*E42,2)</f>
        <v/>
      </c>
    </row>
    <row r="43" hidden="1" outlineLevel="1" ht="14.25" customFormat="1" customHeight="1" s="343">
      <c r="A43" s="374" t="n">
        <v>26</v>
      </c>
      <c r="B43" s="247" t="inlineStr">
        <is>
          <t>91.01.01-035</t>
        </is>
      </c>
      <c r="C43" s="381" t="inlineStr">
        <is>
          <t>Бульдозеры, мощность 79 кВт (108 л.с.)</t>
        </is>
      </c>
      <c r="D43" s="374" t="inlineStr">
        <is>
          <t>маш.-ч</t>
        </is>
      </c>
      <c r="E43" s="262" t="n">
        <v>9.747400000000001</v>
      </c>
      <c r="F43" s="383" t="n">
        <v>79.06999999999999</v>
      </c>
      <c r="G43" s="270">
        <f>ROUND(E43*F43,2)</f>
        <v/>
      </c>
      <c r="H43" s="269">
        <f>G43/$G$80</f>
        <v/>
      </c>
      <c r="I43" s="270">
        <f>ROUND(F43*Прил.10!$D$12,2)</f>
        <v/>
      </c>
      <c r="J43" s="270">
        <f>ROUND(I43*E43,2)</f>
        <v/>
      </c>
    </row>
    <row r="44" hidden="1" outlineLevel="1" ht="25.5" customFormat="1" customHeight="1" s="343">
      <c r="A44" s="374" t="n">
        <v>27</v>
      </c>
      <c r="B44" s="247" t="inlineStr">
        <is>
          <t>91.06.03-061</t>
        </is>
      </c>
      <c r="C44" s="381" t="inlineStr">
        <is>
          <t>Лебедки электрические тяговым усилием до 12,26 кН (1,25 т)</t>
        </is>
      </c>
      <c r="D44" s="374" t="inlineStr">
        <is>
          <t>маш.-ч</t>
        </is>
      </c>
      <c r="E44" s="262" t="n">
        <v>233.3041</v>
      </c>
      <c r="F44" s="383" t="n">
        <v>3.28</v>
      </c>
      <c r="G44" s="270">
        <f>ROUND(E44*F44,2)</f>
        <v/>
      </c>
      <c r="H44" s="269">
        <f>G44/$G$80</f>
        <v/>
      </c>
      <c r="I44" s="270">
        <f>ROUND(F44*Прил.10!$D$12,2)</f>
        <v/>
      </c>
      <c r="J44" s="270">
        <f>ROUND(I44*E44,2)</f>
        <v/>
      </c>
    </row>
    <row r="45" hidden="1" outlineLevel="1" ht="38.25" customFormat="1" customHeight="1" s="343">
      <c r="A45" s="374" t="n">
        <v>28</v>
      </c>
      <c r="B45" s="247" t="inlineStr">
        <is>
          <t>91.21.01-012</t>
        </is>
      </c>
      <c r="C45" s="381" t="inlineStr">
        <is>
          <t>Агрегаты окрасочные высокого давления для окраски поверхностей конструкций, мощность 1 кВт</t>
        </is>
      </c>
      <c r="D45" s="374" t="inlineStr">
        <is>
          <t>маш.-ч</t>
        </is>
      </c>
      <c r="E45" s="262" t="n">
        <v>104.592791</v>
      </c>
      <c r="F45" s="383" t="n">
        <v>6.82</v>
      </c>
      <c r="G45" s="270">
        <f>ROUND(E45*F45,2)</f>
        <v/>
      </c>
      <c r="H45" s="269">
        <f>G45/$G$80</f>
        <v/>
      </c>
      <c r="I45" s="270">
        <f>ROUND(F45*Прил.10!$D$12,2)</f>
        <v/>
      </c>
      <c r="J45" s="270">
        <f>ROUND(I45*E45,2)</f>
        <v/>
      </c>
    </row>
    <row r="46" hidden="1" outlineLevel="1" ht="14.25" customFormat="1" customHeight="1" s="343">
      <c r="A46" s="374" t="n">
        <v>29</v>
      </c>
      <c r="B46" s="247" t="inlineStr">
        <is>
          <t>91.01.01-039</t>
        </is>
      </c>
      <c r="C46" s="381" t="inlineStr">
        <is>
          <t>Бульдозеры, мощность 132 кВт (180 л.с.)</t>
        </is>
      </c>
      <c r="D46" s="374" t="inlineStr">
        <is>
          <t>маш.-ч</t>
        </is>
      </c>
      <c r="E46" s="262" t="n">
        <v>4.774</v>
      </c>
      <c r="F46" s="383" t="n">
        <v>132.79</v>
      </c>
      <c r="G46" s="270">
        <f>ROUND(E46*F46,2)</f>
        <v/>
      </c>
      <c r="H46" s="269">
        <f>G46/$G$80</f>
        <v/>
      </c>
      <c r="I46" s="270">
        <f>ROUND(F46*Прил.10!$D$12,2)</f>
        <v/>
      </c>
      <c r="J46" s="270">
        <f>ROUND(I46*E46,2)</f>
        <v/>
      </c>
    </row>
    <row r="47" hidden="1" outlineLevel="1" ht="38.25" customFormat="1" customHeight="1" s="343">
      <c r="A47" s="374" t="n">
        <v>30</v>
      </c>
      <c r="B47" s="247" t="inlineStr">
        <is>
          <t>91.18.01-011</t>
        </is>
      </c>
      <c r="C47" s="381" t="inlineStr">
        <is>
          <t>Компрессоры передвижные с электродвигателем давлением 600 кПа (6 ат), производительность 0,5 м3/мин</t>
        </is>
      </c>
      <c r="D47" s="374" t="inlineStr">
        <is>
          <t>маш.-ч</t>
        </is>
      </c>
      <c r="E47" s="262" t="n">
        <v>151.68675</v>
      </c>
      <c r="F47" s="383" t="n">
        <v>3.7</v>
      </c>
      <c r="G47" s="270">
        <f>ROUND(E47*F47,2)</f>
        <v/>
      </c>
      <c r="H47" s="269">
        <f>G47/$G$80</f>
        <v/>
      </c>
      <c r="I47" s="270">
        <f>ROUND(F47*Прил.10!$D$12,2)</f>
        <v/>
      </c>
      <c r="J47" s="270">
        <f>ROUND(I47*E47,2)</f>
        <v/>
      </c>
    </row>
    <row r="48" hidden="1" outlineLevel="1" ht="38.25" customFormat="1" customHeight="1" s="343">
      <c r="A48" s="374" t="n">
        <v>31</v>
      </c>
      <c r="B48" s="247" t="inlineStr">
        <is>
          <t>91.06.05-057</t>
        </is>
      </c>
      <c r="C48" s="381" t="inlineStr">
        <is>
          <t>Погрузчики одноковшовые универсальные фронтальные пневмоколесные, грузоподъемность 3 т</t>
        </is>
      </c>
      <c r="D48" s="374" t="inlineStr">
        <is>
          <t>маш.-ч</t>
        </is>
      </c>
      <c r="E48" s="262" t="n">
        <v>5.6</v>
      </c>
      <c r="F48" s="383" t="n">
        <v>90.38</v>
      </c>
      <c r="G48" s="270">
        <f>ROUND(E48*F48,2)</f>
        <v/>
      </c>
      <c r="H48" s="269">
        <f>G48/$G$80</f>
        <v/>
      </c>
      <c r="I48" s="270">
        <f>ROUND(F48*Прил.10!$D$12,2)</f>
        <v/>
      </c>
      <c r="J48" s="270">
        <f>ROUND(I48*E48,2)</f>
        <v/>
      </c>
    </row>
    <row r="49" hidden="1" outlineLevel="1" ht="14.25" customFormat="1" customHeight="1" s="343">
      <c r="A49" s="374" t="n">
        <v>32</v>
      </c>
      <c r="B49" s="247" t="inlineStr">
        <is>
          <t>91.05.02-005</t>
        </is>
      </c>
      <c r="C49" s="381" t="inlineStr">
        <is>
          <t>Краны козловые, грузоподъемность 32 т</t>
        </is>
      </c>
      <c r="D49" s="374" t="inlineStr">
        <is>
          <t>маш.-ч</t>
        </is>
      </c>
      <c r="E49" s="262" t="n">
        <v>3.8902</v>
      </c>
      <c r="F49" s="383" t="n">
        <v>120.19</v>
      </c>
      <c r="G49" s="270">
        <f>ROUND(E49*F49,2)</f>
        <v/>
      </c>
      <c r="H49" s="269">
        <f>G49/$G$80</f>
        <v/>
      </c>
      <c r="I49" s="270">
        <f>ROUND(F49*Прил.10!$D$12,2)</f>
        <v/>
      </c>
      <c r="J49" s="270">
        <f>ROUND(I49*E49,2)</f>
        <v/>
      </c>
    </row>
    <row r="50" hidden="1" outlineLevel="1" ht="14.25" customFormat="1" customHeight="1" s="343">
      <c r="A50" s="374" t="n">
        <v>33</v>
      </c>
      <c r="B50" s="247" t="inlineStr">
        <is>
          <t>91.07.04-001</t>
        </is>
      </c>
      <c r="C50" s="381" t="inlineStr">
        <is>
          <t>Вибратор глубинный</t>
        </is>
      </c>
      <c r="D50" s="374" t="inlineStr">
        <is>
          <t>маш.-ч</t>
        </is>
      </c>
      <c r="E50" s="262" t="n">
        <v>244.866059</v>
      </c>
      <c r="F50" s="383" t="n">
        <v>1.9</v>
      </c>
      <c r="G50" s="270">
        <f>ROUND(E50*F50,2)</f>
        <v/>
      </c>
      <c r="H50" s="269">
        <f>G50/$G$80</f>
        <v/>
      </c>
      <c r="I50" s="270">
        <f>ROUND(F50*Прил.10!$D$12,2)</f>
        <v/>
      </c>
      <c r="J50" s="270">
        <f>ROUND(I50*E50,2)</f>
        <v/>
      </c>
    </row>
    <row r="51" hidden="1" outlineLevel="1" ht="14.25" customFormat="1" customHeight="1" s="343">
      <c r="A51" s="374" t="n">
        <v>34</v>
      </c>
      <c r="B51" s="247" t="inlineStr">
        <is>
          <t>91.07.04-002</t>
        </is>
      </c>
      <c r="C51" s="381" t="inlineStr">
        <is>
          <t>Вибратор поверхностный</t>
        </is>
      </c>
      <c r="D51" s="374" t="inlineStr">
        <is>
          <t>маш.-ч</t>
        </is>
      </c>
      <c r="E51" s="262" t="n">
        <v>886.77352</v>
      </c>
      <c r="F51" s="383" t="n">
        <v>0.5</v>
      </c>
      <c r="G51" s="270">
        <f>ROUND(E51*F51,2)</f>
        <v/>
      </c>
      <c r="H51" s="269">
        <f>G51/$G$80</f>
        <v/>
      </c>
      <c r="I51" s="270">
        <f>ROUND(F51*Прил.10!$D$12,2)</f>
        <v/>
      </c>
      <c r="J51" s="270">
        <f>ROUND(I51*E51,2)</f>
        <v/>
      </c>
    </row>
    <row r="52" hidden="1" outlineLevel="1" ht="14.25" customFormat="1" customHeight="1" s="343">
      <c r="A52" s="374" t="n">
        <v>35</v>
      </c>
      <c r="B52" s="247" t="inlineStr">
        <is>
          <t>91.21.01-016</t>
        </is>
      </c>
      <c r="C52" s="381" t="inlineStr">
        <is>
          <t>Агрегаты шпатлево-окрасочные</t>
        </is>
      </c>
      <c r="D52" s="374" t="inlineStr">
        <is>
          <t>маш.-ч</t>
        </is>
      </c>
      <c r="E52" s="262" t="n">
        <v>160.83435</v>
      </c>
      <c r="F52" s="383" t="n">
        <v>2.7</v>
      </c>
      <c r="G52" s="270">
        <f>ROUND(E52*F52,2)</f>
        <v/>
      </c>
      <c r="H52" s="269">
        <f>G52/$G$80</f>
        <v/>
      </c>
      <c r="I52" s="270">
        <f>ROUND(F52*Прил.10!$D$12,2)</f>
        <v/>
      </c>
      <c r="J52" s="270">
        <f>ROUND(I52*E52,2)</f>
        <v/>
      </c>
    </row>
    <row r="53" hidden="1" outlineLevel="1" ht="25.5" customFormat="1" customHeight="1" s="343">
      <c r="A53" s="374" t="n">
        <v>36</v>
      </c>
      <c r="B53" s="247" t="inlineStr">
        <is>
          <t>91.08.09-001</t>
        </is>
      </c>
      <c r="C53" s="381" t="inlineStr">
        <is>
          <t>Виброплита с двигателем внутреннего сгорания</t>
        </is>
      </c>
      <c r="D53" s="374" t="inlineStr">
        <is>
          <t>маш.-ч</t>
        </is>
      </c>
      <c r="E53" s="262" t="n">
        <v>7.00947</v>
      </c>
      <c r="F53" s="383" t="n">
        <v>60</v>
      </c>
      <c r="G53" s="270">
        <f>ROUND(E53*F53,2)</f>
        <v/>
      </c>
      <c r="H53" s="269">
        <f>G53/$G$80</f>
        <v/>
      </c>
      <c r="I53" s="270">
        <f>ROUND(F53*Прил.10!$D$12,2)</f>
        <v/>
      </c>
      <c r="J53" s="270">
        <f>ROUND(I53*E53,2)</f>
        <v/>
      </c>
    </row>
    <row r="54" hidden="1" outlineLevel="1" ht="14.25" customFormat="1" customHeight="1" s="343">
      <c r="A54" s="374" t="n">
        <v>37</v>
      </c>
      <c r="B54" s="247" t="inlineStr">
        <is>
          <t>91.21.22-421</t>
        </is>
      </c>
      <c r="C54" s="381" t="inlineStr">
        <is>
          <t>Термос 100 л</t>
        </is>
      </c>
      <c r="D54" s="374" t="inlineStr">
        <is>
          <t>маш.-ч</t>
        </is>
      </c>
      <c r="E54" s="262" t="n">
        <v>152.6215</v>
      </c>
      <c r="F54" s="383" t="n">
        <v>2.7</v>
      </c>
      <c r="G54" s="270">
        <f>ROUND(E54*F54,2)</f>
        <v/>
      </c>
      <c r="H54" s="269">
        <f>G54/$G$80</f>
        <v/>
      </c>
      <c r="I54" s="270">
        <f>ROUND(F54*Прил.10!$D$12,2)</f>
        <v/>
      </c>
      <c r="J54" s="270">
        <f>ROUND(I54*E54,2)</f>
        <v/>
      </c>
    </row>
    <row r="55" hidden="1" outlineLevel="1" ht="25.5" customFormat="1" customHeight="1" s="343">
      <c r="A55" s="374" t="n">
        <v>38</v>
      </c>
      <c r="B55" s="247" t="inlineStr">
        <is>
          <t>91.10.05-005</t>
        </is>
      </c>
      <c r="C55" s="381" t="inlineStr">
        <is>
          <t>Трубоукладчики для труб диаметром до 700 мм, грузоподъемность 12,5 т</t>
        </is>
      </c>
      <c r="D55" s="374" t="inlineStr">
        <is>
          <t>маш.-ч</t>
        </is>
      </c>
      <c r="E55" s="262" t="n">
        <v>1.769461</v>
      </c>
      <c r="F55" s="383" t="n">
        <v>152.5</v>
      </c>
      <c r="G55" s="270">
        <f>ROUND(E55*F55,2)</f>
        <v/>
      </c>
      <c r="H55" s="269">
        <f>G55/$G$80</f>
        <v/>
      </c>
      <c r="I55" s="270">
        <f>ROUND(F55*Прил.10!$D$12,2)</f>
        <v/>
      </c>
      <c r="J55" s="270">
        <f>ROUND(I55*E55,2)</f>
        <v/>
      </c>
    </row>
    <row r="56" hidden="1" outlineLevel="1" ht="25.5" customFormat="1" customHeight="1" s="343">
      <c r="A56" s="374" t="n">
        <v>39</v>
      </c>
      <c r="B56" s="247" t="inlineStr">
        <is>
          <t>91.06.03-047</t>
        </is>
      </c>
      <c r="C56" s="381" t="inlineStr">
        <is>
          <t>Лебедки ручные и рычажные тяговым усилием 31,39 кН (3,2 т)</t>
        </is>
      </c>
      <c r="D56" s="374" t="inlineStr">
        <is>
          <t>маш.-ч</t>
        </is>
      </c>
      <c r="E56" s="262" t="n">
        <v>79.968</v>
      </c>
      <c r="F56" s="383" t="n">
        <v>3.12</v>
      </c>
      <c r="G56" s="270">
        <f>ROUND(E56*F56,2)</f>
        <v/>
      </c>
      <c r="H56" s="269">
        <f>G56/$G$80</f>
        <v/>
      </c>
      <c r="I56" s="270">
        <f>ROUND(F56*Прил.10!$D$12,2)</f>
        <v/>
      </c>
      <c r="J56" s="270">
        <f>ROUND(I56*E56,2)</f>
        <v/>
      </c>
    </row>
    <row r="57" hidden="1" outlineLevel="1" ht="25.5" customFormat="1" customHeight="1" s="343">
      <c r="A57" s="374" t="n">
        <v>40</v>
      </c>
      <c r="B57" s="247" t="inlineStr">
        <is>
          <t>91.06.01-003</t>
        </is>
      </c>
      <c r="C57" s="381" t="inlineStr">
        <is>
          <t>Домкраты гидравлические, грузоподъемность 63-100 т</t>
        </is>
      </c>
      <c r="D57" s="374" t="inlineStr">
        <is>
          <t>маш.-ч</t>
        </is>
      </c>
      <c r="E57" s="262" t="n">
        <v>245.407585</v>
      </c>
      <c r="F57" s="383" t="n">
        <v>0.9</v>
      </c>
      <c r="G57" s="270">
        <f>ROUND(E57*F57,2)</f>
        <v/>
      </c>
      <c r="H57" s="269">
        <f>G57/$G$80</f>
        <v/>
      </c>
      <c r="I57" s="270">
        <f>ROUND(F57*Прил.10!$D$12,2)</f>
        <v/>
      </c>
      <c r="J57" s="270">
        <f>ROUND(I57*E57,2)</f>
        <v/>
      </c>
    </row>
    <row r="58" hidden="1" outlineLevel="1" ht="25.5" customFormat="1" customHeight="1" s="343">
      <c r="A58" s="374" t="n">
        <v>41</v>
      </c>
      <c r="B58" s="247" t="inlineStr">
        <is>
          <t>91.08.03-018</t>
        </is>
      </c>
      <c r="C58" s="381" t="inlineStr">
        <is>
          <t>Катки дорожные самоходные гладкие, масса 13 т</t>
        </is>
      </c>
      <c r="D58" s="374" t="inlineStr">
        <is>
          <t>маш.-ч</t>
        </is>
      </c>
      <c r="E58" s="262" t="n">
        <v>1.629552</v>
      </c>
      <c r="F58" s="383" t="n">
        <v>121</v>
      </c>
      <c r="G58" s="270">
        <f>ROUND(E58*F58,2)</f>
        <v/>
      </c>
      <c r="H58" s="269">
        <f>G58/$G$80</f>
        <v/>
      </c>
      <c r="I58" s="270">
        <f>ROUND(F58*Прил.10!$D$12,2)</f>
        <v/>
      </c>
      <c r="J58" s="270">
        <f>ROUND(I58*E58,2)</f>
        <v/>
      </c>
    </row>
    <row r="59" hidden="1" outlineLevel="1" ht="25.5" customFormat="1" customHeight="1" s="343">
      <c r="A59" s="374" t="n">
        <v>42</v>
      </c>
      <c r="B59" s="247" t="inlineStr">
        <is>
          <t>91.08.09-023</t>
        </is>
      </c>
      <c r="C59" s="381" t="inlineStr">
        <is>
          <t>Трамбовки пневматические при работе от передвижных компрессорных станций</t>
        </is>
      </c>
      <c r="D59" s="374" t="inlineStr">
        <is>
          <t>маш.-ч</t>
        </is>
      </c>
      <c r="E59" s="262" t="n">
        <v>303.18582</v>
      </c>
      <c r="F59" s="383" t="n">
        <v>0.55</v>
      </c>
      <c r="G59" s="270">
        <f>ROUND(E59*F59,2)</f>
        <v/>
      </c>
      <c r="H59" s="269">
        <f>G59/$G$80</f>
        <v/>
      </c>
      <c r="I59" s="270">
        <f>ROUND(F59*Прил.10!$D$12,2)</f>
        <v/>
      </c>
      <c r="J59" s="270">
        <f>ROUND(I59*E59,2)</f>
        <v/>
      </c>
    </row>
    <row r="60" hidden="1" outlineLevel="1" ht="14.25" customFormat="1" customHeight="1" s="343">
      <c r="A60" s="374" t="n">
        <v>43</v>
      </c>
      <c r="B60" s="247" t="inlineStr">
        <is>
          <t>91.17.04-042</t>
        </is>
      </c>
      <c r="C60" s="381" t="inlineStr">
        <is>
          <t>Аппарат для газовой сварки и резки</t>
        </is>
      </c>
      <c r="D60" s="374" t="inlineStr">
        <is>
          <t>маш.-ч</t>
        </is>
      </c>
      <c r="E60" s="262" t="n">
        <v>104.572894</v>
      </c>
      <c r="F60" s="383" t="n">
        <v>1.2</v>
      </c>
      <c r="G60" s="270">
        <f>ROUND(E60*F60,2)</f>
        <v/>
      </c>
      <c r="H60" s="269">
        <f>G60/$G$80</f>
        <v/>
      </c>
      <c r="I60" s="270">
        <f>ROUND(F60*Прил.10!$D$12,2)</f>
        <v/>
      </c>
      <c r="J60" s="270">
        <f>ROUND(I60*E60,2)</f>
        <v/>
      </c>
    </row>
    <row r="61" hidden="1" outlineLevel="1" ht="25.5" customFormat="1" customHeight="1" s="343">
      <c r="A61" s="374" t="n">
        <v>44</v>
      </c>
      <c r="B61" s="247" t="inlineStr">
        <is>
          <t>91.08.03-015</t>
        </is>
      </c>
      <c r="C61" s="381" t="inlineStr">
        <is>
          <t>Катки дорожные самоходные гладкие, масса 5 т</t>
        </is>
      </c>
      <c r="D61" s="374" t="inlineStr">
        <is>
          <t>маш.-ч</t>
        </is>
      </c>
      <c r="E61" s="262" t="n">
        <v>1.05966</v>
      </c>
      <c r="F61" s="383" t="n">
        <v>112.11</v>
      </c>
      <c r="G61" s="270">
        <f>ROUND(E61*F61,2)</f>
        <v/>
      </c>
      <c r="H61" s="269">
        <f>G61/$G$80</f>
        <v/>
      </c>
      <c r="I61" s="270">
        <f>ROUND(F61*Прил.10!$D$12,2)</f>
        <v/>
      </c>
      <c r="J61" s="270">
        <f>ROUND(I61*E61,2)</f>
        <v/>
      </c>
    </row>
    <row r="62" hidden="1" outlineLevel="1" ht="25.5" customFormat="1" customHeight="1" s="343">
      <c r="A62" s="374" t="n">
        <v>45</v>
      </c>
      <c r="B62" s="247" t="inlineStr">
        <is>
          <t>91.01.02-004</t>
        </is>
      </c>
      <c r="C62" s="381" t="inlineStr">
        <is>
          <t>Автогрейдеры среднего типа, мощность 99 кВт (135 л.с.)</t>
        </is>
      </c>
      <c r="D62" s="374" t="inlineStr">
        <is>
          <t>маш.-ч</t>
        </is>
      </c>
      <c r="E62" s="262" t="n">
        <v>0.728905</v>
      </c>
      <c r="F62" s="383" t="n">
        <v>123.01</v>
      </c>
      <c r="G62" s="270">
        <f>ROUND(E62*F62,2)</f>
        <v/>
      </c>
      <c r="H62" s="269">
        <f>G62/$G$80</f>
        <v/>
      </c>
      <c r="I62" s="270">
        <f>ROUND(F62*Прил.10!$D$12,2)</f>
        <v/>
      </c>
      <c r="J62" s="270">
        <f>ROUND(I62*E62,2)</f>
        <v/>
      </c>
    </row>
    <row r="63" hidden="1" outlineLevel="1" ht="14.25" customFormat="1" customHeight="1" s="343">
      <c r="A63" s="374" t="n">
        <v>46</v>
      </c>
      <c r="B63" s="247" t="inlineStr">
        <is>
          <t>91.08.02-002</t>
        </is>
      </c>
      <c r="C63" s="381" t="inlineStr">
        <is>
          <t>Автогудронаторы 7000 л</t>
        </is>
      </c>
      <c r="D63" s="374" t="inlineStr">
        <is>
          <t>маш.-ч</t>
        </is>
      </c>
      <c r="E63" s="262" t="n">
        <v>0.742884</v>
      </c>
      <c r="F63" s="383" t="n">
        <v>115.24</v>
      </c>
      <c r="G63" s="270">
        <f>ROUND(E63*F63,2)</f>
        <v/>
      </c>
      <c r="H63" s="269">
        <f>G63/$G$80</f>
        <v/>
      </c>
      <c r="I63" s="270">
        <f>ROUND(F63*Прил.10!$D$12,2)</f>
        <v/>
      </c>
      <c r="J63" s="270">
        <f>ROUND(I63*E63,2)</f>
        <v/>
      </c>
    </row>
    <row r="64" hidden="1" outlineLevel="1" ht="14.25" customFormat="1" customHeight="1" s="343">
      <c r="A64" s="374" t="n">
        <v>47</v>
      </c>
      <c r="B64" s="247" t="inlineStr">
        <is>
          <t>91.07.07-042</t>
        </is>
      </c>
      <c r="C64" s="381" t="inlineStr">
        <is>
          <t>Растворонасосы 3 м3/ч</t>
        </is>
      </c>
      <c r="D64" s="374" t="inlineStr">
        <is>
          <t>маш.-ч</t>
        </is>
      </c>
      <c r="E64" s="262" t="n">
        <v>4.7399</v>
      </c>
      <c r="F64" s="383" t="n">
        <v>17.56</v>
      </c>
      <c r="G64" s="270">
        <f>ROUND(E64*F64,2)</f>
        <v/>
      </c>
      <c r="H64" s="269">
        <f>G64/$G$80</f>
        <v/>
      </c>
      <c r="I64" s="270">
        <f>ROUND(F64*Прил.10!$D$12,2)</f>
        <v/>
      </c>
      <c r="J64" s="270">
        <f>ROUND(I64*E64,2)</f>
        <v/>
      </c>
    </row>
    <row r="65" hidden="1" outlineLevel="1" ht="25.5" customFormat="1" customHeight="1" s="343">
      <c r="A65" s="374" t="n">
        <v>48</v>
      </c>
      <c r="B65" s="247" t="inlineStr">
        <is>
          <t>91.06.03-062</t>
        </is>
      </c>
      <c r="C65" s="381" t="inlineStr">
        <is>
          <t>Лебедки электрические тяговым усилием до 31,39 кН (3,2 т)</t>
        </is>
      </c>
      <c r="D65" s="374" t="inlineStr">
        <is>
          <t>маш.-ч</t>
        </is>
      </c>
      <c r="E65" s="262" t="n">
        <v>11.964186</v>
      </c>
      <c r="F65" s="383" t="n">
        <v>6.9</v>
      </c>
      <c r="G65" s="270">
        <f>ROUND(E65*F65,2)</f>
        <v/>
      </c>
      <c r="H65" s="269">
        <f>G65/$G$80</f>
        <v/>
      </c>
      <c r="I65" s="270">
        <f>ROUND(F65*Прил.10!$D$12,2)</f>
        <v/>
      </c>
      <c r="J65" s="270">
        <f>ROUND(I65*E65,2)</f>
        <v/>
      </c>
    </row>
    <row r="66" hidden="1" outlineLevel="1" ht="14.25" customFormat="1" customHeight="1" s="343">
      <c r="A66" s="374" t="n">
        <v>49</v>
      </c>
      <c r="B66" s="247" t="inlineStr">
        <is>
          <t>91.06.09-011</t>
        </is>
      </c>
      <c r="C66" s="381" t="inlineStr">
        <is>
          <t>Люлька</t>
        </is>
      </c>
      <c r="D66" s="374" t="inlineStr">
        <is>
          <t>маш.-ч</t>
        </is>
      </c>
      <c r="E66" s="262" t="n">
        <v>1.2888</v>
      </c>
      <c r="F66" s="383" t="n">
        <v>53.87</v>
      </c>
      <c r="G66" s="270">
        <f>ROUND(E66*F66,2)</f>
        <v/>
      </c>
      <c r="H66" s="269">
        <f>G66/$G$80</f>
        <v/>
      </c>
      <c r="I66" s="270">
        <f>ROUND(F66*Прил.10!$D$12,2)</f>
        <v/>
      </c>
      <c r="J66" s="270">
        <f>ROUND(I66*E66,2)</f>
        <v/>
      </c>
    </row>
    <row r="67" hidden="1" outlineLevel="1" ht="38.25" customFormat="1" customHeight="1" s="343">
      <c r="A67" s="374" t="n">
        <v>50</v>
      </c>
      <c r="B67" s="247" t="inlineStr">
        <is>
          <t>91.06.06-046</t>
        </is>
      </c>
      <c r="C67" s="381" t="inlineStr">
        <is>
          <t>Подъемники одномачтовые, грузоподъемность до 500 кг, высота подъема 25 м</t>
        </is>
      </c>
      <c r="D67" s="374" t="inlineStr">
        <is>
          <t>маш.-ч</t>
        </is>
      </c>
      <c r="E67" s="262" t="n">
        <v>1.63722</v>
      </c>
      <c r="F67" s="383" t="n">
        <v>27.5</v>
      </c>
      <c r="G67" s="270">
        <f>ROUND(E67*F67,2)</f>
        <v/>
      </c>
      <c r="H67" s="269">
        <f>G67/$G$80</f>
        <v/>
      </c>
      <c r="I67" s="270">
        <f>ROUND(F67*Прил.10!$D$12,2)</f>
        <v/>
      </c>
      <c r="J67" s="270">
        <f>ROUND(I67*E67,2)</f>
        <v/>
      </c>
    </row>
    <row r="68" hidden="1" outlineLevel="1" ht="25.5" customFormat="1" customHeight="1" s="343">
      <c r="A68" s="374" t="n">
        <v>51</v>
      </c>
      <c r="B68" s="247" t="inlineStr">
        <is>
          <t>91.06.03-060</t>
        </is>
      </c>
      <c r="C68" s="381" t="inlineStr">
        <is>
          <t>Лебедки электрические тяговым усилием до 5,79 кН (0,59 т)</t>
        </is>
      </c>
      <c r="D68" s="374" t="inlineStr">
        <is>
          <t>маш.-ч</t>
        </is>
      </c>
      <c r="E68" s="262" t="n">
        <v>19.278705</v>
      </c>
      <c r="F68" s="383" t="n">
        <v>2</v>
      </c>
      <c r="G68" s="270">
        <f>ROUND(E68*F68,2)</f>
        <v/>
      </c>
      <c r="H68" s="269">
        <f>G68/$G$80</f>
        <v/>
      </c>
      <c r="I68" s="270">
        <f>ROUND(F68*Прил.10!$D$12,2)</f>
        <v/>
      </c>
      <c r="J68" s="270">
        <f>ROUND(I68*E68,2)</f>
        <v/>
      </c>
    </row>
    <row r="69" hidden="1" outlineLevel="1" ht="25.5" customFormat="1" customHeight="1" s="343">
      <c r="A69" s="374" t="n">
        <v>52</v>
      </c>
      <c r="B69" s="247" t="inlineStr">
        <is>
          <t>91.08.03-016</t>
        </is>
      </c>
      <c r="C69" s="381" t="inlineStr">
        <is>
          <t>Катки дорожные самоходные гладкие, масса 8 т</t>
        </is>
      </c>
      <c r="D69" s="374" t="inlineStr">
        <is>
          <t>маш.-ч</t>
        </is>
      </c>
      <c r="E69" s="262" t="n">
        <v>0.341487</v>
      </c>
      <c r="F69" s="383" t="n">
        <v>75</v>
      </c>
      <c r="G69" s="270">
        <f>ROUND(E69*F69,2)</f>
        <v/>
      </c>
      <c r="H69" s="269">
        <f>G69/$G$80</f>
        <v/>
      </c>
      <c r="I69" s="270">
        <f>ROUND(F69*Прил.10!$D$12,2)</f>
        <v/>
      </c>
      <c r="J69" s="270">
        <f>ROUND(I69*E69,2)</f>
        <v/>
      </c>
    </row>
    <row r="70" hidden="1" outlineLevel="1" ht="25.5" customFormat="1" customHeight="1" s="343">
      <c r="A70" s="374" t="n">
        <v>53</v>
      </c>
      <c r="B70" s="247" t="inlineStr">
        <is>
          <t>91.06.03-055</t>
        </is>
      </c>
      <c r="C70" s="381" t="inlineStr">
        <is>
          <t>Лебедки электрические тяговым усилием 19,62 кН (2 т)</t>
        </is>
      </c>
      <c r="D70" s="374" t="inlineStr">
        <is>
          <t>маш.-ч</t>
        </is>
      </c>
      <c r="E70" s="262" t="n">
        <v>2.941807</v>
      </c>
      <c r="F70" s="383" t="n">
        <v>6.67</v>
      </c>
      <c r="G70" s="270">
        <f>ROUND(E70*F70,2)</f>
        <v/>
      </c>
      <c r="H70" s="269">
        <f>G70/$G$80</f>
        <v/>
      </c>
      <c r="I70" s="270">
        <f>ROUND(F70*Прил.10!$D$12,2)</f>
        <v/>
      </c>
      <c r="J70" s="270">
        <f>ROUND(I70*E70,2)</f>
        <v/>
      </c>
    </row>
    <row r="71" hidden="1" outlineLevel="1" ht="25.5" customFormat="1" customHeight="1" s="343">
      <c r="A71" s="374" t="n">
        <v>54</v>
      </c>
      <c r="B71" s="247" t="inlineStr">
        <is>
          <t>91.14.03-001</t>
        </is>
      </c>
      <c r="C71" s="381" t="inlineStr">
        <is>
          <t>Автомобиль-самосвал, грузоподъемность до 7 т</t>
        </is>
      </c>
      <c r="D71" s="374" t="inlineStr">
        <is>
          <t>маш.-ч</t>
        </is>
      </c>
      <c r="E71" s="262" t="n">
        <v>0.2093</v>
      </c>
      <c r="F71" s="383" t="n">
        <v>89.58</v>
      </c>
      <c r="G71" s="270">
        <f>ROUND(E71*F71,2)</f>
        <v/>
      </c>
      <c r="H71" s="269">
        <f>G71/$G$80</f>
        <v/>
      </c>
      <c r="I71" s="270">
        <f>ROUND(F71*Прил.10!$D$12,2)</f>
        <v/>
      </c>
      <c r="J71" s="270">
        <f>ROUND(I71*E71,2)</f>
        <v/>
      </c>
    </row>
    <row r="72" hidden="1" outlineLevel="1" ht="38.25" customFormat="1" customHeight="1" s="343">
      <c r="A72" s="374" t="n">
        <v>55</v>
      </c>
      <c r="B72" s="247" t="inlineStr">
        <is>
          <t>91.18.01-012</t>
        </is>
      </c>
      <c r="C72" s="381" t="inlineStr">
        <is>
          <t>Компрессоры передвижные с электродвигателем давлением 600 кПа (6 ат), производительность до 3,5 м3/мин</t>
        </is>
      </c>
      <c r="D72" s="374" t="inlineStr">
        <is>
          <t>маш.-ч</t>
        </is>
      </c>
      <c r="E72" s="262" t="n">
        <v>0.5209</v>
      </c>
      <c r="F72" s="383" t="n">
        <v>32.5</v>
      </c>
      <c r="G72" s="270">
        <f>ROUND(E72*F72,2)</f>
        <v/>
      </c>
      <c r="H72" s="269">
        <f>G72/$G$80</f>
        <v/>
      </c>
      <c r="I72" s="270">
        <f>ROUND(F72*Прил.10!$D$12,2)</f>
        <v/>
      </c>
      <c r="J72" s="270">
        <f>ROUND(I72*E72,2)</f>
        <v/>
      </c>
    </row>
    <row r="73" hidden="1" outlineLevel="1" ht="25.5" customFormat="1" customHeight="1" s="343">
      <c r="A73" s="374" t="n">
        <v>56</v>
      </c>
      <c r="B73" s="247" t="inlineStr">
        <is>
          <t>91.13.01-051</t>
        </is>
      </c>
      <c r="C73" s="381" t="inlineStr">
        <is>
          <t>Трактор с щетками дорожными навесными</t>
        </is>
      </c>
      <c r="D73" s="374" t="inlineStr">
        <is>
          <t>маш.-ч</t>
        </is>
      </c>
      <c r="E73" s="262" t="n">
        <v>0.109835</v>
      </c>
      <c r="F73" s="383" t="n">
        <v>62.28</v>
      </c>
      <c r="G73" s="270">
        <f>ROUND(E73*F73,2)</f>
        <v/>
      </c>
      <c r="H73" s="269">
        <f>G73/$G$80</f>
        <v/>
      </c>
      <c r="I73" s="270">
        <f>ROUND(F73*Прил.10!$D$12,2)</f>
        <v/>
      </c>
      <c r="J73" s="270">
        <f>ROUND(I73*E73,2)</f>
        <v/>
      </c>
    </row>
    <row r="74" hidden="1" outlineLevel="1" ht="25.5" customFormat="1" customHeight="1" s="343">
      <c r="A74" s="374" t="n">
        <v>57</v>
      </c>
      <c r="B74" s="247" t="inlineStr">
        <is>
          <t>91.21.22-443</t>
        </is>
      </c>
      <c r="C74" s="381" t="inlineStr">
        <is>
          <t>Установки для изготовления бандажей, диафрагм, пряжек</t>
        </is>
      </c>
      <c r="D74" s="374" t="inlineStr">
        <is>
          <t>маш.-ч</t>
        </is>
      </c>
      <c r="E74" s="262" t="n">
        <v>1.434</v>
      </c>
      <c r="F74" s="383" t="n">
        <v>2.15</v>
      </c>
      <c r="G74" s="270">
        <f>ROUND(E74*F74,2)</f>
        <v/>
      </c>
      <c r="H74" s="269">
        <f>G74/$G$80</f>
        <v/>
      </c>
      <c r="I74" s="270">
        <f>ROUND(F74*Прил.10!$D$12,2)</f>
        <v/>
      </c>
      <c r="J74" s="270">
        <f>ROUND(I74*E74,2)</f>
        <v/>
      </c>
    </row>
    <row r="75" hidden="1" outlineLevel="1" ht="25.5" customFormat="1" customHeight="1" s="343">
      <c r="A75" s="374" t="n">
        <v>58</v>
      </c>
      <c r="B75" s="247" t="inlineStr">
        <is>
          <t>91.08.09-024</t>
        </is>
      </c>
      <c r="C75" s="381" t="inlineStr">
        <is>
          <t>Трамбовки пневматические при работе от стационарного компрессора</t>
        </is>
      </c>
      <c r="D75" s="374" t="inlineStr">
        <is>
          <t>маш.-ч</t>
        </is>
      </c>
      <c r="E75" s="262" t="n">
        <v>0.5209</v>
      </c>
      <c r="F75" s="383" t="n">
        <v>4.91</v>
      </c>
      <c r="G75" s="270">
        <f>ROUND(E75*F75,2)</f>
        <v/>
      </c>
      <c r="H75" s="269">
        <f>G75/$G$80</f>
        <v/>
      </c>
      <c r="I75" s="270">
        <f>ROUND(F75*Прил.10!$D$12,2)</f>
        <v/>
      </c>
      <c r="J75" s="270">
        <f>ROUND(I75*E75,2)</f>
        <v/>
      </c>
    </row>
    <row r="76" hidden="1" outlineLevel="1" ht="25.5" customFormat="1" customHeight="1" s="343">
      <c r="A76" s="374" t="n">
        <v>59</v>
      </c>
      <c r="B76" s="247" t="inlineStr">
        <is>
          <t>91.06.05-012</t>
        </is>
      </c>
      <c r="C76" s="381" t="inlineStr">
        <is>
          <t>Погрузчики с вилочными подхватами, грузоподъемность 1 т</t>
        </is>
      </c>
      <c r="D76" s="374" t="inlineStr">
        <is>
          <t>маш.-ч</t>
        </is>
      </c>
      <c r="E76" s="262" t="n">
        <v>0.0189</v>
      </c>
      <c r="F76" s="383" t="n">
        <v>76.72</v>
      </c>
      <c r="G76" s="270">
        <f>ROUND(E76*F76,2)</f>
        <v/>
      </c>
      <c r="H76" s="269">
        <f>G76/$G$80</f>
        <v/>
      </c>
      <c r="I76" s="270">
        <f>ROUND(F76*Прил.10!$D$12,2)</f>
        <v/>
      </c>
      <c r="J76" s="270">
        <f>ROUND(I76*E76,2)</f>
        <v/>
      </c>
    </row>
    <row r="77" hidden="1" outlineLevel="1" ht="38.25" customFormat="1" customHeight="1" s="343">
      <c r="A77" s="374" t="n">
        <v>60</v>
      </c>
      <c r="B77" s="247" t="inlineStr">
        <is>
          <t>91.06.06-045</t>
        </is>
      </c>
      <c r="C77" s="381" t="inlineStr">
        <is>
          <t>Подъемники одномачтовые, грузоподъемность до 500 кг, высота подъема 15 м</t>
        </is>
      </c>
      <c r="D77" s="374" t="inlineStr">
        <is>
          <t>маш.-ч</t>
        </is>
      </c>
      <c r="E77" s="262" t="n">
        <v>0.0441</v>
      </c>
      <c r="F77" s="383" t="n">
        <v>24.26</v>
      </c>
      <c r="G77" s="270">
        <f>ROUND(E77*F77,2)</f>
        <v/>
      </c>
      <c r="H77" s="269">
        <f>G77/$G$80</f>
        <v/>
      </c>
      <c r="I77" s="270">
        <f>ROUND(F77*Прил.10!$D$12,2)</f>
        <v/>
      </c>
      <c r="J77" s="270">
        <f>ROUND(I77*E77,2)</f>
        <v/>
      </c>
    </row>
    <row r="78" hidden="1" outlineLevel="1" ht="14.25" customFormat="1" customHeight="1" s="343">
      <c r="A78" s="374" t="n">
        <v>61</v>
      </c>
      <c r="B78" s="247" t="inlineStr">
        <is>
          <t>91.21.16-012</t>
        </is>
      </c>
      <c r="C78" s="381" t="inlineStr">
        <is>
          <t>Пресс гидравлический с электроприводом</t>
        </is>
      </c>
      <c r="D78" s="374" t="inlineStr">
        <is>
          <t>маш.-ч</t>
        </is>
      </c>
      <c r="E78" s="262" t="n">
        <v>0.6</v>
      </c>
      <c r="F78" s="383" t="n">
        <v>1.1</v>
      </c>
      <c r="G78" s="270">
        <f>ROUND(E78*F78,2)</f>
        <v/>
      </c>
      <c r="H78" s="269">
        <f>G78/$G$80</f>
        <v/>
      </c>
      <c r="I78" s="270">
        <f>ROUND(F78*Прил.10!$D$12,2)</f>
        <v/>
      </c>
      <c r="J78" s="270">
        <f>ROUND(I78*E78,2)</f>
        <v/>
      </c>
    </row>
    <row r="79" collapsed="1" ht="14.25" customFormat="1" customHeight="1" s="343">
      <c r="A79" s="374" t="n"/>
      <c r="B79" s="374" t="n"/>
      <c r="C79" s="381" t="inlineStr">
        <is>
          <t>Итого прочие машины и механизмы</t>
        </is>
      </c>
      <c r="D79" s="374" t="n"/>
      <c r="E79" s="382" t="n"/>
      <c r="F79" s="270" t="n"/>
      <c r="G79" s="280">
        <f>SUM(G30:G78)</f>
        <v/>
      </c>
      <c r="H79" s="269">
        <f>G79/G80</f>
        <v/>
      </c>
      <c r="I79" s="270" t="n"/>
      <c r="J79" s="280">
        <f>SUM(J30:J78)</f>
        <v/>
      </c>
    </row>
    <row r="80" ht="25.5" customFormat="1" customHeight="1" s="343">
      <c r="A80" s="374" t="n"/>
      <c r="B80" s="374" t="n"/>
      <c r="C80" s="364" t="inlineStr">
        <is>
          <t>Итого по разделу «Машины и механизмы»</t>
        </is>
      </c>
      <c r="D80" s="374" t="n"/>
      <c r="E80" s="382" t="n"/>
      <c r="F80" s="270" t="n"/>
      <c r="G80" s="270">
        <f>G79+G29</f>
        <v/>
      </c>
      <c r="H80" s="271" t="n">
        <v>1</v>
      </c>
      <c r="I80" s="272" t="n"/>
      <c r="J80" s="273">
        <f>J79+J29</f>
        <v/>
      </c>
    </row>
    <row r="81" ht="14.25" customFormat="1" customHeight="1" s="343">
      <c r="A81" s="374" t="n"/>
      <c r="B81" s="364" t="inlineStr">
        <is>
          <t>Оборудование</t>
        </is>
      </c>
      <c r="C81" s="439" t="n"/>
      <c r="D81" s="439" t="n"/>
      <c r="E81" s="439" t="n"/>
      <c r="F81" s="439" t="n"/>
      <c r="G81" s="439" t="n"/>
      <c r="H81" s="440" t="n"/>
      <c r="I81" s="276" t="n"/>
      <c r="J81" s="276" t="n"/>
    </row>
    <row r="82">
      <c r="A82" s="374" t="n"/>
      <c r="B82" s="381" t="inlineStr">
        <is>
          <t>Основное оборудование</t>
        </is>
      </c>
      <c r="C82" s="439" t="n"/>
      <c r="D82" s="439" t="n"/>
      <c r="E82" s="439" t="n"/>
      <c r="F82" s="439" t="n"/>
      <c r="G82" s="439" t="n"/>
      <c r="H82" s="440" t="n"/>
      <c r="I82" s="276" t="n"/>
      <c r="J82" s="276" t="n"/>
      <c r="K82" s="343" t="n"/>
      <c r="L82" s="343" t="n"/>
    </row>
    <row r="83" ht="38.25" customHeight="1" s="334">
      <c r="A83" s="374" t="n">
        <v>62</v>
      </c>
      <c r="B83" s="247" t="inlineStr">
        <is>
          <t>64.2.03.04-0004</t>
        </is>
      </c>
      <c r="C83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3" s="374" t="inlineStr">
        <is>
          <t>к-т</t>
        </is>
      </c>
      <c r="E83" s="262" t="n">
        <v>6</v>
      </c>
      <c r="F83" s="270">
        <f>ROUND(I83/Прил.10!$D$14,2)</f>
        <v/>
      </c>
      <c r="G83" s="270">
        <f>ROUND(E83*F83,2)</f>
        <v/>
      </c>
      <c r="H83" s="269">
        <f>G83/$G$113</f>
        <v/>
      </c>
      <c r="I83" s="270" t="n">
        <v>553319.58</v>
      </c>
      <c r="J83" s="270">
        <f>ROUND(I83*E83,2)</f>
        <v/>
      </c>
      <c r="K83" s="343" t="n"/>
      <c r="L83" s="343" t="n"/>
      <c r="M83" s="343" t="n"/>
      <c r="N83" s="343" t="n"/>
    </row>
    <row r="84" ht="25.5" customHeight="1" s="334">
      <c r="A84" s="374" t="n">
        <v>63</v>
      </c>
      <c r="B84" s="247" t="inlineStr">
        <is>
          <t>64.2.03.06-0011</t>
        </is>
      </c>
      <c r="C84" s="381" t="inlineStr">
        <is>
          <t>Сплит системы канального типа, мощность 25 кВт</t>
        </is>
      </c>
      <c r="D84" s="374" t="inlineStr">
        <is>
          <t>к-т</t>
        </is>
      </c>
      <c r="E84" s="262" t="n">
        <v>4</v>
      </c>
      <c r="F84" s="270">
        <f>ROUND(I84/Прил.10!$D$14,2)</f>
        <v/>
      </c>
      <c r="G84" s="270">
        <f>ROUND(E84*F84,2)</f>
        <v/>
      </c>
      <c r="H84" s="269">
        <f>G84/$G$113</f>
        <v/>
      </c>
      <c r="I84" s="270" t="n">
        <v>278021.44</v>
      </c>
      <c r="J84" s="270">
        <f>ROUND(I84*E84,2)</f>
        <v/>
      </c>
      <c r="K84" s="343" t="n"/>
      <c r="L84" s="343" t="n"/>
      <c r="M84" s="343" t="n"/>
      <c r="N84" s="343" t="n"/>
    </row>
    <row r="85" ht="25.5" customHeight="1" s="334">
      <c r="A85" s="374" t="n">
        <v>64</v>
      </c>
      <c r="B85" s="247" t="inlineStr">
        <is>
          <t>64.2.03.06-0011</t>
        </is>
      </c>
      <c r="C85" s="381" t="inlineStr">
        <is>
          <t>Сплит системы канального типа, мощность 25 кВт</t>
        </is>
      </c>
      <c r="D85" s="374" t="inlineStr">
        <is>
          <t>к-т</t>
        </is>
      </c>
      <c r="E85" s="262" t="n">
        <v>4</v>
      </c>
      <c r="F85" s="270">
        <f>ROUND(I85/Прил.10!$D$14,2)</f>
        <v/>
      </c>
      <c r="G85" s="270">
        <f>ROUND(E85*F85,2)</f>
        <v/>
      </c>
      <c r="H85" s="269">
        <f>G85/$G$113</f>
        <v/>
      </c>
      <c r="I85" s="270" t="n">
        <v>278021.44</v>
      </c>
      <c r="J85" s="270">
        <f>ROUND(I85*E85,2)</f>
        <v/>
      </c>
      <c r="K85" s="343" t="n"/>
      <c r="L85" s="343" t="n"/>
      <c r="M85" s="343" t="n"/>
      <c r="N85" s="343" t="n"/>
    </row>
    <row r="86" ht="38.25" customHeight="1" s="334">
      <c r="A86" s="374" t="n">
        <v>65</v>
      </c>
      <c r="B86" s="247" t="inlineStr">
        <is>
          <t>64.2.03.04-0004</t>
        </is>
      </c>
      <c r="C86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6" s="374" t="inlineStr">
        <is>
          <t>к-т</t>
        </is>
      </c>
      <c r="E86" s="262" t="n">
        <v>2</v>
      </c>
      <c r="F86" s="270">
        <f>ROUND(I86/Прил.10!$D$14,2)</f>
        <v/>
      </c>
      <c r="G86" s="270">
        <f>ROUND(E86*F86,2)</f>
        <v/>
      </c>
      <c r="H86" s="269">
        <f>G86/$G$113</f>
        <v/>
      </c>
      <c r="I86" s="270" t="n">
        <v>553319.58</v>
      </c>
      <c r="J86" s="270">
        <f>ROUND(I86*E86,2)</f>
        <v/>
      </c>
      <c r="K86" s="343" t="n"/>
      <c r="L86" s="343" t="n"/>
      <c r="M86" s="343" t="n"/>
      <c r="N86" s="343" t="n"/>
    </row>
    <row r="87" ht="38.25" customHeight="1" s="334">
      <c r="A87" s="374" t="n">
        <v>66</v>
      </c>
      <c r="B87" s="247" t="inlineStr">
        <is>
          <t>18.5.06.01-0014</t>
        </is>
      </c>
      <c r="C87" s="381" t="inlineStr">
        <is>
          <t>Конвекторы отопительные высокие напольные стальные с кожухом КПВК-20, тепловая мощность 11,70 кВт, проходные</t>
        </is>
      </c>
      <c r="D87" s="374" t="inlineStr">
        <is>
          <t>шт</t>
        </is>
      </c>
      <c r="E87" s="262" t="n">
        <v>20</v>
      </c>
      <c r="F87" s="270">
        <f>ROUND(I87/Прил.10!$D$14,2)</f>
        <v/>
      </c>
      <c r="G87" s="270">
        <f>ROUND(E87*F87,2)</f>
        <v/>
      </c>
      <c r="H87" s="269">
        <f>G87/$G$113</f>
        <v/>
      </c>
      <c r="I87" s="270" t="n">
        <v>36825.08</v>
      </c>
      <c r="J87" s="270">
        <f>ROUND(I87*E87,2)</f>
        <v/>
      </c>
      <c r="K87" s="343" t="n"/>
      <c r="L87" s="343" t="n"/>
      <c r="M87" s="343" t="n"/>
      <c r="N87" s="343" t="n"/>
    </row>
    <row r="88" ht="38.25" customHeight="1" s="334">
      <c r="A88" s="374" t="n">
        <v>67</v>
      </c>
      <c r="B88" s="247" t="inlineStr">
        <is>
          <t>64.2.03.04-0004</t>
        </is>
      </c>
      <c r="C88" s="381" t="inlineStr">
        <is>
          <t>Кондиционеры промышленные местные автономные, общего назначения производительностью по холоду 6,2 кВт</t>
        </is>
      </c>
      <c r="D88" s="374" t="inlineStr">
        <is>
          <t>к-т</t>
        </is>
      </c>
      <c r="E88" s="262" t="n">
        <v>1</v>
      </c>
      <c r="F88" s="270">
        <f>ROUND(I88/Прил.10!$D$14,2)</f>
        <v/>
      </c>
      <c r="G88" s="270">
        <f>ROUND(E88*F88,2)</f>
        <v/>
      </c>
      <c r="H88" s="269">
        <f>G88/$G$113</f>
        <v/>
      </c>
      <c r="I88" s="270" t="n">
        <v>553319.58</v>
      </c>
      <c r="J88" s="270">
        <f>ROUND(I88*E88,2)</f>
        <v/>
      </c>
      <c r="K88" s="343" t="n"/>
      <c r="L88" s="343" t="n"/>
      <c r="M88" s="343" t="n"/>
      <c r="N88" s="343" t="n"/>
    </row>
    <row r="89">
      <c r="A89" s="374" t="n"/>
      <c r="B89" s="374" t="n"/>
      <c r="C89" s="381" t="inlineStr">
        <is>
          <t>Итого основное оборудование</t>
        </is>
      </c>
      <c r="D89" s="374" t="n"/>
      <c r="E89" s="262" t="n"/>
      <c r="F89" s="383" t="n"/>
      <c r="G89" s="270">
        <f>SUM(G83:G88)</f>
        <v/>
      </c>
      <c r="H89" s="384">
        <f>G89/G112</f>
        <v/>
      </c>
      <c r="I89" s="280" t="n"/>
      <c r="J89" s="270">
        <f>SUM(J83:J88)</f>
        <v/>
      </c>
      <c r="K89" s="343" t="n"/>
      <c r="L89" s="343" t="n"/>
    </row>
    <row r="90" hidden="1" outlineLevel="1" ht="51" customHeight="1" s="334">
      <c r="A90" s="374" t="n">
        <v>68</v>
      </c>
      <c r="B90" s="247" t="inlineStr">
        <is>
          <t>64.2.03.06-0021</t>
        </is>
      </c>
      <c r="C90" s="381" t="inlineStr">
        <is>
          <t>Сплит системы кассетные, расход воздуха 1750 м3/ч, мощность обогрева 15,53 кВт, мощность охлаждения 14,07 кВт</t>
        </is>
      </c>
      <c r="D90" s="374" t="inlineStr">
        <is>
          <t>к-т</t>
        </is>
      </c>
      <c r="E90" s="262" t="n">
        <v>2</v>
      </c>
      <c r="F90" s="270" t="n">
        <v>25603.85</v>
      </c>
      <c r="G90" s="270">
        <f>ROUND(E90*F90,2)</f>
        <v/>
      </c>
      <c r="H90" s="269">
        <f>G90/$G$113</f>
        <v/>
      </c>
      <c r="I90" s="270">
        <f>ROUND(F90*Прил.10!$D$14,2)</f>
        <v/>
      </c>
      <c r="J90" s="270">
        <f>ROUND(I90*E90,2)</f>
        <v/>
      </c>
      <c r="K90" s="343" t="n"/>
      <c r="L90" s="343" t="n"/>
      <c r="M90" s="343" t="n"/>
      <c r="N90" s="343" t="n"/>
    </row>
    <row r="91" hidden="1" outlineLevel="1" ht="38.25" customHeight="1" s="334">
      <c r="A91" s="374" t="n">
        <v>69</v>
      </c>
      <c r="B91" s="247" t="inlineStr">
        <is>
          <t>18.5.06.01-0005</t>
        </is>
      </c>
      <c r="C91" s="381" t="inlineStr">
        <is>
          <t>Конвекторы отопительные высокие напольные стальные с кожухом КПВК-20, тепловая мощность 6,55 кВт</t>
        </is>
      </c>
      <c r="D91" s="374" t="inlineStr">
        <is>
          <t>шт</t>
        </is>
      </c>
      <c r="E91" s="262" t="n">
        <v>7</v>
      </c>
      <c r="F91" s="270" t="n">
        <v>4732.33</v>
      </c>
      <c r="G91" s="270">
        <f>ROUND(E91*F91,2)</f>
        <v/>
      </c>
      <c r="H91" s="269">
        <f>G91/$G$113</f>
        <v/>
      </c>
      <c r="I91" s="270">
        <f>ROUND(F91*Прил.10!$D$14,2)</f>
        <v/>
      </c>
      <c r="J91" s="270">
        <f>ROUND(I91*E91,2)</f>
        <v/>
      </c>
      <c r="K91" s="343" t="n"/>
      <c r="L91" s="343" t="n"/>
      <c r="M91" s="343" t="n"/>
      <c r="N91" s="343" t="n"/>
    </row>
    <row r="92" hidden="1" outlineLevel="1" ht="38.25" customHeight="1" s="334">
      <c r="A92" s="374" t="n">
        <v>70</v>
      </c>
      <c r="B92" s="247" t="inlineStr">
        <is>
          <t>18.5.06.01-0016</t>
        </is>
      </c>
      <c r="C92" s="381" t="inlineStr">
        <is>
          <t>Конвекторы отопительные высокие напольные стальные с кожухом КПВК-20, тепловая мощность 13,50 кВт, проходные</t>
        </is>
      </c>
      <c r="D92" s="374" t="inlineStr">
        <is>
          <t>шт</t>
        </is>
      </c>
      <c r="E92" s="262" t="n">
        <v>2</v>
      </c>
      <c r="F92" s="270" t="n">
        <v>7895.37</v>
      </c>
      <c r="G92" s="270">
        <f>ROUND(E92*F92,2)</f>
        <v/>
      </c>
      <c r="H92" s="269">
        <f>G92/$G$113</f>
        <v/>
      </c>
      <c r="I92" s="270">
        <f>ROUND(F92*Прил.10!$D$14,2)</f>
        <v/>
      </c>
      <c r="J92" s="270">
        <f>ROUND(I92*E92,2)</f>
        <v/>
      </c>
      <c r="K92" s="343" t="n"/>
      <c r="L92" s="343" t="n"/>
      <c r="M92" s="343" t="n"/>
      <c r="N92" s="343" t="n"/>
    </row>
    <row r="93" hidden="1" outlineLevel="1" ht="51" customHeight="1" s="334">
      <c r="A93" s="374" t="n">
        <v>71</v>
      </c>
      <c r="B93" s="247" t="inlineStr">
        <is>
          <t>69.2.02.05-0162</t>
        </is>
      </c>
      <c r="C93" s="381" t="inlineStr">
        <is>
          <t>Клапаны противопожарные универсальные с электрическим приводом Belimo типа: КПУ-1М-Н размером 150х150 мм</t>
        </is>
      </c>
      <c r="D93" s="374" t="inlineStr">
        <is>
          <t>шт.</t>
        </is>
      </c>
      <c r="E93" s="262" t="n">
        <v>6</v>
      </c>
      <c r="F93" s="270" t="n">
        <v>2058.03</v>
      </c>
      <c r="G93" s="270">
        <f>ROUND(E93*F93,2)</f>
        <v/>
      </c>
      <c r="H93" s="269">
        <f>G93/$G$113</f>
        <v/>
      </c>
      <c r="I93" s="270">
        <f>ROUND(F93*Прил.10!$D$14,2)</f>
        <v/>
      </c>
      <c r="J93" s="270">
        <f>ROUND(I93*E93,2)</f>
        <v/>
      </c>
      <c r="K93" s="343" t="n"/>
      <c r="L93" s="343" t="n"/>
      <c r="M93" s="343" t="n"/>
      <c r="N93" s="343" t="n"/>
    </row>
    <row r="94" hidden="1" outlineLevel="1" ht="38.25" customHeight="1" s="334">
      <c r="A94" s="374" t="n">
        <v>72</v>
      </c>
      <c r="B94" s="247" t="inlineStr">
        <is>
          <t>68.1.01.07-0002</t>
        </is>
      </c>
      <c r="C94" s="381" t="inlineStr">
        <is>
          <t>Насосы погружные для дренажа и канализации, производительность 10,6 м3/час, напор 7,5 м.</t>
        </is>
      </c>
      <c r="D94" s="374" t="inlineStr">
        <is>
          <t>шт.</t>
        </is>
      </c>
      <c r="E94" s="262" t="n">
        <v>2</v>
      </c>
      <c r="F94" s="270" t="n">
        <v>4041.57</v>
      </c>
      <c r="G94" s="270">
        <f>ROUND(E94*F94,2)</f>
        <v/>
      </c>
      <c r="H94" s="269">
        <f>G94/$G$113</f>
        <v/>
      </c>
      <c r="I94" s="270">
        <f>ROUND(F94*Прил.10!$D$14,2)</f>
        <v/>
      </c>
      <c r="J94" s="270">
        <f>ROUND(I94*E94,2)</f>
        <v/>
      </c>
      <c r="K94" s="343" t="n"/>
      <c r="L94" s="343" t="n"/>
      <c r="M94" s="343" t="n"/>
      <c r="N94" s="343" t="n"/>
    </row>
    <row r="95" hidden="1" outlineLevel="1" ht="38.25" customHeight="1" s="334">
      <c r="A95" s="374" t="n">
        <v>73</v>
      </c>
      <c r="B95" s="247" t="inlineStr">
        <is>
          <t>64.1.04.03-0014</t>
        </is>
      </c>
      <c r="C95" s="381" t="inlineStr">
        <is>
          <t>Вентиляторы осевые из углеродистой стали, ВО 06 300 5С, с электродвигателем АИР63В4</t>
        </is>
      </c>
      <c r="D95" s="374" t="inlineStr">
        <is>
          <t>компл.</t>
        </is>
      </c>
      <c r="E95" s="262" t="n">
        <v>4</v>
      </c>
      <c r="F95" s="270" t="n">
        <v>1942.08</v>
      </c>
      <c r="G95" s="270">
        <f>ROUND(E95*F95,2)</f>
        <v/>
      </c>
      <c r="H95" s="269">
        <f>G95/$G$113</f>
        <v/>
      </c>
      <c r="I95" s="270">
        <f>ROUND(F95*Прил.10!$D$14,2)</f>
        <v/>
      </c>
      <c r="J95" s="270">
        <f>ROUND(I95*E95,2)</f>
        <v/>
      </c>
      <c r="K95" s="343" t="n"/>
      <c r="L95" s="343" t="n"/>
      <c r="M95" s="343" t="n"/>
      <c r="N95" s="343" t="n"/>
    </row>
    <row r="96" hidden="1" outlineLevel="1" ht="38.25" customHeight="1" s="334">
      <c r="A96" s="374" t="n">
        <v>74</v>
      </c>
      <c r="B96" s="247" t="inlineStr">
        <is>
          <t>18.5.06.01-0004</t>
        </is>
      </c>
      <c r="C96" s="381" t="inlineStr">
        <is>
          <t>Конвекторы отопительные высокие напольные стальные с кожухом КПВК-20, тепловая мощность 5,70 кВт, проходные</t>
        </is>
      </c>
      <c r="D96" s="374" t="inlineStr">
        <is>
          <t>шт.</t>
        </is>
      </c>
      <c r="E96" s="262" t="n">
        <v>2</v>
      </c>
      <c r="F96" s="270" t="n">
        <v>3258.14</v>
      </c>
      <c r="G96" s="270">
        <f>ROUND(E96*F96,2)</f>
        <v/>
      </c>
      <c r="H96" s="269">
        <f>G96/$G$113</f>
        <v/>
      </c>
      <c r="I96" s="270">
        <f>ROUND(F96*Прил.10!$D$14,2)</f>
        <v/>
      </c>
      <c r="J96" s="270">
        <f>ROUND(I96*E96,2)</f>
        <v/>
      </c>
      <c r="K96" s="343" t="n"/>
      <c r="L96" s="343" t="n"/>
      <c r="M96" s="343" t="n"/>
      <c r="N96" s="343" t="n"/>
    </row>
    <row r="97" hidden="1" outlineLevel="1" ht="38.25" customHeight="1" s="334">
      <c r="A97" s="374" t="n">
        <v>75</v>
      </c>
      <c r="B97" s="247" t="inlineStr">
        <is>
          <t>18.5.06.01-0011</t>
        </is>
      </c>
      <c r="C97" s="381" t="inlineStr">
        <is>
          <t>Конвекторы отопительные высокие напольные стальные с кожухом КПВК-20, тепловая мощность 9,80 кВт, концевые</t>
        </is>
      </c>
      <c r="D97" s="374" t="inlineStr">
        <is>
          <t>шт.</t>
        </is>
      </c>
      <c r="E97" s="262" t="n">
        <v>1</v>
      </c>
      <c r="F97" s="270" t="n">
        <v>5049.08</v>
      </c>
      <c r="G97" s="270">
        <f>ROUND(E97*F97,2)</f>
        <v/>
      </c>
      <c r="H97" s="269">
        <f>G97/$G$113</f>
        <v/>
      </c>
      <c r="I97" s="270">
        <f>ROUND(F97*Прил.10!$D$14,2)</f>
        <v/>
      </c>
      <c r="J97" s="270">
        <f>ROUND(I97*E97,2)</f>
        <v/>
      </c>
      <c r="K97" s="343" t="n"/>
      <c r="L97" s="343" t="n"/>
      <c r="M97" s="343" t="n"/>
      <c r="N97" s="343" t="n"/>
    </row>
    <row r="98" hidden="1" outlineLevel="1" ht="38.25" customHeight="1" s="334">
      <c r="A98" s="374" t="n">
        <v>76</v>
      </c>
      <c r="B98" s="247" t="inlineStr">
        <is>
          <t>18.5.06.01-0005</t>
        </is>
      </c>
      <c r="C98" s="381" t="inlineStr">
        <is>
          <t>Конвекторы отопительные высокие напольные стальные с кожухом КПВК-20, тепловая мощность 6,55 кВт</t>
        </is>
      </c>
      <c r="D98" s="374" t="inlineStr">
        <is>
          <t>шт.</t>
        </is>
      </c>
      <c r="E98" s="262" t="n">
        <v>1</v>
      </c>
      <c r="F98" s="270" t="n">
        <v>4732.33</v>
      </c>
      <c r="G98" s="270">
        <f>ROUND(E98*F98,2)</f>
        <v/>
      </c>
      <c r="H98" s="269">
        <f>G98/$G$113</f>
        <v/>
      </c>
      <c r="I98" s="270">
        <f>ROUND(F98*Прил.10!$D$14,2)</f>
        <v/>
      </c>
      <c r="J98" s="270">
        <f>ROUND(I98*E98,2)</f>
        <v/>
      </c>
      <c r="K98" s="343" t="n"/>
      <c r="L98" s="343" t="n"/>
      <c r="M98" s="343" t="n"/>
      <c r="N98" s="343" t="n"/>
    </row>
    <row r="99" hidden="1" outlineLevel="1" ht="38.25" customHeight="1" s="334">
      <c r="A99" s="374" t="n">
        <v>77</v>
      </c>
      <c r="B99" s="247" t="inlineStr">
        <is>
          <t>18.5.06.01-0009</t>
        </is>
      </c>
      <c r="C99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99" s="374" t="inlineStr">
        <is>
          <t>шт.</t>
        </is>
      </c>
      <c r="E99" s="262" t="n">
        <v>1</v>
      </c>
      <c r="F99" s="270" t="n">
        <v>4166.72</v>
      </c>
      <c r="G99" s="270">
        <f>ROUND(E99*F99,2)</f>
        <v/>
      </c>
      <c r="H99" s="269">
        <f>G99/$G$113</f>
        <v/>
      </c>
      <c r="I99" s="270">
        <f>ROUND(F99*Прил.10!$D$14,2)</f>
        <v/>
      </c>
      <c r="J99" s="270">
        <f>ROUND(I99*E99,2)</f>
        <v/>
      </c>
      <c r="K99" s="343" t="n"/>
      <c r="L99" s="343" t="n"/>
      <c r="M99" s="343" t="n"/>
      <c r="N99" s="343" t="n"/>
    </row>
    <row r="100" hidden="1" outlineLevel="1" ht="38.25" customHeight="1" s="334">
      <c r="A100" s="374" t="n">
        <v>78</v>
      </c>
      <c r="B100" s="247" t="inlineStr">
        <is>
          <t>18.5.06.01-0009</t>
        </is>
      </c>
      <c r="C100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0" s="374" t="inlineStr">
        <is>
          <t>шт.</t>
        </is>
      </c>
      <c r="E100" s="262" t="n">
        <v>1</v>
      </c>
      <c r="F100" s="270" t="n">
        <v>4166.72</v>
      </c>
      <c r="G100" s="270">
        <f>ROUND(E100*F100,2)</f>
        <v/>
      </c>
      <c r="H100" s="269">
        <f>G100/$G$113</f>
        <v/>
      </c>
      <c r="I100" s="270">
        <f>ROUND(F100*Прил.10!$D$14,2)</f>
        <v/>
      </c>
      <c r="J100" s="270">
        <f>ROUND(I100*E100,2)</f>
        <v/>
      </c>
      <c r="K100" s="343" t="n"/>
      <c r="L100" s="343" t="n"/>
      <c r="M100" s="343" t="n"/>
      <c r="N100" s="343" t="n"/>
    </row>
    <row r="101" hidden="1" outlineLevel="1" ht="38.25" customHeight="1" s="334">
      <c r="A101" s="374" t="n">
        <v>79</v>
      </c>
      <c r="B101" s="247" t="inlineStr">
        <is>
          <t>18.5.06.01-0009</t>
        </is>
      </c>
      <c r="C101" s="381" t="inlineStr">
        <is>
          <t>Конвекторы отопительные высокие напольные стальные с кожухом КПВК-20, тепловая мощность 8,50 кВт, концевые</t>
        </is>
      </c>
      <c r="D101" s="374" t="inlineStr">
        <is>
          <t>шт.</t>
        </is>
      </c>
      <c r="E101" s="262" t="n">
        <v>1</v>
      </c>
      <c r="F101" s="270" t="n">
        <v>4166.72</v>
      </c>
      <c r="G101" s="270">
        <f>ROUND(E101*F101,2)</f>
        <v/>
      </c>
      <c r="H101" s="269">
        <f>G101/$G$113</f>
        <v/>
      </c>
      <c r="I101" s="270">
        <f>ROUND(F101*Прил.10!$D$14,2)</f>
        <v/>
      </c>
      <c r="J101" s="270">
        <f>ROUND(I101*E101,2)</f>
        <v/>
      </c>
      <c r="K101" s="343" t="n"/>
      <c r="L101" s="343" t="n"/>
      <c r="M101" s="343" t="n"/>
      <c r="N101" s="343" t="n"/>
    </row>
    <row r="102" hidden="1" outlineLevel="1" ht="51" customHeight="1" s="334">
      <c r="A102" s="374" t="n">
        <v>80</v>
      </c>
      <c r="B102" s="247" t="inlineStr">
        <is>
          <t>69.2.02.05-0172</t>
        </is>
      </c>
      <c r="C102" s="381" t="inlineStr">
        <is>
          <t>Клапаны противопожарные прямоугольные с электроприводом, предел огнестойкости EI 60 размером 200х150 мм</t>
        </is>
      </c>
      <c r="D102" s="374" t="inlineStr">
        <is>
          <t>шт.</t>
        </is>
      </c>
      <c r="E102" s="262" t="n">
        <v>1</v>
      </c>
      <c r="F102" s="270" t="n">
        <v>1823.41</v>
      </c>
      <c r="G102" s="270">
        <f>ROUND(E102*F102,2)</f>
        <v/>
      </c>
      <c r="H102" s="269">
        <f>G102/$G$113</f>
        <v/>
      </c>
      <c r="I102" s="270">
        <f>ROUND(F102*Прил.10!$D$14,2)</f>
        <v/>
      </c>
      <c r="J102" s="270">
        <f>ROUND(I102*E102,2)</f>
        <v/>
      </c>
      <c r="K102" s="343" t="n"/>
      <c r="L102" s="343" t="n"/>
      <c r="M102" s="343" t="n"/>
      <c r="N102" s="343" t="n"/>
    </row>
    <row r="103" hidden="1" outlineLevel="1" ht="25.5" customHeight="1" s="334">
      <c r="A103" s="374" t="n">
        <v>81</v>
      </c>
      <c r="B103" s="247" t="inlineStr">
        <is>
          <t>62.1.01.09-0016</t>
        </is>
      </c>
      <c r="C103" s="381" t="inlineStr">
        <is>
          <t>Выключатели автоматические «IEK» ВА47-29 3Р 10А, характеристика С</t>
        </is>
      </c>
      <c r="D103" s="374" t="inlineStr">
        <is>
          <t>шт.</t>
        </is>
      </c>
      <c r="E103" s="262" t="n">
        <v>38</v>
      </c>
      <c r="F103" s="270" t="n">
        <v>39.25</v>
      </c>
      <c r="G103" s="270">
        <f>ROUND(E103*F103,2)</f>
        <v/>
      </c>
      <c r="H103" s="269">
        <f>G103/$G$113</f>
        <v/>
      </c>
      <c r="I103" s="270">
        <f>ROUND(F103*Прил.10!$D$14,2)</f>
        <v/>
      </c>
      <c r="J103" s="270">
        <f>ROUND(I103*E103,2)</f>
        <v/>
      </c>
      <c r="K103" s="343" t="n"/>
      <c r="L103" s="343" t="n"/>
      <c r="M103" s="343" t="n"/>
      <c r="N103" s="343" t="n"/>
    </row>
    <row r="104" hidden="1" outlineLevel="1" ht="38.25" customHeight="1" s="334">
      <c r="A104" s="374" t="n">
        <v>82</v>
      </c>
      <c r="B104" s="247" t="inlineStr">
        <is>
          <t>62.3.02.01-0001</t>
        </is>
      </c>
      <c r="C104" s="381" t="inlineStr">
        <is>
          <t>Выключатели и переключатели защитные (степень защиты: IP30, IP56, IP67) ПВ2-16 М1 56, пластмасса</t>
        </is>
      </c>
      <c r="D104" s="374" t="inlineStr">
        <is>
          <t>шт.</t>
        </is>
      </c>
      <c r="E104" s="262" t="n">
        <v>16</v>
      </c>
      <c r="F104" s="270" t="n">
        <v>48.38</v>
      </c>
      <c r="G104" s="270">
        <f>ROUND(E104*F104,2)</f>
        <v/>
      </c>
      <c r="H104" s="269">
        <f>G104/$G$113</f>
        <v/>
      </c>
      <c r="I104" s="270">
        <f>ROUND(F104*Прил.10!$D$14,2)</f>
        <v/>
      </c>
      <c r="J104" s="270">
        <f>ROUND(I104*E104,2)</f>
        <v/>
      </c>
      <c r="K104" s="343" t="n"/>
      <c r="L104" s="343" t="n"/>
      <c r="M104" s="343" t="n"/>
      <c r="N104" s="343" t="n"/>
    </row>
    <row r="105" hidden="1" outlineLevel="1" s="334">
      <c r="A105" s="374" t="n">
        <v>83</v>
      </c>
      <c r="B105" s="247" t="inlineStr">
        <is>
          <t>62.1.02.16-0007</t>
        </is>
      </c>
      <c r="C105" s="381" t="inlineStr">
        <is>
          <t>Щитки осветительные: ОЩ-12 УХЛ4</t>
        </is>
      </c>
      <c r="D105" s="374" t="inlineStr">
        <is>
          <t>шт.</t>
        </is>
      </c>
      <c r="E105" s="262" t="n">
        <v>1</v>
      </c>
      <c r="F105" s="270" t="n">
        <v>695.6</v>
      </c>
      <c r="G105" s="270">
        <f>ROUND(E105*F105,2)</f>
        <v/>
      </c>
      <c r="H105" s="269">
        <f>G105/$G$113</f>
        <v/>
      </c>
      <c r="I105" s="270">
        <f>ROUND(F105*Прил.10!$D$14,2)</f>
        <v/>
      </c>
      <c r="J105" s="270">
        <f>ROUND(I105*E105,2)</f>
        <v/>
      </c>
      <c r="K105" s="343" t="n"/>
      <c r="L105" s="343" t="n"/>
      <c r="M105" s="343" t="n"/>
      <c r="N105" s="343" t="n"/>
    </row>
    <row r="106" hidden="1" outlineLevel="1" ht="25.5" customHeight="1" s="334">
      <c r="A106" s="374" t="n">
        <v>84</v>
      </c>
      <c r="B106" s="247" t="inlineStr">
        <is>
          <t>62.1.01.09-0017</t>
        </is>
      </c>
      <c r="C106" s="381" t="inlineStr">
        <is>
          <t>Выключатели автоматические: «IEK» ВА47-29 3Р 16А, характеристика С</t>
        </is>
      </c>
      <c r="D106" s="374" t="inlineStr">
        <is>
          <t>шт.</t>
        </is>
      </c>
      <c r="E106" s="262" t="n">
        <v>17</v>
      </c>
      <c r="F106" s="270" t="n">
        <v>31.35</v>
      </c>
      <c r="G106" s="270">
        <f>ROUND(E106*F106,2)</f>
        <v/>
      </c>
      <c r="H106" s="269">
        <f>G106/$G$113</f>
        <v/>
      </c>
      <c r="I106" s="270">
        <f>ROUND(F106*Прил.10!$D$14,2)</f>
        <v/>
      </c>
      <c r="J106" s="270">
        <f>ROUND(I106*E106,2)</f>
        <v/>
      </c>
      <c r="K106" s="343" t="n"/>
      <c r="L106" s="343" t="n"/>
      <c r="M106" s="343" t="n"/>
      <c r="N106" s="343" t="n"/>
    </row>
    <row r="107" hidden="1" outlineLevel="1" ht="25.5" customHeight="1" s="334">
      <c r="A107" s="374" t="n">
        <v>85</v>
      </c>
      <c r="B107" s="247" t="inlineStr">
        <is>
          <t>62.3.02.02-0001</t>
        </is>
      </c>
      <c r="C107" s="381" t="inlineStr">
        <is>
          <t>Выключатели и переключатели открытые (степень защиты IP00): ПВ2-10 М3Б</t>
        </is>
      </c>
      <c r="D107" s="374" t="inlineStr">
        <is>
          <t>шт.</t>
        </is>
      </c>
      <c r="E107" s="262" t="n">
        <v>18</v>
      </c>
      <c r="F107" s="270" t="n">
        <v>16.08</v>
      </c>
      <c r="G107" s="270">
        <f>ROUND(E107*F107,2)</f>
        <v/>
      </c>
      <c r="H107" s="269">
        <f>G107/$G$113</f>
        <v/>
      </c>
      <c r="I107" s="270">
        <f>ROUND(F107*Прил.10!$D$14,2)</f>
        <v/>
      </c>
      <c r="J107" s="270">
        <f>ROUND(I107*E107,2)</f>
        <v/>
      </c>
      <c r="K107" s="343" t="n"/>
      <c r="L107" s="343" t="n"/>
      <c r="M107" s="343" t="n"/>
      <c r="N107" s="343" t="n"/>
    </row>
    <row r="108" hidden="1" outlineLevel="1" ht="38.25" customHeight="1" s="334">
      <c r="A108" s="374" t="n">
        <v>86</v>
      </c>
      <c r="B108" s="247" t="inlineStr">
        <is>
          <t>62.3.02.02-0032</t>
        </is>
      </c>
      <c r="C108" s="381" t="inlineStr">
        <is>
          <t>Пакетные переключатели и переключатели открытые со степенью защиты IP00: ПП2-16/Н2 М3</t>
        </is>
      </c>
      <c r="D108" s="374" t="inlineStr">
        <is>
          <t>шт.</t>
        </is>
      </c>
      <c r="E108" s="262" t="n">
        <v>12</v>
      </c>
      <c r="F108" s="270" t="n">
        <v>22.6</v>
      </c>
      <c r="G108" s="270">
        <f>ROUND(E108*F108,2)</f>
        <v/>
      </c>
      <c r="H108" s="269">
        <f>G108/$G$113</f>
        <v/>
      </c>
      <c r="I108" s="270">
        <f>ROUND(F108*Прил.10!$D$14,2)</f>
        <v/>
      </c>
      <c r="J108" s="270">
        <f>ROUND(I108*E108,2)</f>
        <v/>
      </c>
      <c r="K108" s="343" t="n"/>
      <c r="L108" s="343" t="n"/>
      <c r="M108" s="343" t="n"/>
      <c r="N108" s="343" t="n"/>
    </row>
    <row r="109" hidden="1" outlineLevel="1" ht="25.5" customHeight="1" s="334">
      <c r="A109" s="374" t="n">
        <v>87</v>
      </c>
      <c r="B109" s="247" t="inlineStr">
        <is>
          <t>62.1.02.22-0032</t>
        </is>
      </c>
      <c r="C109" s="381" t="inlineStr">
        <is>
          <t>Ящики с понижающим трансформатором автомат. выключателем,: 12в ЯТП-0,25-4</t>
        </is>
      </c>
      <c r="D109" s="374" t="inlineStr">
        <is>
          <t>шт.</t>
        </is>
      </c>
      <c r="E109" s="262" t="n">
        <v>1</v>
      </c>
      <c r="F109" s="270" t="n">
        <v>211.42</v>
      </c>
      <c r="G109" s="270">
        <f>ROUND(E109*F109,2)</f>
        <v/>
      </c>
      <c r="H109" s="269">
        <f>G109/$G$113</f>
        <v/>
      </c>
      <c r="I109" s="270">
        <f>ROUND(F109*Прил.10!$D$14,2)</f>
        <v/>
      </c>
      <c r="J109" s="270">
        <f>ROUND(I109*E109,2)</f>
        <v/>
      </c>
      <c r="K109" s="343" t="n"/>
      <c r="L109" s="343" t="n"/>
      <c r="M109" s="343" t="n"/>
      <c r="N109" s="343" t="n"/>
    </row>
    <row r="110" hidden="1" outlineLevel="1" ht="25.5" customHeight="1" s="334">
      <c r="A110" s="374" t="n">
        <v>88</v>
      </c>
      <c r="B110" s="247" t="inlineStr">
        <is>
          <t>62.1.01.09-0015</t>
        </is>
      </c>
      <c r="C110" s="381" t="inlineStr">
        <is>
          <t>Выключатели автоматические: «IEK» ВА47-29 2Р 63А, характеристика С</t>
        </is>
      </c>
      <c r="D110" s="374" t="inlineStr">
        <is>
          <t>шт.</t>
        </is>
      </c>
      <c r="E110" s="262" t="n">
        <v>4</v>
      </c>
      <c r="F110" s="270" t="n">
        <v>26.23</v>
      </c>
      <c r="G110" s="270">
        <f>ROUND(E110*F110,2)</f>
        <v/>
      </c>
      <c r="H110" s="269">
        <f>G110/$G$113</f>
        <v/>
      </c>
      <c r="I110" s="270">
        <f>ROUND(F110*Прил.10!$D$14,2)</f>
        <v/>
      </c>
      <c r="J110" s="270">
        <f>ROUND(I110*E110,2)</f>
        <v/>
      </c>
      <c r="K110" s="343" t="n"/>
      <c r="L110" s="343" t="n"/>
      <c r="M110" s="343" t="n"/>
      <c r="N110" s="343" t="n"/>
    </row>
    <row r="111" collapsed="1" s="334">
      <c r="A111" s="374" t="n"/>
      <c r="B111" s="374" t="n"/>
      <c r="C111" s="381" t="inlineStr">
        <is>
          <t>Итого прочее оборудование</t>
        </is>
      </c>
      <c r="D111" s="374" t="n"/>
      <c r="E111" s="262" t="n"/>
      <c r="F111" s="383" t="n"/>
      <c r="G111" s="270">
        <f>SUM(G90:G110)</f>
        <v/>
      </c>
      <c r="H111" s="384">
        <f>G111/G112</f>
        <v/>
      </c>
      <c r="I111" s="280" t="n"/>
      <c r="J111" s="270">
        <f>SUM(J90:J110)</f>
        <v/>
      </c>
      <c r="K111" s="343" t="n"/>
      <c r="L111" s="343" t="n"/>
    </row>
    <row r="112">
      <c r="A112" s="374" t="n"/>
      <c r="B112" s="374" t="n"/>
      <c r="C112" s="364" t="inlineStr">
        <is>
          <t>Итого по разделу «Оборудование»</t>
        </is>
      </c>
      <c r="D112" s="374" t="n"/>
      <c r="E112" s="382" t="n"/>
      <c r="F112" s="383" t="n"/>
      <c r="G112" s="270">
        <f>G111+G89</f>
        <v/>
      </c>
      <c r="H112" s="384">
        <f>H111+H89</f>
        <v/>
      </c>
      <c r="I112" s="280" t="n"/>
      <c r="J112" s="270">
        <f>J111+J89</f>
        <v/>
      </c>
      <c r="K112" s="343" t="n"/>
      <c r="L112" s="343" t="n"/>
    </row>
    <row r="113" ht="25.5" customHeight="1" s="334">
      <c r="A113" s="374" t="n"/>
      <c r="B113" s="374" t="n"/>
      <c r="C113" s="381" t="inlineStr">
        <is>
          <t>в том числе технологическое оборудование</t>
        </is>
      </c>
      <c r="D113" s="374" t="n"/>
      <c r="E113" s="321" t="n"/>
      <c r="F113" s="383" t="n"/>
      <c r="G113" s="270">
        <f>G112</f>
        <v/>
      </c>
      <c r="H113" s="384" t="n"/>
      <c r="I113" s="280" t="n"/>
      <c r="J113" s="270">
        <f>J112</f>
        <v/>
      </c>
      <c r="K113" s="343" t="n"/>
      <c r="L113" s="343" t="n"/>
    </row>
    <row r="114" ht="14.25" customFormat="1" customHeight="1" s="343">
      <c r="A114" s="374" t="n"/>
      <c r="B114" s="364" t="inlineStr">
        <is>
          <t>Материалы</t>
        </is>
      </c>
      <c r="C114" s="439" t="n"/>
      <c r="D114" s="439" t="n"/>
      <c r="E114" s="439" t="n"/>
      <c r="F114" s="439" t="n"/>
      <c r="G114" s="439" t="n"/>
      <c r="H114" s="440" t="n"/>
      <c r="I114" s="276" t="n"/>
      <c r="J114" s="276" t="n"/>
    </row>
    <row r="115" ht="14.25" customFormat="1" customHeight="1" s="343">
      <c r="A115" s="375" t="n"/>
      <c r="B115" s="377" t="inlineStr">
        <is>
          <t>Основные материалы</t>
        </is>
      </c>
      <c r="C115" s="445" t="n"/>
      <c r="D115" s="445" t="n"/>
      <c r="E115" s="445" t="n"/>
      <c r="F115" s="445" t="n"/>
      <c r="G115" s="445" t="n"/>
      <c r="H115" s="446" t="n"/>
      <c r="I115" s="283" t="n"/>
      <c r="J115" s="283" t="n"/>
    </row>
    <row r="116" ht="38.25" customFormat="1" customHeight="1" s="343">
      <c r="A116" s="374" t="n">
        <v>89</v>
      </c>
      <c r="B116" s="374" t="inlineStr">
        <is>
          <t>04.1.02.05-0046</t>
        </is>
      </c>
      <c r="C116" s="381" t="inlineStr">
        <is>
          <t>Смеси бетонные тяжелого бетона (БСТ), крупность заполнителя 20 мм, класс В25 (М350)</t>
        </is>
      </c>
      <c r="D116" s="374" t="inlineStr">
        <is>
          <t>м3</t>
        </is>
      </c>
      <c r="E116" s="262" t="n">
        <v>971.2714999999999</v>
      </c>
      <c r="F116" s="383" t="n">
        <v>720</v>
      </c>
      <c r="G116" s="270">
        <f>ROUND(E116*F116,2)</f>
        <v/>
      </c>
      <c r="H116" s="269">
        <f>G116/$G$719</f>
        <v/>
      </c>
      <c r="I116" s="270">
        <f>ROUND(F116*Прил.10!$D$13,2)</f>
        <v/>
      </c>
      <c r="J116" s="270">
        <f>ROUND(I116*E116,2)</f>
        <v/>
      </c>
    </row>
    <row r="117" ht="51" customFormat="1" customHeight="1" s="343">
      <c r="A117" s="374" t="n">
        <v>90</v>
      </c>
      <c r="B117" s="374" t="inlineStr">
        <is>
          <t>07.2.07.12-0020</t>
        </is>
      </c>
      <c r="C117" s="381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17" s="374" t="inlineStr">
        <is>
          <t>т</t>
        </is>
      </c>
      <c r="E117" s="262" t="n">
        <v>41.800836</v>
      </c>
      <c r="F117" s="383" t="n">
        <v>7712</v>
      </c>
      <c r="G117" s="270">
        <f>ROUND(E117*F117,2)</f>
        <v/>
      </c>
      <c r="H117" s="269">
        <f>G117/$G$719</f>
        <v/>
      </c>
      <c r="I117" s="270">
        <f>ROUND(F117*Прил.10!$D$13,2)</f>
        <v/>
      </c>
      <c r="J117" s="270">
        <f>ROUND(I117*E117,2)</f>
        <v/>
      </c>
    </row>
    <row r="118" ht="38.25" customFormat="1" customHeight="1" s="343">
      <c r="A118" s="374" t="n">
        <v>91</v>
      </c>
      <c r="B118" s="374" t="inlineStr">
        <is>
          <t>08.4.03.03-0003</t>
        </is>
      </c>
      <c r="C118" s="381" t="inlineStr">
        <is>
          <t>Сталь арматурная рифленая свариваемая, класс А500С, диаметр 10 мм</t>
        </is>
      </c>
      <c r="D118" s="374" t="inlineStr">
        <is>
          <t>т</t>
        </is>
      </c>
      <c r="E118" s="262" t="n">
        <v>55.16289</v>
      </c>
      <c r="F118" s="383" t="n">
        <v>5802.77</v>
      </c>
      <c r="G118" s="270">
        <f>ROUND(E118*F118,2)</f>
        <v/>
      </c>
      <c r="H118" s="269">
        <f>G118/$G$719</f>
        <v/>
      </c>
      <c r="I118" s="270">
        <f>ROUND(F118*Прил.10!$D$13,2)</f>
        <v/>
      </c>
      <c r="J118" s="270">
        <f>ROUND(I118*E118,2)</f>
        <v/>
      </c>
    </row>
    <row r="119" ht="25.5" customFormat="1" customHeight="1" s="343">
      <c r="A119" s="374" t="n">
        <v>92</v>
      </c>
      <c r="B119" s="374" t="inlineStr">
        <is>
          <t>06.1.01.05-0036</t>
        </is>
      </c>
      <c r="C119" s="381" t="inlineStr">
        <is>
          <t>Кирпич керамический одинарный, размер 250х120х65 мм, марка 125</t>
        </is>
      </c>
      <c r="D119" s="374" t="inlineStr">
        <is>
          <t>1000 шт</t>
        </is>
      </c>
      <c r="E119" s="262" t="n">
        <v>135.41435</v>
      </c>
      <c r="F119" s="383" t="n">
        <v>1863.37</v>
      </c>
      <c r="G119" s="270">
        <f>ROUND(E119*F119,2)</f>
        <v/>
      </c>
      <c r="H119" s="269">
        <f>G119/$G$719</f>
        <v/>
      </c>
      <c r="I119" s="270">
        <f>ROUND(F119*Прил.10!$D$13,2)</f>
        <v/>
      </c>
      <c r="J119" s="270">
        <f>ROUND(I119*E119,2)</f>
        <v/>
      </c>
    </row>
    <row r="120" ht="25.5" customFormat="1" customHeight="1" s="343">
      <c r="A120" s="374" t="n">
        <v>93</v>
      </c>
      <c r="B120" s="374" t="inlineStr">
        <is>
          <t>20.2.07.06-0020</t>
        </is>
      </c>
      <c r="C120" s="381" t="inlineStr">
        <is>
          <t>Лоток кабельный проволочный, размер 600х100 мм, горячеоцинкованный</t>
        </is>
      </c>
      <c r="D120" s="374" t="inlineStr">
        <is>
          <t>м</t>
        </is>
      </c>
      <c r="E120" s="262" t="n">
        <v>2100</v>
      </c>
      <c r="F120" s="383" t="n">
        <v>99.89</v>
      </c>
      <c r="G120" s="270">
        <f>ROUND(E120*F120,2)</f>
        <v/>
      </c>
      <c r="H120" s="269">
        <f>G120/$G$719</f>
        <v/>
      </c>
      <c r="I120" s="270">
        <f>ROUND(F120*Прил.10!$D$13,2)</f>
        <v/>
      </c>
      <c r="J120" s="270">
        <f>ROUND(I120*E120,2)</f>
        <v/>
      </c>
    </row>
    <row r="121" ht="51" customFormat="1" customHeight="1" s="343">
      <c r="A121" s="374" t="n">
        <v>94</v>
      </c>
      <c r="B121" s="374" t="inlineStr">
        <is>
          <t>24.3.05.01-0042</t>
        </is>
      </c>
      <c r="C121" s="381" t="inlineStr">
        <is>
          <t>Втулка полиэтиленовая под фланец удлиненная, класс кольцевой жесткости SN10, номинальный наружный диаметр 110 мм</t>
        </is>
      </c>
      <c r="D121" s="374" t="inlineStr">
        <is>
          <t>шт</t>
        </is>
      </c>
      <c r="E121" s="262" t="n">
        <v>2930</v>
      </c>
      <c r="F121" s="383" t="n">
        <v>61.93</v>
      </c>
      <c r="G121" s="270">
        <f>ROUND(E121*F121,2)</f>
        <v/>
      </c>
      <c r="H121" s="269">
        <f>G121/$G$719</f>
        <v/>
      </c>
      <c r="I121" s="270">
        <f>ROUND(F121*Прил.10!$D$13,2)</f>
        <v/>
      </c>
      <c r="J121" s="270">
        <f>ROUND(I121*E121,2)</f>
        <v/>
      </c>
    </row>
    <row r="122" ht="63.75" customFormat="1" customHeight="1" s="343">
      <c r="A122" s="374" t="n">
        <v>95</v>
      </c>
      <c r="B122" s="374" t="inlineStr">
        <is>
          <t>20.3.03.04-0279</t>
        </is>
      </c>
      <c r="C122" s="381" t="inlineStr">
        <is>
          <t>Светильники с люминесцентными лампами, встраиваемые, с параболической решеткой, мощность 4x36 Вт, ЭмПРА, IP20, размер 1195x595x90 мм</t>
        </is>
      </c>
      <c r="D122" s="374" t="inlineStr">
        <is>
          <t>шт.</t>
        </is>
      </c>
      <c r="E122" s="262" t="n">
        <v>243</v>
      </c>
      <c r="F122" s="383" t="n">
        <v>729.58</v>
      </c>
      <c r="G122" s="270">
        <f>ROUND(E122*F122,2)</f>
        <v/>
      </c>
      <c r="H122" s="269">
        <f>G122/$G$719</f>
        <v/>
      </c>
      <c r="I122" s="270">
        <f>ROUND(F122*Прил.10!$D$13,2)</f>
        <v/>
      </c>
      <c r="J122" s="270">
        <f>ROUND(I122*E122,2)</f>
        <v/>
      </c>
    </row>
    <row r="123" ht="38.25" customFormat="1" customHeight="1" s="343">
      <c r="A123" s="374" t="n">
        <v>96</v>
      </c>
      <c r="B123" s="374" t="inlineStr">
        <is>
          <t>20.2.03.03-0039</t>
        </is>
      </c>
      <c r="C123" s="381" t="inlineStr">
        <is>
          <t>Консоль кабельная усиленная сейсмостойкая горячеоцинкованная КУ-150</t>
        </is>
      </c>
      <c r="D123" s="374" t="inlineStr">
        <is>
          <t>шт</t>
        </is>
      </c>
      <c r="E123" s="262" t="n">
        <v>1670</v>
      </c>
      <c r="F123" s="383" t="n">
        <v>93.61</v>
      </c>
      <c r="G123" s="270">
        <f>ROUND(E123*F123,2)</f>
        <v/>
      </c>
      <c r="H123" s="269">
        <f>G123/$G$719</f>
        <v/>
      </c>
      <c r="I123" s="270">
        <f>ROUND(F123*Прил.10!$D$13,2)</f>
        <v/>
      </c>
      <c r="J123" s="270">
        <f>ROUND(I123*E123,2)</f>
        <v/>
      </c>
    </row>
    <row r="124" ht="25.5" customFormat="1" customHeight="1" s="343">
      <c r="A124" s="374" t="n">
        <v>97</v>
      </c>
      <c r="B124" s="374" t="inlineStr">
        <is>
          <t>23.8.05.03-0009</t>
        </is>
      </c>
      <c r="C124" s="381" t="inlineStr">
        <is>
          <t>Контргайка из ковкого чугуна с цилиндрической резьбой,</t>
        </is>
      </c>
      <c r="D124" s="374" t="inlineStr">
        <is>
          <t>10 шт</t>
        </is>
      </c>
      <c r="E124" s="374" t="n">
        <v>768</v>
      </c>
      <c r="F124" s="383" t="n">
        <v>172.29</v>
      </c>
      <c r="G124" s="270">
        <f>ROUND(E124*F124,2)</f>
        <v/>
      </c>
      <c r="H124" s="269">
        <f>G124/$G$719</f>
        <v/>
      </c>
      <c r="I124" s="270">
        <f>ROUND(F124*Прил.10!$D$13,2)</f>
        <v/>
      </c>
      <c r="J124" s="270">
        <f>ROUND(I124*E124,2)</f>
        <v/>
      </c>
    </row>
    <row r="125" ht="38.25" customFormat="1" customHeight="1" s="343">
      <c r="A125" s="374" t="n">
        <v>98</v>
      </c>
      <c r="B125" s="374" t="inlineStr">
        <is>
          <t>20.2.03.03-0041</t>
        </is>
      </c>
      <c r="C125" s="381" t="inlineStr">
        <is>
          <t>Консоль кабельная усиленная сейсмостойкая горячеоцинкованная КУ-300</t>
        </is>
      </c>
      <c r="D125" s="374" t="inlineStr">
        <is>
          <t>шт</t>
        </is>
      </c>
      <c r="E125" s="262" t="n">
        <v>1200</v>
      </c>
      <c r="F125" s="383" t="n">
        <v>110.25</v>
      </c>
      <c r="G125" s="270">
        <f>ROUND(E125*F125,2)</f>
        <v/>
      </c>
      <c r="H125" s="269">
        <f>G125/$G$719</f>
        <v/>
      </c>
      <c r="I125" s="270">
        <f>ROUND(F125*Прил.10!$D$13,2)</f>
        <v/>
      </c>
      <c r="J125" s="270">
        <f>ROUND(I125*E125,2)</f>
        <v/>
      </c>
    </row>
    <row r="126" ht="25.5" customFormat="1" customHeight="1" s="343">
      <c r="A126" s="374" t="n">
        <v>99</v>
      </c>
      <c r="B126" s="374" t="inlineStr">
        <is>
          <t>08.3.09.02-0010</t>
        </is>
      </c>
      <c r="C126" s="381" t="inlineStr">
        <is>
          <t>Профилированный лист оцинкованный окрашенный: Н60-845-0,8</t>
        </is>
      </c>
      <c r="D126" s="374" t="inlineStr">
        <is>
          <t>т</t>
        </is>
      </c>
      <c r="E126" s="262" t="n">
        <v>13.67</v>
      </c>
      <c r="F126" s="383" t="n">
        <v>9157.969999999999</v>
      </c>
      <c r="G126" s="270">
        <f>ROUND(E126*F126,2)</f>
        <v/>
      </c>
      <c r="H126" s="269">
        <f>G126/$G$719</f>
        <v/>
      </c>
      <c r="I126" s="270">
        <f>ROUND(F126*Прил.10!$D$13,2)</f>
        <v/>
      </c>
      <c r="J126" s="270">
        <f>ROUND(I126*E126,2)</f>
        <v/>
      </c>
    </row>
    <row r="127" ht="38.25" customFormat="1" customHeight="1" s="343">
      <c r="A127" s="374" t="n">
        <v>100</v>
      </c>
      <c r="B127" s="374" t="inlineStr">
        <is>
          <t>08.4.03.03-0006</t>
        </is>
      </c>
      <c r="C127" s="381" t="inlineStr">
        <is>
          <t>Сталь арматурная рифленая свариваемая, класс А500С, диаметр 16 мм</t>
        </is>
      </c>
      <c r="D127" s="374" t="inlineStr">
        <is>
          <t>т</t>
        </is>
      </c>
      <c r="E127" s="262" t="n">
        <v>21.898</v>
      </c>
      <c r="F127" s="383" t="n">
        <v>5488.69</v>
      </c>
      <c r="G127" s="270">
        <f>ROUND(E127*F127,2)</f>
        <v/>
      </c>
      <c r="H127" s="269">
        <f>G127/$G$719</f>
        <v/>
      </c>
      <c r="I127" s="270">
        <f>ROUND(F127*Прил.10!$D$13,2)</f>
        <v/>
      </c>
      <c r="J127" s="270">
        <f>ROUND(I127*E127,2)</f>
        <v/>
      </c>
    </row>
    <row r="128" ht="38.25" customFormat="1" customHeight="1" s="343">
      <c r="A128" s="374" t="n">
        <v>101</v>
      </c>
      <c r="B128" s="374" t="inlineStr">
        <is>
          <t>20.2.03.03-0043</t>
        </is>
      </c>
      <c r="C128" s="381" t="inlineStr">
        <is>
          <t>Консоль кабельная усиленная сейсмостойкая горячеоцинкованная КУ-500</t>
        </is>
      </c>
      <c r="D128" s="374" t="inlineStr">
        <is>
          <t>шт.</t>
        </is>
      </c>
      <c r="E128" s="262" t="n">
        <v>872</v>
      </c>
      <c r="F128" s="383" t="n">
        <v>132.79</v>
      </c>
      <c r="G128" s="270">
        <f>ROUND(E128*F128,2)</f>
        <v/>
      </c>
      <c r="H128" s="269">
        <f>G128/$G$719</f>
        <v/>
      </c>
      <c r="I128" s="270">
        <f>ROUND(F128*Прил.10!$D$13,2)</f>
        <v/>
      </c>
      <c r="J128" s="270">
        <f>ROUND(I128*E128,2)</f>
        <v/>
      </c>
    </row>
    <row r="129" ht="51" customFormat="1" customHeight="1" s="343">
      <c r="A129" s="374" t="n">
        <v>102</v>
      </c>
      <c r="B129" s="374" t="inlineStr">
        <is>
          <t>11.3.02.01-0033</t>
        </is>
      </c>
      <c r="C129" s="381" t="inlineStr">
        <is>
          <t>Блок оконный пластиковый: двустворчатый, с глухой и поворотной створкой, двухкамерным стеклопакетом (32 мм), площадью до 3 м2</t>
        </is>
      </c>
      <c r="D129" s="374" t="inlineStr">
        <is>
          <t>м2</t>
        </is>
      </c>
      <c r="E129" s="262" t="n">
        <v>43.776</v>
      </c>
      <c r="F129" s="383" t="n">
        <v>2622.25</v>
      </c>
      <c r="G129" s="270">
        <f>ROUND(E129*F129,2)</f>
        <v/>
      </c>
      <c r="H129" s="269">
        <f>G129/$G$719</f>
        <v/>
      </c>
      <c r="I129" s="270">
        <f>ROUND(F129*Прил.10!$D$13,2)</f>
        <v/>
      </c>
      <c r="J129" s="270">
        <f>ROUND(I129*E129,2)</f>
        <v/>
      </c>
    </row>
    <row r="130" ht="51" customFormat="1" customHeight="1" s="343">
      <c r="A130" s="374" t="n">
        <v>103</v>
      </c>
      <c r="B130" s="374" t="inlineStr">
        <is>
          <t>64.1.02.01-0057</t>
        </is>
      </c>
      <c r="C130" s="381" t="inlineStr">
        <is>
          <t>Вентиляторы канальные в изолированном корпусе для круглых воздуховодов OSTBERG марки: IRE 500 F, производительность 2800 м3/час</t>
        </is>
      </c>
      <c r="D130" s="374" t="inlineStr">
        <is>
          <t>шт.</t>
        </is>
      </c>
      <c r="E130" s="262" t="n">
        <v>4</v>
      </c>
      <c r="F130" s="383" t="n">
        <v>25330.33</v>
      </c>
      <c r="G130" s="270">
        <f>ROUND(E130*F130,2)</f>
        <v/>
      </c>
      <c r="H130" s="269">
        <f>G130/$G$719</f>
        <v/>
      </c>
      <c r="I130" s="270">
        <f>ROUND(F130*Прил.10!$D$13,2)</f>
        <v/>
      </c>
      <c r="J130" s="270">
        <f>ROUND(I130*E130,2)</f>
        <v/>
      </c>
    </row>
    <row r="131" ht="25.5" customFormat="1" customHeight="1" s="343">
      <c r="A131" s="374" t="n">
        <v>104</v>
      </c>
      <c r="B131" s="374" t="inlineStr">
        <is>
          <t>22.2.02.11-0011</t>
        </is>
      </c>
      <c r="C131" s="381" t="inlineStr">
        <is>
          <t>Болты крепежные грубой точности с гайками и шайбами БЧК-350</t>
        </is>
      </c>
      <c r="D131" s="374" t="inlineStr">
        <is>
          <t>шт</t>
        </is>
      </c>
      <c r="E131" s="262" t="n">
        <v>10800</v>
      </c>
      <c r="F131" s="383" t="n">
        <v>8.359999999999999</v>
      </c>
      <c r="G131" s="270">
        <f>ROUND(E131*F131,2)</f>
        <v/>
      </c>
      <c r="H131" s="269">
        <f>G131/$G$719</f>
        <v/>
      </c>
      <c r="I131" s="270">
        <f>ROUND(F131*Прил.10!$D$13,2)</f>
        <v/>
      </c>
      <c r="J131" s="270">
        <f>ROUND(I131*E131,2)</f>
        <v/>
      </c>
    </row>
    <row r="132" ht="25.5" customFormat="1" customHeight="1" s="343">
      <c r="A132" s="374" t="n">
        <v>105</v>
      </c>
      <c r="B132" s="374" t="inlineStr">
        <is>
          <t>20.2.07.06-0012</t>
        </is>
      </c>
      <c r="C132" s="381" t="inlineStr">
        <is>
          <t>Лоток кабельный проволочный, размер 300х80 мм, горячеоцинкованный</t>
        </is>
      </c>
      <c r="D132" s="374" t="inlineStr">
        <is>
          <t>м</t>
        </is>
      </c>
      <c r="E132" s="262" t="n">
        <v>1200</v>
      </c>
      <c r="F132" s="383" t="n">
        <v>74.81</v>
      </c>
      <c r="G132" s="270">
        <f>ROUND(E132*F132,2)</f>
        <v/>
      </c>
      <c r="H132" s="269">
        <f>G132/$G$719</f>
        <v/>
      </c>
      <c r="I132" s="270">
        <f>ROUND(F132*Прил.10!$D$13,2)</f>
        <v/>
      </c>
      <c r="J132" s="270">
        <f>ROUND(I132*E132,2)</f>
        <v/>
      </c>
    </row>
    <row r="133" ht="25.5" customFormat="1" customHeight="1" s="343">
      <c r="A133" s="374" t="n">
        <v>106</v>
      </c>
      <c r="B133" s="374" t="inlineStr">
        <is>
          <t>20.3.03.07-0093</t>
        </is>
      </c>
      <c r="C133" s="381" t="inlineStr">
        <is>
          <t>Светильник потолочный GM: A40-16-31-CM-40-V с декоративной накладкой</t>
        </is>
      </c>
      <c r="D133" s="374" t="inlineStr">
        <is>
          <t>шт.</t>
        </is>
      </c>
      <c r="E133" s="262" t="n">
        <v>118</v>
      </c>
      <c r="F133" s="383" t="n">
        <v>731.64</v>
      </c>
      <c r="G133" s="270">
        <f>ROUND(E133*F133,2)</f>
        <v/>
      </c>
      <c r="H133" s="269">
        <f>G133/$G$719</f>
        <v/>
      </c>
      <c r="I133" s="270">
        <f>ROUND(F133*Прил.10!$D$13,2)</f>
        <v/>
      </c>
      <c r="J133" s="270">
        <f>ROUND(I133*E133,2)</f>
        <v/>
      </c>
    </row>
    <row r="134" ht="38.25" customFormat="1" customHeight="1" s="343">
      <c r="A134" s="374" t="n">
        <v>107</v>
      </c>
      <c r="B134" s="374" t="inlineStr">
        <is>
          <t>04.1.02.05-0040</t>
        </is>
      </c>
      <c r="C134" s="381" t="inlineStr">
        <is>
          <t>Смеси бетонные тяжелого бетона (БСТ), крупность заполнителя 20 мм, класс В7,5 (М100)</t>
        </is>
      </c>
      <c r="D134" s="374" t="inlineStr">
        <is>
          <t>м3</t>
        </is>
      </c>
      <c r="E134" s="262" t="n">
        <v>148.7262</v>
      </c>
      <c r="F134" s="383" t="n">
        <v>535.46</v>
      </c>
      <c r="G134" s="270">
        <f>ROUND(E134*F134,2)</f>
        <v/>
      </c>
      <c r="H134" s="269">
        <f>G134/$G$719</f>
        <v/>
      </c>
      <c r="I134" s="270">
        <f>ROUND(F134*Прил.10!$D$13,2)</f>
        <v/>
      </c>
      <c r="J134" s="270">
        <f>ROUND(I134*E134,2)</f>
        <v/>
      </c>
    </row>
    <row r="135" ht="25.5" customFormat="1" customHeight="1" s="343">
      <c r="A135" s="374" t="n">
        <v>108</v>
      </c>
      <c r="B135" s="374" t="inlineStr">
        <is>
          <t>06.2.05.03-1004</t>
        </is>
      </c>
      <c r="C135" s="381" t="inlineStr">
        <is>
          <t>Плитка керамогранитная, размер 600x600x10 мм</t>
        </is>
      </c>
      <c r="D135" s="374" t="inlineStr">
        <is>
          <t>м2</t>
        </is>
      </c>
      <c r="E135" s="262" t="n">
        <v>929.22</v>
      </c>
      <c r="F135" s="383" t="n">
        <v>85</v>
      </c>
      <c r="G135" s="270">
        <f>ROUND(E135*F135,2)</f>
        <v/>
      </c>
      <c r="H135" s="269">
        <f>G135/$G$719</f>
        <v/>
      </c>
      <c r="I135" s="270">
        <f>ROUND(F135*Прил.10!$D$13,2)</f>
        <v/>
      </c>
      <c r="J135" s="270">
        <f>ROUND(I135*E135,2)</f>
        <v/>
      </c>
    </row>
    <row r="136" ht="89.45" customFormat="1" customHeight="1" s="343">
      <c r="A136" s="374" t="n">
        <v>109</v>
      </c>
      <c r="B136" s="374" t="inlineStr">
        <is>
          <t>12.1.02.03-0195</t>
        </is>
      </c>
      <c r="C136" s="381" t="inlineStr">
        <is>
          <t>Материал рулонный битумно-полимерный кровельный и гидроизоляционный наплавляемый ЭПП, для нижних слоев гидроизоляции, основа полиэстер, гибкость не выше-25 °C, масса 1 м2 до 4,95 кг, прочность не менее 400-600 Н, теплостойкость не менее 100 °C</t>
        </is>
      </c>
      <c r="D136" s="374" t="inlineStr">
        <is>
          <t>м2</t>
        </is>
      </c>
      <c r="E136" s="262" t="n">
        <v>2805.576</v>
      </c>
      <c r="F136" s="383" t="n">
        <v>24.94</v>
      </c>
      <c r="G136" s="270">
        <f>ROUND(E136*F136,2)</f>
        <v/>
      </c>
      <c r="H136" s="269">
        <f>G136/$G$719</f>
        <v/>
      </c>
      <c r="I136" s="270">
        <f>ROUND(F136*Прил.10!$D$13,2)</f>
        <v/>
      </c>
      <c r="J136" s="270">
        <f>ROUND(I136*E136,2)</f>
        <v/>
      </c>
    </row>
    <row r="137" ht="38.25" customFormat="1" customHeight="1" s="343">
      <c r="A137" s="374" t="n">
        <v>110</v>
      </c>
      <c r="B137" s="374" t="inlineStr">
        <is>
          <t>20.2.03.03-0043</t>
        </is>
      </c>
      <c r="C137" s="381" t="inlineStr">
        <is>
          <t>Консоль кабельная усиленная сейсмостойкая горячеоцинкованная КУ-500</t>
        </is>
      </c>
      <c r="D137" s="374" t="inlineStr">
        <is>
          <t>шт</t>
        </is>
      </c>
      <c r="E137" s="262" t="n">
        <v>520</v>
      </c>
      <c r="F137" s="383" t="n">
        <v>132.79</v>
      </c>
      <c r="G137" s="270">
        <f>ROUND(E137*F137,2)</f>
        <v/>
      </c>
      <c r="H137" s="269">
        <f>G137/$G$719</f>
        <v/>
      </c>
      <c r="I137" s="270">
        <f>ROUND(F137*Прил.10!$D$13,2)</f>
        <v/>
      </c>
      <c r="J137" s="270">
        <f>ROUND(I137*E137,2)</f>
        <v/>
      </c>
    </row>
    <row r="138" ht="127.5" customFormat="1" customHeight="1" s="343">
      <c r="A138" s="374" t="n">
        <v>111</v>
      </c>
      <c r="B138" s="374" t="inlineStr">
        <is>
          <t>01.2.03.03-0122</t>
        </is>
      </c>
      <c r="C138" s="38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138" s="374" t="inlineStr">
        <is>
          <t>кг</t>
        </is>
      </c>
      <c r="E138" s="374" t="n">
        <v>4880.55</v>
      </c>
      <c r="F138" s="383" t="n">
        <v>13.91</v>
      </c>
      <c r="G138" s="270">
        <f>ROUND(E138*F138,2)</f>
        <v/>
      </c>
      <c r="H138" s="269">
        <f>G138/$G$719</f>
        <v/>
      </c>
      <c r="I138" s="270">
        <f>ROUND(F138*Прил.10!$D$13,2)</f>
        <v/>
      </c>
      <c r="J138" s="270">
        <f>ROUND(I138*E138,2)</f>
        <v/>
      </c>
    </row>
    <row r="139" ht="25.5" customFormat="1" customHeight="1" s="343">
      <c r="A139" s="374" t="n">
        <v>112</v>
      </c>
      <c r="B139" s="374" t="inlineStr">
        <is>
          <t>01.7.15.02-0011</t>
        </is>
      </c>
      <c r="C139" s="381" t="inlineStr">
        <is>
          <t>Анкер, со стопорным винтом M6х23.5 А4, с гайкой фиксатором А4, диаметр 15 мм</t>
        </is>
      </c>
      <c r="D139" s="374" t="inlineStr">
        <is>
          <t>1000 шт</t>
        </is>
      </c>
      <c r="E139" s="374" t="n">
        <v>24.61</v>
      </c>
      <c r="F139" s="383" t="n">
        <v>2713</v>
      </c>
      <c r="G139" s="270">
        <f>ROUND(E139*F139,2)</f>
        <v/>
      </c>
      <c r="H139" s="269">
        <f>G139/$G$719</f>
        <v/>
      </c>
      <c r="I139" s="270">
        <f>ROUND(F139*Прил.10!$D$13,2)</f>
        <v/>
      </c>
      <c r="J139" s="270">
        <f>ROUND(I139*E139,2)</f>
        <v/>
      </c>
    </row>
    <row r="140" ht="25.5" customFormat="1" customHeight="1" s="343">
      <c r="A140" s="374" t="n">
        <v>113</v>
      </c>
      <c r="B140" s="374" t="inlineStr">
        <is>
          <t>21.1.06.10-0169</t>
        </is>
      </c>
      <c r="C140" s="381" t="inlineStr">
        <is>
          <t>Кабель силовой с медными жилами ВВГнг(A)-FRLS 3х2,5ок-1000</t>
        </is>
      </c>
      <c r="D140" s="374" t="inlineStr">
        <is>
          <t>1000 м</t>
        </is>
      </c>
      <c r="E140" s="262" t="n">
        <v>2.55</v>
      </c>
      <c r="F140" s="383" t="n">
        <v>24712.04</v>
      </c>
      <c r="G140" s="270">
        <f>ROUND(E140*F140,2)</f>
        <v/>
      </c>
      <c r="H140" s="269">
        <f>G140/$G$719</f>
        <v/>
      </c>
      <c r="I140" s="270">
        <f>ROUND(F140*Прил.10!$D$13,2)</f>
        <v/>
      </c>
      <c r="J140" s="270">
        <f>ROUND(I140*E140,2)</f>
        <v/>
      </c>
    </row>
    <row r="141" ht="25.5" customFormat="1" customHeight="1" s="343">
      <c r="A141" s="374" t="n">
        <v>114</v>
      </c>
      <c r="B141" s="374" t="inlineStr">
        <is>
          <t>04.3.01.09-0015</t>
        </is>
      </c>
      <c r="C141" s="381" t="inlineStr">
        <is>
          <t>Раствор готовый кладочный, цементный, М150</t>
        </is>
      </c>
      <c r="D141" s="374" t="inlineStr">
        <is>
          <t>м3</t>
        </is>
      </c>
      <c r="E141" s="262" t="n">
        <v>109.98818</v>
      </c>
      <c r="F141" s="383" t="n">
        <v>548.3</v>
      </c>
      <c r="G141" s="270">
        <f>ROUND(E141*F141,2)</f>
        <v/>
      </c>
      <c r="H141" s="269">
        <f>G141/$G$719</f>
        <v/>
      </c>
      <c r="I141" s="270">
        <f>ROUND(F141*Прил.10!$D$13,2)</f>
        <v/>
      </c>
      <c r="J141" s="270">
        <f>ROUND(I141*E141,2)</f>
        <v/>
      </c>
    </row>
    <row r="142" ht="25.5" customFormat="1" customHeight="1" s="343">
      <c r="A142" s="374" t="n">
        <v>115</v>
      </c>
      <c r="B142" s="374" t="inlineStr">
        <is>
          <t>05.1.01.13-0043</t>
        </is>
      </c>
      <c r="C142" s="381" t="inlineStr">
        <is>
          <t>Плита железобетонная покрытий, перекрытий и днищ</t>
        </is>
      </c>
      <c r="D142" s="374" t="inlineStr">
        <is>
          <t>м3</t>
        </is>
      </c>
      <c r="E142" s="262" t="n">
        <v>43.26</v>
      </c>
      <c r="F142" s="383" t="n">
        <v>1382.9</v>
      </c>
      <c r="G142" s="270">
        <f>ROUND(E142*F142,2)</f>
        <v/>
      </c>
      <c r="H142" s="269">
        <f>G142/$G$719</f>
        <v/>
      </c>
      <c r="I142" s="270">
        <f>ROUND(F142*Прил.10!$D$13,2)</f>
        <v/>
      </c>
      <c r="J142" s="270">
        <f>ROUND(I142*E142,2)</f>
        <v/>
      </c>
    </row>
    <row r="143" ht="25.5" customFormat="1" customHeight="1" s="343">
      <c r="A143" s="374" t="n">
        <v>116</v>
      </c>
      <c r="B143" s="374" t="inlineStr">
        <is>
          <t>20.2.07.03-0006</t>
        </is>
      </c>
      <c r="C143" s="381" t="inlineStr">
        <is>
          <t>Лоток кабельный лестничного типа Л-400, ширина 400 мм</t>
        </is>
      </c>
      <c r="D143" s="374" t="inlineStr">
        <is>
          <t>м</t>
        </is>
      </c>
      <c r="E143" s="262" t="n">
        <v>1293</v>
      </c>
      <c r="F143" s="383" t="n">
        <v>44.23</v>
      </c>
      <c r="G143" s="270">
        <f>ROUND(E143*F143,2)</f>
        <v/>
      </c>
      <c r="H143" s="269">
        <f>G143/$G$719</f>
        <v/>
      </c>
      <c r="I143" s="270">
        <f>ROUND(F143*Прил.10!$D$13,2)</f>
        <v/>
      </c>
      <c r="J143" s="270">
        <f>ROUND(I143*E143,2)</f>
        <v/>
      </c>
    </row>
    <row r="144" ht="25.5" customFormat="1" customHeight="1" s="343">
      <c r="A144" s="374" t="n">
        <v>117</v>
      </c>
      <c r="B144" s="374" t="inlineStr">
        <is>
          <t>01.7.15.02-0011</t>
        </is>
      </c>
      <c r="C144" s="381" t="inlineStr">
        <is>
          <t>Анкер, со стопорным винтом M6х23.5 А4, с гайкой фиксатором А4, диаметр 15 мм</t>
        </is>
      </c>
      <c r="D144" s="374" t="inlineStr">
        <is>
          <t>100 шт</t>
        </is>
      </c>
      <c r="E144" s="374" t="n">
        <v>20</v>
      </c>
      <c r="F144" s="383" t="n">
        <v>2713</v>
      </c>
      <c r="G144" s="270">
        <f>ROUND(E144*F144,2)</f>
        <v/>
      </c>
      <c r="H144" s="269">
        <f>G144/$G$719</f>
        <v/>
      </c>
      <c r="I144" s="270">
        <f>ROUND(F144*Прил.10!$D$13,2)</f>
        <v/>
      </c>
      <c r="J144" s="270">
        <f>ROUND(I144*E144,2)</f>
        <v/>
      </c>
    </row>
    <row r="145" ht="38.25" customFormat="1" customHeight="1" s="343">
      <c r="A145" s="374" t="n">
        <v>118</v>
      </c>
      <c r="B145" s="374" t="inlineStr">
        <is>
          <t>08.4.03.03-0009</t>
        </is>
      </c>
      <c r="C145" s="381" t="inlineStr">
        <is>
          <t>Сталь арматурная рифленая свариваемая, класс А500С, диаметр 25 мм</t>
        </is>
      </c>
      <c r="D145" s="374" t="inlineStr">
        <is>
          <t>т</t>
        </is>
      </c>
      <c r="E145" s="262" t="n">
        <v>9.875999999999999</v>
      </c>
      <c r="F145" s="383" t="n">
        <v>5488.69</v>
      </c>
      <c r="G145" s="270">
        <f>ROUND(E145*F145,2)</f>
        <v/>
      </c>
      <c r="H145" s="269">
        <f>G145/$G$719</f>
        <v/>
      </c>
      <c r="I145" s="270">
        <f>ROUND(F145*Прил.10!$D$13,2)</f>
        <v/>
      </c>
      <c r="J145" s="270">
        <f>ROUND(I145*E145,2)</f>
        <v/>
      </c>
    </row>
    <row r="146" ht="25.5" customFormat="1" customHeight="1" s="343">
      <c r="A146" s="374" t="n">
        <v>119</v>
      </c>
      <c r="B146" s="374" t="inlineStr">
        <is>
          <t>04.1.02.05-0006</t>
        </is>
      </c>
      <c r="C146" s="381" t="inlineStr">
        <is>
          <t>Смеси бетонные тяжелого бетона (БСТ), класс В15 (М200)</t>
        </is>
      </c>
      <c r="D146" s="374" t="inlineStr">
        <is>
          <t>м3</t>
        </is>
      </c>
      <c r="E146" s="262" t="n">
        <v>91.29000000000001</v>
      </c>
      <c r="F146" s="383" t="n">
        <v>592.76</v>
      </c>
      <c r="G146" s="270">
        <f>ROUND(E146*F146,2)</f>
        <v/>
      </c>
      <c r="H146" s="269">
        <f>G146/$G$719</f>
        <v/>
      </c>
      <c r="I146" s="270">
        <f>ROUND(F146*Прил.10!$D$13,2)</f>
        <v/>
      </c>
      <c r="J146" s="270">
        <f>ROUND(I146*E146,2)</f>
        <v/>
      </c>
    </row>
    <row r="147" ht="38.25" customFormat="1" customHeight="1" s="343">
      <c r="A147" s="374" t="n">
        <v>120</v>
      </c>
      <c r="B147" s="374" t="inlineStr">
        <is>
          <t>11.2.09.08-0001</t>
        </is>
      </c>
      <c r="C147" s="381" t="inlineStr">
        <is>
          <t>Панели фальшпола из ДСП размер 600x600x40,5 мм со стальным листом снизу и антистатическим ПВХ сверху</t>
        </is>
      </c>
      <c r="D147" s="374" t="inlineStr">
        <is>
          <t>м2</t>
        </is>
      </c>
      <c r="E147" s="262">
        <f>0.6*0.6*559</f>
        <v/>
      </c>
      <c r="F147" s="383" t="n">
        <v>267.55</v>
      </c>
      <c r="G147" s="270">
        <f>ROUND(E147*F147,2)</f>
        <v/>
      </c>
      <c r="H147" s="269">
        <f>G147/$G$719</f>
        <v/>
      </c>
      <c r="I147" s="270">
        <f>ROUND(F147*Прил.10!$D$13,2)</f>
        <v/>
      </c>
      <c r="J147" s="270">
        <f>ROUND(I147*E147,2)</f>
        <v/>
      </c>
    </row>
    <row r="148" ht="38.25" customFormat="1" customHeight="1" s="343">
      <c r="A148" s="374" t="n">
        <v>121</v>
      </c>
      <c r="B148" s="374" t="inlineStr">
        <is>
          <t>08.1.02.03-0041</t>
        </is>
      </c>
      <c r="C148" s="381" t="inlineStr">
        <is>
          <t>Кронштейн выравнивающий стальной оцинкованный, высота профиля 200 мм, толщина металла 1,2 мм</t>
        </is>
      </c>
      <c r="D148" s="374" t="inlineStr">
        <is>
          <t>шт</t>
        </is>
      </c>
      <c r="E148" s="262" t="n">
        <v>2986.0818</v>
      </c>
      <c r="F148" s="383" t="n">
        <v>17.32</v>
      </c>
      <c r="G148" s="270">
        <f>ROUND(E148*F148,2)</f>
        <v/>
      </c>
      <c r="H148" s="269">
        <f>G148/$G$719</f>
        <v/>
      </c>
      <c r="I148" s="270">
        <f>ROUND(F148*Прил.10!$D$13,2)</f>
        <v/>
      </c>
      <c r="J148" s="270">
        <f>ROUND(I148*E148,2)</f>
        <v/>
      </c>
    </row>
    <row r="149" ht="38.25" customFormat="1" customHeight="1" s="343">
      <c r="A149" s="374" t="n">
        <v>122</v>
      </c>
      <c r="B149" s="374" t="inlineStr">
        <is>
          <t>20.2.03.17-0001</t>
        </is>
      </c>
      <c r="C149" s="381" t="inlineStr">
        <is>
          <t>Скоба для крепления кабельной трассы верхняя с основанием 50 мм, из оцинкованной стали</t>
        </is>
      </c>
      <c r="D149" s="374" t="inlineStr">
        <is>
          <t>шт.</t>
        </is>
      </c>
      <c r="E149" s="262" t="n">
        <v>1744</v>
      </c>
      <c r="F149" s="383" t="n">
        <v>29.54</v>
      </c>
      <c r="G149" s="270">
        <f>ROUND(E149*F149,2)</f>
        <v/>
      </c>
      <c r="H149" s="269">
        <f>G149/$G$719</f>
        <v/>
      </c>
      <c r="I149" s="270">
        <f>ROUND(F149*Прил.10!$D$13,2)</f>
        <v/>
      </c>
      <c r="J149" s="270">
        <f>ROUND(I149*E149,2)</f>
        <v/>
      </c>
    </row>
    <row r="150" ht="14.25" customFormat="1" customHeight="1" s="343">
      <c r="A150" s="374" t="n">
        <v>123</v>
      </c>
      <c r="B150" s="374" t="inlineStr">
        <is>
          <t>14.5.11.02-0101</t>
        </is>
      </c>
      <c r="C150" s="381" t="inlineStr">
        <is>
          <t>Шпатлевка водно-дисперсионная</t>
        </is>
      </c>
      <c r="D150" s="374" t="inlineStr">
        <is>
          <t>т</t>
        </is>
      </c>
      <c r="E150" s="262" t="n">
        <v>4.317391</v>
      </c>
      <c r="F150" s="383" t="n">
        <v>11397.1</v>
      </c>
      <c r="G150" s="270">
        <f>ROUND(E150*F150,2)</f>
        <v/>
      </c>
      <c r="H150" s="269">
        <f>G150/$G$719</f>
        <v/>
      </c>
      <c r="I150" s="270">
        <f>ROUND(F150*Прил.10!$D$13,2)</f>
        <v/>
      </c>
      <c r="J150" s="270">
        <f>ROUND(I150*E150,2)</f>
        <v/>
      </c>
    </row>
    <row r="151" ht="38.25" customFormat="1" customHeight="1" s="343">
      <c r="A151" s="374" t="n">
        <v>124</v>
      </c>
      <c r="B151" s="374" t="inlineStr">
        <is>
          <t>08.4.03.03-0008</t>
        </is>
      </c>
      <c r="C151" s="381" t="inlineStr">
        <is>
          <t>Сталь арматурная рифленая свариваемая, класс А500С, диаметр 20 мм</t>
        </is>
      </c>
      <c r="D151" s="374" t="inlineStr">
        <is>
          <t>т</t>
        </is>
      </c>
      <c r="E151" s="262" t="n">
        <v>8.928599999999999</v>
      </c>
      <c r="F151" s="383" t="n">
        <v>5488.69</v>
      </c>
      <c r="G151" s="270">
        <f>ROUND(E151*F151,2)</f>
        <v/>
      </c>
      <c r="H151" s="269">
        <f>G151/$G$719</f>
        <v/>
      </c>
      <c r="I151" s="270">
        <f>ROUND(F151*Прил.10!$D$13,2)</f>
        <v/>
      </c>
      <c r="J151" s="270">
        <f>ROUND(I151*E151,2)</f>
        <v/>
      </c>
    </row>
    <row r="152" ht="38.25" customFormat="1" customHeight="1" s="343">
      <c r="A152" s="374" t="n">
        <v>125</v>
      </c>
      <c r="B152" s="374" t="inlineStr">
        <is>
          <t>04.1.02.05-0029</t>
        </is>
      </c>
      <c r="C152" s="381" t="inlineStr">
        <is>
          <t>Смеси бетонные тяжелого бетона (БСТ), крупность заполнителя 10 мм, класс В25 (М350)</t>
        </is>
      </c>
      <c r="D152" s="374" t="inlineStr">
        <is>
          <t>м3</t>
        </is>
      </c>
      <c r="E152" s="262" t="n">
        <v>65.42659999999999</v>
      </c>
      <c r="F152" s="383" t="n">
        <v>748.04</v>
      </c>
      <c r="G152" s="270">
        <f>ROUND(E152*F152,2)</f>
        <v/>
      </c>
      <c r="H152" s="269">
        <f>G152/$G$719</f>
        <v/>
      </c>
      <c r="I152" s="270">
        <f>ROUND(F152*Прил.10!$D$13,2)</f>
        <v/>
      </c>
      <c r="J152" s="270">
        <f>ROUND(I152*E152,2)</f>
        <v/>
      </c>
    </row>
    <row r="153" ht="25.5" customFormat="1" customHeight="1" s="343">
      <c r="A153" s="374" t="n">
        <v>126</v>
      </c>
      <c r="B153" s="374" t="inlineStr">
        <is>
          <t>21.1.06.10-0377</t>
        </is>
      </c>
      <c r="C153" s="381" t="inlineStr">
        <is>
          <t>Кабель силовой с медными жилами ВВГнг(A)-LS 3х2,5ок(N, PE)-1000</t>
        </is>
      </c>
      <c r="D153" s="374" t="inlineStr">
        <is>
          <t>1000 м</t>
        </is>
      </c>
      <c r="E153" s="262" t="n">
        <v>3.366</v>
      </c>
      <c r="F153" s="383" t="n">
        <v>14498.24</v>
      </c>
      <c r="G153" s="270">
        <f>ROUND(E153*F153,2)</f>
        <v/>
      </c>
      <c r="H153" s="269">
        <f>G153/$G$719</f>
        <v/>
      </c>
      <c r="I153" s="270">
        <f>ROUND(F153*Прил.10!$D$13,2)</f>
        <v/>
      </c>
      <c r="J153" s="270">
        <f>ROUND(I153*E153,2)</f>
        <v/>
      </c>
    </row>
    <row r="154" ht="76.7" customFormat="1" customHeight="1" s="343">
      <c r="A154" s="374" t="n">
        <v>127</v>
      </c>
      <c r="B154" s="374" t="inlineStr">
        <is>
          <t>08.4.01.02-0013</t>
        </is>
      </c>
      <c r="C154" s="38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54" s="374" t="inlineStr">
        <is>
          <t>т</t>
        </is>
      </c>
      <c r="E154" s="262" t="n">
        <v>7.0712</v>
      </c>
      <c r="F154" s="383" t="n">
        <v>6800</v>
      </c>
      <c r="G154" s="270">
        <f>ROUND(E154*F154,2)</f>
        <v/>
      </c>
      <c r="H154" s="269">
        <f>G154/$G$719</f>
        <v/>
      </c>
      <c r="I154" s="270">
        <f>ROUND(F154*Прил.10!$D$13,2)</f>
        <v/>
      </c>
      <c r="J154" s="270">
        <f>ROUND(I154*E154,2)</f>
        <v/>
      </c>
    </row>
    <row r="155" ht="38.25" customFormat="1" customHeight="1" s="343">
      <c r="A155" s="374" t="n">
        <v>128</v>
      </c>
      <c r="B155" s="374" t="inlineStr">
        <is>
          <t>12.2.04.05-0001</t>
        </is>
      </c>
      <c r="C155" s="381" t="inlineStr">
        <is>
          <t>Маты прошивные из минеральной ваты, в обкладках из стеклоткани М3-100, негорючие, толщина 50 мм</t>
        </is>
      </c>
      <c r="D155" s="374" t="inlineStr">
        <is>
          <t>м3</t>
        </is>
      </c>
      <c r="E155" s="262" t="n">
        <v>61.903</v>
      </c>
      <c r="F155" s="383" t="n">
        <v>775.38</v>
      </c>
      <c r="G155" s="270">
        <f>ROUND(E155*F155,2)</f>
        <v/>
      </c>
      <c r="H155" s="269">
        <f>G155/$G$719</f>
        <v/>
      </c>
      <c r="I155" s="270">
        <f>ROUND(F155*Прил.10!$D$13,2)</f>
        <v/>
      </c>
      <c r="J155" s="270">
        <f>ROUND(I155*E155,2)</f>
        <v/>
      </c>
    </row>
    <row r="156" ht="25.5" customFormat="1" customHeight="1" s="343">
      <c r="A156" s="374" t="n">
        <v>129</v>
      </c>
      <c r="B156" s="374" t="inlineStr">
        <is>
          <t>22.2.02.11-0011</t>
        </is>
      </c>
      <c r="C156" s="381" t="inlineStr">
        <is>
          <t>Болты крепежные грубой точности с гайками и шайбами БЧК-350</t>
        </is>
      </c>
      <c r="D156" s="374" t="inlineStr">
        <is>
          <t>шт</t>
        </is>
      </c>
      <c r="E156" s="262" t="n">
        <v>5500</v>
      </c>
      <c r="F156" s="383" t="n">
        <v>8.359999999999999</v>
      </c>
      <c r="G156" s="270">
        <f>ROUND(E156*F156,2)</f>
        <v/>
      </c>
      <c r="H156" s="269">
        <f>G156/$G$719</f>
        <v/>
      </c>
      <c r="I156" s="270">
        <f>ROUND(F156*Прил.10!$D$13,2)</f>
        <v/>
      </c>
      <c r="J156" s="270">
        <f>ROUND(I156*E156,2)</f>
        <v/>
      </c>
    </row>
    <row r="157" ht="51" customFormat="1" customHeight="1" s="343">
      <c r="A157" s="374" t="n">
        <v>130</v>
      </c>
      <c r="B157" s="374" t="inlineStr">
        <is>
          <t>18.1.04.03-0053</t>
        </is>
      </c>
      <c r="C157" s="381" t="inlineStr">
        <is>
          <t>Клапаны обратные BROEN V287 чугунные, с фланцевым присоединением, давлением 1,6 МПа (16 кгс/см2), диаметром: 250 мм</t>
        </is>
      </c>
      <c r="D157" s="374" t="inlineStr">
        <is>
          <t>шт.</t>
        </is>
      </c>
      <c r="E157" s="262" t="n">
        <v>4</v>
      </c>
      <c r="F157" s="383" t="n">
        <v>11260.97</v>
      </c>
      <c r="G157" s="270">
        <f>ROUND(E157*F157,2)</f>
        <v/>
      </c>
      <c r="H157" s="269">
        <f>G157/$G$719</f>
        <v/>
      </c>
      <c r="I157" s="270">
        <f>ROUND(F157*Прил.10!$D$13,2)</f>
        <v/>
      </c>
      <c r="J157" s="270">
        <f>ROUND(I157*E157,2)</f>
        <v/>
      </c>
    </row>
    <row r="158" ht="51" customFormat="1" customHeight="1" s="343">
      <c r="A158" s="374" t="n">
        <v>131</v>
      </c>
      <c r="B158" s="374" t="inlineStr">
        <is>
          <t>08.1.02.23-0011</t>
        </is>
      </c>
      <c r="C158" s="381" t="inlineStr">
        <is>
          <t>Панели фасадные сайдинг из оцинкованной стали с полимерным покрытием для навесных вентилируемых фасадов, толщина 0,5 мм</t>
        </is>
      </c>
      <c r="D158" s="374" t="inlineStr">
        <is>
          <t>м2</t>
        </is>
      </c>
      <c r="E158" s="262" t="n">
        <v>741</v>
      </c>
      <c r="F158" s="383" t="n">
        <v>60.56</v>
      </c>
      <c r="G158" s="270">
        <f>ROUND(E158*F158,2)</f>
        <v/>
      </c>
      <c r="H158" s="269">
        <f>G158/$G$719</f>
        <v/>
      </c>
      <c r="I158" s="270">
        <f>ROUND(F158*Прил.10!$D$13,2)</f>
        <v/>
      </c>
      <c r="J158" s="270">
        <f>ROUND(I158*E158,2)</f>
        <v/>
      </c>
    </row>
    <row r="159" ht="25.5" customFormat="1" customHeight="1" s="343">
      <c r="A159" s="374" t="n">
        <v>132</v>
      </c>
      <c r="B159" s="374" t="inlineStr">
        <is>
          <t>07.2.06.03-0193</t>
        </is>
      </c>
      <c r="C159" s="381" t="inlineStr">
        <is>
          <t>Профиль стоечный: S1P толщиной стали 1,5 мм, шириной 200 мм</t>
        </is>
      </c>
      <c r="D159" s="374" t="inlineStr">
        <is>
          <t>м</t>
        </is>
      </c>
      <c r="E159" s="262" t="n">
        <v>690</v>
      </c>
      <c r="F159" s="383" t="n">
        <v>64.87</v>
      </c>
      <c r="G159" s="270">
        <f>ROUND(E159*F159,2)</f>
        <v/>
      </c>
      <c r="H159" s="269">
        <f>G159/$G$719</f>
        <v/>
      </c>
      <c r="I159" s="270">
        <f>ROUND(F159*Прил.10!$D$13,2)</f>
        <v/>
      </c>
      <c r="J159" s="270">
        <f>ROUND(I159*E159,2)</f>
        <v/>
      </c>
    </row>
    <row r="160" ht="25.5" customFormat="1" customHeight="1" s="343">
      <c r="A160" s="374" t="n">
        <v>133</v>
      </c>
      <c r="B160" s="374" t="inlineStr">
        <is>
          <t>04.3.01.12-0003</t>
        </is>
      </c>
      <c r="C160" s="381" t="inlineStr">
        <is>
          <t>Раствор кладочный, цементно-известковый, М50</t>
        </is>
      </c>
      <c r="D160" s="374" t="inlineStr">
        <is>
          <t>м3</t>
        </is>
      </c>
      <c r="E160" s="262" t="n">
        <v>82.06601999999999</v>
      </c>
      <c r="F160" s="383" t="n">
        <v>519.8</v>
      </c>
      <c r="G160" s="270">
        <f>ROUND(E160*F160,2)</f>
        <v/>
      </c>
      <c r="H160" s="269">
        <f>G160/$G$719</f>
        <v/>
      </c>
      <c r="I160" s="270">
        <f>ROUND(F160*Прил.10!$D$13,2)</f>
        <v/>
      </c>
      <c r="J160" s="270">
        <f>ROUND(I160*E160,2)</f>
        <v/>
      </c>
    </row>
    <row r="161" ht="25.5" customFormat="1" customHeight="1" s="343">
      <c r="A161" s="374" t="n">
        <v>134</v>
      </c>
      <c r="B161" s="374" t="inlineStr">
        <is>
          <t>23.8.05.03-0009</t>
        </is>
      </c>
      <c r="C161" s="381" t="inlineStr">
        <is>
          <t>Контргайка из ковкого чугуна с цилиндрической резьбой,</t>
        </is>
      </c>
      <c r="D161" s="374" t="inlineStr">
        <is>
          <t>10 шт.</t>
        </is>
      </c>
      <c r="E161" s="374" t="n">
        <v>245.8</v>
      </c>
      <c r="F161" s="383" t="n">
        <v>172.29</v>
      </c>
      <c r="G161" s="270">
        <f>ROUND(E161*F161,2)</f>
        <v/>
      </c>
      <c r="H161" s="269">
        <f>G161/$G$719</f>
        <v/>
      </c>
      <c r="I161" s="270">
        <f>ROUND(F161*Прил.10!$D$13,2)</f>
        <v/>
      </c>
      <c r="J161" s="270">
        <f>ROUND(I161*E161,2)</f>
        <v/>
      </c>
    </row>
    <row r="162" ht="25.5" customFormat="1" customHeight="1" s="343">
      <c r="A162" s="374" t="n">
        <v>135</v>
      </c>
      <c r="B162" s="374" t="inlineStr">
        <is>
          <t>08.4.03.02-0002</t>
        </is>
      </c>
      <c r="C162" s="381" t="inlineStr">
        <is>
          <t>Сталь арматурная, горячекатаная, гладкая, класс А-I, диаметр 8 мм</t>
        </is>
      </c>
      <c r="D162" s="374" t="inlineStr">
        <is>
          <t>т</t>
        </is>
      </c>
      <c r="E162" s="262" t="n">
        <v>6.227</v>
      </c>
      <c r="F162" s="383" t="n">
        <v>6780</v>
      </c>
      <c r="G162" s="270">
        <f>ROUND(E162*F162,2)</f>
        <v/>
      </c>
      <c r="H162" s="269">
        <f>G162/$G$719</f>
        <v/>
      </c>
      <c r="I162" s="270">
        <f>ROUND(F162*Прил.10!$D$13,2)</f>
        <v/>
      </c>
      <c r="J162" s="270">
        <f>ROUND(I162*E162,2)</f>
        <v/>
      </c>
    </row>
    <row r="163" ht="25.5" customFormat="1" customHeight="1" s="343">
      <c r="A163" s="374" t="n">
        <v>136</v>
      </c>
      <c r="B163" s="374" t="inlineStr">
        <is>
          <t>20.2.07.03-0006</t>
        </is>
      </c>
      <c r="C163" s="381" t="inlineStr">
        <is>
          <t>Лоток кабельный лестничного типа Л-400, ширина 400 мм</t>
        </is>
      </c>
      <c r="D163" s="374" t="inlineStr">
        <is>
          <t>м</t>
        </is>
      </c>
      <c r="E163" s="262" t="n">
        <v>951</v>
      </c>
      <c r="F163" s="383" t="n">
        <v>44.23</v>
      </c>
      <c r="G163" s="270">
        <f>ROUND(E163*F163,2)</f>
        <v/>
      </c>
      <c r="H163" s="269">
        <f>G163/$G$719</f>
        <v/>
      </c>
      <c r="I163" s="270">
        <f>ROUND(F163*Прил.10!$D$13,2)</f>
        <v/>
      </c>
      <c r="J163" s="270">
        <f>ROUND(I163*E163,2)</f>
        <v/>
      </c>
    </row>
    <row r="164" ht="25.5" customFormat="1" customHeight="1" s="343">
      <c r="A164" s="374" t="n">
        <v>137</v>
      </c>
      <c r="B164" s="374" t="inlineStr">
        <is>
          <t>07.2.06.03-0193</t>
        </is>
      </c>
      <c r="C164" s="381" t="inlineStr">
        <is>
          <t>Профиль стоечный: S1P толщиной стали 1,5 мм, шириной 200 мм</t>
        </is>
      </c>
      <c r="D164" s="374" t="inlineStr">
        <is>
          <t>м</t>
        </is>
      </c>
      <c r="E164" s="262" t="n">
        <v>630</v>
      </c>
      <c r="F164" s="383" t="n">
        <v>64.87</v>
      </c>
      <c r="G164" s="270">
        <f>ROUND(E164*F164,2)</f>
        <v/>
      </c>
      <c r="H164" s="269">
        <f>G164/$G$719</f>
        <v/>
      </c>
      <c r="I164" s="270">
        <f>ROUND(F164*Прил.10!$D$13,2)</f>
        <v/>
      </c>
      <c r="J164" s="270">
        <f>ROUND(I164*E164,2)</f>
        <v/>
      </c>
    </row>
    <row r="165" ht="25.5" customFormat="1" customHeight="1" s="343">
      <c r="A165" s="374" t="n">
        <v>138</v>
      </c>
      <c r="B165" s="374" t="inlineStr">
        <is>
          <t>23.8.05.03-0009</t>
        </is>
      </c>
      <c r="C165" s="381" t="inlineStr">
        <is>
          <t>Контргайка из ковкого чугуна с цилиндрической резьбой,</t>
        </is>
      </c>
      <c r="D165" s="374" t="inlineStr">
        <is>
          <t>10 шт</t>
        </is>
      </c>
      <c r="E165" s="374" t="n">
        <v>235.1</v>
      </c>
      <c r="F165" s="383" t="n">
        <v>172.29</v>
      </c>
      <c r="G165" s="270">
        <f>ROUND(E165*F165,2)</f>
        <v/>
      </c>
      <c r="H165" s="269">
        <f>G165/$G$719</f>
        <v/>
      </c>
      <c r="I165" s="270">
        <f>ROUND(F165*Прил.10!$D$13,2)</f>
        <v/>
      </c>
      <c r="J165" s="270">
        <f>ROUND(I165*E165,2)</f>
        <v/>
      </c>
    </row>
    <row r="166" ht="51" customFormat="1" customHeight="1" s="343">
      <c r="A166" s="374" t="n">
        <v>139</v>
      </c>
      <c r="B166" s="374" t="inlineStr">
        <is>
          <t>07.2.07.12-0019</t>
        </is>
      </c>
      <c r="C166" s="381" t="inlineStr">
        <is>
          <t>Элементы конструктивные зданий и сооружений с преобладанием горячекатаных профилей, средняя масса сборочной единицы до 0,1 т</t>
        </is>
      </c>
      <c r="D166" s="374" t="inlineStr">
        <is>
          <t>т</t>
        </is>
      </c>
      <c r="E166" s="262" t="n">
        <v>5.0104</v>
      </c>
      <c r="F166" s="383" t="n">
        <v>8060</v>
      </c>
      <c r="G166" s="270">
        <f>ROUND(E166*F166,2)</f>
        <v/>
      </c>
      <c r="H166" s="269">
        <f>G166/$G$719</f>
        <v/>
      </c>
      <c r="I166" s="270">
        <f>ROUND(F166*Прил.10!$D$13,2)</f>
        <v/>
      </c>
      <c r="J166" s="270">
        <f>ROUND(I166*E166,2)</f>
        <v/>
      </c>
    </row>
    <row r="167" ht="25.5" customFormat="1" customHeight="1" s="343">
      <c r="A167" s="374" t="n">
        <v>140</v>
      </c>
      <c r="B167" s="374" t="inlineStr">
        <is>
          <t>08.1.02.19-0017</t>
        </is>
      </c>
      <c r="C167" s="381" t="inlineStr">
        <is>
          <t>Уголок монтажный сейсмостойкий оцинкованный У1 50x50x3-2/8</t>
        </is>
      </c>
      <c r="D167" s="374" t="inlineStr">
        <is>
          <t>шт</t>
        </is>
      </c>
      <c r="E167" s="262" t="n">
        <v>340</v>
      </c>
      <c r="F167" s="383" t="n">
        <v>116.11</v>
      </c>
      <c r="G167" s="270">
        <f>ROUND(E167*F167,2)</f>
        <v/>
      </c>
      <c r="H167" s="269">
        <f>G167/$G$719</f>
        <v/>
      </c>
      <c r="I167" s="270">
        <f>ROUND(F167*Прил.10!$D$13,2)</f>
        <v/>
      </c>
      <c r="J167" s="270">
        <f>ROUND(I167*E167,2)</f>
        <v/>
      </c>
    </row>
    <row r="168" ht="38.25" customFormat="1" customHeight="1" s="343">
      <c r="A168" s="374" t="n">
        <v>141</v>
      </c>
      <c r="B168" s="374" t="inlineStr">
        <is>
          <t>11.1.03.01-0079</t>
        </is>
      </c>
      <c r="C168" s="381" t="inlineStr">
        <is>
          <t>Бруски обрезные, хвойных пород, длина 4-6,5 м, ширина 75-150 мм, толщина 40-75 мм, сорт III</t>
        </is>
      </c>
      <c r="D168" s="374" t="inlineStr">
        <is>
          <t>м3</t>
        </is>
      </c>
      <c r="E168" s="262" t="n">
        <v>28.061479</v>
      </c>
      <c r="F168" s="383" t="n">
        <v>1287</v>
      </c>
      <c r="G168" s="270">
        <f>ROUND(E168*F168,2)</f>
        <v/>
      </c>
      <c r="H168" s="269">
        <f>G168/$G$719</f>
        <v/>
      </c>
      <c r="I168" s="270">
        <f>ROUND(F168*Прил.10!$D$13,2)</f>
        <v/>
      </c>
      <c r="J168" s="270">
        <f>ROUND(I168*E168,2)</f>
        <v/>
      </c>
    </row>
    <row r="169" ht="38.25" customFormat="1" customHeight="1" s="343">
      <c r="A169" s="374" t="n">
        <v>142</v>
      </c>
      <c r="B169" s="374" t="inlineStr">
        <is>
          <t>08.4.03.03-0004</t>
        </is>
      </c>
      <c r="C169" s="381" t="inlineStr">
        <is>
          <t>Сталь арматурная рифленая свариваемая, класс А500С, диаметр 12 мм</t>
        </is>
      </c>
      <c r="D169" s="374" t="inlineStr">
        <is>
          <t>т</t>
        </is>
      </c>
      <c r="E169" s="262" t="n">
        <v>6.17894</v>
      </c>
      <c r="F169" s="383" t="n">
        <v>5584.58</v>
      </c>
      <c r="G169" s="270">
        <f>ROUND(E169*F169,2)</f>
        <v/>
      </c>
      <c r="H169" s="269">
        <f>G169/$G$719</f>
        <v/>
      </c>
      <c r="I169" s="270">
        <f>ROUND(F169*Прил.10!$D$13,2)</f>
        <v/>
      </c>
      <c r="J169" s="270">
        <f>ROUND(I169*E169,2)</f>
        <v/>
      </c>
    </row>
    <row r="170" ht="25.5" customFormat="1" customHeight="1" s="343">
      <c r="A170" s="374" t="n">
        <v>143</v>
      </c>
      <c r="B170" s="374" t="inlineStr">
        <is>
          <t>23.8.05.03-0009</t>
        </is>
      </c>
      <c r="C170" s="381" t="inlineStr">
        <is>
          <t>Контргайка из ковкого чугуна с цилиндрической резьбой,</t>
        </is>
      </c>
      <c r="D170" s="374" t="inlineStr">
        <is>
          <t>10 шт.</t>
        </is>
      </c>
      <c r="E170" s="374" t="n">
        <v>198.5</v>
      </c>
      <c r="F170" s="383" t="n">
        <v>172.29</v>
      </c>
      <c r="G170" s="270">
        <f>ROUND(E170*F170,2)</f>
        <v/>
      </c>
      <c r="H170" s="269">
        <f>G170/$G$719</f>
        <v/>
      </c>
      <c r="I170" s="270">
        <f>ROUND(F170*Прил.10!$D$13,2)</f>
        <v/>
      </c>
      <c r="J170" s="270">
        <f>ROUND(I170*E170,2)</f>
        <v/>
      </c>
    </row>
    <row r="171" ht="14.25" customFormat="1" customHeight="1" s="343">
      <c r="A171" s="374" t="n">
        <v>144</v>
      </c>
      <c r="B171" s="374" t="inlineStr">
        <is>
          <t>14.4.04.09-0022</t>
        </is>
      </c>
      <c r="C171" s="381" t="inlineStr">
        <is>
          <t>Эмаль ХВ-785, белая</t>
        </is>
      </c>
      <c r="D171" s="374" t="inlineStr">
        <is>
          <t>т</t>
        </is>
      </c>
      <c r="E171" s="262" t="n">
        <v>1.324415</v>
      </c>
      <c r="F171" s="383" t="n">
        <v>24119</v>
      </c>
      <c r="G171" s="270">
        <f>ROUND(E171*F171,2)</f>
        <v/>
      </c>
      <c r="H171" s="269">
        <f>G171/$G$719</f>
        <v/>
      </c>
      <c r="I171" s="270">
        <f>ROUND(F171*Прил.10!$D$13,2)</f>
        <v/>
      </c>
      <c r="J171" s="270">
        <f>ROUND(I171*E171,2)</f>
        <v/>
      </c>
    </row>
    <row r="172" ht="25.5" customFormat="1" customHeight="1" s="343">
      <c r="A172" s="374" t="n">
        <v>145</v>
      </c>
      <c r="B172" s="374" t="inlineStr">
        <is>
          <t>20.2.03.26-0051</t>
        </is>
      </c>
      <c r="C172" s="381" t="inlineStr">
        <is>
          <t>Разделитель лотковый горячеоцинкованный РЛ 2000x65 ХЛ1</t>
        </is>
      </c>
      <c r="D172" s="374" t="inlineStr">
        <is>
          <t>м</t>
        </is>
      </c>
      <c r="E172" s="262" t="n">
        <v>951</v>
      </c>
      <c r="F172" s="383" t="n">
        <v>31.66</v>
      </c>
      <c r="G172" s="270">
        <f>ROUND(E172*F172,2)</f>
        <v/>
      </c>
      <c r="H172" s="269">
        <f>G172/$G$719</f>
        <v/>
      </c>
      <c r="I172" s="270">
        <f>ROUND(F172*Прил.10!$D$13,2)</f>
        <v/>
      </c>
      <c r="J172" s="270">
        <f>ROUND(I172*E172,2)</f>
        <v/>
      </c>
    </row>
    <row r="173" ht="25.5" customFormat="1" customHeight="1" s="343">
      <c r="A173" s="374" t="n">
        <v>146</v>
      </c>
      <c r="B173" s="374" t="inlineStr">
        <is>
          <t>23.8.05.03-0009</t>
        </is>
      </c>
      <c r="C173" s="381" t="inlineStr">
        <is>
          <t>Контргайка из ковкого чугуна с цилиндрической резьбой,</t>
        </is>
      </c>
      <c r="D173" s="374" t="inlineStr">
        <is>
          <t>10 шт</t>
        </is>
      </c>
      <c r="E173" s="374" t="n">
        <v>174.4</v>
      </c>
      <c r="F173" s="383" t="n">
        <v>172.29</v>
      </c>
      <c r="G173" s="270">
        <f>ROUND(E173*F173,2)</f>
        <v/>
      </c>
      <c r="H173" s="269">
        <f>G173/$G$719</f>
        <v/>
      </c>
      <c r="I173" s="270">
        <f>ROUND(F173*Прил.10!$D$13,2)</f>
        <v/>
      </c>
      <c r="J173" s="270">
        <f>ROUND(I173*E173,2)</f>
        <v/>
      </c>
    </row>
    <row r="174" ht="38.25" customFormat="1" customHeight="1" s="343">
      <c r="A174" s="374" t="n">
        <v>147</v>
      </c>
      <c r="B174" s="374" t="inlineStr">
        <is>
          <t>08.4.03.01-0012</t>
        </is>
      </c>
      <c r="C174" s="381" t="inlineStr">
        <is>
          <t>Проволока арматурная из низкоуглеродистой стали Вр-I, диаметр 5 мм</t>
        </is>
      </c>
      <c r="D174" s="374" t="inlineStr">
        <is>
          <t>т</t>
        </is>
      </c>
      <c r="E174" s="262" t="n">
        <v>4.002</v>
      </c>
      <c r="F174" s="383" t="n">
        <v>7170.98</v>
      </c>
      <c r="G174" s="270">
        <f>ROUND(E174*F174,2)</f>
        <v/>
      </c>
      <c r="H174" s="269">
        <f>G174/$G$719</f>
        <v/>
      </c>
      <c r="I174" s="270">
        <f>ROUND(F174*Прил.10!$D$13,2)</f>
        <v/>
      </c>
      <c r="J174" s="270">
        <f>ROUND(I174*E174,2)</f>
        <v/>
      </c>
    </row>
    <row r="175" ht="25.5" customFormat="1" customHeight="1" s="343">
      <c r="A175" s="374" t="n">
        <v>148</v>
      </c>
      <c r="B175" s="374" t="inlineStr">
        <is>
          <t>04.1.02.01-0006</t>
        </is>
      </c>
      <c r="C175" s="381" t="inlineStr">
        <is>
          <t>Смеси бетонные мелкозернистого бетона (БСМ), класс В15 (М200)</t>
        </is>
      </c>
      <c r="D175" s="374" t="inlineStr">
        <is>
          <t>м3</t>
        </is>
      </c>
      <c r="E175" s="262" t="n">
        <v>58.3625</v>
      </c>
      <c r="F175" s="383" t="n">
        <v>490</v>
      </c>
      <c r="G175" s="270">
        <f>ROUND(E175*F175,2)</f>
        <v/>
      </c>
      <c r="H175" s="269">
        <f>G175/$G$719</f>
        <v/>
      </c>
      <c r="I175" s="270">
        <f>ROUND(F175*Прил.10!$D$13,2)</f>
        <v/>
      </c>
      <c r="J175" s="270">
        <f>ROUND(I175*E175,2)</f>
        <v/>
      </c>
    </row>
    <row r="176" ht="25.5" customFormat="1" customHeight="1" s="343">
      <c r="A176" s="374" t="n">
        <v>149</v>
      </c>
      <c r="B176" s="374" t="inlineStr">
        <is>
          <t>04.3.01.12-0111</t>
        </is>
      </c>
      <c r="C176" s="381" t="inlineStr">
        <is>
          <t>Раствор готовый отделочный тяжелый, цементно-известковый, состав 1:1:6</t>
        </is>
      </c>
      <c r="D176" s="374" t="inlineStr">
        <is>
          <t>м3</t>
        </is>
      </c>
      <c r="E176" s="262" t="n">
        <v>54.91444</v>
      </c>
      <c r="F176" s="383" t="n">
        <v>517.91</v>
      </c>
      <c r="G176" s="270">
        <f>ROUND(E176*F176,2)</f>
        <v/>
      </c>
      <c r="H176" s="269">
        <f>G176/$G$719</f>
        <v/>
      </c>
      <c r="I176" s="270">
        <f>ROUND(F176*Прил.10!$D$13,2)</f>
        <v/>
      </c>
      <c r="J176" s="270">
        <f>ROUND(I176*E176,2)</f>
        <v/>
      </c>
    </row>
    <row r="177" ht="25.5" customFormat="1" customHeight="1" s="343">
      <c r="A177" s="374" t="n">
        <v>150</v>
      </c>
      <c r="B177" s="374" t="inlineStr">
        <is>
          <t>19.3.01.06-0034</t>
        </is>
      </c>
      <c r="C177" s="381" t="inlineStr">
        <is>
          <t>Клапаны воздушные К-0,5 (503 мм), производительность до 250 тыс. м3/час</t>
        </is>
      </c>
      <c r="D177" s="374" t="inlineStr">
        <is>
          <t>шт.</t>
        </is>
      </c>
      <c r="E177" s="262" t="n">
        <v>4</v>
      </c>
      <c r="F177" s="383" t="n">
        <v>7098</v>
      </c>
      <c r="G177" s="270">
        <f>ROUND(E177*F177,2)</f>
        <v/>
      </c>
      <c r="H177" s="269">
        <f>G177/$G$719</f>
        <v/>
      </c>
      <c r="I177" s="270">
        <f>ROUND(F177*Прил.10!$D$13,2)</f>
        <v/>
      </c>
      <c r="J177" s="270">
        <f>ROUND(I177*E177,2)</f>
        <v/>
      </c>
    </row>
    <row r="178" ht="51" customFormat="1" customHeight="1" s="343">
      <c r="A178" s="374" t="n">
        <v>151</v>
      </c>
      <c r="B178" s="374" t="inlineStr">
        <is>
          <t>11.3.01.02-0012</t>
        </is>
      </c>
      <c r="C178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от 1,5-2 м2</t>
        </is>
      </c>
      <c r="D178" s="374" t="inlineStr">
        <is>
          <t>м2</t>
        </is>
      </c>
      <c r="E178" s="262" t="n">
        <v>18.69</v>
      </c>
      <c r="F178" s="383" t="n">
        <v>1500.1</v>
      </c>
      <c r="G178" s="270">
        <f>ROUND(E178*F178,2)</f>
        <v/>
      </c>
      <c r="H178" s="269">
        <f>G178/$G$719</f>
        <v/>
      </c>
      <c r="I178" s="270">
        <f>ROUND(F178*Прил.10!$D$13,2)</f>
        <v/>
      </c>
      <c r="J178" s="270">
        <f>ROUND(I178*E178,2)</f>
        <v/>
      </c>
    </row>
    <row r="179" ht="25.5" customFormat="1" customHeight="1" s="343">
      <c r="A179" s="374" t="n">
        <v>152</v>
      </c>
      <c r="B179" s="374" t="inlineStr">
        <is>
          <t>04.2.02.01-0013</t>
        </is>
      </c>
      <c r="C179" s="381" t="inlineStr">
        <is>
          <t>Асфальт литой: для покрытий тротуаров тип II (жесткий)</t>
        </is>
      </c>
      <c r="D179" s="374" t="inlineStr">
        <is>
          <t>т</t>
        </is>
      </c>
      <c r="E179" s="262" t="n">
        <v>60.16961</v>
      </c>
      <c r="F179" s="383" t="n">
        <v>455.39</v>
      </c>
      <c r="G179" s="270">
        <f>ROUND(E179*F179,2)</f>
        <v/>
      </c>
      <c r="H179" s="269">
        <f>G179/$G$719</f>
        <v/>
      </c>
      <c r="I179" s="270">
        <f>ROUND(F179*Прил.10!$D$13,2)</f>
        <v/>
      </c>
      <c r="J179" s="270">
        <f>ROUND(I179*E179,2)</f>
        <v/>
      </c>
    </row>
    <row r="180" ht="14.25" customFormat="1" customHeight="1" s="343">
      <c r="A180" s="374" t="n">
        <v>153</v>
      </c>
      <c r="B180" s="374" t="inlineStr">
        <is>
          <t>11.2.13.04-0011</t>
        </is>
      </c>
      <c r="C180" s="381" t="inlineStr">
        <is>
          <t>Щиты из досок, толщина 25 мм</t>
        </is>
      </c>
      <c r="D180" s="374" t="inlineStr">
        <is>
          <t>м2</t>
        </is>
      </c>
      <c r="E180" s="262" t="n">
        <v>766.24101</v>
      </c>
      <c r="F180" s="383" t="n">
        <v>35.53</v>
      </c>
      <c r="G180" s="270">
        <f>ROUND(E180*F180,2)</f>
        <v/>
      </c>
      <c r="H180" s="269">
        <f>G180/$G$719</f>
        <v/>
      </c>
      <c r="I180" s="270">
        <f>ROUND(F180*Прил.10!$D$13,2)</f>
        <v/>
      </c>
      <c r="J180" s="270">
        <f>ROUND(I180*E180,2)</f>
        <v/>
      </c>
    </row>
    <row r="181" ht="38.25" customFormat="1" customHeight="1" s="343">
      <c r="A181" s="374" t="n">
        <v>154</v>
      </c>
      <c r="B181" s="374" t="inlineStr">
        <is>
          <t>08.4.03.03-0010</t>
        </is>
      </c>
      <c r="C181" s="381" t="inlineStr">
        <is>
          <t>Сталь арматурная рифленая свариваемая, класс А500С, диаметр 28 мм</t>
        </is>
      </c>
      <c r="D181" s="374" t="inlineStr">
        <is>
          <t>т</t>
        </is>
      </c>
      <c r="E181" s="262" t="n">
        <v>4.8883</v>
      </c>
      <c r="F181" s="383" t="n">
        <v>5488.69</v>
      </c>
      <c r="G181" s="270">
        <f>ROUND(E181*F181,2)</f>
        <v/>
      </c>
      <c r="H181" s="269">
        <f>G181/$G$719</f>
        <v/>
      </c>
      <c r="I181" s="270">
        <f>ROUND(F181*Прил.10!$D$13,2)</f>
        <v/>
      </c>
      <c r="J181" s="270">
        <f>ROUND(I181*E181,2)</f>
        <v/>
      </c>
    </row>
    <row r="182" ht="25.5" customFormat="1" customHeight="1" s="343">
      <c r="A182" s="374" t="n">
        <v>155</v>
      </c>
      <c r="B182" s="374" t="inlineStr">
        <is>
          <t>14.4.01.02-0113</t>
        </is>
      </c>
      <c r="C182" s="381" t="inlineStr">
        <is>
          <t>Грунтовка акриловая, антисептическая, глубокого проникновения</t>
        </is>
      </c>
      <c r="D182" s="374" t="inlineStr">
        <is>
          <t>кг</t>
        </is>
      </c>
      <c r="E182" s="262" t="n">
        <v>1708.46</v>
      </c>
      <c r="F182" s="383" t="n">
        <v>15.25</v>
      </c>
      <c r="G182" s="270">
        <f>ROUND(E182*F182,2)</f>
        <v/>
      </c>
      <c r="H182" s="269">
        <f>G182/$G$719</f>
        <v/>
      </c>
      <c r="I182" s="270">
        <f>ROUND(F182*Прил.10!$D$13,2)</f>
        <v/>
      </c>
      <c r="J182" s="270">
        <f>ROUND(I182*E182,2)</f>
        <v/>
      </c>
    </row>
    <row r="183" ht="25.5" customFormat="1" customHeight="1" s="343">
      <c r="A183" s="374" t="n">
        <v>156</v>
      </c>
      <c r="B183" s="374" t="inlineStr">
        <is>
          <t>08.1.02.19-0017</t>
        </is>
      </c>
      <c r="C183" s="381" t="inlineStr">
        <is>
          <t>Уголок монтажный сейсмостойкий оцинкованный У1 50x50x3-2/8</t>
        </is>
      </c>
      <c r="D183" s="374" t="inlineStr">
        <is>
          <t>шт</t>
        </is>
      </c>
      <c r="E183" s="262" t="n">
        <v>222</v>
      </c>
      <c r="F183" s="383" t="n">
        <v>116.11</v>
      </c>
      <c r="G183" s="270">
        <f>ROUND(E183*F183,2)</f>
        <v/>
      </c>
      <c r="H183" s="269">
        <f>G183/$G$719</f>
        <v/>
      </c>
      <c r="I183" s="270">
        <f>ROUND(F183*Прил.10!$D$13,2)</f>
        <v/>
      </c>
      <c r="J183" s="270">
        <f>ROUND(I183*E183,2)</f>
        <v/>
      </c>
    </row>
    <row r="184" ht="25.5" customFormat="1" customHeight="1" s="343">
      <c r="A184" s="374" t="n">
        <v>157</v>
      </c>
      <c r="B184" s="374" t="inlineStr">
        <is>
          <t>20.3.03.04-0456</t>
        </is>
      </c>
      <c r="C184" s="381" t="inlineStr">
        <is>
          <t>Светильники настенные для компактных люминесцентных ламп типа NBT 21 F226</t>
        </is>
      </c>
      <c r="D184" s="374" t="inlineStr">
        <is>
          <t>шт.</t>
        </is>
      </c>
      <c r="E184" s="262" t="n">
        <v>23</v>
      </c>
      <c r="F184" s="383" t="n">
        <v>1074.23</v>
      </c>
      <c r="G184" s="270">
        <f>ROUND(E184*F184,2)</f>
        <v/>
      </c>
      <c r="H184" s="269">
        <f>G184/$G$719</f>
        <v/>
      </c>
      <c r="I184" s="270">
        <f>ROUND(F184*Прил.10!$D$13,2)</f>
        <v/>
      </c>
      <c r="J184" s="270">
        <f>ROUND(I184*E184,2)</f>
        <v/>
      </c>
    </row>
    <row r="185" ht="38.25" customFormat="1" customHeight="1" s="343">
      <c r="A185" s="374" t="n">
        <v>158</v>
      </c>
      <c r="B185" s="374" t="inlineStr">
        <is>
          <t>20.2.03.03-0043</t>
        </is>
      </c>
      <c r="C185" s="381" t="inlineStr">
        <is>
          <t>Консоль кабельная усиленная сейсмостойкая горячеоцинкованная КУ-500</t>
        </is>
      </c>
      <c r="D185" s="374" t="inlineStr">
        <is>
          <t>шт.</t>
        </is>
      </c>
      <c r="E185" s="262" t="n">
        <v>180</v>
      </c>
      <c r="F185" s="383" t="n">
        <v>132.79</v>
      </c>
      <c r="G185" s="270">
        <f>ROUND(E185*F185,2)</f>
        <v/>
      </c>
      <c r="H185" s="269">
        <f>G185/$G$719</f>
        <v/>
      </c>
      <c r="I185" s="270">
        <f>ROUND(F185*Прил.10!$D$13,2)</f>
        <v/>
      </c>
      <c r="J185" s="270">
        <f>ROUND(I185*E185,2)</f>
        <v/>
      </c>
    </row>
    <row r="186" ht="38.25" customFormat="1" customHeight="1" s="343">
      <c r="A186" s="374" t="n">
        <v>159</v>
      </c>
      <c r="B186" s="374" t="inlineStr">
        <is>
          <t>69.2.02.02-0034</t>
        </is>
      </c>
      <c r="C186" s="381" t="inlineStr">
        <is>
          <t>Клапаны воздушные с механизмом исполнительным: МЭО-40/25-0.25 КВУ 2400х1000Б</t>
        </is>
      </c>
      <c r="D186" s="374" t="inlineStr">
        <is>
          <t>шт.</t>
        </is>
      </c>
      <c r="E186" s="262" t="n">
        <v>4</v>
      </c>
      <c r="F186" s="383" t="n">
        <v>5830</v>
      </c>
      <c r="G186" s="270">
        <f>ROUND(E186*F186,2)</f>
        <v/>
      </c>
      <c r="H186" s="269">
        <f>G186/$G$719</f>
        <v/>
      </c>
      <c r="I186" s="270">
        <f>ROUND(F186*Прил.10!$D$13,2)</f>
        <v/>
      </c>
      <c r="J186" s="270">
        <f>ROUND(I186*E186,2)</f>
        <v/>
      </c>
    </row>
    <row r="187" ht="38.25" customFormat="1" customHeight="1" s="343">
      <c r="A187" s="374" t="n">
        <v>160</v>
      </c>
      <c r="B187" s="374" t="inlineStr">
        <is>
          <t>20.2.07.08-0001</t>
        </is>
      </c>
      <c r="C187" s="381" t="inlineStr">
        <is>
          <t>Разветвитель Т-образный глубокий сейсмостойкий ЛО-3-400, горячеоцинкованный</t>
        </is>
      </c>
      <c r="D187" s="374" t="inlineStr">
        <is>
          <t>шт.</t>
        </is>
      </c>
      <c r="E187" s="262" t="n">
        <v>71</v>
      </c>
      <c r="F187" s="383" t="n">
        <v>328.12</v>
      </c>
      <c r="G187" s="270">
        <f>ROUND(E187*F187,2)</f>
        <v/>
      </c>
      <c r="H187" s="269">
        <f>G187/$G$719</f>
        <v/>
      </c>
      <c r="I187" s="270">
        <f>ROUND(F187*Прил.10!$D$13,2)</f>
        <v/>
      </c>
      <c r="J187" s="270">
        <f>ROUND(I187*E187,2)</f>
        <v/>
      </c>
    </row>
    <row r="188" ht="51" customFormat="1" customHeight="1" s="343">
      <c r="A188" s="374" t="n">
        <v>161</v>
      </c>
      <c r="B188" s="374" t="inlineStr">
        <is>
          <t>07.2.06.03-0193</t>
        </is>
      </c>
      <c r="C188" s="381" t="inlineStr">
        <is>
          <t>Профиль стоечный: S1P толщиной стали 1,5 мм, шириной 200 мм (прим. Профиль ST 41/41/2,0-6 D ТУ 5285-002-17919807-2014)</t>
        </is>
      </c>
      <c r="D188" s="374" t="inlineStr">
        <is>
          <t>м</t>
        </is>
      </c>
      <c r="E188" s="262" t="n">
        <v>354</v>
      </c>
      <c r="F188" s="383" t="n">
        <v>64.87</v>
      </c>
      <c r="G188" s="270">
        <f>ROUND(E188*F188,2)</f>
        <v/>
      </c>
      <c r="H188" s="269">
        <f>G188/$G$719</f>
        <v/>
      </c>
      <c r="I188" s="270">
        <f>ROUND(F188*Прил.10!$D$13,2)</f>
        <v/>
      </c>
      <c r="J188" s="270">
        <f>ROUND(I188*E188,2)</f>
        <v/>
      </c>
    </row>
    <row r="189" ht="25.5" customFormat="1" customHeight="1" s="343">
      <c r="A189" s="374" t="n">
        <v>162</v>
      </c>
      <c r="B189" s="374" t="inlineStr">
        <is>
          <t>12.1.02.10-0096</t>
        </is>
      </c>
      <c r="C189" s="381" t="inlineStr">
        <is>
          <t>Мембрана однослойная ветрозащитная гидроизоляционная Tyvek Housewrap</t>
        </is>
      </c>
      <c r="D189" s="374" t="inlineStr">
        <is>
          <t>10 м2</t>
        </is>
      </c>
      <c r="E189" s="262" t="n">
        <v>88.92</v>
      </c>
      <c r="F189" s="383" t="n">
        <v>253</v>
      </c>
      <c r="G189" s="270">
        <f>ROUND(E189*F189,2)</f>
        <v/>
      </c>
      <c r="H189" s="269">
        <f>G189/$G$719</f>
        <v/>
      </c>
      <c r="I189" s="270">
        <f>ROUND(F189*Прил.10!$D$13,2)</f>
        <v/>
      </c>
      <c r="J189" s="270">
        <f>ROUND(I189*E189,2)</f>
        <v/>
      </c>
    </row>
    <row r="190" ht="25.5" customFormat="1" customHeight="1" s="343">
      <c r="A190" s="374" t="n">
        <v>163</v>
      </c>
      <c r="B190" s="374" t="inlineStr">
        <is>
          <t>08.1.02.19-0017</t>
        </is>
      </c>
      <c r="C190" s="381" t="inlineStr">
        <is>
          <t>Уголок монтажный сейсмостойкий оцинкованный У1 50x50x3-2/8</t>
        </is>
      </c>
      <c r="D190" s="374" t="inlineStr">
        <is>
          <t>шт.</t>
        </is>
      </c>
      <c r="E190" s="262" t="n">
        <v>180</v>
      </c>
      <c r="F190" s="383" t="n">
        <v>116.11</v>
      </c>
      <c r="G190" s="270">
        <f>ROUND(E190*F190,2)</f>
        <v/>
      </c>
      <c r="H190" s="269">
        <f>G190/$G$719</f>
        <v/>
      </c>
      <c r="I190" s="270">
        <f>ROUND(F190*Прил.10!$D$13,2)</f>
        <v/>
      </c>
      <c r="J190" s="270">
        <f>ROUND(I190*E190,2)</f>
        <v/>
      </c>
    </row>
    <row r="191" ht="25.5" customFormat="1" customHeight="1" s="343">
      <c r="A191" s="374" t="n">
        <v>164</v>
      </c>
      <c r="B191" s="374" t="inlineStr">
        <is>
          <t>12.2.05.11-0024</t>
        </is>
      </c>
      <c r="C191" s="381" t="inlineStr">
        <is>
          <t>Плиты минераловатные жесткие ТЕРМОПОЛ (ПЖ-140)</t>
        </is>
      </c>
      <c r="D191" s="374" t="inlineStr">
        <is>
          <t>м3</t>
        </is>
      </c>
      <c r="E191" s="262" t="n">
        <v>29.64</v>
      </c>
      <c r="F191" s="383" t="n">
        <v>699.86</v>
      </c>
      <c r="G191" s="270">
        <f>ROUND(E191*F191,2)</f>
        <v/>
      </c>
      <c r="H191" s="269">
        <f>G191/$G$719</f>
        <v/>
      </c>
      <c r="I191" s="270">
        <f>ROUND(F191*Прил.10!$D$13,2)</f>
        <v/>
      </c>
      <c r="J191" s="270">
        <f>ROUND(I191*E191,2)</f>
        <v/>
      </c>
    </row>
    <row r="192" ht="25.5" customFormat="1" customHeight="1" s="343">
      <c r="A192" s="374" t="n">
        <v>165</v>
      </c>
      <c r="B192" s="374" t="inlineStr">
        <is>
          <t>20.3.03.04-0456</t>
        </is>
      </c>
      <c r="C192" s="381" t="inlineStr">
        <is>
          <t>Светильники настенные для компактных люминесцентных ламп типа NBT 21 F226</t>
        </is>
      </c>
      <c r="D192" s="374" t="inlineStr">
        <is>
          <t>шт.</t>
        </is>
      </c>
      <c r="E192" s="262" t="n">
        <v>19</v>
      </c>
      <c r="F192" s="383" t="n">
        <v>1074.23</v>
      </c>
      <c r="G192" s="270">
        <f>ROUND(E192*F192,2)</f>
        <v/>
      </c>
      <c r="H192" s="269">
        <f>G192/$G$719</f>
        <v/>
      </c>
      <c r="I192" s="270">
        <f>ROUND(F192*Прил.10!$D$13,2)</f>
        <v/>
      </c>
      <c r="J192" s="270">
        <f>ROUND(I192*E192,2)</f>
        <v/>
      </c>
    </row>
    <row r="193" ht="25.5" customFormat="1" customHeight="1" s="343">
      <c r="A193" s="374" t="n">
        <v>166</v>
      </c>
      <c r="B193" s="374" t="inlineStr">
        <is>
          <t>01.7.15.02-0011</t>
        </is>
      </c>
      <c r="C193" s="381" t="inlineStr">
        <is>
          <t>Анкер, со стопорным винтом M6х23.5 А4, с гайкой фиксатором А4, диаметр 15 мм</t>
        </is>
      </c>
      <c r="D193" s="374" t="inlineStr">
        <is>
          <t>100 шт.</t>
        </is>
      </c>
      <c r="E193" s="374" t="n">
        <v>7.32</v>
      </c>
      <c r="F193" s="383" t="n">
        <v>2713</v>
      </c>
      <c r="G193" s="270">
        <f>ROUND(E193*F193,2)</f>
        <v/>
      </c>
      <c r="H193" s="269">
        <f>G193/$G$719</f>
        <v/>
      </c>
      <c r="I193" s="270">
        <f>ROUND(F193*Прил.10!$D$13,2)</f>
        <v/>
      </c>
      <c r="J193" s="270">
        <f>ROUND(I193*E193,2)</f>
        <v/>
      </c>
    </row>
    <row r="194" ht="38.25" customFormat="1" customHeight="1" s="343">
      <c r="A194" s="374" t="n">
        <v>167</v>
      </c>
      <c r="B194" s="374" t="inlineStr">
        <is>
          <t>06.2.04.01-0024</t>
        </is>
      </c>
      <c r="C194" s="381" t="inlineStr">
        <is>
          <t>Плитка кислотоупорная шамотная, квадратная и прямоугольная, толщина 50 мм</t>
        </is>
      </c>
      <c r="D194" s="374" t="inlineStr">
        <is>
          <t>м2</t>
        </is>
      </c>
      <c r="E194" s="262" t="n">
        <v>90.28</v>
      </c>
      <c r="F194" s="383" t="n">
        <v>208.44</v>
      </c>
      <c r="G194" s="270">
        <f>ROUND(E194*F194,2)</f>
        <v/>
      </c>
      <c r="H194" s="269">
        <f>G194/$G$719</f>
        <v/>
      </c>
      <c r="I194" s="270">
        <f>ROUND(F194*Прил.10!$D$13,2)</f>
        <v/>
      </c>
      <c r="J194" s="270">
        <f>ROUND(I194*E194,2)</f>
        <v/>
      </c>
    </row>
    <row r="195" ht="25.5" customFormat="1" customHeight="1" s="343">
      <c r="A195" s="374" t="n">
        <v>168</v>
      </c>
      <c r="B195" s="374" t="inlineStr">
        <is>
          <t>20.2.04.03-0001</t>
        </is>
      </c>
      <c r="C195" s="381" t="inlineStr">
        <is>
          <t>Короб кабельный крестообразный У1095 У3, размер 200х100х512 мм</t>
        </is>
      </c>
      <c r="D195" s="374" t="inlineStr">
        <is>
          <t>шт.</t>
        </is>
      </c>
      <c r="E195" s="262" t="n">
        <v>69</v>
      </c>
      <c r="F195" s="383" t="n">
        <v>268.05</v>
      </c>
      <c r="G195" s="270">
        <f>ROUND(E195*F195,2)</f>
        <v/>
      </c>
      <c r="H195" s="269">
        <f>G195/$G$719</f>
        <v/>
      </c>
      <c r="I195" s="270">
        <f>ROUND(F195*Прил.10!$D$13,2)</f>
        <v/>
      </c>
      <c r="J195" s="270">
        <f>ROUND(I195*E195,2)</f>
        <v/>
      </c>
    </row>
    <row r="196" ht="51" customFormat="1" customHeight="1" s="343">
      <c r="A196" s="374" t="n">
        <v>169</v>
      </c>
      <c r="B196" s="374" t="inlineStr">
        <is>
          <t>11.3.01.02-0010</t>
        </is>
      </c>
      <c r="C196" s="381" t="inlineStr">
        <is>
          <t>Блок дверной входной из ПВХ-профилей, с простой коробкой, однопольный с офисной фурнитурой, без стеклопакета по типу сэндвич, площадь более 2 м2</t>
        </is>
      </c>
      <c r="D196" s="374" t="inlineStr">
        <is>
          <t>м2</t>
        </is>
      </c>
      <c r="E196" s="262" t="n">
        <v>13.02</v>
      </c>
      <c r="F196" s="383" t="n">
        <v>1419.27</v>
      </c>
      <c r="G196" s="270">
        <f>ROUND(E196*F196,2)</f>
        <v/>
      </c>
      <c r="H196" s="269">
        <f>G196/$G$719</f>
        <v/>
      </c>
      <c r="I196" s="270">
        <f>ROUND(F196*Прил.10!$D$13,2)</f>
        <v/>
      </c>
      <c r="J196" s="270">
        <f>ROUND(I196*E196,2)</f>
        <v/>
      </c>
    </row>
    <row r="197" ht="14.25" customFormat="1" customHeight="1" s="343">
      <c r="A197" s="374" t="n">
        <v>170</v>
      </c>
      <c r="B197" s="374" t="inlineStr">
        <is>
          <t>20.2.08.05-0021</t>
        </is>
      </c>
      <c r="C197" s="381" t="inlineStr">
        <is>
          <t>Профиль монтажный перфорированный</t>
        </is>
      </c>
      <c r="D197" s="374" t="inlineStr">
        <is>
          <t>шт</t>
        </is>
      </c>
      <c r="E197" s="262" t="n">
        <v>240</v>
      </c>
      <c r="F197" s="383" t="n">
        <v>76.84</v>
      </c>
      <c r="G197" s="270">
        <f>ROUND(E197*F197,2)</f>
        <v/>
      </c>
      <c r="H197" s="269">
        <f>G197/$G$719</f>
        <v/>
      </c>
      <c r="I197" s="270">
        <f>ROUND(F197*Прил.10!$D$13,2)</f>
        <v/>
      </c>
      <c r="J197" s="270">
        <f>ROUND(I197*E197,2)</f>
        <v/>
      </c>
    </row>
    <row r="198" ht="38.25" customFormat="1" customHeight="1" s="343">
      <c r="A198" s="374" t="n">
        <v>171</v>
      </c>
      <c r="B198" s="374" t="inlineStr">
        <is>
          <t>14.4.01.19-0002</t>
        </is>
      </c>
      <c r="C198" s="381" t="inlineStr">
        <is>
          <t>Грунтовка химстойкая на основе сополимера винилиденхлорида с винилхлоридом, красно-коричневая</t>
        </is>
      </c>
      <c r="D198" s="374" t="inlineStr">
        <is>
          <t>т</t>
        </is>
      </c>
      <c r="E198" s="262" t="n">
        <v>0.63853</v>
      </c>
      <c r="F198" s="383" t="n">
        <v>28447.65</v>
      </c>
      <c r="G198" s="270">
        <f>ROUND(E198*F198,2)</f>
        <v/>
      </c>
      <c r="H198" s="269">
        <f>G198/$G$719</f>
        <v/>
      </c>
      <c r="I198" s="270">
        <f>ROUND(F198*Прил.10!$D$13,2)</f>
        <v/>
      </c>
      <c r="J198" s="270">
        <f>ROUND(I198*E198,2)</f>
        <v/>
      </c>
    </row>
    <row r="199" ht="51" customFormat="1" customHeight="1" s="343">
      <c r="A199" s="374" t="n">
        <v>172</v>
      </c>
      <c r="B199" s="374" t="inlineStr">
        <is>
          <t>11.3.02.02-0024</t>
        </is>
      </c>
      <c r="C199" s="381" t="inlineStr">
        <is>
          <t>Блок оконный из ПВХ-профилей, одностворчатый, с поворотной створкой, с однокамерным стеклопакетом (24 мм), площадью более 1,5 м2</t>
        </is>
      </c>
      <c r="D199" s="374" t="inlineStr">
        <is>
          <t>м2</t>
        </is>
      </c>
      <c r="E199" s="262" t="n">
        <v>6.1</v>
      </c>
      <c r="F199" s="383" t="n">
        <v>2966.06</v>
      </c>
      <c r="G199" s="270">
        <f>ROUND(E199*F199,2)</f>
        <v/>
      </c>
      <c r="H199" s="269">
        <f>G199/$G$719</f>
        <v/>
      </c>
      <c r="I199" s="270">
        <f>ROUND(F199*Прил.10!$D$13,2)</f>
        <v/>
      </c>
      <c r="J199" s="270">
        <f>ROUND(I199*E199,2)</f>
        <v/>
      </c>
    </row>
    <row r="200" ht="25.5" customFormat="1" customHeight="1" s="343">
      <c r="A200" s="374" t="n">
        <v>173</v>
      </c>
      <c r="B200" s="374" t="inlineStr">
        <is>
          <t>14.2.02.12-0801</t>
        </is>
      </c>
      <c r="C200" s="381" t="inlineStr">
        <is>
          <t>Пена противопожарная, марка "PROMAFOAM-C" (700 мл)</t>
        </is>
      </c>
      <c r="D200" s="374" t="inlineStr">
        <is>
          <t>шт.</t>
        </is>
      </c>
      <c r="E200" s="262" t="n">
        <v>50</v>
      </c>
      <c r="F200" s="383" t="n">
        <v>357.6</v>
      </c>
      <c r="G200" s="270">
        <f>ROUND(E200*F200,2)</f>
        <v/>
      </c>
      <c r="H200" s="269">
        <f>G200/$G$719</f>
        <v/>
      </c>
      <c r="I200" s="270">
        <f>ROUND(F200*Прил.10!$D$13,2)</f>
        <v/>
      </c>
      <c r="J200" s="270">
        <f>ROUND(I200*E200,2)</f>
        <v/>
      </c>
    </row>
    <row r="201" ht="14.25" customFormat="1" customHeight="1" s="343">
      <c r="A201" s="374" t="n">
        <v>174</v>
      </c>
      <c r="B201" s="374" t="inlineStr">
        <is>
          <t>02.3.01.07-0004</t>
        </is>
      </c>
      <c r="C201" s="381" t="inlineStr">
        <is>
          <t>Песок кварцевый ЛПК-5</t>
        </is>
      </c>
      <c r="D201" s="374" t="inlineStr">
        <is>
          <t>кг</t>
        </is>
      </c>
      <c r="E201" s="262" t="n">
        <v>68654.22</v>
      </c>
      <c r="F201" s="383" t="n">
        <v>0.26</v>
      </c>
      <c r="G201" s="270">
        <f>ROUND(E201*F201,2)</f>
        <v/>
      </c>
      <c r="H201" s="269">
        <f>G201/$G$719</f>
        <v/>
      </c>
      <c r="I201" s="270">
        <f>ROUND(F201*Прил.10!$D$13,2)</f>
        <v/>
      </c>
      <c r="J201" s="270">
        <f>ROUND(I201*E201,2)</f>
        <v/>
      </c>
    </row>
    <row r="202" ht="25.5" customFormat="1" customHeight="1" s="343">
      <c r="A202" s="374" t="n">
        <v>175</v>
      </c>
      <c r="B202" s="374" t="inlineStr">
        <is>
          <t>21.1.06.10-0363</t>
        </is>
      </c>
      <c r="C202" s="381" t="inlineStr">
        <is>
          <t>Кабель силовой с медными жилами ВВГнг(A)-LS 2х2,5ок(N)-1000</t>
        </is>
      </c>
      <c r="D202" s="374" t="inlineStr">
        <is>
          <t>1000 м</t>
        </is>
      </c>
      <c r="E202" s="262" t="n">
        <v>2.04</v>
      </c>
      <c r="F202" s="383" t="n">
        <v>8657.629999999999</v>
      </c>
      <c r="G202" s="270">
        <f>ROUND(E202*F202,2)</f>
        <v/>
      </c>
      <c r="H202" s="269">
        <f>G202/$G$719</f>
        <v/>
      </c>
      <c r="I202" s="270">
        <f>ROUND(F202*Прил.10!$D$13,2)</f>
        <v/>
      </c>
      <c r="J202" s="270">
        <f>ROUND(I202*E202,2)</f>
        <v/>
      </c>
    </row>
    <row r="203" ht="25.5" customFormat="1" customHeight="1" s="343">
      <c r="A203" s="374" t="n">
        <v>176</v>
      </c>
      <c r="B203" s="374" t="inlineStr">
        <is>
          <t>01.7.15.02-0091</t>
        </is>
      </c>
      <c r="C203" s="381" t="inlineStr">
        <is>
          <t>Болты шестигранные оцинкованные для монтажа стальных конструкций М8x40</t>
        </is>
      </c>
      <c r="D203" s="374" t="inlineStr">
        <is>
          <t>кг</t>
        </is>
      </c>
      <c r="E203" s="262">
        <f>0.06*7680</f>
        <v/>
      </c>
      <c r="F203" s="383" t="n">
        <v>37.84</v>
      </c>
      <c r="G203" s="270">
        <f>ROUND(E203*F203,2)</f>
        <v/>
      </c>
      <c r="H203" s="269">
        <f>G203/$G$719</f>
        <v/>
      </c>
      <c r="I203" s="270">
        <f>ROUND(F203*Прил.10!$D$13,2)</f>
        <v/>
      </c>
      <c r="J203" s="270">
        <f>ROUND(I203*E203,2)</f>
        <v/>
      </c>
    </row>
    <row r="204" ht="38.25" customFormat="1" customHeight="1" s="343">
      <c r="A204" s="374" t="n">
        <v>177</v>
      </c>
      <c r="B204" s="374" t="inlineStr">
        <is>
          <t>11.1.03.06-0095</t>
        </is>
      </c>
      <c r="C204" s="381" t="inlineStr">
        <is>
          <t>Доска обрезная, хвойных пород, ширина 75-150 мм, толщина 44 мм и более, длина 4-6,5 м, сорт III</t>
        </is>
      </c>
      <c r="D204" s="374" t="inlineStr">
        <is>
          <t>м3</t>
        </is>
      </c>
      <c r="E204" s="262" t="n">
        <v>16.062993</v>
      </c>
      <c r="F204" s="383" t="n">
        <v>1056</v>
      </c>
      <c r="G204" s="270">
        <f>ROUND(E204*F204,2)</f>
        <v/>
      </c>
      <c r="H204" s="269">
        <f>G204/$G$719</f>
        <v/>
      </c>
      <c r="I204" s="270">
        <f>ROUND(F204*Прил.10!$D$13,2)</f>
        <v/>
      </c>
      <c r="J204" s="270">
        <f>ROUND(I204*E204,2)</f>
        <v/>
      </c>
    </row>
    <row r="205" ht="25.5" customFormat="1" customHeight="1" s="343">
      <c r="A205" s="374" t="n">
        <v>178</v>
      </c>
      <c r="B205" s="374" t="inlineStr">
        <is>
          <t>01.6.04.02-0011</t>
        </is>
      </c>
      <c r="C205" s="381" t="inlineStr">
        <is>
          <t>Панели потолочные с комплектующими «Армстронг»</t>
        </is>
      </c>
      <c r="D205" s="374" t="inlineStr">
        <is>
          <t>м2</t>
        </is>
      </c>
      <c r="E205" s="262" t="n">
        <v>318.888</v>
      </c>
      <c r="F205" s="383" t="n">
        <v>51.8</v>
      </c>
      <c r="G205" s="270">
        <f>ROUND(E205*F205,2)</f>
        <v/>
      </c>
      <c r="H205" s="269">
        <f>G205/$G$719</f>
        <v/>
      </c>
      <c r="I205" s="270">
        <f>ROUND(F205*Прил.10!$D$13,2)</f>
        <v/>
      </c>
      <c r="J205" s="270">
        <f>ROUND(I205*E205,2)</f>
        <v/>
      </c>
    </row>
    <row r="206" ht="76.7" customFormat="1" customHeight="1" s="343">
      <c r="A206" s="374" t="n">
        <v>179</v>
      </c>
      <c r="B206" s="374" t="inlineStr">
        <is>
          <t>21.1.06.10-0183</t>
        </is>
      </c>
      <c r="C206" s="381" t="inlineStr">
        <is>
          <t>Кабель силовой огнестойкий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ВВГнг(A)-FRLS 4х2,5ок(N)</t>
        </is>
      </c>
      <c r="D206" s="374" t="inlineStr">
        <is>
          <t>1000 м</t>
        </is>
      </c>
      <c r="E206" s="262" t="n">
        <v>0.51</v>
      </c>
      <c r="F206" s="383" t="n">
        <v>30705.88</v>
      </c>
      <c r="G206" s="270">
        <f>ROUND(E206*F206,2)</f>
        <v/>
      </c>
      <c r="H206" s="269">
        <f>G206/$G$719</f>
        <v/>
      </c>
      <c r="I206" s="270">
        <f>ROUND(F206*Прил.10!$D$13,2)</f>
        <v/>
      </c>
      <c r="J206" s="270">
        <f>ROUND(I206*E206,2)</f>
        <v/>
      </c>
    </row>
    <row r="207" ht="38.25" customFormat="1" customHeight="1" s="343">
      <c r="A207" s="374" t="n">
        <v>180</v>
      </c>
      <c r="B207" s="374" t="inlineStr">
        <is>
          <t>07.1.01.01-0020</t>
        </is>
      </c>
      <c r="C207" s="381" t="inlineStr">
        <is>
          <t>Дверь противопожарная металлическая однопольная ДПМ-01/60, размером 1000х2100 мм</t>
        </is>
      </c>
      <c r="D207" s="374" t="inlineStr">
        <is>
          <t>шт.</t>
        </is>
      </c>
      <c r="E207" s="262" t="n">
        <v>5</v>
      </c>
      <c r="F207" s="383" t="n">
        <v>3105</v>
      </c>
      <c r="G207" s="270">
        <f>ROUND(E207*F207,2)</f>
        <v/>
      </c>
      <c r="H207" s="269">
        <f>G207/$G$719</f>
        <v/>
      </c>
      <c r="I207" s="270">
        <f>ROUND(F207*Прил.10!$D$13,2)</f>
        <v/>
      </c>
      <c r="J207" s="270">
        <f>ROUND(I207*E207,2)</f>
        <v/>
      </c>
    </row>
    <row r="208" ht="38.25" customFormat="1" customHeight="1" s="343">
      <c r="A208" s="374" t="n">
        <v>181</v>
      </c>
      <c r="B208" s="374" t="inlineStr">
        <is>
          <t>08.4.03.03-0031</t>
        </is>
      </c>
      <c r="C208" s="381" t="inlineStr">
        <is>
          <t>Горячекатаная арматурная сталь периодического профиля класса А-III, диаметром 10 мм</t>
        </is>
      </c>
      <c r="D208" s="374" t="inlineStr">
        <is>
          <t>т</t>
        </is>
      </c>
      <c r="E208" s="262" t="n">
        <v>1.913</v>
      </c>
      <c r="F208" s="383" t="n">
        <v>8014.11</v>
      </c>
      <c r="G208" s="270">
        <f>ROUND(E208*F208,2)</f>
        <v/>
      </c>
      <c r="H208" s="269">
        <f>G208/$G$719</f>
        <v/>
      </c>
      <c r="I208" s="270">
        <f>ROUND(F208*Прил.10!$D$13,2)</f>
        <v/>
      </c>
      <c r="J208" s="270">
        <f>ROUND(I208*E208,2)</f>
        <v/>
      </c>
    </row>
    <row r="209" ht="38.25" customFormat="1" customHeight="1" s="343">
      <c r="A209" s="374" t="n">
        <v>182</v>
      </c>
      <c r="B209" s="374" t="inlineStr">
        <is>
          <t>20.3.03.04-0261</t>
        </is>
      </c>
      <c r="C209" s="381" t="inlineStr">
        <is>
          <t>Светильники люминесцентные потолочные ARS/S 4х18 HF ES1 с ЭПРА, с аварийным блоком</t>
        </is>
      </c>
      <c r="D209" s="374" t="inlineStr">
        <is>
          <t>шт.</t>
        </is>
      </c>
      <c r="E209" s="262" t="n">
        <v>11</v>
      </c>
      <c r="F209" s="383" t="n">
        <v>1384.69</v>
      </c>
      <c r="G209" s="270">
        <f>ROUND(E209*F209,2)</f>
        <v/>
      </c>
      <c r="H209" s="269">
        <f>G209/$G$719</f>
        <v/>
      </c>
      <c r="I209" s="270">
        <f>ROUND(F209*Прил.10!$D$13,2)</f>
        <v/>
      </c>
      <c r="J209" s="270">
        <f>ROUND(I209*E209,2)</f>
        <v/>
      </c>
    </row>
    <row r="210" ht="38.25" customFormat="1" customHeight="1" s="343">
      <c r="A210" s="374" t="n">
        <v>183</v>
      </c>
      <c r="B210" s="374" t="inlineStr">
        <is>
          <t>20.2.07.08-0001</t>
        </is>
      </c>
      <c r="C210" s="381" t="inlineStr">
        <is>
          <t>Разветвитель Т-образный глубокий сейсмостойкий ЛО-3-400, горячеоцинкованный</t>
        </is>
      </c>
      <c r="D210" s="374" t="inlineStr">
        <is>
          <t>шт.</t>
        </is>
      </c>
      <c r="E210" s="262" t="n">
        <v>45</v>
      </c>
      <c r="F210" s="383" t="n">
        <v>328.12</v>
      </c>
      <c r="G210" s="270">
        <f>ROUND(E210*F210,2)</f>
        <v/>
      </c>
      <c r="H210" s="269">
        <f>G210/$G$719</f>
        <v/>
      </c>
      <c r="I210" s="270">
        <f>ROUND(F210*Прил.10!$D$13,2)</f>
        <v/>
      </c>
      <c r="J210" s="270">
        <f>ROUND(I210*E210,2)</f>
        <v/>
      </c>
    </row>
    <row r="211" ht="38.25" customFormat="1" customHeight="1" s="343">
      <c r="A211" s="374" t="n">
        <v>184</v>
      </c>
      <c r="B211" s="374" t="inlineStr">
        <is>
          <t>07.1.01.03-0002</t>
        </is>
      </c>
      <c r="C211" s="381" t="inlineStr">
        <is>
          <t>Блок дверной стальной наружный двупольный ДСН ДКН, площадь 2,73 м2 (ГОСТ 31173-2003)</t>
        </is>
      </c>
      <c r="D211" s="374" t="inlineStr">
        <is>
          <t>м2</t>
        </is>
      </c>
      <c r="E211" s="262" t="n">
        <v>9.81</v>
      </c>
      <c r="F211" s="383" t="n">
        <v>1465.14</v>
      </c>
      <c r="G211" s="270">
        <f>ROUND(E211*F211,2)</f>
        <v/>
      </c>
      <c r="H211" s="269">
        <f>G211/$G$719</f>
        <v/>
      </c>
      <c r="I211" s="270">
        <f>ROUND(F211*Прил.10!$D$13,2)</f>
        <v/>
      </c>
      <c r="J211" s="270">
        <f>ROUND(I211*E211,2)</f>
        <v/>
      </c>
    </row>
    <row r="212" ht="14.25" customFormat="1" customHeight="1" s="343">
      <c r="A212" s="374" t="n">
        <v>185</v>
      </c>
      <c r="B212" s="374" t="inlineStr">
        <is>
          <t>01.3.01.01-0009</t>
        </is>
      </c>
      <c r="C212" s="381" t="inlineStr">
        <is>
          <t>Бензин растворитель</t>
        </is>
      </c>
      <c r="D212" s="374" t="inlineStr">
        <is>
          <t>т</t>
        </is>
      </c>
      <c r="E212" s="262" t="n">
        <v>2.327</v>
      </c>
      <c r="F212" s="383" t="n">
        <v>6143.79</v>
      </c>
      <c r="G212" s="270">
        <f>ROUND(E212*F212,2)</f>
        <v/>
      </c>
      <c r="H212" s="269">
        <f>G212/$G$719</f>
        <v/>
      </c>
      <c r="I212" s="270">
        <f>ROUND(F212*Прил.10!$D$13,2)</f>
        <v/>
      </c>
      <c r="J212" s="270">
        <f>ROUND(I212*E212,2)</f>
        <v/>
      </c>
    </row>
    <row r="213" ht="63.75" customFormat="1" customHeight="1" s="343">
      <c r="A213" s="374" t="n">
        <v>186</v>
      </c>
      <c r="B213" s="374" t="inlineStr">
        <is>
          <t>07.2.07.12-0011</t>
        </is>
      </c>
      <c r="C213" s="381" t="inlineStr">
        <is>
          <t>Отдельные конструктивные элементы зданий и сооружений с преобладанием гнутосварных профилей и круглых труб, средняя масса сборочной единицы до 0,1 т</t>
        </is>
      </c>
      <c r="D213" s="374" t="inlineStr">
        <is>
          <t>т</t>
        </is>
      </c>
      <c r="E213" s="262" t="n">
        <v>1.26</v>
      </c>
      <c r="F213" s="383" t="n">
        <v>11254.76</v>
      </c>
      <c r="G213" s="270">
        <f>ROUND(E213*F213,2)</f>
        <v/>
      </c>
      <c r="H213" s="269">
        <f>G213/$G$719</f>
        <v/>
      </c>
      <c r="I213" s="270">
        <f>ROUND(F213*Прил.10!$D$13,2)</f>
        <v/>
      </c>
      <c r="J213" s="270">
        <f>ROUND(I213*E213,2)</f>
        <v/>
      </c>
    </row>
    <row r="214" ht="14.25" customFormat="1" customHeight="1" s="343">
      <c r="A214" s="374" t="n">
        <v>187</v>
      </c>
      <c r="B214" s="374" t="inlineStr">
        <is>
          <t>07.2.06.03-0199</t>
        </is>
      </c>
      <c r="C214" s="381" t="inlineStr">
        <is>
          <t>Профиль стоечный ПС-4 75/50/0,6</t>
        </is>
      </c>
      <c r="D214" s="374" t="inlineStr">
        <is>
          <t>м</t>
        </is>
      </c>
      <c r="E214" s="262" t="n">
        <v>1755</v>
      </c>
      <c r="F214" s="383" t="n">
        <v>8.06</v>
      </c>
      <c r="G214" s="270">
        <f>ROUND(E214*F214,2)</f>
        <v/>
      </c>
      <c r="H214" s="269">
        <f>G214/$G$719</f>
        <v/>
      </c>
      <c r="I214" s="270">
        <f>ROUND(F214*Прил.10!$D$13,2)</f>
        <v/>
      </c>
      <c r="J214" s="270">
        <f>ROUND(I214*E214,2)</f>
        <v/>
      </c>
    </row>
    <row r="215" ht="14.25" customFormat="1" customHeight="1" s="343">
      <c r="A215" s="374" t="n">
        <v>188</v>
      </c>
      <c r="B215" s="374" t="inlineStr">
        <is>
          <t>07.2.01.04-0001</t>
        </is>
      </c>
      <c r="C215" s="381" t="inlineStr">
        <is>
          <t>Дверь герметическая, марка стали С 255</t>
        </is>
      </c>
      <c r="D215" s="374" t="inlineStr">
        <is>
          <t>т</t>
        </is>
      </c>
      <c r="E215" s="262" t="n">
        <v>0.5984</v>
      </c>
      <c r="F215" s="383" t="n">
        <v>22540.11</v>
      </c>
      <c r="G215" s="270">
        <f>ROUND(E215*F215,2)</f>
        <v/>
      </c>
      <c r="H215" s="269">
        <f>G215/$G$719</f>
        <v/>
      </c>
      <c r="I215" s="270">
        <f>ROUND(F215*Прил.10!$D$13,2)</f>
        <v/>
      </c>
      <c r="J215" s="270">
        <f>ROUND(I215*E215,2)</f>
        <v/>
      </c>
    </row>
    <row r="216" ht="38.25" customFormat="1" customHeight="1" s="343">
      <c r="A216" s="374" t="n">
        <v>189</v>
      </c>
      <c r="B216" s="374" t="inlineStr">
        <is>
          <t>06.2.03.02-0026</t>
        </is>
      </c>
      <c r="C216" s="381" t="inlineStr">
        <is>
          <t>Плитки керамические фасадные и ковры из них неглазурованные гладкие толщиной 9 мм</t>
        </is>
      </c>
      <c r="D216" s="374" t="inlineStr">
        <is>
          <t>м2</t>
        </is>
      </c>
      <c r="E216" s="262" t="n">
        <v>170.5</v>
      </c>
      <c r="F216" s="383" t="n">
        <v>78.02</v>
      </c>
      <c r="G216" s="270">
        <f>ROUND(E216*F216,2)</f>
        <v/>
      </c>
      <c r="H216" s="269">
        <f>G216/$G$719</f>
        <v/>
      </c>
      <c r="I216" s="270">
        <f>ROUND(F216*Прил.10!$D$13,2)</f>
        <v/>
      </c>
      <c r="J216" s="270">
        <f>ROUND(I216*E216,2)</f>
        <v/>
      </c>
    </row>
    <row r="217" ht="51" customFormat="1" customHeight="1" s="343">
      <c r="A217" s="374" t="n">
        <v>190</v>
      </c>
      <c r="B217" s="374" t="inlineStr">
        <is>
          <t>07.1.03.05-0011</t>
        </is>
      </c>
      <c r="C217" s="381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17" s="374" t="inlineStr">
        <is>
          <t>т</t>
        </is>
      </c>
      <c r="E217" s="262" t="n">
        <v>1.0212</v>
      </c>
      <c r="F217" s="383" t="n">
        <v>12877.01</v>
      </c>
      <c r="G217" s="270">
        <f>ROUND(E217*F217,2)</f>
        <v/>
      </c>
      <c r="H217" s="269">
        <f>G217/$G$719</f>
        <v/>
      </c>
      <c r="I217" s="270">
        <f>ROUND(F217*Прил.10!$D$13,2)</f>
        <v/>
      </c>
      <c r="J217" s="270">
        <f>ROUND(I217*E217,2)</f>
        <v/>
      </c>
    </row>
    <row r="218" ht="25.5" customFormat="1" customHeight="1" s="343">
      <c r="A218" s="374" t="n">
        <v>191</v>
      </c>
      <c r="B218" s="374" t="inlineStr">
        <is>
          <t>12.2.05.09-0005</t>
        </is>
      </c>
      <c r="C218" s="381" t="inlineStr">
        <is>
          <t>Пенополистирол экструдированный ТЕХНОНИКОЛЬ XPS 30-250 Стандарт</t>
        </is>
      </c>
      <c r="D218" s="374" t="inlineStr">
        <is>
          <t>м3</t>
        </is>
      </c>
      <c r="E218" s="262" t="n">
        <v>8.457000000000001</v>
      </c>
      <c r="F218" s="383" t="n">
        <v>1545.82</v>
      </c>
      <c r="G218" s="270">
        <f>ROUND(E218*F218,2)</f>
        <v/>
      </c>
      <c r="H218" s="269">
        <f>G218/$G$719</f>
        <v/>
      </c>
      <c r="I218" s="270">
        <f>ROUND(F218*Прил.10!$D$13,2)</f>
        <v/>
      </c>
      <c r="J218" s="270">
        <f>ROUND(I218*E218,2)</f>
        <v/>
      </c>
    </row>
    <row r="219" ht="25.5" customFormat="1" customHeight="1" s="343">
      <c r="A219" s="374" t="n">
        <v>192</v>
      </c>
      <c r="B219" s="374" t="inlineStr">
        <is>
          <t>04.1.02.05-0026</t>
        </is>
      </c>
      <c r="C219" s="381" t="inlineStr">
        <is>
          <t>Бетон тяжелый, крупность заполнителя 10 мм, класс В15 (М200)</t>
        </is>
      </c>
      <c r="D219" s="374" t="inlineStr">
        <is>
          <t>м3</t>
        </is>
      </c>
      <c r="E219" s="262" t="n">
        <v>19.329</v>
      </c>
      <c r="F219" s="383" t="n">
        <v>665.01</v>
      </c>
      <c r="G219" s="270">
        <f>ROUND(E219*F219,2)</f>
        <v/>
      </c>
      <c r="H219" s="269">
        <f>G219/$G$719</f>
        <v/>
      </c>
      <c r="I219" s="270">
        <f>ROUND(F219*Прил.10!$D$13,2)</f>
        <v/>
      </c>
      <c r="J219" s="270">
        <f>ROUND(I219*E219,2)</f>
        <v/>
      </c>
    </row>
    <row r="220" ht="25.5" customFormat="1" customHeight="1" s="343">
      <c r="A220" s="374" t="n">
        <v>193</v>
      </c>
      <c r="B220" s="374" t="inlineStr">
        <is>
          <t>07.2.06.03-0193</t>
        </is>
      </c>
      <c r="C220" s="381" t="inlineStr">
        <is>
          <t>Профиль стоечный: S1P толщиной стали 1,5 мм, шириной 200 мм</t>
        </is>
      </c>
      <c r="D220" s="374" t="inlineStr">
        <is>
          <t>м</t>
        </is>
      </c>
      <c r="E220" s="262" t="n">
        <v>198</v>
      </c>
      <c r="F220" s="383" t="n">
        <v>64.87</v>
      </c>
      <c r="G220" s="270">
        <f>ROUND(E220*F220,2)</f>
        <v/>
      </c>
      <c r="H220" s="269">
        <f>G220/$G$719</f>
        <v/>
      </c>
      <c r="I220" s="270">
        <f>ROUND(F220*Прил.10!$D$13,2)</f>
        <v/>
      </c>
      <c r="J220" s="270">
        <f>ROUND(I220*E220,2)</f>
        <v/>
      </c>
    </row>
    <row r="221" ht="14.25" customFormat="1" customHeight="1" s="343">
      <c r="A221" s="376" t="n"/>
      <c r="B221" s="374" t="n"/>
      <c r="C221" s="381" t="inlineStr">
        <is>
          <t>Итого основные материалы</t>
        </is>
      </c>
      <c r="D221" s="374" t="n"/>
      <c r="E221" s="262" t="n"/>
      <c r="F221" s="383" t="n"/>
      <c r="G221" s="270">
        <f>SUM(G116:G220)</f>
        <v/>
      </c>
      <c r="H221" s="269">
        <f>G221/$G$719</f>
        <v/>
      </c>
      <c r="I221" s="270" t="n"/>
      <c r="J221" s="270">
        <f>SUM(J116:J220)</f>
        <v/>
      </c>
    </row>
    <row r="222" hidden="1" outlineLevel="1" ht="76.7" customFormat="1" customHeight="1" s="343">
      <c r="A222" s="374" t="n">
        <v>194</v>
      </c>
      <c r="B222" s="374" t="inlineStr">
        <is>
          <t>21.1.06.10-0392</t>
        </is>
      </c>
      <c r="C222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 ВВГнг(A)-LS 4х2,5ок(N)</t>
        </is>
      </c>
      <c r="D222" s="374" t="inlineStr">
        <is>
          <t>1000 м</t>
        </is>
      </c>
      <c r="E222" s="262" t="n">
        <v>0.714</v>
      </c>
      <c r="F222" s="383" t="n">
        <v>17705.88</v>
      </c>
      <c r="G222" s="270">
        <f>ROUND(E222*F222,2)</f>
        <v/>
      </c>
      <c r="H222" s="269">
        <f>G222/$G$719</f>
        <v/>
      </c>
      <c r="I222" s="270">
        <f>ROUND(F222*Прил.10!$D$13,2)</f>
        <v/>
      </c>
      <c r="J222" s="270">
        <f>ROUND(I222*E222,2)</f>
        <v/>
      </c>
    </row>
    <row r="223" hidden="1" outlineLevel="1" ht="25.5" customFormat="1" customHeight="1" s="343">
      <c r="A223" s="374" t="n">
        <v>195</v>
      </c>
      <c r="B223" s="374" t="inlineStr">
        <is>
          <t>08.3.05.05-0053</t>
        </is>
      </c>
      <c r="C223" s="381" t="inlineStr">
        <is>
          <t>Сталь листовая оцинкованная толщиной листа 0,7 мм</t>
        </is>
      </c>
      <c r="D223" s="374" t="inlineStr">
        <is>
          <t>т</t>
        </is>
      </c>
      <c r="E223" s="262" t="n">
        <v>1.0662</v>
      </c>
      <c r="F223" s="383" t="n">
        <v>11200.26</v>
      </c>
      <c r="G223" s="270">
        <f>ROUND(E223*F223,2)</f>
        <v/>
      </c>
      <c r="H223" s="269">
        <f>G223/$G$719</f>
        <v/>
      </c>
      <c r="I223" s="270">
        <f>ROUND(F223*Прил.10!$D$13,2)</f>
        <v/>
      </c>
      <c r="J223" s="270">
        <f>ROUND(I223*E223,2)</f>
        <v/>
      </c>
    </row>
    <row r="224" hidden="1" outlineLevel="1" ht="38.25" customFormat="1" customHeight="1" s="343">
      <c r="A224" s="374" t="n">
        <v>196</v>
      </c>
      <c r="B224" s="374" t="inlineStr">
        <is>
          <t>02.2.05.04-0080</t>
        </is>
      </c>
      <c r="C224" s="381" t="inlineStr">
        <is>
          <t>Щебень из природного камня для строительных работ марка 400, фракция 5(3)-10 мм</t>
        </is>
      </c>
      <c r="D224" s="374" t="inlineStr">
        <is>
          <t>м3</t>
        </is>
      </c>
      <c r="E224" s="262" t="n">
        <v>91</v>
      </c>
      <c r="F224" s="383" t="n">
        <v>131.08</v>
      </c>
      <c r="G224" s="270">
        <f>ROUND(E224*F224,2)</f>
        <v/>
      </c>
      <c r="H224" s="269">
        <f>G224/$G$719</f>
        <v/>
      </c>
      <c r="I224" s="270">
        <f>ROUND(F224*Прил.10!$D$13,2)</f>
        <v/>
      </c>
      <c r="J224" s="270">
        <f>ROUND(I224*E224,2)</f>
        <v/>
      </c>
    </row>
    <row r="225" hidden="1" outlineLevel="1" ht="14.25" customFormat="1" customHeight="1" s="343">
      <c r="A225" s="374" t="n">
        <v>197</v>
      </c>
      <c r="B225" s="374" t="inlineStr">
        <is>
          <t>20.1.02.23-0082</t>
        </is>
      </c>
      <c r="C225" s="381" t="inlineStr">
        <is>
          <t>Перемычки гибкие, тип ПГС-50</t>
        </is>
      </c>
      <c r="D225" s="374" t="inlineStr">
        <is>
          <t>10 шт.</t>
        </is>
      </c>
      <c r="E225" s="262" t="n">
        <v>301.7</v>
      </c>
      <c r="F225" s="383" t="n">
        <v>39</v>
      </c>
      <c r="G225" s="270">
        <f>ROUND(E225*F225,2)</f>
        <v/>
      </c>
      <c r="H225" s="269">
        <f>G225/$G$719</f>
        <v/>
      </c>
      <c r="I225" s="270">
        <f>ROUND(F225*Прил.10!$D$13,2)</f>
        <v/>
      </c>
      <c r="J225" s="270">
        <f>ROUND(I225*E225,2)</f>
        <v/>
      </c>
    </row>
    <row r="226" hidden="1" outlineLevel="1" ht="25.5" customFormat="1" customHeight="1" s="343">
      <c r="A226" s="374" t="n">
        <v>198</v>
      </c>
      <c r="B226" s="374" t="inlineStr">
        <is>
          <t>14.2.06.08-0001</t>
        </is>
      </c>
      <c r="C226" s="381" t="inlineStr">
        <is>
          <t>Пропитка упрочняющая для бетона Ашфорд Формула</t>
        </is>
      </c>
      <c r="D226" s="374" t="inlineStr">
        <is>
          <t>л</t>
        </is>
      </c>
      <c r="E226" s="262" t="n">
        <v>105</v>
      </c>
      <c r="F226" s="383" t="n">
        <v>110.1</v>
      </c>
      <c r="G226" s="270">
        <f>ROUND(E226*F226,2)</f>
        <v/>
      </c>
      <c r="H226" s="269">
        <f>G226/$G$719</f>
        <v/>
      </c>
      <c r="I226" s="270">
        <f>ROUND(F226*Прил.10!$D$13,2)</f>
        <v/>
      </c>
      <c r="J226" s="270">
        <f>ROUND(I226*E226,2)</f>
        <v/>
      </c>
    </row>
    <row r="227" hidden="1" outlineLevel="1" ht="25.5" customFormat="1" customHeight="1" s="343">
      <c r="A227" s="374" t="n">
        <v>199</v>
      </c>
      <c r="B227" s="374" t="inlineStr">
        <is>
          <t>Прайс из СД ОП</t>
        </is>
      </c>
      <c r="C227" s="381" t="inlineStr">
        <is>
          <t>Воздуховод из листовой стали b=1.2мм 200х200  L=1500</t>
        </is>
      </c>
      <c r="D227" s="374" t="inlineStr">
        <is>
          <t>шт.</t>
        </is>
      </c>
      <c r="E227" s="262" t="n">
        <v>14</v>
      </c>
      <c r="F227" s="383" t="n">
        <v>824.71</v>
      </c>
      <c r="G227" s="270">
        <f>ROUND(E227*F227,2)</f>
        <v/>
      </c>
      <c r="H227" s="269">
        <f>G227/$G$719</f>
        <v/>
      </c>
      <c r="I227" s="270">
        <f>ROUND(F227*Прил.10!$D$13,2)</f>
        <v/>
      </c>
      <c r="J227" s="270">
        <f>ROUND(I227*E227,2)</f>
        <v/>
      </c>
    </row>
    <row r="228" hidden="1" outlineLevel="1" ht="38.25" customFormat="1" customHeight="1" s="343">
      <c r="A228" s="374" t="n">
        <v>200</v>
      </c>
      <c r="B228" s="374" t="inlineStr">
        <is>
          <t>Прайс из СД ОП</t>
        </is>
      </c>
      <c r="C228" s="381" t="inlineStr">
        <is>
          <t>Клапан противопожарный универсальный КПУ-1М-В BF-230  300х250 с электроприводом Belimo</t>
        </is>
      </c>
      <c r="D228" s="374" t="inlineStr">
        <is>
          <t>шт.</t>
        </is>
      </c>
      <c r="E228" s="262" t="n">
        <v>1</v>
      </c>
      <c r="F228" s="383" t="n">
        <v>11433</v>
      </c>
      <c r="G228" s="270">
        <f>ROUND(E228*F228,2)</f>
        <v/>
      </c>
      <c r="H228" s="269">
        <f>G228/$G$719</f>
        <v/>
      </c>
      <c r="I228" s="270">
        <f>ROUND(F228*Прил.10!$D$13,2)</f>
        <v/>
      </c>
      <c r="J228" s="270">
        <f>ROUND(I228*E228,2)</f>
        <v/>
      </c>
    </row>
    <row r="229" hidden="1" outlineLevel="1" ht="14.25" customFormat="1" customHeight="1" s="343">
      <c r="A229" s="374" t="n">
        <v>201</v>
      </c>
      <c r="B229" s="374" t="inlineStr">
        <is>
          <t>14.3.02.01-0112</t>
        </is>
      </c>
      <c r="C229" s="381" t="inlineStr">
        <is>
          <t>Краска акриловая ВД-АК 2180, ВГТ</t>
        </is>
      </c>
      <c r="D229" s="374" t="inlineStr">
        <is>
          <t>т</t>
        </is>
      </c>
      <c r="E229" s="262" t="n">
        <v>2.56269</v>
      </c>
      <c r="F229" s="383" t="n">
        <v>4434.02</v>
      </c>
      <c r="G229" s="270">
        <f>ROUND(E229*F229,2)</f>
        <v/>
      </c>
      <c r="H229" s="269">
        <f>G229/$G$719</f>
        <v/>
      </c>
      <c r="I229" s="270">
        <f>ROUND(F229*Прил.10!$D$13,2)</f>
        <v/>
      </c>
      <c r="J229" s="270">
        <f>ROUND(I229*E229,2)</f>
        <v/>
      </c>
    </row>
    <row r="230" hidden="1" outlineLevel="1" ht="38.25" customFormat="1" customHeight="1" s="343">
      <c r="A230" s="374" t="n">
        <v>202</v>
      </c>
      <c r="B230" s="374" t="inlineStr">
        <is>
          <t>Прайс из СД ОП</t>
        </is>
      </c>
      <c r="C230" s="381" t="inlineStr">
        <is>
          <t>Клапан противопожарный универсальный КПУ-1М-В BF-230  200х200 с электроприводом Belimo</t>
        </is>
      </c>
      <c r="D230" s="374" t="inlineStr">
        <is>
          <t>шт.</t>
        </is>
      </c>
      <c r="E230" s="262" t="n">
        <v>1</v>
      </c>
      <c r="F230" s="383" t="n">
        <v>11330</v>
      </c>
      <c r="G230" s="270">
        <f>ROUND(E230*F230,2)</f>
        <v/>
      </c>
      <c r="H230" s="269">
        <f>G230/$G$719</f>
        <v/>
      </c>
      <c r="I230" s="270">
        <f>ROUND(F230*Прил.10!$D$13,2)</f>
        <v/>
      </c>
      <c r="J230" s="270">
        <f>ROUND(I230*E230,2)</f>
        <v/>
      </c>
    </row>
    <row r="231" hidden="1" outlineLevel="1" ht="76.7" customFormat="1" customHeight="1" s="343">
      <c r="A231" s="374" t="n">
        <v>203</v>
      </c>
      <c r="B231" s="374" t="inlineStr">
        <is>
          <t>21.1.06.10-0375</t>
        </is>
      </c>
      <c r="C231" s="381" t="inlineStr">
        <is>
          <t>Кабель силовой с медными жилами с изоляцией и оболочкой из ПВХ, не распространяющий горение, с низким дымо- и газовыделением, напряжением 1,0 кВ (ГОСТ Р 53769-2010), марки: ВВГнг(A)-LS 3х1,5ок(N,РЕ)</t>
        </is>
      </c>
      <c r="D231" s="374" t="inlineStr">
        <is>
          <t>1000 м</t>
        </is>
      </c>
      <c r="E231" s="262" t="n">
        <v>1.02</v>
      </c>
      <c r="F231" s="383" t="n">
        <v>10960.78</v>
      </c>
      <c r="G231" s="270">
        <f>ROUND(E231*F231,2)</f>
        <v/>
      </c>
      <c r="H231" s="269">
        <f>G231/$G$719</f>
        <v/>
      </c>
      <c r="I231" s="270">
        <f>ROUND(F231*Прил.10!$D$13,2)</f>
        <v/>
      </c>
      <c r="J231" s="270">
        <f>ROUND(I231*E231,2)</f>
        <v/>
      </c>
    </row>
    <row r="232" hidden="1" outlineLevel="1" ht="25.5" customFormat="1" customHeight="1" s="343">
      <c r="A232" s="374" t="n">
        <v>204</v>
      </c>
      <c r="B232" s="374" t="inlineStr">
        <is>
          <t>08.4.03.03-0007</t>
        </is>
      </c>
      <c r="C232" s="381" t="inlineStr">
        <is>
          <t>Горячекатанная арматурная сталь класса А500 С, диаметром 18 мм</t>
        </is>
      </c>
      <c r="D232" s="374" t="inlineStr">
        <is>
          <t>т</t>
        </is>
      </c>
      <c r="E232" s="262" t="n">
        <v>2.036</v>
      </c>
      <c r="F232" s="383" t="n">
        <v>5488.7</v>
      </c>
      <c r="G232" s="270">
        <f>ROUND(E232*F232,2)</f>
        <v/>
      </c>
      <c r="H232" s="269">
        <f>G232/$G$719</f>
        <v/>
      </c>
      <c r="I232" s="270">
        <f>ROUND(F232*Прил.10!$D$13,2)</f>
        <v/>
      </c>
      <c r="J232" s="270">
        <f>ROUND(I232*E232,2)</f>
        <v/>
      </c>
    </row>
    <row r="233" hidden="1" outlineLevel="1" ht="25.5" customFormat="1" customHeight="1" s="343">
      <c r="A233" s="374" t="n">
        <v>205</v>
      </c>
      <c r="B233" s="374" t="inlineStr">
        <is>
          <t>01.7.16.03-0011</t>
        </is>
      </c>
      <c r="C233" s="381" t="inlineStr">
        <is>
          <t>Стойки деревометаллические раздвижные инвентарные</t>
        </is>
      </c>
      <c r="D233" s="374" t="inlineStr">
        <is>
          <t>шт.</t>
        </is>
      </c>
      <c r="E233" s="262" t="n">
        <v>10.8416</v>
      </c>
      <c r="F233" s="383" t="n">
        <v>1010</v>
      </c>
      <c r="G233" s="270">
        <f>ROUND(E233*F233,2)</f>
        <v/>
      </c>
      <c r="H233" s="269">
        <f>G233/$G$719</f>
        <v/>
      </c>
      <c r="I233" s="270">
        <f>ROUND(F233*Прил.10!$D$13,2)</f>
        <v/>
      </c>
      <c r="J233" s="270">
        <f>ROUND(I233*E233,2)</f>
        <v/>
      </c>
    </row>
    <row r="234" hidden="1" outlineLevel="1" ht="14.25" customFormat="1" customHeight="1" s="343">
      <c r="A234" s="374" t="n">
        <v>206</v>
      </c>
      <c r="B234" s="374" t="inlineStr">
        <is>
          <t>01.3.01.01-0001</t>
        </is>
      </c>
      <c r="C234" s="381" t="inlineStr">
        <is>
          <t>Бензин авиационный Б-70</t>
        </is>
      </c>
      <c r="D234" s="374" t="inlineStr">
        <is>
          <t>т</t>
        </is>
      </c>
      <c r="E234" s="262" t="n">
        <v>2.44</v>
      </c>
      <c r="F234" s="383" t="n">
        <v>4487.5</v>
      </c>
      <c r="G234" s="270">
        <f>ROUND(E234*F234,2)</f>
        <v/>
      </c>
      <c r="H234" s="269">
        <f>G234/$G$719</f>
        <v/>
      </c>
      <c r="I234" s="270">
        <f>ROUND(F234*Прил.10!$D$13,2)</f>
        <v/>
      </c>
      <c r="J234" s="270">
        <f>ROUND(I234*E234,2)</f>
        <v/>
      </c>
    </row>
    <row r="235" hidden="1" outlineLevel="1" ht="14.25" customFormat="1" customHeight="1" s="343">
      <c r="A235" s="374" t="n">
        <v>207</v>
      </c>
      <c r="B235" s="374" t="inlineStr">
        <is>
          <t>22.2.02.23-0151</t>
        </is>
      </c>
      <c r="C235" s="381" t="inlineStr">
        <is>
          <t>Пластина (черт. 2ИШ.841.003)</t>
        </is>
      </c>
      <c r="D235" s="374" t="inlineStr">
        <is>
          <t>100 шт.</t>
        </is>
      </c>
      <c r="E235" s="374" t="n">
        <v>20.73</v>
      </c>
      <c r="F235" s="383" t="n">
        <v>519.24</v>
      </c>
      <c r="G235" s="270">
        <f>ROUND(E235*F235,2)</f>
        <v/>
      </c>
      <c r="H235" s="269">
        <f>G235/$G$719</f>
        <v/>
      </c>
      <c r="I235" s="270">
        <f>ROUND(F235*Прил.10!$D$13,2)</f>
        <v/>
      </c>
      <c r="J235" s="270">
        <f>ROUND(I235*E235,2)</f>
        <v/>
      </c>
    </row>
    <row r="236" hidden="1" outlineLevel="1" ht="25.5" customFormat="1" customHeight="1" s="343">
      <c r="A236" s="374" t="n">
        <v>208</v>
      </c>
      <c r="B236" s="374" t="inlineStr">
        <is>
          <t>Прайс из СД ОП</t>
        </is>
      </c>
      <c r="C236" s="381" t="inlineStr">
        <is>
          <t>Уголок трехмерный СТД-41-3 7175-1ПС_2-ПЛ-002-28СМ</t>
        </is>
      </c>
      <c r="D236" s="374" t="inlineStr">
        <is>
          <t>шт</t>
        </is>
      </c>
      <c r="E236" s="262" t="n">
        <v>275</v>
      </c>
      <c r="F236" s="383" t="n">
        <v>38.94</v>
      </c>
      <c r="G236" s="270">
        <f>ROUND(E236*F236,2)</f>
        <v/>
      </c>
      <c r="H236" s="269">
        <f>G236/$G$719</f>
        <v/>
      </c>
      <c r="I236" s="270">
        <f>ROUND(F236*Прил.10!$D$13,2)</f>
        <v/>
      </c>
      <c r="J236" s="270">
        <f>ROUND(I236*E236,2)</f>
        <v/>
      </c>
    </row>
    <row r="237" hidden="1" outlineLevel="1" ht="63.75" customFormat="1" customHeight="1" s="343">
      <c r="A237" s="374" t="n">
        <v>209</v>
      </c>
      <c r="B237" s="374" t="inlineStr">
        <is>
          <t>23.3.06.02-0010</t>
        </is>
      </c>
      <c r="C237" s="381" t="inlineStr">
        <is>
          <t>Трубы стальные сварные водогазопроводные с резьбой оцинкованные обыкновенные, диаметр условного прохода 100 мм, толщина стенки 4,5 мм</t>
        </is>
      </c>
      <c r="D237" s="374" t="inlineStr">
        <is>
          <t>м</t>
        </is>
      </c>
      <c r="E237" s="262" t="n">
        <v>67.5</v>
      </c>
      <c r="F237" s="383" t="n">
        <v>156.98</v>
      </c>
      <c r="G237" s="270">
        <f>ROUND(E237*F237,2)</f>
        <v/>
      </c>
      <c r="H237" s="269">
        <f>G237/$G$719</f>
        <v/>
      </c>
      <c r="I237" s="270">
        <f>ROUND(F237*Прил.10!$D$13,2)</f>
        <v/>
      </c>
      <c r="J237" s="270">
        <f>ROUND(I237*E237,2)</f>
        <v/>
      </c>
    </row>
    <row r="238" hidden="1" outlineLevel="1" ht="14.25" customFormat="1" customHeight="1" s="343">
      <c r="A238" s="374" t="n">
        <v>210</v>
      </c>
      <c r="B238" s="374" t="inlineStr">
        <is>
          <t>06.2.05.03-0031</t>
        </is>
      </c>
      <c r="C238" s="381" t="inlineStr">
        <is>
          <t>Плитки керамические плинтусные прямые</t>
        </is>
      </c>
      <c r="D238" s="374" t="inlineStr">
        <is>
          <t>м</t>
        </is>
      </c>
      <c r="E238" s="262" t="n">
        <v>445.0464</v>
      </c>
      <c r="F238" s="383" t="n">
        <v>23.73</v>
      </c>
      <c r="G238" s="270">
        <f>ROUND(E238*F238,2)</f>
        <v/>
      </c>
      <c r="H238" s="269">
        <f>G238/$G$719</f>
        <v/>
      </c>
      <c r="I238" s="270">
        <f>ROUND(F238*Прил.10!$D$13,2)</f>
        <v/>
      </c>
      <c r="J238" s="270">
        <f>ROUND(I238*E238,2)</f>
        <v/>
      </c>
    </row>
    <row r="239" hidden="1" outlineLevel="1" ht="25.5" customFormat="1" customHeight="1" s="343">
      <c r="A239" s="374" t="n">
        <v>211</v>
      </c>
      <c r="B239" s="374" t="inlineStr">
        <is>
          <t>Прайс из СД ОП</t>
        </is>
      </c>
      <c r="C239" s="381" t="inlineStr">
        <is>
          <t>Кронштейн для крепления вентилятора ВО-06-300 №5 серия 1.494-43 К-15</t>
        </is>
      </c>
      <c r="D239" s="374" t="inlineStr">
        <is>
          <t>шт.</t>
        </is>
      </c>
      <c r="E239" s="262" t="n">
        <v>4</v>
      </c>
      <c r="F239" s="383" t="n">
        <v>2639</v>
      </c>
      <c r="G239" s="270">
        <f>ROUND(E239*F239,2)</f>
        <v/>
      </c>
      <c r="H239" s="269">
        <f>G239/$G$719</f>
        <v/>
      </c>
      <c r="I239" s="270">
        <f>ROUND(F239*Прил.10!$D$13,2)</f>
        <v/>
      </c>
      <c r="J239" s="270">
        <f>ROUND(I239*E239,2)</f>
        <v/>
      </c>
    </row>
    <row r="240" hidden="1" outlineLevel="1" ht="25.5" customFormat="1" customHeight="1" s="343">
      <c r="A240" s="374" t="n">
        <v>212</v>
      </c>
      <c r="B240" s="374" t="inlineStr">
        <is>
          <t>Прайс из СД ОП</t>
        </is>
      </c>
      <c r="C240" s="381" t="inlineStr">
        <is>
          <t>Лоток лестничный SL 200 h-80 s-1 ТУ 3449-011-17919807-2014</t>
        </is>
      </c>
      <c r="D240" s="374" t="inlineStr">
        <is>
          <t>м</t>
        </is>
      </c>
      <c r="E240" s="262" t="n">
        <v>138</v>
      </c>
      <c r="F240" s="383" t="n">
        <v>76.41</v>
      </c>
      <c r="G240" s="270">
        <f>ROUND(E240*F240,2)</f>
        <v/>
      </c>
      <c r="H240" s="269">
        <f>G240/$G$719</f>
        <v/>
      </c>
      <c r="I240" s="270">
        <f>ROUND(F240*Прил.10!$D$13,2)</f>
        <v/>
      </c>
      <c r="J240" s="270">
        <f>ROUND(I240*E240,2)</f>
        <v/>
      </c>
    </row>
    <row r="241" hidden="1" outlineLevel="1" ht="25.5" customFormat="1" customHeight="1" s="343">
      <c r="A241" s="374" t="n">
        <v>213</v>
      </c>
      <c r="B241" s="374" t="inlineStr">
        <is>
          <t>20.5.02.04-0001</t>
        </is>
      </c>
      <c r="C241" s="381" t="inlineStr">
        <is>
          <t>Коробка ответвительная DKC размером 100х100х50 мм</t>
        </is>
      </c>
      <c r="D241" s="374" t="inlineStr">
        <is>
          <t>шт.</t>
        </is>
      </c>
      <c r="E241" s="262" t="n">
        <v>500</v>
      </c>
      <c r="F241" s="383" t="n">
        <v>20.7</v>
      </c>
      <c r="G241" s="270">
        <f>ROUND(E241*F241,2)</f>
        <v/>
      </c>
      <c r="H241" s="269">
        <f>G241/$G$719</f>
        <v/>
      </c>
      <c r="I241" s="270">
        <f>ROUND(F241*Прил.10!$D$13,2)</f>
        <v/>
      </c>
      <c r="J241" s="270">
        <f>ROUND(I241*E241,2)</f>
        <v/>
      </c>
    </row>
    <row r="242" hidden="1" outlineLevel="1" ht="38.25" customFormat="1" customHeight="1" s="343">
      <c r="A242" s="374" t="n">
        <v>214</v>
      </c>
      <c r="B242" s="374" t="inlineStr">
        <is>
          <t>Прайс из СД ОП</t>
        </is>
      </c>
      <c r="C242" s="381" t="inlineStr">
        <is>
          <t>Светильник светодиодный CD LED 18 4000K IP65 круглый  цена 4100.0  руб с НДС 7175-1ПС_2-ПЛ-002-28СМ</t>
        </is>
      </c>
      <c r="D242" s="374" t="inlineStr">
        <is>
          <t>шт.</t>
        </is>
      </c>
      <c r="E242" s="262" t="n">
        <v>18</v>
      </c>
      <c r="F242" s="383" t="n">
        <v>569.5</v>
      </c>
      <c r="G242" s="270">
        <f>ROUND(E242*F242,2)</f>
        <v/>
      </c>
      <c r="H242" s="269">
        <f>G242/$G$719</f>
        <v/>
      </c>
      <c r="I242" s="270">
        <f>ROUND(F242*Прил.10!$D$13,2)</f>
        <v/>
      </c>
      <c r="J242" s="270">
        <f>ROUND(I242*E242,2)</f>
        <v/>
      </c>
    </row>
    <row r="243" hidden="1" outlineLevel="1" ht="25.5" customFormat="1" customHeight="1" s="343">
      <c r="A243" s="374" t="n">
        <v>215</v>
      </c>
      <c r="B243" s="374" t="inlineStr">
        <is>
          <t>Прайс из СД ОП</t>
        </is>
      </c>
      <c r="C243" s="381" t="inlineStr">
        <is>
          <t>Скоба прижимная СР ТУ 3449-011-17919807-2014</t>
        </is>
      </c>
      <c r="D243" s="374" t="inlineStr">
        <is>
          <t>шт.</t>
        </is>
      </c>
      <c r="E243" s="262" t="n">
        <v>588</v>
      </c>
      <c r="F243" s="383" t="n">
        <v>17.4</v>
      </c>
      <c r="G243" s="270">
        <f>ROUND(E243*F243,2)</f>
        <v/>
      </c>
      <c r="H243" s="269">
        <f>G243/$G$719</f>
        <v/>
      </c>
      <c r="I243" s="270">
        <f>ROUND(F243*Прил.10!$D$13,2)</f>
        <v/>
      </c>
      <c r="J243" s="270">
        <f>ROUND(I243*E243,2)</f>
        <v/>
      </c>
    </row>
    <row r="244" hidden="1" outlineLevel="1" ht="14.25" customFormat="1" customHeight="1" s="343">
      <c r="A244" s="374" t="n">
        <v>216</v>
      </c>
      <c r="B244" s="374" t="inlineStr">
        <is>
          <t>Прайс из СД ОП</t>
        </is>
      </c>
      <c r="C244" s="381" t="inlineStr">
        <is>
          <t>Клиновой анкер AN BZ plus 10/10/30/90</t>
        </is>
      </c>
      <c r="D244" s="374" t="inlineStr">
        <is>
          <t>шт.</t>
        </is>
      </c>
      <c r="E244" s="262" t="n">
        <v>390</v>
      </c>
      <c r="F244" s="383" t="n">
        <v>26.06</v>
      </c>
      <c r="G244" s="270">
        <f>ROUND(E244*F244,2)</f>
        <v/>
      </c>
      <c r="H244" s="269">
        <f>G244/$G$719</f>
        <v/>
      </c>
      <c r="I244" s="270">
        <f>ROUND(F244*Прил.10!$D$13,2)</f>
        <v/>
      </c>
      <c r="J244" s="270">
        <f>ROUND(I244*E244,2)</f>
        <v/>
      </c>
    </row>
    <row r="245" hidden="1" outlineLevel="1" ht="25.5" customFormat="1" customHeight="1" s="343">
      <c r="A245" s="374" t="n">
        <v>217</v>
      </c>
      <c r="B245" s="374" t="inlineStr">
        <is>
          <t>01.2.01.02-0054</t>
        </is>
      </c>
      <c r="C245" s="381" t="inlineStr">
        <is>
          <t>Битумы нефтяные строительные марки БН-90/10</t>
        </is>
      </c>
      <c r="D245" s="374" t="inlineStr">
        <is>
          <t>т</t>
        </is>
      </c>
      <c r="E245" s="262" t="n">
        <v>6.947559</v>
      </c>
      <c r="F245" s="383" t="n">
        <v>1383.23</v>
      </c>
      <c r="G245" s="270">
        <f>ROUND(E245*F245,2)</f>
        <v/>
      </c>
      <c r="H245" s="269">
        <f>G245/$G$719</f>
        <v/>
      </c>
      <c r="I245" s="270">
        <f>ROUND(F245*Прил.10!$D$13,2)</f>
        <v/>
      </c>
      <c r="J245" s="270">
        <f>ROUND(I245*E245,2)</f>
        <v/>
      </c>
    </row>
    <row r="246" hidden="1" outlineLevel="1" ht="38.25" customFormat="1" customHeight="1" s="343">
      <c r="A246" s="374" t="n">
        <v>218</v>
      </c>
      <c r="B246" s="374" t="inlineStr">
        <is>
          <t>11.1.03.01-0086</t>
        </is>
      </c>
      <c r="C246" s="381" t="inlineStr">
        <is>
          <t>Бруски обрезные хвойных пород длиной 4-6,5 м, шириной 75-150 мм, толщиной 150 мм и более, II сорта</t>
        </is>
      </c>
      <c r="D246" s="374" t="inlineStr">
        <is>
          <t>м3</t>
        </is>
      </c>
      <c r="E246" s="262" t="n">
        <v>4.418556</v>
      </c>
      <c r="F246" s="383" t="n">
        <v>2156</v>
      </c>
      <c r="G246" s="270">
        <f>ROUND(E246*F246,2)</f>
        <v/>
      </c>
      <c r="H246" s="269">
        <f>G246/$G$719</f>
        <v/>
      </c>
      <c r="I246" s="270">
        <f>ROUND(F246*Прил.10!$D$13,2)</f>
        <v/>
      </c>
      <c r="J246" s="270">
        <f>ROUND(I246*E246,2)</f>
        <v/>
      </c>
    </row>
    <row r="247" hidden="1" outlineLevel="1" ht="25.5" customFormat="1" customHeight="1" s="343">
      <c r="A247" s="374" t="n">
        <v>219</v>
      </c>
      <c r="B247" s="374" t="inlineStr">
        <is>
          <t>Прайс из СД ОП</t>
        </is>
      </c>
      <c r="C247" s="381" t="inlineStr">
        <is>
          <t>Кронштейн для крепления вентилятора ВО-06-300 №3.15 серия 1.494-43 К-6</t>
        </is>
      </c>
      <c r="D247" s="374" t="inlineStr">
        <is>
          <t>шт.</t>
        </is>
      </c>
      <c r="E247" s="262" t="n">
        <v>4</v>
      </c>
      <c r="F247" s="383" t="n">
        <v>2375.25</v>
      </c>
      <c r="G247" s="270">
        <f>ROUND(E247*F247,2)</f>
        <v/>
      </c>
      <c r="H247" s="269">
        <f>G247/$G$719</f>
        <v/>
      </c>
      <c r="I247" s="270">
        <f>ROUND(F247*Прил.10!$D$13,2)</f>
        <v/>
      </c>
      <c r="J247" s="270">
        <f>ROUND(I247*E247,2)</f>
        <v/>
      </c>
    </row>
    <row r="248" hidden="1" outlineLevel="1" ht="51" customFormat="1" customHeight="1" s="343">
      <c r="A248" s="374" t="n">
        <v>220</v>
      </c>
      <c r="B248" s="374" t="inlineStr">
        <is>
          <t>11.3.02.02-0006</t>
        </is>
      </c>
      <c r="C248" s="381" t="inlineStr">
        <is>
          <t>Блок оконный пластиковый глухой, одностворчатый с однокамерным стеклопакетом (24 мм), площадью более 2 м2 (ОК1)</t>
        </is>
      </c>
      <c r="D248" s="374" t="inlineStr">
        <is>
          <t>м2</t>
        </is>
      </c>
      <c r="E248" s="262" t="n">
        <v>6.85</v>
      </c>
      <c r="F248" s="383" t="n">
        <v>1361.17</v>
      </c>
      <c r="G248" s="270">
        <f>ROUND(E248*F248,2)</f>
        <v/>
      </c>
      <c r="H248" s="269">
        <f>G248/$G$719</f>
        <v/>
      </c>
      <c r="I248" s="270">
        <f>ROUND(F248*Прил.10!$D$13,2)</f>
        <v/>
      </c>
      <c r="J248" s="270">
        <f>ROUND(I248*E248,2)</f>
        <v/>
      </c>
    </row>
    <row r="249" hidden="1" outlineLevel="1" ht="63.75" customFormat="1" customHeight="1" s="343">
      <c r="A249" s="374" t="n">
        <v>221</v>
      </c>
      <c r="B249" s="374" t="inlineStr">
        <is>
          <t>11.3.01.02-0016</t>
        </is>
      </c>
      <c r="C249" s="381" t="inlineStr">
        <is>
          <t>Блоки дверные входные пластиковые с простой коробкой, однопольная с офисной фурнитурой, с однокамерным стеклопакетом (24 мм), площадь более 2 м2</t>
        </is>
      </c>
      <c r="D249" s="374" t="inlineStr">
        <is>
          <t>м2</t>
        </is>
      </c>
      <c r="E249" s="262" t="n">
        <v>6.02</v>
      </c>
      <c r="F249" s="383" t="n">
        <v>1531.89</v>
      </c>
      <c r="G249" s="270">
        <f>ROUND(E249*F249,2)</f>
        <v/>
      </c>
      <c r="H249" s="269">
        <f>G249/$G$719</f>
        <v/>
      </c>
      <c r="I249" s="270">
        <f>ROUND(F249*Прил.10!$D$13,2)</f>
        <v/>
      </c>
      <c r="J249" s="270">
        <f>ROUND(I249*E249,2)</f>
        <v/>
      </c>
    </row>
    <row r="250" hidden="1" outlineLevel="1" ht="25.5" customFormat="1" customHeight="1" s="343">
      <c r="A250" s="374" t="n">
        <v>222</v>
      </c>
      <c r="B250" s="374" t="inlineStr">
        <is>
          <t>Прайс из СД ОП</t>
        </is>
      </c>
      <c r="C250" s="381" t="inlineStr">
        <is>
          <t>Секция угловая 90 SLC 400 h-80 s-1,0 ТУ 3449-011-17919807-2014</t>
        </is>
      </c>
      <c r="D250" s="374" t="inlineStr">
        <is>
          <t>шт.</t>
        </is>
      </c>
      <c r="E250" s="262" t="n">
        <v>35</v>
      </c>
      <c r="F250" s="383" t="n">
        <v>263</v>
      </c>
      <c r="G250" s="270">
        <f>ROUND(E250*F250,2)</f>
        <v/>
      </c>
      <c r="H250" s="269">
        <f>G250/$G$719</f>
        <v/>
      </c>
      <c r="I250" s="270">
        <f>ROUND(F250*Прил.10!$D$13,2)</f>
        <v/>
      </c>
      <c r="J250" s="270">
        <f>ROUND(I250*E250,2)</f>
        <v/>
      </c>
    </row>
    <row r="251" hidden="1" outlineLevel="1" ht="51" customFormat="1" customHeight="1" s="343">
      <c r="A251" s="374" t="n">
        <v>223</v>
      </c>
      <c r="B251" s="374" t="inlineStr">
        <is>
          <t>Прайс из СД ОП</t>
        </is>
      </c>
      <c r="C251" s="381" t="inlineStr">
        <is>
          <t>Светильник светодиодный встраиваемый. 39Вт, IP20, 3350Лм, УХЛ4, AC/DC. BARKHAN LED 595 4000К цена 3390.0 руб с НДС 7175-1ПС_2-ПЛ-002-28СМ</t>
        </is>
      </c>
      <c r="D251" s="374" t="inlineStr">
        <is>
          <t>шт.</t>
        </is>
      </c>
      <c r="E251" s="262" t="n">
        <v>19</v>
      </c>
      <c r="F251" s="383" t="n">
        <v>470.89</v>
      </c>
      <c r="G251" s="270">
        <f>ROUND(E251*F251,2)</f>
        <v/>
      </c>
      <c r="H251" s="269">
        <f>G251/$G$719</f>
        <v/>
      </c>
      <c r="I251" s="270">
        <f>ROUND(F251*Прил.10!$D$13,2)</f>
        <v/>
      </c>
      <c r="J251" s="270">
        <f>ROUND(I251*E251,2)</f>
        <v/>
      </c>
    </row>
    <row r="252" hidden="1" outlineLevel="1" ht="38.25" customFormat="1" customHeight="1" s="343">
      <c r="A252" s="374" t="n">
        <v>224</v>
      </c>
      <c r="B252" s="374" t="inlineStr">
        <is>
          <t>Прайс из СД ОП</t>
        </is>
      </c>
      <c r="C252" s="381" t="inlineStr">
        <is>
          <t>Вентилятор осевой №3.15 L=1830м3/ч Н=50Па с электродвигателем  N=0.18кВт n=1500 об/мин ВО-06-300 АИР56В4</t>
        </is>
      </c>
      <c r="D252" s="374" t="inlineStr">
        <is>
          <t>шт.</t>
        </is>
      </c>
      <c r="E252" s="262" t="n">
        <v>4</v>
      </c>
      <c r="F252" s="383" t="n">
        <v>2228.25</v>
      </c>
      <c r="G252" s="270">
        <f>ROUND(E252*F252,2)</f>
        <v/>
      </c>
      <c r="H252" s="269">
        <f>G252/$G$719</f>
        <v/>
      </c>
      <c r="I252" s="270">
        <f>ROUND(F252*Прил.10!$D$13,2)</f>
        <v/>
      </c>
      <c r="J252" s="270">
        <f>ROUND(I252*E252,2)</f>
        <v/>
      </c>
    </row>
    <row r="253" hidden="1" outlineLevel="1" ht="25.5" customFormat="1" customHeight="1" s="343">
      <c r="A253" s="374" t="n">
        <v>225</v>
      </c>
      <c r="B253" s="374" t="inlineStr">
        <is>
          <t>Прайс из СД ОП</t>
        </is>
      </c>
      <c r="C253" s="381" t="inlineStr">
        <is>
          <t>Огнетушитель хладоновый ОХ-2(3)-АВСЕ-01. Цена: 16000руб.(с НДС)</t>
        </is>
      </c>
      <c r="D253" s="374" t="inlineStr">
        <is>
          <t>шт</t>
        </is>
      </c>
      <c r="E253" s="262" t="n">
        <v>4</v>
      </c>
      <c r="F253" s="383" t="n">
        <v>2222.5</v>
      </c>
      <c r="G253" s="270">
        <f>ROUND(E253*F253,2)</f>
        <v/>
      </c>
      <c r="H253" s="269">
        <f>G253/$G$719</f>
        <v/>
      </c>
      <c r="I253" s="270">
        <f>ROUND(F253*Прил.10!$D$13,2)</f>
        <v/>
      </c>
      <c r="J253" s="270">
        <f>ROUND(I253*E253,2)</f>
        <v/>
      </c>
    </row>
    <row r="254" hidden="1" outlineLevel="1" ht="25.5" customFormat="1" customHeight="1" s="343">
      <c r="A254" s="374" t="n">
        <v>226</v>
      </c>
      <c r="B254" s="374" t="inlineStr">
        <is>
          <t>04.1.02.05-0074</t>
        </is>
      </c>
      <c r="C254" s="381" t="inlineStr">
        <is>
          <t>Бетон тяжелый, крупность заполнителя более 40 мм, класс В7,5 (М 100)</t>
        </is>
      </c>
      <c r="D254" s="374" t="inlineStr">
        <is>
          <t>м3</t>
        </is>
      </c>
      <c r="E254" s="262" t="n">
        <v>15.8406</v>
      </c>
      <c r="F254" s="383" t="n">
        <v>560.02</v>
      </c>
      <c r="G254" s="270">
        <f>ROUND(E254*F254,2)</f>
        <v/>
      </c>
      <c r="H254" s="269">
        <f>G254/$G$719</f>
        <v/>
      </c>
      <c r="I254" s="270">
        <f>ROUND(F254*Прил.10!$D$13,2)</f>
        <v/>
      </c>
      <c r="J254" s="270">
        <f>ROUND(I254*E254,2)</f>
        <v/>
      </c>
    </row>
    <row r="255" hidden="1" outlineLevel="1" ht="25.5" customFormat="1" customHeight="1" s="343">
      <c r="A255" s="374" t="n">
        <v>227</v>
      </c>
      <c r="B255" s="374" t="inlineStr">
        <is>
          <t>08.4.03.02-0001</t>
        </is>
      </c>
      <c r="C255" s="381" t="inlineStr">
        <is>
          <t>Горячекатаная арматурная сталь гладкая класса А-I, диаметром 6 мм</t>
        </is>
      </c>
      <c r="D255" s="374" t="inlineStr">
        <is>
          <t>т</t>
        </is>
      </c>
      <c r="E255" s="262" t="n">
        <v>1.171824</v>
      </c>
      <c r="F255" s="383" t="n">
        <v>7419.09</v>
      </c>
      <c r="G255" s="270">
        <f>ROUND(E255*F255,2)</f>
        <v/>
      </c>
      <c r="H255" s="269">
        <f>G255/$G$719</f>
        <v/>
      </c>
      <c r="I255" s="270">
        <f>ROUND(F255*Прил.10!$D$13,2)</f>
        <v/>
      </c>
      <c r="J255" s="270">
        <f>ROUND(I255*E255,2)</f>
        <v/>
      </c>
    </row>
    <row r="256" hidden="1" outlineLevel="1" ht="38.25" customFormat="1" customHeight="1" s="343">
      <c r="A256" s="374" t="n">
        <v>228</v>
      </c>
      <c r="B256" s="374" t="inlineStr">
        <is>
          <t>Прайс из СД ОП</t>
        </is>
      </c>
      <c r="C256" s="381" t="inlineStr">
        <is>
          <t>Краска для бетонных полов ТЕКСИЛ (расход 0.4кг/м2) 7175-1ПС_2-ПЛ-002-28СМ</t>
        </is>
      </c>
      <c r="D256" s="374" t="inlineStr">
        <is>
          <t>кг</t>
        </is>
      </c>
      <c r="E256" s="262" t="n">
        <v>272.48</v>
      </c>
      <c r="F256" s="383" t="n">
        <v>31.81</v>
      </c>
      <c r="G256" s="270">
        <f>ROUND(E256*F256,2)</f>
        <v/>
      </c>
      <c r="H256" s="269">
        <f>G256/$G$719</f>
        <v/>
      </c>
      <c r="I256" s="270">
        <f>ROUND(F256*Прил.10!$D$13,2)</f>
        <v/>
      </c>
      <c r="J256" s="270">
        <f>ROUND(I256*E256,2)</f>
        <v/>
      </c>
    </row>
    <row r="257" hidden="1" outlineLevel="1" ht="14.25" customFormat="1" customHeight="1" s="343">
      <c r="A257" s="374" t="n">
        <v>229</v>
      </c>
      <c r="B257" s="374" t="inlineStr">
        <is>
          <t>14.5.09.07-0029</t>
        </is>
      </c>
      <c r="C257" s="381" t="inlineStr">
        <is>
          <t>Растворитель марки Р-4</t>
        </is>
      </c>
      <c r="D257" s="374" t="inlineStr">
        <is>
          <t>т</t>
        </is>
      </c>
      <c r="E257" s="262" t="n">
        <v>0.913147</v>
      </c>
      <c r="F257" s="383" t="n">
        <v>9419.83</v>
      </c>
      <c r="G257" s="270">
        <f>ROUND(E257*F257,2)</f>
        <v/>
      </c>
      <c r="H257" s="269">
        <f>G257/$G$719</f>
        <v/>
      </c>
      <c r="I257" s="270">
        <f>ROUND(F257*Прил.10!$D$13,2)</f>
        <v/>
      </c>
      <c r="J257" s="270">
        <f>ROUND(I257*E257,2)</f>
        <v/>
      </c>
    </row>
    <row r="258" hidden="1" outlineLevel="1" ht="25.5" customFormat="1" customHeight="1" s="343">
      <c r="A258" s="374" t="n">
        <v>230</v>
      </c>
      <c r="B258" s="374" t="inlineStr">
        <is>
          <t>Прайс из СД ОП</t>
        </is>
      </c>
      <c r="C258" s="381" t="inlineStr">
        <is>
          <t>Короб из листовой оцинкованной стали b=1,2мм 1600х1000х1500</t>
        </is>
      </c>
      <c r="D258" s="374" t="inlineStr">
        <is>
          <t>шт.</t>
        </is>
      </c>
      <c r="E258" s="262" t="n">
        <v>1</v>
      </c>
      <c r="F258" s="383" t="n">
        <v>8561</v>
      </c>
      <c r="G258" s="270">
        <f>ROUND(E258*F258,2)</f>
        <v/>
      </c>
      <c r="H258" s="269">
        <f>G258/$G$719</f>
        <v/>
      </c>
      <c r="I258" s="270">
        <f>ROUND(F258*Прил.10!$D$13,2)</f>
        <v/>
      </c>
      <c r="J258" s="270">
        <f>ROUND(I258*E258,2)</f>
        <v/>
      </c>
    </row>
    <row r="259" hidden="1" outlineLevel="1" ht="63.75" customFormat="1" customHeight="1" s="343">
      <c r="A259" s="374" t="n">
        <v>231</v>
      </c>
      <c r="B259" s="374" t="inlineStr">
        <is>
          <t>Прайс из СД ОП</t>
        </is>
      </c>
      <c r="C259" s="381" t="inlineStr">
        <is>
          <t>Замазка полимерсиликатная Химфлекс HNM (упаковка 21 кг, расход при толщ.3 мм - 7кг/м2, при толщ. 8мм - 18.7 кг/м2. 18.7кг*74м2/21кг= 66 уп.)7175-1ПС_2-ПЛ-002-28СМ</t>
        </is>
      </c>
      <c r="D259" s="374" t="inlineStr">
        <is>
          <t>уп</t>
        </is>
      </c>
      <c r="E259" s="262" t="n">
        <v>66</v>
      </c>
      <c r="F259" s="383" t="n">
        <v>129.17</v>
      </c>
      <c r="G259" s="270">
        <f>ROUND(E259*F259,2)</f>
        <v/>
      </c>
      <c r="H259" s="269">
        <f>G259/$G$719</f>
        <v/>
      </c>
      <c r="I259" s="270">
        <f>ROUND(F259*Прил.10!$D$13,2)</f>
        <v/>
      </c>
      <c r="J259" s="270">
        <f>ROUND(I259*E259,2)</f>
        <v/>
      </c>
    </row>
    <row r="260" hidden="1" outlineLevel="1" ht="25.5" customFormat="1" customHeight="1" s="343">
      <c r="A260" s="374" t="n">
        <v>232</v>
      </c>
      <c r="B260" s="374" t="inlineStr">
        <is>
          <t>20.2.03.09-0001</t>
        </is>
      </c>
      <c r="C260" s="381" t="inlineStr">
        <is>
          <t>Перегородка разделительная для проволочного лотка высотой 50 мм</t>
        </is>
      </c>
      <c r="D260" s="374" t="inlineStr">
        <is>
          <t>м</t>
        </is>
      </c>
      <c r="E260" s="262" t="n">
        <v>400</v>
      </c>
      <c r="F260" s="383" t="n">
        <v>20</v>
      </c>
      <c r="G260" s="270">
        <f>ROUND(E260*F260,2)</f>
        <v/>
      </c>
      <c r="H260" s="269">
        <f>G260/$G$719</f>
        <v/>
      </c>
      <c r="I260" s="270">
        <f>ROUND(F260*Прил.10!$D$13,2)</f>
        <v/>
      </c>
      <c r="J260" s="270">
        <f>ROUND(I260*E260,2)</f>
        <v/>
      </c>
    </row>
    <row r="261" hidden="1" outlineLevel="1" ht="38.25" customFormat="1" customHeight="1" s="343">
      <c r="A261" s="374" t="n">
        <v>233</v>
      </c>
      <c r="B261" s="374" t="inlineStr">
        <is>
          <t>14.5.01.05-0001</t>
        </is>
      </c>
      <c r="C261" s="381" t="inlineStr">
        <is>
          <t>Герметик пенополиуретановый (пена монтажная) типа Makrofleks, Soudal в баллонах по 750 мл</t>
        </is>
      </c>
      <c r="D261" s="374" t="inlineStr">
        <is>
          <t>шт.</t>
        </is>
      </c>
      <c r="E261" s="262" t="n">
        <v>116.20042</v>
      </c>
      <c r="F261" s="383" t="n">
        <v>67</v>
      </c>
      <c r="G261" s="270">
        <f>ROUND(E261*F261,2)</f>
        <v/>
      </c>
      <c r="H261" s="269">
        <f>G261/$G$719</f>
        <v/>
      </c>
      <c r="I261" s="270">
        <f>ROUND(F261*Прил.10!$D$13,2)</f>
        <v/>
      </c>
      <c r="J261" s="270">
        <f>ROUND(I261*E261,2)</f>
        <v/>
      </c>
    </row>
    <row r="262" hidden="1" outlineLevel="1" ht="14.25" customFormat="1" customHeight="1" s="343">
      <c r="A262" s="374" t="n">
        <v>234</v>
      </c>
      <c r="B262" s="374" t="inlineStr">
        <is>
          <t>Прайс из СД ОП</t>
        </is>
      </c>
      <c r="C262" s="381" t="inlineStr">
        <is>
          <t>Муфта шестигранная f/f М12 х 35</t>
        </is>
      </c>
      <c r="D262" s="374" t="inlineStr">
        <is>
          <t>шт.</t>
        </is>
      </c>
      <c r="E262" s="262" t="n">
        <v>502</v>
      </c>
      <c r="F262" s="383" t="n">
        <v>15.47</v>
      </c>
      <c r="G262" s="270">
        <f>ROUND(E262*F262,2)</f>
        <v/>
      </c>
      <c r="H262" s="269">
        <f>G262/$G$719</f>
        <v/>
      </c>
      <c r="I262" s="270">
        <f>ROUND(F262*Прил.10!$D$13,2)</f>
        <v/>
      </c>
      <c r="J262" s="270">
        <f>ROUND(I262*E262,2)</f>
        <v/>
      </c>
    </row>
    <row r="263" hidden="1" outlineLevel="1" ht="38.25" customFormat="1" customHeight="1" s="343">
      <c r="A263" s="374" t="n">
        <v>235</v>
      </c>
      <c r="B263" s="374" t="inlineStr">
        <is>
          <t>Прайс из СД ОП</t>
        </is>
      </c>
      <c r="C263" s="381" t="inlineStr">
        <is>
          <t>Цилиндры из минеральной ваты на основе базальтовых пород ТЕХНОНИКОЛЬ</t>
        </is>
      </c>
      <c r="D263" s="374" t="inlineStr">
        <is>
          <t>м3</t>
        </is>
      </c>
      <c r="E263" s="262" t="n">
        <v>1.7</v>
      </c>
      <c r="F263" s="383" t="n">
        <v>4541.76</v>
      </c>
      <c r="G263" s="270">
        <f>ROUND(E263*F263,2)</f>
        <v/>
      </c>
      <c r="H263" s="269">
        <f>G263/$G$719</f>
        <v/>
      </c>
      <c r="I263" s="270">
        <f>ROUND(F263*Прил.10!$D$13,2)</f>
        <v/>
      </c>
      <c r="J263" s="270">
        <f>ROUND(I263*E263,2)</f>
        <v/>
      </c>
    </row>
    <row r="264" hidden="1" outlineLevel="1" ht="25.5" customFormat="1" customHeight="1" s="343">
      <c r="A264" s="374" t="n">
        <v>236</v>
      </c>
      <c r="B264" s="374" t="inlineStr">
        <is>
          <t>Прайс из СД ОП</t>
        </is>
      </c>
      <c r="C264" s="381" t="inlineStr">
        <is>
          <t>Воздуховод из листовой стали b=1.2мм ф250  L=1250</t>
        </is>
      </c>
      <c r="D264" s="374" t="inlineStr">
        <is>
          <t>шт.</t>
        </is>
      </c>
      <c r="E264" s="262" t="n">
        <v>11</v>
      </c>
      <c r="F264" s="383" t="n">
        <v>692.64</v>
      </c>
      <c r="G264" s="270">
        <f>ROUND(E264*F264,2)</f>
        <v/>
      </c>
      <c r="H264" s="269">
        <f>G264/$G$719</f>
        <v/>
      </c>
      <c r="I264" s="270">
        <f>ROUND(F264*Прил.10!$D$13,2)</f>
        <v/>
      </c>
      <c r="J264" s="270">
        <f>ROUND(I264*E264,2)</f>
        <v/>
      </c>
    </row>
    <row r="265" hidden="1" outlineLevel="1" ht="25.5" customFormat="1" customHeight="1" s="343">
      <c r="A265" s="374" t="n">
        <v>237</v>
      </c>
      <c r="B265" s="374" t="inlineStr">
        <is>
          <t>14.2.06.08-0001</t>
        </is>
      </c>
      <c r="C265" s="381" t="inlineStr">
        <is>
          <t>Пропитка упрочняющая для бетона Ашфорд Формула (расход 0.35л/м2)</t>
        </is>
      </c>
      <c r="D265" s="374" t="inlineStr">
        <is>
          <t>л</t>
        </is>
      </c>
      <c r="E265" s="262" t="n">
        <v>68.95</v>
      </c>
      <c r="F265" s="383" t="n">
        <v>110.09</v>
      </c>
      <c r="G265" s="270">
        <f>ROUND(E265*F265,2)</f>
        <v/>
      </c>
      <c r="H265" s="269">
        <f>G265/$G$719</f>
        <v/>
      </c>
      <c r="I265" s="270">
        <f>ROUND(F265*Прил.10!$D$13,2)</f>
        <v/>
      </c>
      <c r="J265" s="270">
        <f>ROUND(I265*E265,2)</f>
        <v/>
      </c>
    </row>
    <row r="266" hidden="1" outlineLevel="1" ht="25.5" customFormat="1" customHeight="1" s="343">
      <c r="A266" s="374" t="n">
        <v>238</v>
      </c>
      <c r="B266" s="374" t="inlineStr">
        <is>
          <t>08.1.02.19-0017</t>
        </is>
      </c>
      <c r="C266" s="381" t="inlineStr">
        <is>
          <t>Уголок монтажный сейсмостойкий оцинкованный У1 50x50x3-2/8</t>
        </is>
      </c>
      <c r="D266" s="374" t="inlineStr">
        <is>
          <t>шт.</t>
        </is>
      </c>
      <c r="E266" s="262" t="n">
        <v>65</v>
      </c>
      <c r="F266" s="383" t="n">
        <v>116.11</v>
      </c>
      <c r="G266" s="270">
        <f>ROUND(E266*F266,2)</f>
        <v/>
      </c>
      <c r="H266" s="269">
        <f>G266/$G$719</f>
        <v/>
      </c>
      <c r="I266" s="270">
        <f>ROUND(F266*Прил.10!$D$13,2)</f>
        <v/>
      </c>
      <c r="J266" s="270">
        <f>ROUND(I266*E266,2)</f>
        <v/>
      </c>
    </row>
    <row r="267" hidden="1" outlineLevel="1" ht="14.25" customFormat="1" customHeight="1" s="343">
      <c r="A267" s="374" t="n">
        <v>239</v>
      </c>
      <c r="B267" s="374" t="inlineStr">
        <is>
          <t>Прайс из СД ОП</t>
        </is>
      </c>
      <c r="C267" s="381" t="inlineStr">
        <is>
          <t>Сетка защитная д-500 CEM-OCA</t>
        </is>
      </c>
      <c r="D267" s="374" t="inlineStr">
        <is>
          <t>шт.</t>
        </is>
      </c>
      <c r="E267" s="262" t="n">
        <v>4</v>
      </c>
      <c r="F267" s="383" t="n">
        <v>1885</v>
      </c>
      <c r="G267" s="270">
        <f>ROUND(E267*F267,2)</f>
        <v/>
      </c>
      <c r="H267" s="269">
        <f>G267/$G$719</f>
        <v/>
      </c>
      <c r="I267" s="270">
        <f>ROUND(F267*Прил.10!$D$13,2)</f>
        <v/>
      </c>
      <c r="J267" s="270">
        <f>ROUND(I267*E267,2)</f>
        <v/>
      </c>
    </row>
    <row r="268" hidden="1" outlineLevel="1" ht="14.25" customFormat="1" customHeight="1" s="343">
      <c r="A268" s="374" t="n">
        <v>240</v>
      </c>
      <c r="B268" s="374" t="inlineStr">
        <is>
          <t>01.7.15.06-0111</t>
        </is>
      </c>
      <c r="C268" s="381" t="inlineStr">
        <is>
          <t>Гвозди строительные</t>
        </is>
      </c>
      <c r="D268" s="374" t="inlineStr">
        <is>
          <t>т</t>
        </is>
      </c>
      <c r="E268" s="262" t="n">
        <v>0.616436</v>
      </c>
      <c r="F268" s="383" t="n">
        <v>11978.03</v>
      </c>
      <c r="G268" s="270">
        <f>ROUND(E268*F268,2)</f>
        <v/>
      </c>
      <c r="H268" s="269">
        <f>G268/$G$719</f>
        <v/>
      </c>
      <c r="I268" s="270">
        <f>ROUND(F268*Прил.10!$D$13,2)</f>
        <v/>
      </c>
      <c r="J268" s="270">
        <f>ROUND(I268*E268,2)</f>
        <v/>
      </c>
    </row>
    <row r="269" hidden="1" outlineLevel="1" ht="25.5" customFormat="1" customHeight="1" s="343">
      <c r="A269" s="374" t="n">
        <v>241</v>
      </c>
      <c r="B269" s="374" t="inlineStr">
        <is>
          <t>Прайс из СД ОП</t>
        </is>
      </c>
      <c r="C269" s="381" t="inlineStr">
        <is>
          <t>Короб из листовой оцинкованной стали b=1,2мм 1200х1000х1500</t>
        </is>
      </c>
      <c r="D269" s="374" t="inlineStr">
        <is>
          <t>шт.</t>
        </is>
      </c>
      <c r="E269" s="262" t="n">
        <v>1</v>
      </c>
      <c r="F269" s="383" t="n">
        <v>7244</v>
      </c>
      <c r="G269" s="270">
        <f>ROUND(E269*F269,2)</f>
        <v/>
      </c>
      <c r="H269" s="269">
        <f>G269/$G$719</f>
        <v/>
      </c>
      <c r="I269" s="270">
        <f>ROUND(F269*Прил.10!$D$13,2)</f>
        <v/>
      </c>
      <c r="J269" s="270">
        <f>ROUND(I269*E269,2)</f>
        <v/>
      </c>
    </row>
    <row r="270" hidden="1" outlineLevel="1" ht="25.5" customFormat="1" customHeight="1" s="343">
      <c r="A270" s="374" t="n">
        <v>242</v>
      </c>
      <c r="B270" s="374" t="inlineStr">
        <is>
          <t>08.1.02.03-0061</t>
        </is>
      </c>
      <c r="C270" s="381" t="inlineStr">
        <is>
          <t>Начальная планка из оцинкованной стали с полимерным покрытием</t>
        </is>
      </c>
      <c r="D270" s="374" t="inlineStr">
        <is>
          <t>п.м</t>
        </is>
      </c>
      <c r="E270" s="262" t="n">
        <v>311.2</v>
      </c>
      <c r="F270" s="383" t="n">
        <v>23.15</v>
      </c>
      <c r="G270" s="270">
        <f>ROUND(E270*F270,2)</f>
        <v/>
      </c>
      <c r="H270" s="269">
        <f>G270/$G$719</f>
        <v/>
      </c>
      <c r="I270" s="270">
        <f>ROUND(F270*Прил.10!$D$13,2)</f>
        <v/>
      </c>
      <c r="J270" s="270">
        <f>ROUND(I270*E270,2)</f>
        <v/>
      </c>
    </row>
    <row r="271" hidden="1" outlineLevel="1" ht="14.25" customFormat="1" customHeight="1" s="343">
      <c r="A271" s="374" t="n">
        <v>243</v>
      </c>
      <c r="B271" s="374" t="inlineStr">
        <is>
          <t>01.7.11.07-0032</t>
        </is>
      </c>
      <c r="C271" s="381" t="inlineStr">
        <is>
          <t>Электроды диаметром 4 мм Э42</t>
        </is>
      </c>
      <c r="D271" s="374" t="inlineStr">
        <is>
          <t>т</t>
        </is>
      </c>
      <c r="E271" s="262" t="n">
        <v>0.695963</v>
      </c>
      <c r="F271" s="383" t="n">
        <v>10314.95</v>
      </c>
      <c r="G271" s="270">
        <f>ROUND(E271*F271,2)</f>
        <v/>
      </c>
      <c r="H271" s="269">
        <f>G271/$G$719</f>
        <v/>
      </c>
      <c r="I271" s="270">
        <f>ROUND(F271*Прил.10!$D$13,2)</f>
        <v/>
      </c>
      <c r="J271" s="270">
        <f>ROUND(I271*E271,2)</f>
        <v/>
      </c>
    </row>
    <row r="272" hidden="1" outlineLevel="1" ht="25.5" customFormat="1" customHeight="1" s="343">
      <c r="A272" s="374" t="n">
        <v>244</v>
      </c>
      <c r="B272" s="374" t="inlineStr">
        <is>
          <t>07.2.06.03-0193</t>
        </is>
      </c>
      <c r="C272" s="381" t="inlineStr">
        <is>
          <t>Профиль стоечный: S1P толщиной стали 1,5 мм, шириной 200 мм</t>
        </is>
      </c>
      <c r="D272" s="374" t="inlineStr">
        <is>
          <t>м</t>
        </is>
      </c>
      <c r="E272" s="262" t="n">
        <v>108</v>
      </c>
      <c r="F272" s="383" t="n">
        <v>64.87</v>
      </c>
      <c r="G272" s="270">
        <f>ROUND(E272*F272,2)</f>
        <v/>
      </c>
      <c r="H272" s="269">
        <f>G272/$G$719</f>
        <v/>
      </c>
      <c r="I272" s="270">
        <f>ROUND(F272*Прил.10!$D$13,2)</f>
        <v/>
      </c>
      <c r="J272" s="270">
        <f>ROUND(I272*E272,2)</f>
        <v/>
      </c>
    </row>
    <row r="273" hidden="1" outlineLevel="1" ht="25.5" customFormat="1" customHeight="1" s="343">
      <c r="A273" s="374" t="n">
        <v>245</v>
      </c>
      <c r="B273" s="374" t="inlineStr">
        <is>
          <t>Прайс из СД ОП</t>
        </is>
      </c>
      <c r="C273" s="381" t="inlineStr">
        <is>
          <t>Соединительная пластина SCP h&gt;50/s-1,2 ТУ 3449-011-17919807-2014</t>
        </is>
      </c>
      <c r="D273" s="374" t="inlineStr">
        <is>
          <t>шт.</t>
        </is>
      </c>
      <c r="E273" s="262" t="n">
        <v>862</v>
      </c>
      <c r="F273" s="383" t="n">
        <v>7.98</v>
      </c>
      <c r="G273" s="270">
        <f>ROUND(E273*F273,2)</f>
        <v/>
      </c>
      <c r="H273" s="269">
        <f>G273/$G$719</f>
        <v/>
      </c>
      <c r="I273" s="270">
        <f>ROUND(F273*Прил.10!$D$13,2)</f>
        <v/>
      </c>
      <c r="J273" s="270">
        <f>ROUND(I273*E273,2)</f>
        <v/>
      </c>
    </row>
    <row r="274" hidden="1" outlineLevel="1" ht="38.25" customFormat="1" customHeight="1" s="343">
      <c r="A274" s="374" t="n">
        <v>246</v>
      </c>
      <c r="B274" s="374" t="inlineStr">
        <is>
          <t>20.2.03.03-0043</t>
        </is>
      </c>
      <c r="C274" s="381" t="inlineStr">
        <is>
          <t>Консоль кабельная усиленная сейсмостойкая горячеоцинкованная КУ-500</t>
        </is>
      </c>
      <c r="D274" s="374" t="inlineStr">
        <is>
          <t>шт.</t>
        </is>
      </c>
      <c r="E274" s="262" t="n">
        <v>50</v>
      </c>
      <c r="F274" s="383" t="n">
        <v>132.79</v>
      </c>
      <c r="G274" s="270">
        <f>ROUND(E274*F274,2)</f>
        <v/>
      </c>
      <c r="H274" s="269">
        <f>G274/$G$719</f>
        <v/>
      </c>
      <c r="I274" s="270">
        <f>ROUND(F274*Прил.10!$D$13,2)</f>
        <v/>
      </c>
      <c r="J274" s="270">
        <f>ROUND(I274*E274,2)</f>
        <v/>
      </c>
    </row>
    <row r="275" hidden="1" outlineLevel="1" ht="14.25" customFormat="1" customHeight="1" s="343">
      <c r="A275" s="374" t="n">
        <v>247</v>
      </c>
      <c r="B275" s="374" t="inlineStr">
        <is>
          <t>14.4.02.09-0301</t>
        </is>
      </c>
      <c r="C275" s="381" t="inlineStr">
        <is>
          <t>Краска Цинол</t>
        </is>
      </c>
      <c r="D275" s="374" t="inlineStr">
        <is>
          <t>кг</t>
        </is>
      </c>
      <c r="E275" s="262" t="n">
        <v>27.7</v>
      </c>
      <c r="F275" s="383" t="n">
        <v>238.48</v>
      </c>
      <c r="G275" s="270">
        <f>ROUND(E275*F275,2)</f>
        <v/>
      </c>
      <c r="H275" s="269">
        <f>G275/$G$719</f>
        <v/>
      </c>
      <c r="I275" s="270">
        <f>ROUND(F275*Прил.10!$D$13,2)</f>
        <v/>
      </c>
      <c r="J275" s="270">
        <f>ROUND(I275*E275,2)</f>
        <v/>
      </c>
    </row>
    <row r="276" hidden="1" outlineLevel="1" ht="25.5" customFormat="1" customHeight="1" s="343">
      <c r="A276" s="374" t="n">
        <v>248</v>
      </c>
      <c r="B276" s="374" t="inlineStr">
        <is>
          <t>Прайс из СД ОП</t>
        </is>
      </c>
      <c r="C276" s="381" t="inlineStr">
        <is>
          <t>Уголок опорный 60/40/90 ТУ 5285-002-17919807-2014</t>
        </is>
      </c>
      <c r="D276" s="374" t="inlineStr">
        <is>
          <t>шт.</t>
        </is>
      </c>
      <c r="E276" s="262" t="n">
        <v>192</v>
      </c>
      <c r="F276" s="383" t="n">
        <v>34.31</v>
      </c>
      <c r="G276" s="270">
        <f>ROUND(E276*F276,2)</f>
        <v/>
      </c>
      <c r="H276" s="269">
        <f>G276/$G$719</f>
        <v/>
      </c>
      <c r="I276" s="270">
        <f>ROUND(F276*Прил.10!$D$13,2)</f>
        <v/>
      </c>
      <c r="J276" s="270">
        <f>ROUND(I276*E276,2)</f>
        <v/>
      </c>
    </row>
    <row r="277" hidden="1" outlineLevel="1" ht="25.5" customFormat="1" customHeight="1" s="343">
      <c r="A277" s="374" t="n">
        <v>249</v>
      </c>
      <c r="B277" s="374" t="inlineStr">
        <is>
          <t>01.7.19.04-0013</t>
        </is>
      </c>
      <c r="C277" s="381" t="inlineStr">
        <is>
          <t>Пластины полиизобутиленовые ПСГ (расход 3.85кг/м2)</t>
        </is>
      </c>
      <c r="D277" s="374" t="inlineStr">
        <is>
          <t>т</t>
        </is>
      </c>
      <c r="E277" s="262" t="n">
        <v>0.2849</v>
      </c>
      <c r="F277" s="383" t="n">
        <v>23078.27</v>
      </c>
      <c r="G277" s="270">
        <f>ROUND(E277*F277,2)</f>
        <v/>
      </c>
      <c r="H277" s="269">
        <f>G277/$G$719</f>
        <v/>
      </c>
      <c r="I277" s="270">
        <f>ROUND(F277*Прил.10!$D$13,2)</f>
        <v/>
      </c>
      <c r="J277" s="270">
        <f>ROUND(I277*E277,2)</f>
        <v/>
      </c>
    </row>
    <row r="278" hidden="1" outlineLevel="1" ht="38.25" customFormat="1" customHeight="1" s="343">
      <c r="A278" s="374" t="n">
        <v>250</v>
      </c>
      <c r="B278" s="374" t="inlineStr">
        <is>
          <t>02.2.05.04-0093</t>
        </is>
      </c>
      <c r="C278" s="381" t="inlineStr">
        <is>
          <t>Щебень из природного камня для строительных работ марка 800, фракция 20-40 мм</t>
        </is>
      </c>
      <c r="D278" s="374" t="inlineStr">
        <is>
          <t>м3</t>
        </is>
      </c>
      <c r="E278" s="262" t="n">
        <v>60.1072</v>
      </c>
      <c r="F278" s="383" t="n">
        <v>108.4</v>
      </c>
      <c r="G278" s="270">
        <f>ROUND(E278*F278,2)</f>
        <v/>
      </c>
      <c r="H278" s="269">
        <f>G278/$G$719</f>
        <v/>
      </c>
      <c r="I278" s="270">
        <f>ROUND(F278*Прил.10!$D$13,2)</f>
        <v/>
      </c>
      <c r="J278" s="270">
        <f>ROUND(I278*E278,2)</f>
        <v/>
      </c>
    </row>
    <row r="279" hidden="1" outlineLevel="1" ht="25.5" customFormat="1" customHeight="1" s="343">
      <c r="A279" s="374" t="n">
        <v>251</v>
      </c>
      <c r="B279" s="374" t="inlineStr">
        <is>
          <t>08.4.03.03-0005</t>
        </is>
      </c>
      <c r="C279" s="381" t="inlineStr">
        <is>
          <t>Горячекатанная арматурная сталь класса А500 С, диаметром 14 мм</t>
        </is>
      </c>
      <c r="D279" s="374" t="inlineStr">
        <is>
          <t>т</t>
        </is>
      </c>
      <c r="E279" s="262" t="n">
        <v>1.1845</v>
      </c>
      <c r="F279" s="383" t="n">
        <v>5488.39</v>
      </c>
      <c r="G279" s="270">
        <f>ROUND(E279*F279,2)</f>
        <v/>
      </c>
      <c r="H279" s="269">
        <f>G279/$G$719</f>
        <v/>
      </c>
      <c r="I279" s="270">
        <f>ROUND(F279*Прил.10!$D$13,2)</f>
        <v/>
      </c>
      <c r="J279" s="270">
        <f>ROUND(I279*E279,2)</f>
        <v/>
      </c>
    </row>
    <row r="280" hidden="1" outlineLevel="1" ht="14.25" customFormat="1" customHeight="1" s="343">
      <c r="A280" s="374" t="n">
        <v>252</v>
      </c>
      <c r="B280" s="374" t="inlineStr">
        <is>
          <t>Прайс из СД ОП</t>
        </is>
      </c>
      <c r="C280" s="381" t="inlineStr">
        <is>
          <t>Алюминиевый скотч</t>
        </is>
      </c>
      <c r="D280" s="374" t="inlineStr">
        <is>
          <t>шт.</t>
        </is>
      </c>
      <c r="E280" s="262" t="n">
        <v>89</v>
      </c>
      <c r="F280" s="383" t="n">
        <v>72.3</v>
      </c>
      <c r="G280" s="270">
        <f>ROUND(E280*F280,2)</f>
        <v/>
      </c>
      <c r="H280" s="269">
        <f>G280/$G$719</f>
        <v/>
      </c>
      <c r="I280" s="270">
        <f>ROUND(F280*Прил.10!$D$13,2)</f>
        <v/>
      </c>
      <c r="J280" s="270">
        <f>ROUND(I280*E280,2)</f>
        <v/>
      </c>
    </row>
    <row r="281" hidden="1" outlineLevel="1" ht="14.25" customFormat="1" customHeight="1" s="343">
      <c r="A281" s="374" t="n">
        <v>253</v>
      </c>
      <c r="B281" s="374" t="inlineStr">
        <is>
          <t>Прайс из СД ОП</t>
        </is>
      </c>
      <c r="C281" s="381" t="inlineStr">
        <is>
          <t>Болт шестигранный М12/30</t>
        </is>
      </c>
      <c r="D281" s="374" t="inlineStr">
        <is>
          <t>шт.</t>
        </is>
      </c>
      <c r="E281" s="262" t="n">
        <v>2458</v>
      </c>
      <c r="F281" s="383" t="n">
        <v>2.6</v>
      </c>
      <c r="G281" s="270">
        <f>ROUND(E281*F281,2)</f>
        <v/>
      </c>
      <c r="H281" s="269">
        <f>G281/$G$719</f>
        <v/>
      </c>
      <c r="I281" s="270">
        <f>ROUND(F281*Прил.10!$D$13,2)</f>
        <v/>
      </c>
      <c r="J281" s="270">
        <f>ROUND(I281*E281,2)</f>
        <v/>
      </c>
    </row>
    <row r="282" hidden="1" outlineLevel="1" ht="38.25" customFormat="1" customHeight="1" s="343">
      <c r="A282" s="374" t="n">
        <v>254</v>
      </c>
      <c r="B282" s="374" t="inlineStr">
        <is>
          <t>Прайс из СД ОП</t>
        </is>
      </c>
      <c r="C282" s="381" t="inlineStr">
        <is>
          <t>Воздуховод из тонколистовой оцинкованной стали b=0.8мм 150х200 L=1500</t>
        </is>
      </c>
      <c r="D282" s="374" t="inlineStr">
        <is>
          <t>шт.</t>
        </is>
      </c>
      <c r="E282" s="262" t="n">
        <v>10</v>
      </c>
      <c r="F282" s="383" t="n">
        <v>632.2</v>
      </c>
      <c r="G282" s="270">
        <f>ROUND(E282*F282,2)</f>
        <v/>
      </c>
      <c r="H282" s="269">
        <f>G282/$G$719</f>
        <v/>
      </c>
      <c r="I282" s="270">
        <f>ROUND(F282*Прил.10!$D$13,2)</f>
        <v/>
      </c>
      <c r="J282" s="270">
        <f>ROUND(I282*E282,2)</f>
        <v/>
      </c>
    </row>
    <row r="283" hidden="1" outlineLevel="1" ht="38.25" customFormat="1" customHeight="1" s="343">
      <c r="A283" s="374" t="n">
        <v>255</v>
      </c>
      <c r="B283" s="374" t="inlineStr">
        <is>
          <t>07.2.06.03-0193</t>
        </is>
      </c>
      <c r="C283" s="381" t="inlineStr">
        <is>
          <t>Профиль стоечный: S1P толщиной стали 1,5 мм, шириной 200 мм (прим.Профиль 41/41/2.0-6 D 7175-1ПС_2-ПЛ-002-28СМ)</t>
        </is>
      </c>
      <c r="D283" s="374" t="inlineStr">
        <is>
          <t>м</t>
        </is>
      </c>
      <c r="E283" s="262" t="n">
        <v>97</v>
      </c>
      <c r="F283" s="383" t="n">
        <v>64.87</v>
      </c>
      <c r="G283" s="270">
        <f>ROUND(E283*F283,2)</f>
        <v/>
      </c>
      <c r="H283" s="269">
        <f>G283/$G$719</f>
        <v/>
      </c>
      <c r="I283" s="270">
        <f>ROUND(F283*Прил.10!$D$13,2)</f>
        <v/>
      </c>
      <c r="J283" s="270">
        <f>ROUND(I283*E283,2)</f>
        <v/>
      </c>
    </row>
    <row r="284" hidden="1" outlineLevel="1" ht="14.25" customFormat="1" customHeight="1" s="343">
      <c r="A284" s="374" t="n">
        <v>256</v>
      </c>
      <c r="B284" s="374" t="inlineStr">
        <is>
          <t>07.2.05.01-0001</t>
        </is>
      </c>
      <c r="C284" s="381" t="inlineStr">
        <is>
          <t>Косоуры</t>
        </is>
      </c>
      <c r="D284" s="374" t="inlineStr">
        <is>
          <t>т</t>
        </is>
      </c>
      <c r="E284" s="262" t="n">
        <v>0.6349</v>
      </c>
      <c r="F284" s="383" t="n">
        <v>9820.440000000001</v>
      </c>
      <c r="G284" s="270">
        <f>ROUND(E284*F284,2)</f>
        <v/>
      </c>
      <c r="H284" s="269">
        <f>G284/$G$719</f>
        <v/>
      </c>
      <c r="I284" s="270">
        <f>ROUND(F284*Прил.10!$D$13,2)</f>
        <v/>
      </c>
      <c r="J284" s="270">
        <f>ROUND(I284*E284,2)</f>
        <v/>
      </c>
    </row>
    <row r="285" hidden="1" outlineLevel="1" ht="25.5" customFormat="1" customHeight="1" s="343">
      <c r="A285" s="374" t="n">
        <v>257</v>
      </c>
      <c r="B285" s="374" t="inlineStr">
        <is>
          <t>04.3.01.12-0002</t>
        </is>
      </c>
      <c r="C285" s="381" t="inlineStr">
        <is>
          <t>Раствор готовый кладочный цементно-известковый марки 25</t>
        </is>
      </c>
      <c r="D285" s="374" t="inlineStr">
        <is>
          <t>м3</t>
        </is>
      </c>
      <c r="E285" s="262" t="n">
        <v>12.29028</v>
      </c>
      <c r="F285" s="383" t="n">
        <v>497.05</v>
      </c>
      <c r="G285" s="270">
        <f>ROUND(E285*F285,2)</f>
        <v/>
      </c>
      <c r="H285" s="269">
        <f>G285/$G$719</f>
        <v/>
      </c>
      <c r="I285" s="270">
        <f>ROUND(F285*Прил.10!$D$13,2)</f>
        <v/>
      </c>
      <c r="J285" s="270">
        <f>ROUND(I285*E285,2)</f>
        <v/>
      </c>
    </row>
    <row r="286" hidden="1" outlineLevel="1" ht="38.25" customFormat="1" customHeight="1" s="343">
      <c r="A286" s="374" t="n">
        <v>258</v>
      </c>
      <c r="B286" s="374" t="inlineStr">
        <is>
          <t>Прайс из СД ОП</t>
        </is>
      </c>
      <c r="C286" s="381" t="inlineStr">
        <is>
          <t>Слуховое окно жалюзийное из алюминиевого профиля 1.5х1.5м 7175-1ПС_2-ПЛ-002-28СМ</t>
        </is>
      </c>
      <c r="D286" s="374" t="inlineStr">
        <is>
          <t>шт</t>
        </is>
      </c>
      <c r="E286" s="262" t="n">
        <v>2</v>
      </c>
      <c r="F286" s="383" t="n">
        <v>3047.5</v>
      </c>
      <c r="G286" s="270">
        <f>ROUND(E286*F286,2)</f>
        <v/>
      </c>
      <c r="H286" s="269">
        <f>G286/$G$719</f>
        <v/>
      </c>
      <c r="I286" s="270">
        <f>ROUND(F286*Прил.10!$D$13,2)</f>
        <v/>
      </c>
      <c r="J286" s="270">
        <f>ROUND(I286*E286,2)</f>
        <v/>
      </c>
    </row>
    <row r="287" hidden="1" outlineLevel="1" ht="25.5" customFormat="1" customHeight="1" s="343">
      <c r="A287" s="374" t="n">
        <v>259</v>
      </c>
      <c r="B287" s="374" t="inlineStr">
        <is>
          <t>Прайс из СД ОП</t>
        </is>
      </c>
      <c r="C287" s="381" t="inlineStr">
        <is>
          <t>Воздуховод из тонколистовой стали b=1.0мм 200х200 L=1500</t>
        </is>
      </c>
      <c r="D287" s="374" t="inlineStr">
        <is>
          <t>шт.</t>
        </is>
      </c>
      <c r="E287" s="262" t="n">
        <v>8</v>
      </c>
      <c r="F287" s="383" t="n">
        <v>757.75</v>
      </c>
      <c r="G287" s="270">
        <f>ROUND(E287*F287,2)</f>
        <v/>
      </c>
      <c r="H287" s="269">
        <f>G287/$G$719</f>
        <v/>
      </c>
      <c r="I287" s="270">
        <f>ROUND(F287*Прил.10!$D$13,2)</f>
        <v/>
      </c>
      <c r="J287" s="270">
        <f>ROUND(I287*E287,2)</f>
        <v/>
      </c>
    </row>
    <row r="288" hidden="1" outlineLevel="1" ht="14.25" customFormat="1" customHeight="1" s="343">
      <c r="A288" s="374" t="n">
        <v>260</v>
      </c>
      <c r="B288" s="374" t="inlineStr">
        <is>
          <t>01.7.15.03-0041</t>
        </is>
      </c>
      <c r="C288" s="381" t="inlineStr">
        <is>
          <t>Болты с гайками и шайбами строительные</t>
        </is>
      </c>
      <c r="D288" s="374" t="inlineStr">
        <is>
          <t>т</t>
        </is>
      </c>
      <c r="E288" s="262" t="n">
        <v>0.652346</v>
      </c>
      <c r="F288" s="383" t="n">
        <v>9040.09</v>
      </c>
      <c r="G288" s="270">
        <f>ROUND(E288*F288,2)</f>
        <v/>
      </c>
      <c r="H288" s="269">
        <f>G288/$G$719</f>
        <v/>
      </c>
      <c r="I288" s="270">
        <f>ROUND(F288*Прил.10!$D$13,2)</f>
        <v/>
      </c>
      <c r="J288" s="270">
        <f>ROUND(I288*E288,2)</f>
        <v/>
      </c>
    </row>
    <row r="289" hidden="1" outlineLevel="1" ht="76.7" customFormat="1" customHeight="1" s="343">
      <c r="A289" s="374" t="n">
        <v>261</v>
      </c>
      <c r="B289" s="374" t="inlineStr">
        <is>
          <t>07.2.07.12-0006</t>
        </is>
      </c>
      <c r="C289" s="381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289" s="374" t="inlineStr">
        <is>
          <t>т</t>
        </is>
      </c>
      <c r="E289" s="262" t="n">
        <v>0.578</v>
      </c>
      <c r="F289" s="383" t="n">
        <v>10044.79</v>
      </c>
      <c r="G289" s="270">
        <f>ROUND(E289*F289,2)</f>
        <v/>
      </c>
      <c r="H289" s="269">
        <f>G289/$G$719</f>
        <v/>
      </c>
      <c r="I289" s="270">
        <f>ROUND(F289*Прил.10!$D$13,2)</f>
        <v/>
      </c>
      <c r="J289" s="270">
        <f>ROUND(I289*E289,2)</f>
        <v/>
      </c>
    </row>
    <row r="290" hidden="1" outlineLevel="1" ht="14.25" customFormat="1" customHeight="1" s="343">
      <c r="A290" s="374" t="n">
        <v>262</v>
      </c>
      <c r="B290" s="374" t="inlineStr">
        <is>
          <t>08.3.07.01-0035</t>
        </is>
      </c>
      <c r="C290" s="381" t="inlineStr">
        <is>
          <t>Сталь полосовая 25х4 мм, марка Ст3сп</t>
        </is>
      </c>
      <c r="D290" s="374" t="inlineStr">
        <is>
          <t>т</t>
        </is>
      </c>
      <c r="E290" s="262" t="n">
        <v>0.9360000000000001</v>
      </c>
      <c r="F290" s="383" t="n">
        <v>6159.19</v>
      </c>
      <c r="G290" s="270">
        <f>ROUND(E290*F290,2)</f>
        <v/>
      </c>
      <c r="H290" s="269">
        <f>G290/$G$719</f>
        <v/>
      </c>
      <c r="I290" s="270">
        <f>ROUND(F290*Прил.10!$D$13,2)</f>
        <v/>
      </c>
      <c r="J290" s="270">
        <f>ROUND(I290*E290,2)</f>
        <v/>
      </c>
    </row>
    <row r="291" hidden="1" outlineLevel="1" ht="25.5" customFormat="1" customHeight="1" s="343">
      <c r="A291" s="374" t="n">
        <v>263</v>
      </c>
      <c r="B291" s="374" t="inlineStr">
        <is>
          <t>08.1.02.03-0071</t>
        </is>
      </c>
      <c r="C291" s="381" t="inlineStr">
        <is>
          <t>Нащельник стальной оцинкованный с покрытием «Полиэстер»</t>
        </is>
      </c>
      <c r="D291" s="374" t="inlineStr">
        <is>
          <t>п.м</t>
        </is>
      </c>
      <c r="E291" s="262" t="n">
        <v>88.92</v>
      </c>
      <c r="F291" s="383" t="n">
        <v>64.47</v>
      </c>
      <c r="G291" s="270">
        <f>ROUND(E291*F291,2)</f>
        <v/>
      </c>
      <c r="H291" s="269">
        <f>G291/$G$719</f>
        <v/>
      </c>
      <c r="I291" s="270">
        <f>ROUND(F291*Прил.10!$D$13,2)</f>
        <v/>
      </c>
      <c r="J291" s="270">
        <f>ROUND(I291*E291,2)</f>
        <v/>
      </c>
    </row>
    <row r="292" hidden="1" outlineLevel="1" ht="51" customFormat="1" customHeight="1" s="343">
      <c r="A292" s="374" t="n">
        <v>264</v>
      </c>
      <c r="B292" s="374" t="inlineStr">
        <is>
          <t>05.2.02.01-0053</t>
        </is>
      </c>
      <c r="C292" s="381" t="inlineStr">
        <is>
          <t>Блоки бетонные стен подвалов сплошные (ГОСТ13579-78) ФБС24-4-6-Т /бетон В7,5 (М100), объем 0,543 м3, расход арматуры 1,46 кг/</t>
        </is>
      </c>
      <c r="D292" s="374" t="inlineStr">
        <is>
          <t>шт.</t>
        </is>
      </c>
      <c r="E292" s="262" t="n">
        <v>18</v>
      </c>
      <c r="F292" s="383" t="n">
        <v>314.94</v>
      </c>
      <c r="G292" s="270">
        <f>ROUND(E292*F292,2)</f>
        <v/>
      </c>
      <c r="H292" s="269">
        <f>G292/$G$719</f>
        <v/>
      </c>
      <c r="I292" s="270">
        <f>ROUND(F292*Прил.10!$D$13,2)</f>
        <v/>
      </c>
      <c r="J292" s="270">
        <f>ROUND(I292*E292,2)</f>
        <v/>
      </c>
    </row>
    <row r="293" hidden="1" outlineLevel="1" ht="51" customFormat="1" customHeight="1" s="343">
      <c r="A293" s="374" t="n">
        <v>265</v>
      </c>
      <c r="B293" s="374" t="inlineStr">
        <is>
          <t>11.3.02.01-0032</t>
        </is>
      </c>
      <c r="C293" s="381" t="inlineStr">
        <is>
          <t>Блок оконный пластиковый двустворчатый, с глухой и поворотной створкой, двухкамерным стеклопакетом (32 мм), площадью до 2,5 м2 (ОК4)</t>
        </is>
      </c>
      <c r="D293" s="374" t="inlineStr">
        <is>
          <t>м2</t>
        </is>
      </c>
      <c r="E293" s="262" t="n">
        <v>1.98</v>
      </c>
      <c r="F293" s="383" t="n">
        <v>2825.76</v>
      </c>
      <c r="G293" s="270">
        <f>ROUND(E293*F293,2)</f>
        <v/>
      </c>
      <c r="H293" s="269">
        <f>G293/$G$719</f>
        <v/>
      </c>
      <c r="I293" s="270">
        <f>ROUND(F293*Прил.10!$D$13,2)</f>
        <v/>
      </c>
      <c r="J293" s="270">
        <f>ROUND(I293*E293,2)</f>
        <v/>
      </c>
    </row>
    <row r="294" hidden="1" outlineLevel="1" ht="25.5" customFormat="1" customHeight="1" s="343">
      <c r="A294" s="374" t="n">
        <v>266</v>
      </c>
      <c r="B294" s="374" t="inlineStr">
        <is>
          <t>Прайс из СД ОП</t>
        </is>
      </c>
      <c r="C294" s="381" t="inlineStr">
        <is>
          <t>Болт шестигранный М10/30. 7175-1ПС_2-ПЛ-002-28СМ</t>
        </is>
      </c>
      <c r="D294" s="374" t="inlineStr">
        <is>
          <t>шт</t>
        </is>
      </c>
      <c r="E294" s="262" t="n">
        <v>2351</v>
      </c>
      <c r="F294" s="383" t="n">
        <v>2.37</v>
      </c>
      <c r="G294" s="270">
        <f>ROUND(E294*F294,2)</f>
        <v/>
      </c>
      <c r="H294" s="269">
        <f>G294/$G$719</f>
        <v/>
      </c>
      <c r="I294" s="270">
        <f>ROUND(F294*Прил.10!$D$13,2)</f>
        <v/>
      </c>
      <c r="J294" s="270">
        <f>ROUND(I294*E294,2)</f>
        <v/>
      </c>
    </row>
    <row r="295" hidden="1" outlineLevel="1" ht="14.25" customFormat="1" customHeight="1" s="343">
      <c r="A295" s="374" t="n">
        <v>267</v>
      </c>
      <c r="B295" s="374" t="inlineStr">
        <is>
          <t>25.2.01.01-0001</t>
        </is>
      </c>
      <c r="C295" s="381" t="inlineStr">
        <is>
          <t>Бирки-оконцеватели</t>
        </is>
      </c>
      <c r="D295" s="374" t="inlineStr">
        <is>
          <t>100 шт.</t>
        </is>
      </c>
      <c r="E295" s="262" t="n">
        <v>88.20959999999999</v>
      </c>
      <c r="F295" s="383" t="n">
        <v>63</v>
      </c>
      <c r="G295" s="270">
        <f>ROUND(E295*F295,2)</f>
        <v/>
      </c>
      <c r="H295" s="269">
        <f>G295/$G$719</f>
        <v/>
      </c>
      <c r="I295" s="270">
        <f>ROUND(F295*Прил.10!$D$13,2)</f>
        <v/>
      </c>
      <c r="J295" s="270">
        <f>ROUND(I295*E295,2)</f>
        <v/>
      </c>
    </row>
    <row r="296" hidden="1" outlineLevel="1" ht="25.5" customFormat="1" customHeight="1" s="343">
      <c r="A296" s="374" t="n">
        <v>268</v>
      </c>
      <c r="B296" s="374" t="inlineStr">
        <is>
          <t>04.1.02.05-0080</t>
        </is>
      </c>
      <c r="C296" s="381" t="inlineStr">
        <is>
          <t>Бетон тяжелый, крупность заполнителя более 40 мм, класс В25 (М350)</t>
        </is>
      </c>
      <c r="D296" s="374" t="inlineStr">
        <is>
          <t>м3</t>
        </is>
      </c>
      <c r="E296" s="262" t="n">
        <v>8.16</v>
      </c>
      <c r="F296" s="383" t="n">
        <v>680.02</v>
      </c>
      <c r="G296" s="270">
        <f>ROUND(E296*F296,2)</f>
        <v/>
      </c>
      <c r="H296" s="269">
        <f>G296/$G$719</f>
        <v/>
      </c>
      <c r="I296" s="270">
        <f>ROUND(F296*Прил.10!$D$13,2)</f>
        <v/>
      </c>
      <c r="J296" s="270">
        <f>ROUND(I296*E296,2)</f>
        <v/>
      </c>
    </row>
    <row r="297" hidden="1" outlineLevel="1" ht="14.25" customFormat="1" customHeight="1" s="343">
      <c r="A297" s="374" t="n">
        <v>269</v>
      </c>
      <c r="B297" s="374" t="inlineStr">
        <is>
          <t>20.5.04.03-0011</t>
        </is>
      </c>
      <c r="C297" s="381" t="inlineStr">
        <is>
          <t>Зажимы наборные</t>
        </is>
      </c>
      <c r="D297" s="374" t="inlineStr">
        <is>
          <t>шт.</t>
        </is>
      </c>
      <c r="E297" s="262" t="n">
        <v>1530</v>
      </c>
      <c r="F297" s="383" t="n">
        <v>3.5</v>
      </c>
      <c r="G297" s="270">
        <f>ROUND(E297*F297,2)</f>
        <v/>
      </c>
      <c r="H297" s="269">
        <f>G297/$G$719</f>
        <v/>
      </c>
      <c r="I297" s="270">
        <f>ROUND(F297*Прил.10!$D$13,2)</f>
        <v/>
      </c>
      <c r="J297" s="270">
        <f>ROUND(I297*E297,2)</f>
        <v/>
      </c>
    </row>
    <row r="298" hidden="1" outlineLevel="1" ht="25.5" customFormat="1" customHeight="1" s="343">
      <c r="A298" s="374" t="n">
        <v>270</v>
      </c>
      <c r="B298" s="374" t="inlineStr">
        <is>
          <t>Прайс из СД ОП</t>
        </is>
      </c>
      <c r="C298" s="381" t="inlineStr">
        <is>
          <t>Вентилятор осевой оконный N=0,01кВт, n=1500об/мин ВО-2,0-220</t>
        </is>
      </c>
      <c r="D298" s="374" t="inlineStr">
        <is>
          <t>шт.</t>
        </is>
      </c>
      <c r="E298" s="262" t="n">
        <v>4</v>
      </c>
      <c r="F298" s="383" t="n">
        <v>1334.5</v>
      </c>
      <c r="G298" s="270">
        <f>ROUND(E298*F298,2)</f>
        <v/>
      </c>
      <c r="H298" s="269">
        <f>G298/$G$719</f>
        <v/>
      </c>
      <c r="I298" s="270">
        <f>ROUND(F298*Прил.10!$D$13,2)</f>
        <v/>
      </c>
      <c r="J298" s="270">
        <f>ROUND(I298*E298,2)</f>
        <v/>
      </c>
    </row>
    <row r="299" hidden="1" outlineLevel="1" ht="25.5" customFormat="1" customHeight="1" s="343">
      <c r="A299" s="374" t="n">
        <v>271</v>
      </c>
      <c r="B299" s="374" t="inlineStr">
        <is>
          <t>07.2.05.02-0112</t>
        </is>
      </c>
      <c r="C299" s="381" t="inlineStr">
        <is>
          <t>Элементы фасонные (доборные) изготавливаются из оцинкованной стали</t>
        </is>
      </c>
      <c r="D299" s="374" t="inlineStr">
        <is>
          <t>т</t>
        </is>
      </c>
      <c r="E299" s="262" t="n">
        <v>0.4457</v>
      </c>
      <c r="F299" s="383" t="n">
        <v>11864.48</v>
      </c>
      <c r="G299" s="270">
        <f>ROUND(E299*F299,2)</f>
        <v/>
      </c>
      <c r="H299" s="269">
        <f>G299/$G$719</f>
        <v/>
      </c>
      <c r="I299" s="270">
        <f>ROUND(F299*Прил.10!$D$13,2)</f>
        <v/>
      </c>
      <c r="J299" s="270">
        <f>ROUND(I299*E299,2)</f>
        <v/>
      </c>
    </row>
    <row r="300" hidden="1" outlineLevel="1" ht="14.25" customFormat="1" customHeight="1" s="343">
      <c r="A300" s="374" t="n">
        <v>272</v>
      </c>
      <c r="B300" s="374" t="inlineStr">
        <is>
          <t>Прайс из СД ОП</t>
        </is>
      </c>
      <c r="C300" s="381" t="inlineStr">
        <is>
          <t>Резьбовая шпилька М12х3000</t>
        </is>
      </c>
      <c r="D300" s="374" t="inlineStr">
        <is>
          <t>м</t>
        </is>
      </c>
      <c r="E300" s="262" t="n">
        <v>201</v>
      </c>
      <c r="F300" s="383" t="n">
        <v>26.28</v>
      </c>
      <c r="G300" s="270">
        <f>ROUND(E300*F300,2)</f>
        <v/>
      </c>
      <c r="H300" s="269">
        <f>G300/$G$719</f>
        <v/>
      </c>
      <c r="I300" s="270">
        <f>ROUND(F300*Прил.10!$D$13,2)</f>
        <v/>
      </c>
      <c r="J300" s="270">
        <f>ROUND(I300*E300,2)</f>
        <v/>
      </c>
    </row>
    <row r="301" hidden="1" outlineLevel="1" ht="14.25" customFormat="1" customHeight="1" s="343">
      <c r="A301" s="374" t="n">
        <v>273</v>
      </c>
      <c r="B301" s="374" t="inlineStr">
        <is>
          <t>Прайс из СД ОП</t>
        </is>
      </c>
      <c r="C301" s="381" t="inlineStr">
        <is>
          <t>Сетка защитная д-315 CEM-OCA</t>
        </is>
      </c>
      <c r="D301" s="374" t="inlineStr">
        <is>
          <t>шт.</t>
        </is>
      </c>
      <c r="E301" s="262" t="n">
        <v>4</v>
      </c>
      <c r="F301" s="383" t="n">
        <v>1319.5</v>
      </c>
      <c r="G301" s="270">
        <f>ROUND(E301*F301,2)</f>
        <v/>
      </c>
      <c r="H301" s="269">
        <f>G301/$G$719</f>
        <v/>
      </c>
      <c r="I301" s="270">
        <f>ROUND(F301*Прил.10!$D$13,2)</f>
        <v/>
      </c>
      <c r="J301" s="270">
        <f>ROUND(I301*E301,2)</f>
        <v/>
      </c>
    </row>
    <row r="302" hidden="1" outlineLevel="1" ht="51" customFormat="1" customHeight="1" s="343">
      <c r="A302" s="374" t="n">
        <v>274</v>
      </c>
      <c r="B302" s="374" t="inlineStr">
        <is>
          <t>11.3.01.01-0016</t>
        </is>
      </c>
      <c r="C302" s="381" t="inlineStr">
        <is>
          <t>Блоки дверные входные пластиковые с простой коробкой, двупольная с офисной фурнитурой, без стеклопакета по типу сэндвич, площадь от 3-3,5 м2</t>
        </is>
      </c>
      <c r="D302" s="374" t="inlineStr">
        <is>
          <t>м2</t>
        </is>
      </c>
      <c r="E302" s="262" t="n">
        <v>3.44</v>
      </c>
      <c r="F302" s="383" t="n">
        <v>1509.59</v>
      </c>
      <c r="G302" s="270">
        <f>ROUND(E302*F302,2)</f>
        <v/>
      </c>
      <c r="H302" s="269">
        <f>G302/$G$719</f>
        <v/>
      </c>
      <c r="I302" s="270">
        <f>ROUND(F302*Прил.10!$D$13,2)</f>
        <v/>
      </c>
      <c r="J302" s="270">
        <f>ROUND(I302*E302,2)</f>
        <v/>
      </c>
    </row>
    <row r="303" hidden="1" outlineLevel="1" ht="25.5" customFormat="1" customHeight="1" s="343">
      <c r="A303" s="374" t="n">
        <v>275</v>
      </c>
      <c r="B303" s="374" t="inlineStr">
        <is>
          <t>01.7.17.11-0011</t>
        </is>
      </c>
      <c r="C303" s="381" t="inlineStr">
        <is>
          <t>Шкурка шлифовальная двухслойная с зернистостью 40-25</t>
        </is>
      </c>
      <c r="D303" s="374" t="inlineStr">
        <is>
          <t>м2</t>
        </is>
      </c>
      <c r="E303" s="262" t="n">
        <v>70.26484000000001</v>
      </c>
      <c r="F303" s="383" t="n">
        <v>72.31999999999999</v>
      </c>
      <c r="G303" s="270">
        <f>ROUND(E303*F303,2)</f>
        <v/>
      </c>
      <c r="H303" s="269">
        <f>G303/$G$719</f>
        <v/>
      </c>
      <c r="I303" s="270">
        <f>ROUND(F303*Прил.10!$D$13,2)</f>
        <v/>
      </c>
      <c r="J303" s="270">
        <f>ROUND(I303*E303,2)</f>
        <v/>
      </c>
    </row>
    <row r="304" hidden="1" outlineLevel="1" ht="25.5" customFormat="1" customHeight="1" s="343">
      <c r="A304" s="374" t="n">
        <v>276</v>
      </c>
      <c r="B304" s="374" t="inlineStr">
        <is>
          <t>Прайс из СД ОП</t>
        </is>
      </c>
      <c r="C304" s="381" t="inlineStr">
        <is>
          <t>Соединительная пластина LCP h&gt;50/s-1 ТУ 3449-005-17919807-2014</t>
        </is>
      </c>
      <c r="D304" s="374" t="inlineStr">
        <is>
          <t>шт.</t>
        </is>
      </c>
      <c r="E304" s="262" t="n">
        <v>734</v>
      </c>
      <c r="F304" s="383" t="n">
        <v>6.89</v>
      </c>
      <c r="G304" s="270">
        <f>ROUND(E304*F304,2)</f>
        <v/>
      </c>
      <c r="H304" s="269">
        <f>G304/$G$719</f>
        <v/>
      </c>
      <c r="I304" s="270">
        <f>ROUND(F304*Прил.10!$D$13,2)</f>
        <v/>
      </c>
      <c r="J304" s="270">
        <f>ROUND(I304*E304,2)</f>
        <v/>
      </c>
    </row>
    <row r="305" hidden="1" outlineLevel="1" ht="25.5" customFormat="1" customHeight="1" s="343">
      <c r="A305" s="374" t="n">
        <v>277</v>
      </c>
      <c r="B305" s="374" t="inlineStr">
        <is>
          <t>Прайс из СД ОП</t>
        </is>
      </c>
      <c r="C305" s="381" t="inlineStr">
        <is>
          <t>Воздуховод из листовой стали b=1.2мм ф200 L=1250</t>
        </is>
      </c>
      <c r="D305" s="374" t="inlineStr">
        <is>
          <t>шт.</t>
        </is>
      </c>
      <c r="E305" s="262" t="n">
        <v>9</v>
      </c>
      <c r="F305" s="383" t="n">
        <v>555.89</v>
      </c>
      <c r="G305" s="270">
        <f>ROUND(E305*F305,2)</f>
        <v/>
      </c>
      <c r="H305" s="269">
        <f>G305/$G$719</f>
        <v/>
      </c>
      <c r="I305" s="270">
        <f>ROUND(F305*Прил.10!$D$13,2)</f>
        <v/>
      </c>
      <c r="J305" s="270">
        <f>ROUND(I305*E305,2)</f>
        <v/>
      </c>
    </row>
    <row r="306" hidden="1" outlineLevel="1" ht="51" customFormat="1" customHeight="1" s="343">
      <c r="A306" s="374" t="n">
        <v>278</v>
      </c>
      <c r="B306" s="374" t="inlineStr">
        <is>
          <t>19.3.01.09-0058</t>
        </is>
      </c>
      <c r="C306" s="381" t="inlineStr">
        <is>
          <t>Клапаны обратные общего назначения из листовой и сортовой стали прямоугольного сечения Коп-1 периметром 1000 мм</t>
        </is>
      </c>
      <c r="D306" s="374" t="inlineStr">
        <is>
          <t>шт.</t>
        </is>
      </c>
      <c r="E306" s="262" t="n">
        <v>11</v>
      </c>
      <c r="F306" s="383" t="n">
        <v>444.64</v>
      </c>
      <c r="G306" s="270">
        <f>ROUND(E306*F306,2)</f>
        <v/>
      </c>
      <c r="H306" s="269">
        <f>G306/$G$719</f>
        <v/>
      </c>
      <c r="I306" s="270">
        <f>ROUND(F306*Прил.10!$D$13,2)</f>
        <v/>
      </c>
      <c r="J306" s="270">
        <f>ROUND(I306*E306,2)</f>
        <v/>
      </c>
    </row>
    <row r="307" hidden="1" outlineLevel="1" ht="14.25" customFormat="1" customHeight="1" s="343">
      <c r="A307" s="374" t="n">
        <v>279</v>
      </c>
      <c r="B307" s="374" t="inlineStr">
        <is>
          <t>Прайс из СД ОП</t>
        </is>
      </c>
      <c r="C307" s="381" t="inlineStr">
        <is>
          <t>Накладка 2ф.  7175-1ПС_2-ПЛ-002-28СМ</t>
        </is>
      </c>
      <c r="D307" s="374" t="inlineStr">
        <is>
          <t>шт</t>
        </is>
      </c>
      <c r="E307" s="262" t="n">
        <v>1000</v>
      </c>
      <c r="F307" s="383" t="n">
        <v>4.87</v>
      </c>
      <c r="G307" s="270">
        <f>ROUND(E307*F307,2)</f>
        <v/>
      </c>
      <c r="H307" s="269">
        <f>G307/$G$719</f>
        <v/>
      </c>
      <c r="I307" s="270">
        <f>ROUND(F307*Прил.10!$D$13,2)</f>
        <v/>
      </c>
      <c r="J307" s="270">
        <f>ROUND(I307*E307,2)</f>
        <v/>
      </c>
    </row>
    <row r="308" hidden="1" outlineLevel="1" ht="38.25" customFormat="1" customHeight="1" s="343">
      <c r="A308" s="374" t="n">
        <v>280</v>
      </c>
      <c r="B308" s="374" t="inlineStr">
        <is>
          <t>20.2.07.05-0002</t>
        </is>
      </c>
      <c r="C308" s="381" t="inlineStr">
        <is>
          <t>Лоток кабельный оцинкованный перфорированный PNK 100-100х50 мм, длина 2,5 м</t>
        </is>
      </c>
      <c r="D308" s="374" t="inlineStr">
        <is>
          <t>шт.</t>
        </is>
      </c>
      <c r="E308" s="262" t="n">
        <v>164</v>
      </c>
      <c r="F308" s="383" t="n">
        <v>28.29</v>
      </c>
      <c r="G308" s="270">
        <f>ROUND(E308*F308,2)</f>
        <v/>
      </c>
      <c r="H308" s="269">
        <f>G308/$G$719</f>
        <v/>
      </c>
      <c r="I308" s="270">
        <f>ROUND(F308*Прил.10!$D$13,2)</f>
        <v/>
      </c>
      <c r="J308" s="270">
        <f>ROUND(I308*E308,2)</f>
        <v/>
      </c>
    </row>
    <row r="309" hidden="1" outlineLevel="1" ht="25.5" customFormat="1" customHeight="1" s="343">
      <c r="A309" s="374" t="n">
        <v>281</v>
      </c>
      <c r="B309" s="374" t="inlineStr">
        <is>
          <t>Прайс из СД ОП</t>
        </is>
      </c>
      <c r="C309" s="381" t="inlineStr">
        <is>
          <t>Праймер битумный Aquamast (расход 0.35 л/м2)</t>
        </is>
      </c>
      <c r="D309" s="374" t="inlineStr">
        <is>
          <t>л</t>
        </is>
      </c>
      <c r="E309" s="262" t="n">
        <v>310.82</v>
      </c>
      <c r="F309" s="383" t="n">
        <v>14.8</v>
      </c>
      <c r="G309" s="270">
        <f>ROUND(E309*F309,2)</f>
        <v/>
      </c>
      <c r="H309" s="269">
        <f>G309/$G$719</f>
        <v/>
      </c>
      <c r="I309" s="270">
        <f>ROUND(F309*Прил.10!$D$13,2)</f>
        <v/>
      </c>
      <c r="J309" s="270">
        <f>ROUND(I309*E309,2)</f>
        <v/>
      </c>
    </row>
    <row r="310" hidden="1" outlineLevel="1" ht="38.25" customFormat="1" customHeight="1" s="343">
      <c r="A310" s="374" t="n">
        <v>282</v>
      </c>
      <c r="B310" s="374" t="inlineStr">
        <is>
          <t>04.1.02.05-0046</t>
        </is>
      </c>
      <c r="C310" s="381" t="inlineStr">
        <is>
          <t>Добавка на водонепроницаемость W 6 Бетон тяжелый, крупность заполнителя 20 мм, класс В25 (М350)</t>
        </is>
      </c>
      <c r="D310" s="374" t="inlineStr">
        <is>
          <t>м3</t>
        </is>
      </c>
      <c r="E310" s="262" t="n">
        <v>415.9674</v>
      </c>
      <c r="F310" s="383" t="n">
        <v>10.8</v>
      </c>
      <c r="G310" s="270">
        <f>ROUND(E310*F310,2)</f>
        <v/>
      </c>
      <c r="H310" s="269">
        <f>G310/$G$719</f>
        <v/>
      </c>
      <c r="I310" s="270">
        <f>ROUND(F310*Прил.10!$D$13,2)</f>
        <v/>
      </c>
      <c r="J310" s="270">
        <f>ROUND(I310*E310,2)</f>
        <v/>
      </c>
    </row>
    <row r="311" hidden="1" outlineLevel="1" ht="14.25" customFormat="1" customHeight="1" s="343">
      <c r="A311" s="374" t="n">
        <v>283</v>
      </c>
      <c r="B311" s="374" t="inlineStr">
        <is>
          <t>Прайс из СД ОП</t>
        </is>
      </c>
      <c r="C311" s="381" t="inlineStr">
        <is>
          <t>Клиновой анкер AN BZ plus 8/30/41/95</t>
        </is>
      </c>
      <c r="D311" s="374" t="inlineStr">
        <is>
          <t>шт.</t>
        </is>
      </c>
      <c r="E311" s="262" t="n">
        <v>228</v>
      </c>
      <c r="F311" s="383" t="n">
        <v>19.43</v>
      </c>
      <c r="G311" s="270">
        <f>ROUND(E311*F311,2)</f>
        <v/>
      </c>
      <c r="H311" s="269">
        <f>G311/$G$719</f>
        <v/>
      </c>
      <c r="I311" s="270">
        <f>ROUND(F311*Прил.10!$D$13,2)</f>
        <v/>
      </c>
      <c r="J311" s="270">
        <f>ROUND(I311*E311,2)</f>
        <v/>
      </c>
    </row>
    <row r="312" hidden="1" outlineLevel="1" ht="38.25" customFormat="1" customHeight="1" s="343">
      <c r="A312" s="374" t="n">
        <v>284</v>
      </c>
      <c r="B312" s="374" t="inlineStr">
        <is>
          <t>05.1.07.28-0050</t>
        </is>
      </c>
      <c r="C312" s="381" t="inlineStr">
        <is>
          <t>Ступени лестничные ЛС 12 /бетон В15 (М200), объем 0,053 м3, расход арматуры 0,69 кг/ (ГОСТ 8717.0-84)</t>
        </is>
      </c>
      <c r="D312" s="374" t="inlineStr">
        <is>
          <t>шт.</t>
        </is>
      </c>
      <c r="E312" s="262" t="n">
        <v>53</v>
      </c>
      <c r="F312" s="383" t="n">
        <v>82.98</v>
      </c>
      <c r="G312" s="270">
        <f>ROUND(E312*F312,2)</f>
        <v/>
      </c>
      <c r="H312" s="269">
        <f>G312/$G$719</f>
        <v/>
      </c>
      <c r="I312" s="270">
        <f>ROUND(F312*Прил.10!$D$13,2)</f>
        <v/>
      </c>
      <c r="J312" s="270">
        <f>ROUND(I312*E312,2)</f>
        <v/>
      </c>
    </row>
    <row r="313" hidden="1" outlineLevel="1" ht="63.75" customFormat="1" customHeight="1" s="343">
      <c r="A313" s="374" t="n">
        <v>285</v>
      </c>
      <c r="B313" s="374" t="inlineStr">
        <is>
          <t>23.3.06.05-0010</t>
        </is>
      </c>
      <c r="C313" s="381" t="inlineStr">
        <is>
          <t>Трубы стальные сварные водогазопроводные с резьбой черные обыкновенные (неоцинкованные), диаметр условного прохода 100 мм, толщина стенки 4,5 мм</t>
        </is>
      </c>
      <c r="D313" s="374" t="inlineStr">
        <is>
          <t>м</t>
        </is>
      </c>
      <c r="E313" s="262" t="n">
        <v>50</v>
      </c>
      <c r="F313" s="383" t="n">
        <v>87.45999999999999</v>
      </c>
      <c r="G313" s="270">
        <f>ROUND(E313*F313,2)</f>
        <v/>
      </c>
      <c r="H313" s="269">
        <f>G313/$G$719</f>
        <v/>
      </c>
      <c r="I313" s="270">
        <f>ROUND(F313*Прил.10!$D$13,2)</f>
        <v/>
      </c>
      <c r="J313" s="270">
        <f>ROUND(I313*E313,2)</f>
        <v/>
      </c>
    </row>
    <row r="314" hidden="1" outlineLevel="1" ht="38.25" customFormat="1" customHeight="1" s="343">
      <c r="A314" s="374" t="n">
        <v>286</v>
      </c>
      <c r="B314" s="374" t="inlineStr">
        <is>
          <t>08.4.03.01-0011</t>
        </is>
      </c>
      <c r="C314" s="381" t="inlineStr">
        <is>
          <t>Проволока арматурная из низкоуглеродистой стали Вр-I, диаметром 4 мм (армирование стен)</t>
        </is>
      </c>
      <c r="D314" s="374" t="inlineStr">
        <is>
          <t>т</t>
        </is>
      </c>
      <c r="E314" s="262" t="n">
        <v>0.4894</v>
      </c>
      <c r="F314" s="383" t="n">
        <v>8831.219999999999</v>
      </c>
      <c r="G314" s="270">
        <f>ROUND(E314*F314,2)</f>
        <v/>
      </c>
      <c r="H314" s="269">
        <f>G314/$G$719</f>
        <v/>
      </c>
      <c r="I314" s="270">
        <f>ROUND(F314*Прил.10!$D$13,2)</f>
        <v/>
      </c>
      <c r="J314" s="270">
        <f>ROUND(I314*E314,2)</f>
        <v/>
      </c>
    </row>
    <row r="315" hidden="1" outlineLevel="1" ht="25.5" customFormat="1" customHeight="1" s="343">
      <c r="A315" s="374" t="n">
        <v>287</v>
      </c>
      <c r="B315" s="374" t="inlineStr">
        <is>
          <t>07.2.06.03-0193</t>
        </is>
      </c>
      <c r="C315" s="381" t="inlineStr">
        <is>
          <t>Профиль стоечный: S1P толщиной стали 1,5 мм, шириной 200 мм</t>
        </is>
      </c>
      <c r="D315" s="374" t="inlineStr">
        <is>
          <t>м</t>
        </is>
      </c>
      <c r="E315" s="262" t="n">
        <v>66</v>
      </c>
      <c r="F315" s="383" t="n">
        <v>64.87</v>
      </c>
      <c r="G315" s="270">
        <f>ROUND(E315*F315,2)</f>
        <v/>
      </c>
      <c r="H315" s="269">
        <f>G315/$G$719</f>
        <v/>
      </c>
      <c r="I315" s="270">
        <f>ROUND(F315*Прил.10!$D$13,2)</f>
        <v/>
      </c>
      <c r="J315" s="270">
        <f>ROUND(I315*E315,2)</f>
        <v/>
      </c>
    </row>
    <row r="316" hidden="1" outlineLevel="1" ht="51" customFormat="1" customHeight="1" s="343">
      <c r="A316" s="374" t="n">
        <v>288</v>
      </c>
      <c r="B316" s="374" t="inlineStr">
        <is>
          <t>Прайс из СД ОП</t>
        </is>
      </c>
      <c r="C316" s="381" t="inlineStr">
        <is>
          <t>Провод медный ПВ6-3 1х16 Цена: 102,40 руб.(с НДС)  (2% на отходы Т.Ч. ТЕРм 08 Приложение 8.4) 7175-1ПС_2-ПЛ-002-28СМ</t>
        </is>
      </c>
      <c r="D316" s="374" t="inlineStr">
        <is>
          <t>м</t>
        </is>
      </c>
      <c r="E316" s="262" t="n">
        <v>300</v>
      </c>
      <c r="F316" s="383" t="n">
        <v>14.23</v>
      </c>
      <c r="G316" s="270">
        <f>ROUND(E316*F316,2)</f>
        <v/>
      </c>
      <c r="H316" s="269">
        <f>G316/$G$719</f>
        <v/>
      </c>
      <c r="I316" s="270">
        <f>ROUND(F316*Прил.10!$D$13,2)</f>
        <v/>
      </c>
      <c r="J316" s="270">
        <f>ROUND(I316*E316,2)</f>
        <v/>
      </c>
    </row>
    <row r="317" hidden="1" outlineLevel="1" ht="38.25" customFormat="1" customHeight="1" s="343">
      <c r="A317" s="374" t="n">
        <v>289</v>
      </c>
      <c r="B317" s="374" t="inlineStr">
        <is>
          <t>11.2.03.02-0036</t>
        </is>
      </c>
      <c r="C317" s="381" t="inlineStr">
        <is>
          <t>Покрытие напольное ламинированное маркиQuick Step", 32 класс износостойкости, толщина 8 мм</t>
        </is>
      </c>
      <c r="D317" s="374" t="inlineStr">
        <is>
          <t>м2</t>
        </is>
      </c>
      <c r="E317" s="262" t="n">
        <v>17.22</v>
      </c>
      <c r="F317" s="383" t="n">
        <v>247.74</v>
      </c>
      <c r="G317" s="270">
        <f>ROUND(E317*F317,2)</f>
        <v/>
      </c>
      <c r="H317" s="269">
        <f>G317/$G$719</f>
        <v/>
      </c>
      <c r="I317" s="270">
        <f>ROUND(F317*Прил.10!$D$13,2)</f>
        <v/>
      </c>
      <c r="J317" s="270">
        <f>ROUND(I317*E317,2)</f>
        <v/>
      </c>
    </row>
    <row r="318" hidden="1" outlineLevel="1" ht="14.25" customFormat="1" customHeight="1" s="343">
      <c r="A318" s="374" t="n">
        <v>290</v>
      </c>
      <c r="B318" s="374" t="inlineStr">
        <is>
          <t>Прайс из СД ОП</t>
        </is>
      </c>
      <c r="C318" s="381" t="inlineStr">
        <is>
          <t>Болт шестигранный М12/30</t>
        </is>
      </c>
      <c r="D318" s="374" t="inlineStr">
        <is>
          <t>шт.</t>
        </is>
      </c>
      <c r="E318" s="262" t="n">
        <v>1625</v>
      </c>
      <c r="F318" s="383" t="n">
        <v>2.6</v>
      </c>
      <c r="G318" s="270">
        <f>ROUND(E318*F318,2)</f>
        <v/>
      </c>
      <c r="H318" s="269">
        <f>G318/$G$719</f>
        <v/>
      </c>
      <c r="I318" s="270">
        <f>ROUND(F318*Прил.10!$D$13,2)</f>
        <v/>
      </c>
      <c r="J318" s="270">
        <f>ROUND(I318*E318,2)</f>
        <v/>
      </c>
    </row>
    <row r="319" hidden="1" outlineLevel="1" ht="25.5" customFormat="1" customHeight="1" s="343">
      <c r="A319" s="374" t="n">
        <v>291</v>
      </c>
      <c r="B319" s="374" t="inlineStr">
        <is>
          <t>07.2.05.01-0032</t>
        </is>
      </c>
      <c r="C319" s="381" t="inlineStr">
        <is>
          <t>Ограждения лестничных проемов, лестничные марши, пожарные лестницы</t>
        </is>
      </c>
      <c r="D319" s="374" t="inlineStr">
        <is>
          <t>т</t>
        </is>
      </c>
      <c r="E319" s="262" t="n">
        <v>0.54967</v>
      </c>
      <c r="F319" s="383" t="n">
        <v>7571</v>
      </c>
      <c r="G319" s="270">
        <f>ROUND(E319*F319,2)</f>
        <v/>
      </c>
      <c r="H319" s="269">
        <f>G319/$G$719</f>
        <v/>
      </c>
      <c r="I319" s="270">
        <f>ROUND(F319*Прил.10!$D$13,2)</f>
        <v/>
      </c>
      <c r="J319" s="270">
        <f>ROUND(I319*E319,2)</f>
        <v/>
      </c>
    </row>
    <row r="320" hidden="1" outlineLevel="1" ht="25.5" customFormat="1" customHeight="1" s="343">
      <c r="A320" s="374" t="n">
        <v>292</v>
      </c>
      <c r="B320" s="374" t="inlineStr">
        <is>
          <t>08.1.02.17-0161</t>
        </is>
      </c>
      <c r="C320" s="381" t="inlineStr">
        <is>
          <t>Сетка тканая с квадратными ячейками № 05 без покрытия</t>
        </is>
      </c>
      <c r="D320" s="374" t="inlineStr">
        <is>
          <t>м2</t>
        </is>
      </c>
      <c r="E320" s="262" t="n">
        <v>147.21803</v>
      </c>
      <c r="F320" s="383" t="n">
        <v>28.25</v>
      </c>
      <c r="G320" s="270">
        <f>ROUND(E320*F320,2)</f>
        <v/>
      </c>
      <c r="H320" s="269">
        <f>G320/$G$719</f>
        <v/>
      </c>
      <c r="I320" s="270">
        <f>ROUND(F320*Прил.10!$D$13,2)</f>
        <v/>
      </c>
      <c r="J320" s="270">
        <f>ROUND(I320*E320,2)</f>
        <v/>
      </c>
    </row>
    <row r="321" hidden="1" outlineLevel="1" ht="25.5" customFormat="1" customHeight="1" s="343">
      <c r="A321" s="374" t="n">
        <v>293</v>
      </c>
      <c r="B321" s="374" t="inlineStr">
        <is>
          <t>Прайс из СД ОП</t>
        </is>
      </c>
      <c r="C321" s="381" t="inlineStr">
        <is>
          <t>Воздуховод из листовой стали b=1.2мм 250х250 L=1500</t>
        </is>
      </c>
      <c r="D321" s="374" t="inlineStr">
        <is>
          <t>шт.</t>
        </is>
      </c>
      <c r="E321" s="262" t="n">
        <v>4</v>
      </c>
      <c r="F321" s="383" t="n">
        <v>1031</v>
      </c>
      <c r="G321" s="270">
        <f>ROUND(E321*F321,2)</f>
        <v/>
      </c>
      <c r="H321" s="269">
        <f>G321/$G$719</f>
        <v/>
      </c>
      <c r="I321" s="270">
        <f>ROUND(F321*Прил.10!$D$13,2)</f>
        <v/>
      </c>
      <c r="J321" s="270">
        <f>ROUND(I321*E321,2)</f>
        <v/>
      </c>
    </row>
    <row r="322" hidden="1" outlineLevel="1" ht="25.5" customFormat="1" customHeight="1" s="343">
      <c r="A322" s="374" t="n">
        <v>294</v>
      </c>
      <c r="B322" s="374" t="inlineStr">
        <is>
          <t>Прайс из СД ОП</t>
        </is>
      </c>
      <c r="C322" s="381" t="inlineStr">
        <is>
          <t>Соединительная пластина СС-1. 7175-1ПС_2-ПЛ-002-28СМ</t>
        </is>
      </c>
      <c r="D322" s="374" t="inlineStr">
        <is>
          <t>шт</t>
        </is>
      </c>
      <c r="E322" s="262" t="n">
        <v>64</v>
      </c>
      <c r="F322" s="383" t="n">
        <v>64.19</v>
      </c>
      <c r="G322" s="270">
        <f>ROUND(E322*F322,2)</f>
        <v/>
      </c>
      <c r="H322" s="269">
        <f>G322/$G$719</f>
        <v/>
      </c>
      <c r="I322" s="270">
        <f>ROUND(F322*Прил.10!$D$13,2)</f>
        <v/>
      </c>
      <c r="J322" s="270">
        <f>ROUND(I322*E322,2)</f>
        <v/>
      </c>
    </row>
    <row r="323" hidden="1" outlineLevel="1" ht="14.25" customFormat="1" customHeight="1" s="343">
      <c r="A323" s="374" t="n">
        <v>295</v>
      </c>
      <c r="B323" s="374" t="inlineStr">
        <is>
          <t>Прайс из СД ОП</t>
        </is>
      </c>
      <c r="C323" s="381" t="inlineStr">
        <is>
          <t>Шайба 12/125. 7175-1ПС_2-ПЛ-002-28СМ</t>
        </is>
      </c>
      <c r="D323" s="374" t="inlineStr">
        <is>
          <t>шт</t>
        </is>
      </c>
      <c r="E323" s="262" t="n">
        <v>8020</v>
      </c>
      <c r="F323" s="383" t="n">
        <v>0.5</v>
      </c>
      <c r="G323" s="270">
        <f>ROUND(E323*F323,2)</f>
        <v/>
      </c>
      <c r="H323" s="269">
        <f>G323/$G$719</f>
        <v/>
      </c>
      <c r="I323" s="270">
        <f>ROUND(F323*Прил.10!$D$13,2)</f>
        <v/>
      </c>
      <c r="J323" s="270">
        <f>ROUND(I323*E323,2)</f>
        <v/>
      </c>
    </row>
    <row r="324" hidden="1" outlineLevel="1" ht="25.5" customFormat="1" customHeight="1" s="343">
      <c r="A324" s="374" t="n">
        <v>296</v>
      </c>
      <c r="B324" s="374" t="inlineStr">
        <is>
          <t>Прайс из СД ОП</t>
        </is>
      </c>
      <c r="C324" s="381" t="inlineStr">
        <is>
          <t>Вентилятор канальный N=0,132кВт n=3100об/мин CK160 EC 230/50</t>
        </is>
      </c>
      <c r="D324" s="374" t="inlineStr">
        <is>
          <t>шт.</t>
        </is>
      </c>
      <c r="E324" s="262" t="n">
        <v>1</v>
      </c>
      <c r="F324" s="383" t="n">
        <v>3992</v>
      </c>
      <c r="G324" s="270">
        <f>ROUND(E324*F324,2)</f>
        <v/>
      </c>
      <c r="H324" s="269">
        <f>G324/$G$719</f>
        <v/>
      </c>
      <c r="I324" s="270">
        <f>ROUND(F324*Прил.10!$D$13,2)</f>
        <v/>
      </c>
      <c r="J324" s="270">
        <f>ROUND(I324*E324,2)</f>
        <v/>
      </c>
    </row>
    <row r="325" hidden="1" outlineLevel="1" ht="38.25" customFormat="1" customHeight="1" s="343">
      <c r="A325" s="374" t="n">
        <v>297</v>
      </c>
      <c r="B325" s="374" t="inlineStr">
        <is>
          <t>07.1.01.03-0001</t>
        </is>
      </c>
      <c r="C325" s="381" t="inlineStr">
        <is>
          <t>Блок дверной стальной внутренний однопольный ДСВ, площадь 2,1 м2 (ГОСТ 31173-2003)</t>
        </is>
      </c>
      <c r="D325" s="374" t="inlineStr">
        <is>
          <t>м2</t>
        </is>
      </c>
      <c r="E325" s="262" t="n">
        <v>2.142</v>
      </c>
      <c r="F325" s="383" t="n">
        <v>1799.25</v>
      </c>
      <c r="G325" s="270">
        <f>ROUND(E325*F325,2)</f>
        <v/>
      </c>
      <c r="H325" s="269">
        <f>G325/$G$719</f>
        <v/>
      </c>
      <c r="I325" s="270">
        <f>ROUND(F325*Прил.10!$D$13,2)</f>
        <v/>
      </c>
      <c r="J325" s="270">
        <f>ROUND(I325*E325,2)</f>
        <v/>
      </c>
    </row>
    <row r="326" hidden="1" outlineLevel="1" ht="25.5" customFormat="1" customHeight="1" s="343">
      <c r="A326" s="374" t="n">
        <v>298</v>
      </c>
      <c r="B326" s="374" t="inlineStr">
        <is>
          <t>01.7.07.13-0001</t>
        </is>
      </c>
      <c r="C326" s="381" t="inlineStr">
        <is>
          <t>Мука андезитовая кислотоупорная, марка А</t>
        </is>
      </c>
      <c r="D326" s="374" t="inlineStr">
        <is>
          <t>т</t>
        </is>
      </c>
      <c r="E326" s="262" t="n">
        <v>5.55324</v>
      </c>
      <c r="F326" s="383" t="n">
        <v>688.79</v>
      </c>
      <c r="G326" s="270">
        <f>ROUND(E326*F326,2)</f>
        <v/>
      </c>
      <c r="H326" s="269">
        <f>G326/$G$719</f>
        <v/>
      </c>
      <c r="I326" s="270">
        <f>ROUND(F326*Прил.10!$D$13,2)</f>
        <v/>
      </c>
      <c r="J326" s="270">
        <f>ROUND(I326*E326,2)</f>
        <v/>
      </c>
    </row>
    <row r="327" hidden="1" outlineLevel="1" ht="25.5" customFormat="1" customHeight="1" s="343">
      <c r="A327" s="374" t="n">
        <v>299</v>
      </c>
      <c r="B327" s="374" t="inlineStr">
        <is>
          <t>20.2.12.03-0011</t>
        </is>
      </c>
      <c r="C327" s="381" t="inlineStr">
        <is>
          <t>Трубы гибкие гофрированные из ПВХ DKC диаметром 20 мм</t>
        </is>
      </c>
      <c r="D327" s="374" t="inlineStr">
        <is>
          <t>10 м</t>
        </is>
      </c>
      <c r="E327" s="262" t="n">
        <v>306</v>
      </c>
      <c r="F327" s="383" t="n">
        <v>12.4</v>
      </c>
      <c r="G327" s="270">
        <f>ROUND(E327*F327,2)</f>
        <v/>
      </c>
      <c r="H327" s="269">
        <f>G327/$G$719</f>
        <v/>
      </c>
      <c r="I327" s="270">
        <f>ROUND(F327*Прил.10!$D$13,2)</f>
        <v/>
      </c>
      <c r="J327" s="270">
        <f>ROUND(I327*E327,2)</f>
        <v/>
      </c>
    </row>
    <row r="328" hidden="1" outlineLevel="1" ht="38.25" customFormat="1" customHeight="1" s="343">
      <c r="A328" s="374" t="n">
        <v>300</v>
      </c>
      <c r="B328" s="374" t="inlineStr">
        <is>
          <t>Прайс из СД ОП</t>
        </is>
      </c>
      <c r="C328" s="381" t="inlineStr">
        <is>
          <t>Вентилятор осевой оконный с комплектом для установки на стекле N=0.025 кВт Vortice Punto 150/6AR</t>
        </is>
      </c>
      <c r="D328" s="374" t="inlineStr">
        <is>
          <t>шт.</t>
        </is>
      </c>
      <c r="E328" s="262" t="n">
        <v>1</v>
      </c>
      <c r="F328" s="383" t="n">
        <v>3766</v>
      </c>
      <c r="G328" s="270">
        <f>ROUND(E328*F328,2)</f>
        <v/>
      </c>
      <c r="H328" s="269">
        <f>G328/$G$719</f>
        <v/>
      </c>
      <c r="I328" s="270">
        <f>ROUND(F328*Прил.10!$D$13,2)</f>
        <v/>
      </c>
      <c r="J328" s="270">
        <f>ROUND(I328*E328,2)</f>
        <v/>
      </c>
    </row>
    <row r="329" hidden="1" outlineLevel="1" ht="25.5" customFormat="1" customHeight="1" s="343">
      <c r="A329" s="374" t="n">
        <v>301</v>
      </c>
      <c r="B329" s="374" t="inlineStr">
        <is>
          <t>Прайс из СД ОП</t>
        </is>
      </c>
      <c r="C329" s="381" t="inlineStr">
        <is>
          <t>Декоративная крышка 41/41 7175-1ПС_2-ПЛ-002-28СМ</t>
        </is>
      </c>
      <c r="D329" s="374" t="inlineStr">
        <is>
          <t>шт</t>
        </is>
      </c>
      <c r="E329" s="262" t="n">
        <v>2400</v>
      </c>
      <c r="F329" s="383" t="n">
        <v>1.56</v>
      </c>
      <c r="G329" s="270">
        <f>ROUND(E329*F329,2)</f>
        <v/>
      </c>
      <c r="H329" s="269">
        <f>G329/$G$719</f>
        <v/>
      </c>
      <c r="I329" s="270">
        <f>ROUND(F329*Прил.10!$D$13,2)</f>
        <v/>
      </c>
      <c r="J329" s="270">
        <f>ROUND(I329*E329,2)</f>
        <v/>
      </c>
    </row>
    <row r="330" hidden="1" outlineLevel="1" ht="51" customFormat="1" customHeight="1" s="343">
      <c r="A330" s="374" t="n">
        <v>302</v>
      </c>
      <c r="B330" s="374" t="inlineStr">
        <is>
          <t>11.3.02.01-0030</t>
        </is>
      </c>
      <c r="C330" s="381" t="inlineStr">
        <is>
          <t>Блок оконный пластиковый двустворчатый, с глухой и поворотной створкой, двухкамерным стеклопакетом (32 мм), площадью до 1,5 м2 (ОК5)</t>
        </is>
      </c>
      <c r="D330" s="374" t="inlineStr">
        <is>
          <t>м2</t>
        </is>
      </c>
      <c r="E330" s="262" t="n">
        <v>1.1</v>
      </c>
      <c r="F330" s="383" t="n">
        <v>3398.18</v>
      </c>
      <c r="G330" s="270">
        <f>ROUND(E330*F330,2)</f>
        <v/>
      </c>
      <c r="H330" s="269">
        <f>G330/$G$719</f>
        <v/>
      </c>
      <c r="I330" s="270">
        <f>ROUND(F330*Прил.10!$D$13,2)</f>
        <v/>
      </c>
      <c r="J330" s="270">
        <f>ROUND(I330*E330,2)</f>
        <v/>
      </c>
    </row>
    <row r="331" hidden="1" outlineLevel="1" ht="25.5" customFormat="1" customHeight="1" s="343">
      <c r="A331" s="374" t="n">
        <v>303</v>
      </c>
      <c r="B331" s="374" t="inlineStr">
        <is>
          <t>Прайс из СД ОП</t>
        </is>
      </c>
      <c r="C331" s="381" t="inlineStr">
        <is>
          <t>Воздуховод из листовой стали b=1.2мм 100х200  L=1500</t>
        </is>
      </c>
      <c r="D331" s="374" t="inlineStr">
        <is>
          <t>шт.</t>
        </is>
      </c>
      <c r="E331" s="262" t="n">
        <v>6</v>
      </c>
      <c r="F331" s="383" t="n">
        <v>618.5</v>
      </c>
      <c r="G331" s="270">
        <f>ROUND(E331*F331,2)</f>
        <v/>
      </c>
      <c r="H331" s="269">
        <f>G331/$G$719</f>
        <v/>
      </c>
      <c r="I331" s="270">
        <f>ROUND(F331*Прил.10!$D$13,2)</f>
        <v/>
      </c>
      <c r="J331" s="270">
        <f>ROUND(I331*E331,2)</f>
        <v/>
      </c>
    </row>
    <row r="332" hidden="1" outlineLevel="1" ht="25.5" customFormat="1" customHeight="1" s="343">
      <c r="A332" s="374" t="n">
        <v>304</v>
      </c>
      <c r="B332" s="374" t="inlineStr">
        <is>
          <t>01.2.01.01-0019</t>
        </is>
      </c>
      <c r="C332" s="381" t="inlineStr">
        <is>
          <t>Битумы нефтяные дорожные марки БНД-60/90, БНД 90/130</t>
        </is>
      </c>
      <c r="D332" s="374" t="inlineStr">
        <is>
          <t>т</t>
        </is>
      </c>
      <c r="E332" s="262" t="n">
        <v>2.17673</v>
      </c>
      <c r="F332" s="383" t="n">
        <v>1689.92</v>
      </c>
      <c r="G332" s="270">
        <f>ROUND(E332*F332,2)</f>
        <v/>
      </c>
      <c r="H332" s="269">
        <f>G332/$G$719</f>
        <v/>
      </c>
      <c r="I332" s="270">
        <f>ROUND(F332*Прил.10!$D$13,2)</f>
        <v/>
      </c>
      <c r="J332" s="270">
        <f>ROUND(I332*E332,2)</f>
        <v/>
      </c>
    </row>
    <row r="333" hidden="1" outlineLevel="1" ht="25.5" customFormat="1" customHeight="1" s="343">
      <c r="A333" s="374" t="n">
        <v>305</v>
      </c>
      <c r="B333" s="374" t="inlineStr">
        <is>
          <t>Прайс из СД ОП</t>
        </is>
      </c>
      <c r="C333" s="381" t="inlineStr">
        <is>
          <t>Воздуховод из листовой оцинкованной стали b=0.8мм 250х250 L=1500</t>
        </is>
      </c>
      <c r="D333" s="374" t="inlineStr">
        <is>
          <t>шт.</t>
        </is>
      </c>
      <c r="E333" s="262" t="n">
        <v>6</v>
      </c>
      <c r="F333" s="383" t="n">
        <v>602.33</v>
      </c>
      <c r="G333" s="270">
        <f>ROUND(E333*F333,2)</f>
        <v/>
      </c>
      <c r="H333" s="269">
        <f>G333/$G$719</f>
        <v/>
      </c>
      <c r="I333" s="270">
        <f>ROUND(F333*Прил.10!$D$13,2)</f>
        <v/>
      </c>
      <c r="J333" s="270">
        <f>ROUND(I333*E333,2)</f>
        <v/>
      </c>
    </row>
    <row r="334" hidden="1" outlineLevel="1" ht="38.25" customFormat="1" customHeight="1" s="343">
      <c r="A334" s="374" t="n">
        <v>306</v>
      </c>
      <c r="B334" s="374" t="inlineStr">
        <is>
          <t>01.2.03.03-0122</t>
        </is>
      </c>
      <c r="C334" s="381" t="inlineStr">
        <is>
          <t>Мастика кровельная холодная ТЕХНОНИКОЛЬ №21 (Техномаст)(расход 3,5кг/м2)</t>
        </is>
      </c>
      <c r="D334" s="374" t="inlineStr">
        <is>
          <t>кг</t>
        </is>
      </c>
      <c r="E334" s="262" t="n">
        <v>259</v>
      </c>
      <c r="F334" s="383" t="n">
        <v>13.91</v>
      </c>
      <c r="G334" s="270">
        <f>ROUND(E334*F334,2)</f>
        <v/>
      </c>
      <c r="H334" s="269">
        <f>G334/$G$719</f>
        <v/>
      </c>
      <c r="I334" s="270">
        <f>ROUND(F334*Прил.10!$D$13,2)</f>
        <v/>
      </c>
      <c r="J334" s="270">
        <f>ROUND(I334*E334,2)</f>
        <v/>
      </c>
    </row>
    <row r="335" hidden="1" outlineLevel="1" ht="14.25" customFormat="1" customHeight="1" s="343">
      <c r="A335" s="374" t="n">
        <v>307</v>
      </c>
      <c r="B335" s="374" t="inlineStr">
        <is>
          <t>20.2.03.26-0041</t>
        </is>
      </c>
      <c r="C335" s="381" t="inlineStr">
        <is>
          <t>Пластина соединительная ПС-4-300</t>
        </is>
      </c>
      <c r="D335" s="374" t="inlineStr">
        <is>
          <t>шт.</t>
        </is>
      </c>
      <c r="E335" s="262" t="n">
        <v>100</v>
      </c>
      <c r="F335" s="383" t="n">
        <v>35.71</v>
      </c>
      <c r="G335" s="270">
        <f>ROUND(E335*F335,2)</f>
        <v/>
      </c>
      <c r="H335" s="269">
        <f>G335/$G$719</f>
        <v/>
      </c>
      <c r="I335" s="270">
        <f>ROUND(F335*Прил.10!$D$13,2)</f>
        <v/>
      </c>
      <c r="J335" s="270">
        <f>ROUND(I335*E335,2)</f>
        <v/>
      </c>
    </row>
    <row r="336" hidden="1" outlineLevel="1" ht="38.25" customFormat="1" customHeight="1" s="343">
      <c r="A336" s="374" t="n">
        <v>308</v>
      </c>
      <c r="B336" s="374" t="inlineStr">
        <is>
          <t>02.2.05.04-0105</t>
        </is>
      </c>
      <c r="C336" s="381" t="inlineStr">
        <is>
          <t>Щебень из природного камня для строительных работ марка 1000, фракция 40-70 мм</t>
        </is>
      </c>
      <c r="D336" s="374" t="inlineStr">
        <is>
          <t>м3</t>
        </is>
      </c>
      <c r="E336" s="262" t="n">
        <v>22.40634</v>
      </c>
      <c r="F336" s="383" t="n">
        <v>155.94</v>
      </c>
      <c r="G336" s="270">
        <f>ROUND(E336*F336,2)</f>
        <v/>
      </c>
      <c r="H336" s="269">
        <f>G336/$G$719</f>
        <v/>
      </c>
      <c r="I336" s="270">
        <f>ROUND(F336*Прил.10!$D$13,2)</f>
        <v/>
      </c>
      <c r="J336" s="270">
        <f>ROUND(I336*E336,2)</f>
        <v/>
      </c>
    </row>
    <row r="337" hidden="1" outlineLevel="1" ht="63.75" customFormat="1" customHeight="1" s="343">
      <c r="A337" s="374" t="n">
        <v>309</v>
      </c>
      <c r="B337" s="374" t="inlineStr">
        <is>
          <t>23.5.02.02-0054</t>
        </is>
      </c>
      <c r="C337" s="381" t="inlineStr">
        <is>
          <t>Трубы стальные электросварные прямошовные со снятой фаской из стали марок БСт2кп-БСт4кп и БСт2пс-БСт4пс наружный диаметр 108 мм, толщина стенки 3,0 мм</t>
        </is>
      </c>
      <c r="D337" s="374" t="inlineStr">
        <is>
          <t>м</t>
        </is>
      </c>
      <c r="E337" s="262" t="n">
        <v>60.9</v>
      </c>
      <c r="F337" s="383" t="n">
        <v>56.94</v>
      </c>
      <c r="G337" s="270">
        <f>ROUND(E337*F337,2)</f>
        <v/>
      </c>
      <c r="H337" s="269">
        <f>G337/$G$719</f>
        <v/>
      </c>
      <c r="I337" s="270">
        <f>ROUND(F337*Прил.10!$D$13,2)</f>
        <v/>
      </c>
      <c r="J337" s="270">
        <f>ROUND(I337*E337,2)</f>
        <v/>
      </c>
    </row>
    <row r="338" hidden="1" outlineLevel="1" ht="25.5" customFormat="1" customHeight="1" s="343">
      <c r="A338" s="374" t="n">
        <v>310</v>
      </c>
      <c r="B338" s="374" t="inlineStr">
        <is>
          <t>18.3.01.02-0023</t>
        </is>
      </c>
      <c r="C338" s="381" t="inlineStr">
        <is>
          <t>Рукава пожарные латексированные, диаметром 66 мм</t>
        </is>
      </c>
      <c r="D338" s="374" t="inlineStr">
        <is>
          <t>м</t>
        </is>
      </c>
      <c r="E338" s="262" t="n">
        <v>160</v>
      </c>
      <c r="F338" s="383" t="n">
        <v>21.09</v>
      </c>
      <c r="G338" s="270">
        <f>ROUND(E338*F338,2)</f>
        <v/>
      </c>
      <c r="H338" s="269">
        <f>G338/$G$719</f>
        <v/>
      </c>
      <c r="I338" s="270">
        <f>ROUND(F338*Прил.10!$D$13,2)</f>
        <v/>
      </c>
      <c r="J338" s="270">
        <f>ROUND(I338*E338,2)</f>
        <v/>
      </c>
    </row>
    <row r="339" hidden="1" outlineLevel="1" ht="51" customFormat="1" customHeight="1" s="343">
      <c r="A339" s="374" t="n">
        <v>311</v>
      </c>
      <c r="B339" s="374" t="inlineStr">
        <is>
          <t>Прайс из СД ОП</t>
        </is>
      </c>
      <c r="C339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300х150</t>
        </is>
      </c>
      <c r="D339" s="374" t="inlineStr">
        <is>
          <t>шт.</t>
        </is>
      </c>
      <c r="E339" s="262" t="n">
        <v>12</v>
      </c>
      <c r="F339" s="383" t="n">
        <v>280.25</v>
      </c>
      <c r="G339" s="270">
        <f>ROUND(E339*F339,2)</f>
        <v/>
      </c>
      <c r="H339" s="269">
        <f>G339/$G$719</f>
        <v/>
      </c>
      <c r="I339" s="270">
        <f>ROUND(F339*Прил.10!$D$13,2)</f>
        <v/>
      </c>
      <c r="J339" s="270">
        <f>ROUND(I339*E339,2)</f>
        <v/>
      </c>
    </row>
    <row r="340" hidden="1" outlineLevel="1" ht="25.5" customFormat="1" customHeight="1" s="343">
      <c r="A340" s="374" t="n">
        <v>312</v>
      </c>
      <c r="B340" s="374" t="inlineStr">
        <is>
          <t>Прайс из СД ОП</t>
        </is>
      </c>
      <c r="C340" s="381" t="inlineStr">
        <is>
          <t>Опорная пластина 41/12 7175-1ПС_2-ПЛ-002-28СМ</t>
        </is>
      </c>
      <c r="D340" s="374" t="inlineStr">
        <is>
          <t>шт</t>
        </is>
      </c>
      <c r="E340" s="262" t="n">
        <v>340</v>
      </c>
      <c r="F340" s="383" t="n">
        <v>9.890000000000001</v>
      </c>
      <c r="G340" s="270">
        <f>ROUND(E340*F340,2)</f>
        <v/>
      </c>
      <c r="H340" s="269">
        <f>G340/$G$719</f>
        <v/>
      </c>
      <c r="I340" s="270">
        <f>ROUND(F340*Прил.10!$D$13,2)</f>
        <v/>
      </c>
      <c r="J340" s="270">
        <f>ROUND(I340*E340,2)</f>
        <v/>
      </c>
    </row>
    <row r="341" hidden="1" outlineLevel="1" ht="14.25" customFormat="1" customHeight="1" s="343">
      <c r="A341" s="374" t="n">
        <v>313</v>
      </c>
      <c r="B341" s="374" t="inlineStr">
        <is>
          <t>14.4.04.13-0208</t>
        </is>
      </c>
      <c r="C341" s="381" t="inlineStr">
        <is>
          <t>Эмаль антикислотная № 1</t>
        </is>
      </c>
      <c r="D341" s="374" t="inlineStr">
        <is>
          <t>кг</t>
        </is>
      </c>
      <c r="E341" s="262" t="n">
        <v>50.1159</v>
      </c>
      <c r="F341" s="383" t="n">
        <v>65.20999999999999</v>
      </c>
      <c r="G341" s="270">
        <f>ROUND(E341*F341,2)</f>
        <v/>
      </c>
      <c r="H341" s="269">
        <f>G341/$G$719</f>
        <v/>
      </c>
      <c r="I341" s="270">
        <f>ROUND(F341*Прил.10!$D$13,2)</f>
        <v/>
      </c>
      <c r="J341" s="270">
        <f>ROUND(I341*E341,2)</f>
        <v/>
      </c>
    </row>
    <row r="342" hidden="1" outlineLevel="1" ht="38.25" customFormat="1" customHeight="1" s="343">
      <c r="A342" s="374" t="n">
        <v>314</v>
      </c>
      <c r="B342" s="374" t="inlineStr">
        <is>
          <t>Прайс из СД ОП</t>
        </is>
      </c>
      <c r="C342" s="381" t="inlineStr">
        <is>
          <t>Воздуховод из тонколистовой оцинкованной стали b=0.8мм 150х150 L=1500</t>
        </is>
      </c>
      <c r="D342" s="374" t="inlineStr">
        <is>
          <t>шт.</t>
        </is>
      </c>
      <c r="E342" s="262" t="n">
        <v>6</v>
      </c>
      <c r="F342" s="383" t="n">
        <v>541.83</v>
      </c>
      <c r="G342" s="270">
        <f>ROUND(E342*F342,2)</f>
        <v/>
      </c>
      <c r="H342" s="269">
        <f>G342/$G$719</f>
        <v/>
      </c>
      <c r="I342" s="270">
        <f>ROUND(F342*Прил.10!$D$13,2)</f>
        <v/>
      </c>
      <c r="J342" s="270">
        <f>ROUND(I342*E342,2)</f>
        <v/>
      </c>
    </row>
    <row r="343" hidden="1" outlineLevel="1" ht="51" customFormat="1" customHeight="1" s="343">
      <c r="A343" s="374" t="n">
        <v>315</v>
      </c>
      <c r="B343" s="374" t="inlineStr">
        <is>
          <t>20.1.02.04-0003</t>
        </is>
      </c>
      <c r="C343" s="381" t="inlineStr">
        <is>
          <t>Клемма строительно-монтажная для распределительных коробок на 3 проводника сечением до 6 мм2  WAGO 773-173</t>
        </is>
      </c>
      <c r="D343" s="374" t="inlineStr">
        <is>
          <t>100 шт.</t>
        </is>
      </c>
      <c r="E343" s="262" t="n">
        <v>15</v>
      </c>
      <c r="F343" s="383" t="n">
        <v>213</v>
      </c>
      <c r="G343" s="270">
        <f>ROUND(E343*F343,2)</f>
        <v/>
      </c>
      <c r="H343" s="269">
        <f>G343/$G$719</f>
        <v/>
      </c>
      <c r="I343" s="270">
        <f>ROUND(F343*Прил.10!$D$13,2)</f>
        <v/>
      </c>
      <c r="J343" s="270">
        <f>ROUND(I343*E343,2)</f>
        <v/>
      </c>
    </row>
    <row r="344" hidden="1" outlineLevel="1" ht="25.5" customFormat="1" customHeight="1" s="343">
      <c r="A344" s="374" t="n">
        <v>316</v>
      </c>
      <c r="B344" s="374" t="inlineStr">
        <is>
          <t>08.4.03.01-0001</t>
        </is>
      </c>
      <c r="C344" s="381" t="inlineStr">
        <is>
          <t>Проволока арматурная (армирование штукатурного слоя)</t>
        </is>
      </c>
      <c r="D344" s="374" t="inlineStr">
        <is>
          <t>т</t>
        </is>
      </c>
      <c r="E344" s="262" t="n">
        <v>0.4376</v>
      </c>
      <c r="F344" s="383" t="n">
        <v>7200.64</v>
      </c>
      <c r="G344" s="270">
        <f>ROUND(E344*F344,2)</f>
        <v/>
      </c>
      <c r="H344" s="269">
        <f>G344/$G$719</f>
        <v/>
      </c>
      <c r="I344" s="270">
        <f>ROUND(F344*Прил.10!$D$13,2)</f>
        <v/>
      </c>
      <c r="J344" s="270">
        <f>ROUND(I344*E344,2)</f>
        <v/>
      </c>
    </row>
    <row r="345" hidden="1" outlineLevel="1" ht="14.25" customFormat="1" customHeight="1" s="343">
      <c r="A345" s="374" t="n">
        <v>317</v>
      </c>
      <c r="B345" s="374" t="inlineStr">
        <is>
          <t>08.3.11.01-0060</t>
        </is>
      </c>
      <c r="C345" s="381" t="inlineStr">
        <is>
          <t>Швеллеры № 20 сталь марки Ст3пс</t>
        </is>
      </c>
      <c r="D345" s="374" t="inlineStr">
        <is>
          <t>т</t>
        </is>
      </c>
      <c r="E345" s="262" t="n">
        <v>0.6647999999999999</v>
      </c>
      <c r="F345" s="383" t="n">
        <v>4700.66</v>
      </c>
      <c r="G345" s="270">
        <f>ROUND(E345*F345,2)</f>
        <v/>
      </c>
      <c r="H345" s="269">
        <f>G345/$G$719</f>
        <v/>
      </c>
      <c r="I345" s="270">
        <f>ROUND(F345*Прил.10!$D$13,2)</f>
        <v/>
      </c>
      <c r="J345" s="270">
        <f>ROUND(I345*E345,2)</f>
        <v/>
      </c>
    </row>
    <row r="346" hidden="1" outlineLevel="1" ht="14.25" customFormat="1" customHeight="1" s="343">
      <c r="A346" s="374" t="n">
        <v>318</v>
      </c>
      <c r="B346" s="374" t="inlineStr">
        <is>
          <t>01.2.03.05-0011</t>
        </is>
      </c>
      <c r="C346" s="381" t="inlineStr">
        <is>
          <t>Праймер битумный ТЕХНОНИКОЛЬ №01</t>
        </is>
      </c>
      <c r="D346" s="374" t="inlineStr">
        <is>
          <t>л</t>
        </is>
      </c>
      <c r="E346" s="262" t="n">
        <v>370.11</v>
      </c>
      <c r="F346" s="383" t="n">
        <v>8.44</v>
      </c>
      <c r="G346" s="270">
        <f>ROUND(E346*F346,2)</f>
        <v/>
      </c>
      <c r="H346" s="269">
        <f>G346/$G$719</f>
        <v/>
      </c>
      <c r="I346" s="270">
        <f>ROUND(F346*Прил.10!$D$13,2)</f>
        <v/>
      </c>
      <c r="J346" s="270">
        <f>ROUND(I346*E346,2)</f>
        <v/>
      </c>
    </row>
    <row r="347" hidden="1" outlineLevel="1" ht="25.5" customFormat="1" customHeight="1" s="343">
      <c r="A347" s="374" t="n">
        <v>319</v>
      </c>
      <c r="B347" s="374" t="inlineStr">
        <is>
          <t>08.4.03.03-0011</t>
        </is>
      </c>
      <c r="C347" s="381" t="inlineStr">
        <is>
          <t>Горячекатанная арматурная сталь класса А500 С, диаметром 32 мм</t>
        </is>
      </c>
      <c r="D347" s="374" t="inlineStr">
        <is>
          <t>т</t>
        </is>
      </c>
      <c r="E347" s="262" t="n">
        <v>0.5663</v>
      </c>
      <c r="F347" s="383" t="n">
        <v>5458.24</v>
      </c>
      <c r="G347" s="270">
        <f>ROUND(E347*F347,2)</f>
        <v/>
      </c>
      <c r="H347" s="269">
        <f>G347/$G$719</f>
        <v/>
      </c>
      <c r="I347" s="270">
        <f>ROUND(F347*Прил.10!$D$13,2)</f>
        <v/>
      </c>
      <c r="J347" s="270">
        <f>ROUND(I347*E347,2)</f>
        <v/>
      </c>
    </row>
    <row r="348" hidden="1" outlineLevel="1" ht="14.25" customFormat="1" customHeight="1" s="343">
      <c r="A348" s="374" t="n">
        <v>320</v>
      </c>
      <c r="B348" s="374" t="inlineStr">
        <is>
          <t>Прайс из СД ОП</t>
        </is>
      </c>
      <c r="C348" s="381" t="inlineStr">
        <is>
          <t>Винт Мб х 20</t>
        </is>
      </c>
      <c r="D348" s="374" t="inlineStr">
        <is>
          <t>шт.</t>
        </is>
      </c>
      <c r="E348" s="262" t="n">
        <v>6280</v>
      </c>
      <c r="F348" s="383" t="n">
        <v>0.49</v>
      </c>
      <c r="G348" s="270">
        <f>ROUND(E348*F348,2)</f>
        <v/>
      </c>
      <c r="H348" s="269">
        <f>G348/$G$719</f>
        <v/>
      </c>
      <c r="I348" s="270">
        <f>ROUND(F348*Прил.10!$D$13,2)</f>
        <v/>
      </c>
      <c r="J348" s="270">
        <f>ROUND(I348*E348,2)</f>
        <v/>
      </c>
    </row>
    <row r="349" hidden="1" outlineLevel="1" ht="14.25" customFormat="1" customHeight="1" s="343">
      <c r="A349" s="374" t="n">
        <v>321</v>
      </c>
      <c r="B349" s="374" t="inlineStr">
        <is>
          <t>08.3.03.04-0012</t>
        </is>
      </c>
      <c r="C349" s="381" t="inlineStr">
        <is>
          <t>Проволока светлая диаметром 1,1 мм</t>
        </is>
      </c>
      <c r="D349" s="374" t="inlineStr">
        <is>
          <t>т</t>
        </is>
      </c>
      <c r="E349" s="262" t="n">
        <v>0.300338</v>
      </c>
      <c r="F349" s="383" t="n">
        <v>10199.98</v>
      </c>
      <c r="G349" s="270">
        <f>ROUND(E349*F349,2)</f>
        <v/>
      </c>
      <c r="H349" s="269">
        <f>G349/$G$719</f>
        <v/>
      </c>
      <c r="I349" s="270">
        <f>ROUND(F349*Прил.10!$D$13,2)</f>
        <v/>
      </c>
      <c r="J349" s="270">
        <f>ROUND(I349*E349,2)</f>
        <v/>
      </c>
    </row>
    <row r="350" hidden="1" outlineLevel="1" ht="38.25" customFormat="1" customHeight="1" s="343">
      <c r="A350" s="374" t="n">
        <v>322</v>
      </c>
      <c r="B350" s="374" t="inlineStr">
        <is>
          <t>08.1.02.03-0091</t>
        </is>
      </c>
      <c r="C350" s="381" t="inlineStr">
        <is>
          <t>Угол наружный, внутренний из оцинкованной стали с полимерным покрытием</t>
        </is>
      </c>
      <c r="D350" s="374" t="inlineStr">
        <is>
          <t>п.м</t>
        </is>
      </c>
      <c r="E350" s="262" t="n">
        <v>407.5</v>
      </c>
      <c r="F350" s="383" t="n">
        <v>7.5</v>
      </c>
      <c r="G350" s="270">
        <f>ROUND(E350*F350,2)</f>
        <v/>
      </c>
      <c r="H350" s="269">
        <f>G350/$G$719</f>
        <v/>
      </c>
      <c r="I350" s="270">
        <f>ROUND(F350*Прил.10!$D$13,2)</f>
        <v/>
      </c>
      <c r="J350" s="270">
        <f>ROUND(I350*E350,2)</f>
        <v/>
      </c>
    </row>
    <row r="351" hidden="1" outlineLevel="1" ht="51" customFormat="1" customHeight="1" s="343">
      <c r="A351" s="374" t="n">
        <v>323</v>
      </c>
      <c r="B351" s="374" t="inlineStr">
        <is>
          <t>19.1.01.03-0045</t>
        </is>
      </c>
      <c r="C351" s="381" t="inlineStr">
        <is>
          <t>Воздуховоды из оцинкованной стали с шиной и уголками толщиной 0,55 мм, периметром 600 мм (150х150 - 28 м; 100х200 - 9м)</t>
        </is>
      </c>
      <c r="D351" s="374" t="inlineStr">
        <is>
          <t>м2</t>
        </is>
      </c>
      <c r="E351" s="262" t="n">
        <v>22.2</v>
      </c>
      <c r="F351" s="383" t="n">
        <v>137.52</v>
      </c>
      <c r="G351" s="270">
        <f>ROUND(E351*F351,2)</f>
        <v/>
      </c>
      <c r="H351" s="269">
        <f>G351/$G$719</f>
        <v/>
      </c>
      <c r="I351" s="270">
        <f>ROUND(F351*Прил.10!$D$13,2)</f>
        <v/>
      </c>
      <c r="J351" s="270">
        <f>ROUND(I351*E351,2)</f>
        <v/>
      </c>
    </row>
    <row r="352" hidden="1" outlineLevel="1" ht="25.5" customFormat="1" customHeight="1" s="343">
      <c r="A352" s="374" t="n">
        <v>324</v>
      </c>
      <c r="B352" s="374" t="inlineStr">
        <is>
          <t>04.3.01.09-0011</t>
        </is>
      </c>
      <c r="C352" s="381" t="inlineStr">
        <is>
          <t>Раствор готовый кладочный цементный марки 25</t>
        </is>
      </c>
      <c r="D352" s="374" t="inlineStr">
        <is>
          <t>м3</t>
        </is>
      </c>
      <c r="E352" s="262" t="n">
        <v>6.51</v>
      </c>
      <c r="F352" s="383" t="n">
        <v>463.29</v>
      </c>
      <c r="G352" s="270">
        <f>ROUND(E352*F352,2)</f>
        <v/>
      </c>
      <c r="H352" s="269">
        <f>G352/$G$719</f>
        <v/>
      </c>
      <c r="I352" s="270">
        <f>ROUND(F352*Прил.10!$D$13,2)</f>
        <v/>
      </c>
      <c r="J352" s="270">
        <f>ROUND(I352*E352,2)</f>
        <v/>
      </c>
    </row>
    <row r="353" hidden="1" outlineLevel="1" ht="14.25" customFormat="1" customHeight="1" s="343">
      <c r="A353" s="374" t="n">
        <v>325</v>
      </c>
      <c r="B353" s="374" t="inlineStr">
        <is>
          <t>01.3.02.09-0022</t>
        </is>
      </c>
      <c r="C353" s="381" t="inlineStr">
        <is>
          <t>Пропан-бутан, смесь техническая</t>
        </is>
      </c>
      <c r="D353" s="374" t="inlineStr">
        <is>
          <t>кг</t>
        </is>
      </c>
      <c r="E353" s="262" t="n">
        <v>494.370967</v>
      </c>
      <c r="F353" s="383" t="n">
        <v>6.07</v>
      </c>
      <c r="G353" s="270">
        <f>ROUND(E353*F353,2)</f>
        <v/>
      </c>
      <c r="H353" s="269">
        <f>G353/$G$719</f>
        <v/>
      </c>
      <c r="I353" s="270">
        <f>ROUND(F353*Прил.10!$D$13,2)</f>
        <v/>
      </c>
      <c r="J353" s="270">
        <f>ROUND(I353*E353,2)</f>
        <v/>
      </c>
    </row>
    <row r="354" hidden="1" outlineLevel="1" ht="25.5" customFormat="1" customHeight="1" s="343">
      <c r="A354" s="374" t="n">
        <v>326</v>
      </c>
      <c r="B354" s="374" t="inlineStr">
        <is>
          <t>18.3.01.02-0031</t>
        </is>
      </c>
      <c r="C354" s="381" t="inlineStr">
        <is>
          <t>Рукава пожарные льняные сухого прядения нормальные, диаметром 51 мм</t>
        </is>
      </c>
      <c r="D354" s="374" t="inlineStr">
        <is>
          <t>м</t>
        </is>
      </c>
      <c r="E354" s="262" t="n">
        <v>80</v>
      </c>
      <c r="F354" s="383" t="n">
        <v>36.2</v>
      </c>
      <c r="G354" s="270">
        <f>ROUND(E354*F354,2)</f>
        <v/>
      </c>
      <c r="H354" s="269">
        <f>G354/$G$719</f>
        <v/>
      </c>
      <c r="I354" s="270">
        <f>ROUND(F354*Прил.10!$D$13,2)</f>
        <v/>
      </c>
      <c r="J354" s="270">
        <f>ROUND(I354*E354,2)</f>
        <v/>
      </c>
    </row>
    <row r="355" hidden="1" outlineLevel="1" ht="14.25" customFormat="1" customHeight="1" s="343">
      <c r="A355" s="374" t="n">
        <v>327</v>
      </c>
      <c r="B355" s="374" t="inlineStr">
        <is>
          <t>Прайс из СД ОП</t>
        </is>
      </c>
      <c r="C355" s="381" t="inlineStr">
        <is>
          <t>Декоративная крышка 41/41</t>
        </is>
      </c>
      <c r="D355" s="374" t="inlineStr">
        <is>
          <t>шт.</t>
        </is>
      </c>
      <c r="E355" s="262" t="n">
        <v>1232</v>
      </c>
      <c r="F355" s="383" t="n">
        <v>2.35</v>
      </c>
      <c r="G355" s="270">
        <f>ROUND(E355*F355,2)</f>
        <v/>
      </c>
      <c r="H355" s="269">
        <f>G355/$G$719</f>
        <v/>
      </c>
      <c r="I355" s="270">
        <f>ROUND(F355*Прил.10!$D$13,2)</f>
        <v/>
      </c>
      <c r="J355" s="270">
        <f>ROUND(I355*E355,2)</f>
        <v/>
      </c>
    </row>
    <row r="356" hidden="1" outlineLevel="1" ht="25.5" customFormat="1" customHeight="1" s="343">
      <c r="A356" s="374" t="n">
        <v>328</v>
      </c>
      <c r="B356" s="374" t="inlineStr">
        <is>
          <t>04.3.01.09-0023</t>
        </is>
      </c>
      <c r="C356" s="381" t="inlineStr">
        <is>
          <t>Раствор готовый отделочный тяжелый, цементный 1:3</t>
        </is>
      </c>
      <c r="D356" s="374" t="inlineStr">
        <is>
          <t>м3</t>
        </is>
      </c>
      <c r="E356" s="262" t="n">
        <v>5.636</v>
      </c>
      <c r="F356" s="383" t="n">
        <v>497</v>
      </c>
      <c r="G356" s="270">
        <f>ROUND(E356*F356,2)</f>
        <v/>
      </c>
      <c r="H356" s="269">
        <f>G356/$G$719</f>
        <v/>
      </c>
      <c r="I356" s="270">
        <f>ROUND(F356*Прил.10!$D$13,2)</f>
        <v/>
      </c>
      <c r="J356" s="270">
        <f>ROUND(I356*E356,2)</f>
        <v/>
      </c>
    </row>
    <row r="357" hidden="1" outlineLevel="1" ht="25.5" customFormat="1" customHeight="1" s="343">
      <c r="A357" s="374" t="n">
        <v>329</v>
      </c>
      <c r="B357" s="374" t="inlineStr">
        <is>
          <t>Прайс из СД ОП</t>
        </is>
      </c>
      <c r="C357" s="381" t="inlineStr">
        <is>
          <t>Компенсатор фланцевый Д=100 мм "Dаnfos". Цена: 9977руб.(с НДС)</t>
        </is>
      </c>
      <c r="D357" s="374" t="inlineStr">
        <is>
          <t>шт.</t>
        </is>
      </c>
      <c r="E357" s="262" t="n">
        <v>2</v>
      </c>
      <c r="F357" s="383" t="n">
        <v>1386</v>
      </c>
      <c r="G357" s="270">
        <f>ROUND(E357*F357,2)</f>
        <v/>
      </c>
      <c r="H357" s="269">
        <f>G357/$G$719</f>
        <v/>
      </c>
      <c r="I357" s="270">
        <f>ROUND(F357*Прил.10!$D$13,2)</f>
        <v/>
      </c>
      <c r="J357" s="270">
        <f>ROUND(I357*E357,2)</f>
        <v/>
      </c>
    </row>
    <row r="358" hidden="1" outlineLevel="1" ht="38.25" customFormat="1" customHeight="1" s="343">
      <c r="A358" s="374" t="n">
        <v>330</v>
      </c>
      <c r="B358" s="374" t="inlineStr">
        <is>
          <t>Прайс из СД ОП</t>
        </is>
      </c>
      <c r="C358" s="381" t="inlineStr">
        <is>
          <t>Секция крестообразная симметричная SXC 200 h-80 s-1 ТУ 3449-011-17919807-2014</t>
        </is>
      </c>
      <c r="D358" s="374" t="inlineStr">
        <is>
          <t>шт.</t>
        </is>
      </c>
      <c r="E358" s="262" t="n">
        <v>14</v>
      </c>
      <c r="F358" s="383" t="n">
        <v>197.86</v>
      </c>
      <c r="G358" s="270">
        <f>ROUND(E358*F358,2)</f>
        <v/>
      </c>
      <c r="H358" s="269">
        <f>G358/$G$719</f>
        <v/>
      </c>
      <c r="I358" s="270">
        <f>ROUND(F358*Прил.10!$D$13,2)</f>
        <v/>
      </c>
      <c r="J358" s="270">
        <f>ROUND(I358*E358,2)</f>
        <v/>
      </c>
    </row>
    <row r="359" hidden="1" outlineLevel="1" ht="38.25" customFormat="1" customHeight="1" s="343">
      <c r="A359" s="374" t="n">
        <v>331</v>
      </c>
      <c r="B359" s="374" t="inlineStr">
        <is>
          <t>05.1.03.09-0005</t>
        </is>
      </c>
      <c r="C359" s="381" t="inlineStr">
        <is>
          <t>Перемычка брусковая 2БП-22-3-п /бетон В15 (М200), объем 0,037 м3, расход арматуры 1,44 кг/ (серия 1.038.1-1 вып. 1)</t>
        </is>
      </c>
      <c r="D359" s="374" t="inlineStr">
        <is>
          <t>шт.</t>
        </is>
      </c>
      <c r="E359" s="262" t="n">
        <v>54</v>
      </c>
      <c r="F359" s="383" t="n">
        <v>50.81</v>
      </c>
      <c r="G359" s="270">
        <f>ROUND(E359*F359,2)</f>
        <v/>
      </c>
      <c r="H359" s="269">
        <f>G359/$G$719</f>
        <v/>
      </c>
      <c r="I359" s="270">
        <f>ROUND(F359*Прил.10!$D$13,2)</f>
        <v/>
      </c>
      <c r="J359" s="270">
        <f>ROUND(I359*E359,2)</f>
        <v/>
      </c>
    </row>
    <row r="360" hidden="1" outlineLevel="1" ht="25.5" customFormat="1" customHeight="1" s="343">
      <c r="A360" s="374" t="n">
        <v>332</v>
      </c>
      <c r="B360" s="374" t="inlineStr">
        <is>
          <t>Прайс из СД ОП</t>
        </is>
      </c>
      <c r="C360" s="381" t="inlineStr">
        <is>
          <t>Маты из базальтового волокна b=40мм ТЕХНОНИКОЛЬ-80</t>
        </is>
      </c>
      <c r="D360" s="374" t="inlineStr">
        <is>
          <t>м3</t>
        </is>
      </c>
      <c r="E360" s="262" t="n">
        <v>1.1</v>
      </c>
      <c r="F360" s="383" t="n">
        <v>2485.45</v>
      </c>
      <c r="G360" s="270">
        <f>ROUND(E360*F360,2)</f>
        <v/>
      </c>
      <c r="H360" s="269">
        <f>G360/$G$719</f>
        <v/>
      </c>
      <c r="I360" s="270">
        <f>ROUND(F360*Прил.10!$D$13,2)</f>
        <v/>
      </c>
      <c r="J360" s="270">
        <f>ROUND(I360*E360,2)</f>
        <v/>
      </c>
    </row>
    <row r="361" hidden="1" outlineLevel="1" ht="25.5" customFormat="1" customHeight="1" s="343">
      <c r="A361" s="374" t="n">
        <v>333</v>
      </c>
      <c r="B361" s="374" t="inlineStr">
        <is>
          <t>Прайс из СД ОП</t>
        </is>
      </c>
      <c r="C361" s="381" t="inlineStr">
        <is>
          <t>Воздуховод из листовой оцинкованной стали b=0.8мм 200х250 L=1500</t>
        </is>
      </c>
      <c r="D361" s="374" t="inlineStr">
        <is>
          <t>шт.</t>
        </is>
      </c>
      <c r="E361" s="262" t="n">
        <v>5</v>
      </c>
      <c r="F361" s="383" t="n">
        <v>542</v>
      </c>
      <c r="G361" s="270">
        <f>ROUND(E361*F361,2)</f>
        <v/>
      </c>
      <c r="H361" s="269">
        <f>G361/$G$719</f>
        <v/>
      </c>
      <c r="I361" s="270">
        <f>ROUND(F361*Прил.10!$D$13,2)</f>
        <v/>
      </c>
      <c r="J361" s="270">
        <f>ROUND(I361*E361,2)</f>
        <v/>
      </c>
    </row>
    <row r="362" hidden="1" outlineLevel="1" ht="14.25" customFormat="1" customHeight="1" s="343">
      <c r="A362" s="374" t="n">
        <v>334</v>
      </c>
      <c r="B362" s="374" t="inlineStr">
        <is>
          <t>Прайс из СД ОП</t>
        </is>
      </c>
      <c r="C362" s="381" t="inlineStr">
        <is>
          <t>Опорная пластина 41/12</t>
        </is>
      </c>
      <c r="D362" s="374" t="inlineStr">
        <is>
          <t>шт.</t>
        </is>
      </c>
      <c r="E362" s="262" t="n">
        <v>180</v>
      </c>
      <c r="F362" s="383" t="n">
        <v>14.84</v>
      </c>
      <c r="G362" s="270">
        <f>ROUND(E362*F362,2)</f>
        <v/>
      </c>
      <c r="H362" s="269">
        <f>G362/$G$719</f>
        <v/>
      </c>
      <c r="I362" s="270">
        <f>ROUND(F362*Прил.10!$D$13,2)</f>
        <v/>
      </c>
      <c r="J362" s="270">
        <f>ROUND(I362*E362,2)</f>
        <v/>
      </c>
    </row>
    <row r="363" hidden="1" outlineLevel="1" ht="14.25" customFormat="1" customHeight="1" s="343">
      <c r="A363" s="374" t="n">
        <v>335</v>
      </c>
      <c r="B363" s="374" t="inlineStr">
        <is>
          <t>Прайс из СД ОП</t>
        </is>
      </c>
      <c r="C363" s="381" t="inlineStr">
        <is>
          <t>Гайка с прессшайбой М12</t>
        </is>
      </c>
      <c r="D363" s="374" t="inlineStr">
        <is>
          <t>шт.</t>
        </is>
      </c>
      <c r="E363" s="262" t="n">
        <v>2008</v>
      </c>
      <c r="F363" s="383" t="n">
        <v>1.33</v>
      </c>
      <c r="G363" s="270">
        <f>ROUND(E363*F363,2)</f>
        <v/>
      </c>
      <c r="H363" s="269">
        <f>G363/$G$719</f>
        <v/>
      </c>
      <c r="I363" s="270">
        <f>ROUND(F363*Прил.10!$D$13,2)</f>
        <v/>
      </c>
      <c r="J363" s="270">
        <f>ROUND(I363*E363,2)</f>
        <v/>
      </c>
    </row>
    <row r="364" hidden="1" outlineLevel="1" ht="25.5" customFormat="1" customHeight="1" s="343">
      <c r="A364" s="374" t="n">
        <v>336</v>
      </c>
      <c r="B364" s="374" t="inlineStr">
        <is>
          <t>01.7.04.04-0011</t>
        </is>
      </c>
      <c r="C364" s="381" t="inlineStr">
        <is>
          <t>Замок врезной оцинкованный с цилиндровым механизмом</t>
        </is>
      </c>
      <c r="D364" s="374" t="inlineStr">
        <is>
          <t>компл.</t>
        </is>
      </c>
      <c r="E364" s="262" t="n">
        <v>35</v>
      </c>
      <c r="F364" s="383" t="n">
        <v>75.72</v>
      </c>
      <c r="G364" s="270">
        <f>ROUND(E364*F364,2)</f>
        <v/>
      </c>
      <c r="H364" s="269">
        <f>G364/$G$719</f>
        <v/>
      </c>
      <c r="I364" s="270">
        <f>ROUND(F364*Прил.10!$D$13,2)</f>
        <v/>
      </c>
      <c r="J364" s="270">
        <f>ROUND(I364*E364,2)</f>
        <v/>
      </c>
    </row>
    <row r="365" hidden="1" outlineLevel="1" ht="25.5" customFormat="1" customHeight="1" s="343">
      <c r="A365" s="374" t="n">
        <v>337</v>
      </c>
      <c r="B365" s="374" t="inlineStr">
        <is>
          <t>18.3.02.02-0011</t>
        </is>
      </c>
      <c r="C365" s="381" t="inlineStr">
        <is>
          <t>Шкаф пожарный ШПК-320 навесной закрытый</t>
        </is>
      </c>
      <c r="D365" s="374" t="inlineStr">
        <is>
          <t>шт.</t>
        </is>
      </c>
      <c r="E365" s="262" t="n">
        <v>8</v>
      </c>
      <c r="F365" s="383" t="n">
        <v>330.63</v>
      </c>
      <c r="G365" s="270">
        <f>ROUND(E365*F365,2)</f>
        <v/>
      </c>
      <c r="H365" s="269">
        <f>G365/$G$719</f>
        <v/>
      </c>
      <c r="I365" s="270">
        <f>ROUND(F365*Прил.10!$D$13,2)</f>
        <v/>
      </c>
      <c r="J365" s="270">
        <f>ROUND(I365*E365,2)</f>
        <v/>
      </c>
    </row>
    <row r="366" hidden="1" outlineLevel="1" ht="38.25" customFormat="1" customHeight="1" s="343">
      <c r="A366" s="374" t="n">
        <v>338</v>
      </c>
      <c r="B366" s="374" t="inlineStr">
        <is>
          <t>11.1.03.06-0087</t>
        </is>
      </c>
      <c r="C366" s="381" t="inlineStr">
        <is>
          <t>Доски обрезные хвойных пород длиной 4-6,5 м, шириной 75-150 мм, толщиной 25 мм, III сорта</t>
        </is>
      </c>
      <c r="D366" s="374" t="inlineStr">
        <is>
          <t>м3</t>
        </is>
      </c>
      <c r="E366" s="262" t="n">
        <v>2.372918</v>
      </c>
      <c r="F366" s="383" t="n">
        <v>1100</v>
      </c>
      <c r="G366" s="270">
        <f>ROUND(E366*F366,2)</f>
        <v/>
      </c>
      <c r="H366" s="269">
        <f>G366/$G$719</f>
        <v/>
      </c>
      <c r="I366" s="270">
        <f>ROUND(F366*Прил.10!$D$13,2)</f>
        <v/>
      </c>
      <c r="J366" s="270">
        <f>ROUND(I366*E366,2)</f>
        <v/>
      </c>
    </row>
    <row r="367" hidden="1" outlineLevel="1" ht="25.5" customFormat="1" customHeight="1" s="343">
      <c r="A367" s="374" t="n">
        <v>339</v>
      </c>
      <c r="B367" s="374" t="inlineStr">
        <is>
          <t>Прайс из СД ОП</t>
        </is>
      </c>
      <c r="C367" s="381" t="inlineStr">
        <is>
          <t>Болт шестигранный М12/120. 7175-1ПС_2-ПЛ-002-28СМ</t>
        </is>
      </c>
      <c r="D367" s="374" t="inlineStr">
        <is>
          <t>шт</t>
        </is>
      </c>
      <c r="E367" s="262" t="n">
        <v>340</v>
      </c>
      <c r="F367" s="383" t="n">
        <v>7.66</v>
      </c>
      <c r="G367" s="270">
        <f>ROUND(E367*F367,2)</f>
        <v/>
      </c>
      <c r="H367" s="269">
        <f>G367/$G$719</f>
        <v/>
      </c>
      <c r="I367" s="270">
        <f>ROUND(F367*Прил.10!$D$13,2)</f>
        <v/>
      </c>
      <c r="J367" s="270">
        <f>ROUND(I367*E367,2)</f>
        <v/>
      </c>
    </row>
    <row r="368" hidden="1" outlineLevel="1" ht="38.25" customFormat="1" customHeight="1" s="343">
      <c r="A368" s="374" t="n">
        <v>340</v>
      </c>
      <c r="B368" s="374" t="inlineStr">
        <is>
          <t>Прайс из СД ОП</t>
        </is>
      </c>
      <c r="C368" s="381" t="inlineStr">
        <is>
          <t>Секция крестообразная симметричная SXC 400 h-80 s-1 ТУ 3449-011-17919807-2014</t>
        </is>
      </c>
      <c r="D368" s="374" t="inlineStr">
        <is>
          <t>шт.</t>
        </is>
      </c>
      <c r="E368" s="262" t="n">
        <v>8</v>
      </c>
      <c r="F368" s="383" t="n">
        <v>324.88</v>
      </c>
      <c r="G368" s="270">
        <f>ROUND(E368*F368,2)</f>
        <v/>
      </c>
      <c r="H368" s="269">
        <f>G368/$G$719</f>
        <v/>
      </c>
      <c r="I368" s="270">
        <f>ROUND(F368*Прил.10!$D$13,2)</f>
        <v/>
      </c>
      <c r="J368" s="270">
        <f>ROUND(I368*E368,2)</f>
        <v/>
      </c>
    </row>
    <row r="369" hidden="1" outlineLevel="1" ht="14.25" customFormat="1" customHeight="1" s="343">
      <c r="A369" s="374" t="n">
        <v>341</v>
      </c>
      <c r="B369" s="374" t="inlineStr">
        <is>
          <t>20.1.02.14-0001</t>
        </is>
      </c>
      <c r="C369" s="381" t="inlineStr">
        <is>
          <t>Серьга</t>
        </is>
      </c>
      <c r="D369" s="374" t="inlineStr">
        <is>
          <t>шт.</t>
        </is>
      </c>
      <c r="E369" s="262" t="n">
        <v>239.4</v>
      </c>
      <c r="F369" s="383" t="n">
        <v>10.54</v>
      </c>
      <c r="G369" s="270">
        <f>ROUND(E369*F369,2)</f>
        <v/>
      </c>
      <c r="H369" s="269">
        <f>G369/$G$719</f>
        <v/>
      </c>
      <c r="I369" s="270">
        <f>ROUND(F369*Прил.10!$D$13,2)</f>
        <v/>
      </c>
      <c r="J369" s="270">
        <f>ROUND(I369*E369,2)</f>
        <v/>
      </c>
    </row>
    <row r="370" hidden="1" outlineLevel="1" ht="25.5" customFormat="1" customHeight="1" s="343">
      <c r="A370" s="374" t="n">
        <v>342</v>
      </c>
      <c r="B370" s="374" t="inlineStr">
        <is>
          <t>Прайс из СД ОП</t>
        </is>
      </c>
      <c r="C370" s="381" t="inlineStr">
        <is>
          <t>Воздуховод из тонколистовой оцинкованной стали b=0.8мм ф315</t>
        </is>
      </c>
      <c r="D370" s="374" t="inlineStr">
        <is>
          <t>шт.</t>
        </is>
      </c>
      <c r="E370" s="262" t="n">
        <v>2</v>
      </c>
      <c r="F370" s="383" t="n">
        <v>1238</v>
      </c>
      <c r="G370" s="270">
        <f>ROUND(E370*F370,2)</f>
        <v/>
      </c>
      <c r="H370" s="269">
        <f>G370/$G$719</f>
        <v/>
      </c>
      <c r="I370" s="270">
        <f>ROUND(F370*Прил.10!$D$13,2)</f>
        <v/>
      </c>
      <c r="J370" s="270">
        <f>ROUND(I370*E370,2)</f>
        <v/>
      </c>
    </row>
    <row r="371" hidden="1" outlineLevel="1" ht="25.5" customFormat="1" customHeight="1" s="343">
      <c r="A371" s="374" t="n">
        <v>343</v>
      </c>
      <c r="B371" s="374" t="inlineStr">
        <is>
          <t>Прайс из СД ОП</t>
        </is>
      </c>
      <c r="C371" s="381" t="inlineStr">
        <is>
          <t>Воздуховод из листовой стали b=1.2мм 150х150  L=1500</t>
        </is>
      </c>
      <c r="D371" s="374" t="inlineStr">
        <is>
          <t>шт.</t>
        </is>
      </c>
      <c r="E371" s="262" t="n">
        <v>4</v>
      </c>
      <c r="F371" s="383" t="n">
        <v>618.5</v>
      </c>
      <c r="G371" s="270">
        <f>ROUND(E371*F371,2)</f>
        <v/>
      </c>
      <c r="H371" s="269">
        <f>G371/$G$719</f>
        <v/>
      </c>
      <c r="I371" s="270">
        <f>ROUND(F371*Прил.10!$D$13,2)</f>
        <v/>
      </c>
      <c r="J371" s="270">
        <f>ROUND(I371*E371,2)</f>
        <v/>
      </c>
    </row>
    <row r="372" hidden="1" outlineLevel="1" ht="38.25" customFormat="1" customHeight="1" s="343">
      <c r="A372" s="374" t="n">
        <v>344</v>
      </c>
      <c r="B372" s="374" t="inlineStr">
        <is>
          <t>01.7.15.04-0045</t>
        </is>
      </c>
      <c r="C372" s="381" t="inlineStr">
        <is>
          <t>Винты самонарезающие для крепления профилированного настила и панелей к несущим конструкциям (10000шт)</t>
        </is>
      </c>
      <c r="D372" s="374" t="inlineStr">
        <is>
          <t>т</t>
        </is>
      </c>
      <c r="E372" s="262" t="n">
        <v>0.07000000000000001</v>
      </c>
      <c r="F372" s="383" t="n">
        <v>35014.29</v>
      </c>
      <c r="G372" s="270">
        <f>ROUND(E372*F372,2)</f>
        <v/>
      </c>
      <c r="H372" s="269">
        <f>G372/$G$719</f>
        <v/>
      </c>
      <c r="I372" s="270">
        <f>ROUND(F372*Прил.10!$D$13,2)</f>
        <v/>
      </c>
      <c r="J372" s="270">
        <f>ROUND(I372*E372,2)</f>
        <v/>
      </c>
    </row>
    <row r="373" hidden="1" outlineLevel="1" ht="14.25" customFormat="1" customHeight="1" s="343">
      <c r="A373" s="374" t="n">
        <v>345</v>
      </c>
      <c r="B373" s="374" t="inlineStr">
        <is>
          <t>Прайс из СД ОП</t>
        </is>
      </c>
      <c r="C373" s="381" t="inlineStr">
        <is>
          <t>Винт Мб х 20</t>
        </is>
      </c>
      <c r="D373" s="374" t="inlineStr">
        <is>
          <t>шт.</t>
        </is>
      </c>
      <c r="E373" s="262" t="n">
        <v>4923</v>
      </c>
      <c r="F373" s="383" t="n">
        <v>0.49</v>
      </c>
      <c r="G373" s="270">
        <f>ROUND(E373*F373,2)</f>
        <v/>
      </c>
      <c r="H373" s="269">
        <f>G373/$G$719</f>
        <v/>
      </c>
      <c r="I373" s="270">
        <f>ROUND(F373*Прил.10!$D$13,2)</f>
        <v/>
      </c>
      <c r="J373" s="270">
        <f>ROUND(I373*E373,2)</f>
        <v/>
      </c>
    </row>
    <row r="374" hidden="1" outlineLevel="1" ht="51" customFormat="1" customHeight="1" s="343">
      <c r="A374" s="374" t="n">
        <v>346</v>
      </c>
      <c r="B374" s="374" t="inlineStr">
        <is>
          <t>Прайс из СД ОП</t>
        </is>
      </c>
      <c r="C374" s="381" t="inlineStr">
        <is>
          <t>Огнезадерживатель для кровли трубчатый.Труба огнезадерживающая горизонтальная.RAL(3м.).  Цена: 337,76руб.руб.(без НДС)</t>
        </is>
      </c>
      <c r="D374" s="374" t="inlineStr">
        <is>
          <t>шт</t>
        </is>
      </c>
      <c r="E374" s="262" t="n">
        <v>44</v>
      </c>
      <c r="F374" s="383" t="n">
        <v>54.68</v>
      </c>
      <c r="G374" s="270">
        <f>ROUND(E374*F374,2)</f>
        <v/>
      </c>
      <c r="H374" s="269">
        <f>G374/$G$719</f>
        <v/>
      </c>
      <c r="I374" s="270">
        <f>ROUND(F374*Прил.10!$D$13,2)</f>
        <v/>
      </c>
      <c r="J374" s="270">
        <f>ROUND(I374*E374,2)</f>
        <v/>
      </c>
    </row>
    <row r="375" hidden="1" outlineLevel="1" ht="14.25" customFormat="1" customHeight="1" s="343">
      <c r="A375" s="374" t="n">
        <v>347</v>
      </c>
      <c r="B375" s="374" t="inlineStr">
        <is>
          <t>08.1.02.11-0013</t>
        </is>
      </c>
      <c r="C375" s="381" t="inlineStr">
        <is>
          <t>Поковки оцинкованные, масса 2,825 кг</t>
        </is>
      </c>
      <c r="D375" s="374" t="inlineStr">
        <is>
          <t>т</t>
        </is>
      </c>
      <c r="E375" s="262" t="n">
        <v>0.300064</v>
      </c>
      <c r="F375" s="383" t="n">
        <v>7976.93</v>
      </c>
      <c r="G375" s="270">
        <f>ROUND(E375*F375,2)</f>
        <v/>
      </c>
      <c r="H375" s="269">
        <f>G375/$G$719</f>
        <v/>
      </c>
      <c r="I375" s="270">
        <f>ROUND(F375*Прил.10!$D$13,2)</f>
        <v/>
      </c>
      <c r="J375" s="270">
        <f>ROUND(I375*E375,2)</f>
        <v/>
      </c>
    </row>
    <row r="376" hidden="1" outlineLevel="1" ht="38.25" customFormat="1" customHeight="1" s="343">
      <c r="A376" s="374" t="n">
        <v>348</v>
      </c>
      <c r="B376" s="374" t="inlineStr">
        <is>
          <t>06.2.01.02-0011</t>
        </is>
      </c>
      <c r="C376" s="381" t="inlineStr">
        <is>
          <t>Плитки керамические глазурованные для внутренней облицовки стен гладкие без завала белые</t>
        </is>
      </c>
      <c r="D376" s="374" t="inlineStr">
        <is>
          <t>м2</t>
        </is>
      </c>
      <c r="E376" s="262" t="n">
        <v>33.6</v>
      </c>
      <c r="F376" s="383" t="n">
        <v>71.15000000000001</v>
      </c>
      <c r="G376" s="270">
        <f>ROUND(E376*F376,2)</f>
        <v/>
      </c>
      <c r="H376" s="269">
        <f>G376/$G$719</f>
        <v/>
      </c>
      <c r="I376" s="270">
        <f>ROUND(F376*Прил.10!$D$13,2)</f>
        <v/>
      </c>
      <c r="J376" s="270">
        <f>ROUND(I376*E376,2)</f>
        <v/>
      </c>
    </row>
    <row r="377" hidden="1" outlineLevel="1" ht="25.5" customFormat="1" customHeight="1" s="343">
      <c r="A377" s="374" t="n">
        <v>349</v>
      </c>
      <c r="B377" s="374" t="inlineStr">
        <is>
          <t>Прайс из СД ОП</t>
        </is>
      </c>
      <c r="C377" s="381" t="inlineStr">
        <is>
          <t>Крышка лестничного лотка KSL 600 s-1,0 ТУ 3449-011-17919807-2014</t>
        </is>
      </c>
      <c r="D377" s="374" t="inlineStr">
        <is>
          <t>м</t>
        </is>
      </c>
      <c r="E377" s="262" t="n">
        <v>12</v>
      </c>
      <c r="F377" s="383" t="n">
        <v>198.58</v>
      </c>
      <c r="G377" s="270">
        <f>ROUND(E377*F377,2)</f>
        <v/>
      </c>
      <c r="H377" s="269">
        <f>G377/$G$719</f>
        <v/>
      </c>
      <c r="I377" s="270">
        <f>ROUND(F377*Прил.10!$D$13,2)</f>
        <v/>
      </c>
      <c r="J377" s="270">
        <f>ROUND(I377*E377,2)</f>
        <v/>
      </c>
    </row>
    <row r="378" hidden="1" outlineLevel="1" ht="14.25" customFormat="1" customHeight="1" s="343">
      <c r="A378" s="374" t="n">
        <v>350</v>
      </c>
      <c r="B378" s="374" t="inlineStr">
        <is>
          <t>01.7.15.12-0014</t>
        </is>
      </c>
      <c r="C378" s="381" t="inlineStr">
        <is>
          <t>Шпилька резьбовая М10-2000</t>
        </is>
      </c>
      <c r="D378" s="374" t="inlineStr">
        <is>
          <t>шт.</t>
        </is>
      </c>
      <c r="E378" s="262" t="n">
        <v>164.8</v>
      </c>
      <c r="F378" s="383" t="n">
        <v>14.45</v>
      </c>
      <c r="G378" s="270">
        <f>ROUND(E378*F378,2)</f>
        <v/>
      </c>
      <c r="H378" s="269">
        <f>G378/$G$719</f>
        <v/>
      </c>
      <c r="I378" s="270">
        <f>ROUND(F378*Прил.10!$D$13,2)</f>
        <v/>
      </c>
      <c r="J378" s="270">
        <f>ROUND(I378*E378,2)</f>
        <v/>
      </c>
    </row>
    <row r="379" hidden="1" outlineLevel="1" ht="25.5" customFormat="1" customHeight="1" s="343">
      <c r="A379" s="374" t="n">
        <v>351</v>
      </c>
      <c r="B379" s="374" t="inlineStr">
        <is>
          <t>999-9950</t>
        </is>
      </c>
      <c r="C379" s="381" t="inlineStr">
        <is>
          <t>Вспомогательные ненормируемые материалы</t>
        </is>
      </c>
      <c r="D379" s="374" t="inlineStr">
        <is>
          <t>руб</t>
        </is>
      </c>
      <c r="E379" s="262" t="n">
        <v>2352.4502</v>
      </c>
      <c r="F379" s="383" t="n">
        <v>1</v>
      </c>
      <c r="G379" s="270">
        <f>ROUND(E379*F379,2)</f>
        <v/>
      </c>
      <c r="H379" s="269">
        <f>G379/$G$719</f>
        <v/>
      </c>
      <c r="I379" s="270">
        <f>ROUND(F379*Прил.10!$D$13,2)</f>
        <v/>
      </c>
      <c r="J379" s="270">
        <f>ROUND(I379*E379,2)</f>
        <v/>
      </c>
    </row>
    <row r="380" hidden="1" outlineLevel="1" ht="25.5" customFormat="1" customHeight="1" s="343">
      <c r="A380" s="374" t="n">
        <v>352</v>
      </c>
      <c r="B380" s="374" t="inlineStr">
        <is>
          <t>01.1.02.10-0011</t>
        </is>
      </c>
      <c r="C380" s="381" t="inlineStr">
        <is>
          <t>Асбест хризотиловый волокнистый, марка А-7-370 (С7 М7-370)</t>
        </is>
      </c>
      <c r="D380" s="374" t="inlineStr">
        <is>
          <t>т</t>
        </is>
      </c>
      <c r="E380" s="262" t="n">
        <v>1</v>
      </c>
      <c r="F380" s="383" t="n">
        <v>2333</v>
      </c>
      <c r="G380" s="270">
        <f>ROUND(E380*F380,2)</f>
        <v/>
      </c>
      <c r="H380" s="269">
        <f>G380/$G$719</f>
        <v/>
      </c>
      <c r="I380" s="270">
        <f>ROUND(F380*Прил.10!$D$13,2)</f>
        <v/>
      </c>
      <c r="J380" s="270">
        <f>ROUND(I380*E380,2)</f>
        <v/>
      </c>
    </row>
    <row r="381" hidden="1" outlineLevel="1" ht="25.5" customFormat="1" customHeight="1" s="343">
      <c r="A381" s="374" t="n">
        <v>353</v>
      </c>
      <c r="B381" s="374" t="inlineStr">
        <is>
          <t>Прайс из СД ОП</t>
        </is>
      </c>
      <c r="C381" s="381" t="inlineStr">
        <is>
          <t>Вентилятор канальный N=0.256 кВт, n=2700 об/мин Канал-ВЕНТ-ЕС-160</t>
        </is>
      </c>
      <c r="D381" s="374" t="inlineStr">
        <is>
          <t>шт.</t>
        </is>
      </c>
      <c r="E381" s="262" t="n">
        <v>1</v>
      </c>
      <c r="F381" s="383" t="n">
        <v>2265</v>
      </c>
      <c r="G381" s="270">
        <f>ROUND(E381*F381,2)</f>
        <v/>
      </c>
      <c r="H381" s="269">
        <f>G381/$G$719</f>
        <v/>
      </c>
      <c r="I381" s="270">
        <f>ROUND(F381*Прил.10!$D$13,2)</f>
        <v/>
      </c>
      <c r="J381" s="270">
        <f>ROUND(I381*E381,2)</f>
        <v/>
      </c>
    </row>
    <row r="382" hidden="1" outlineLevel="1" ht="25.5" customFormat="1" customHeight="1" s="343">
      <c r="A382" s="374" t="n">
        <v>354</v>
      </c>
      <c r="B382" s="374" t="inlineStr">
        <is>
          <t>Прайс из СД ОП</t>
        </is>
      </c>
      <c r="C382" s="381" t="inlineStr">
        <is>
          <t>Воздуховод из листовой стали b=1.2мм ф150 L=1250</t>
        </is>
      </c>
      <c r="D382" s="374" t="inlineStr">
        <is>
          <t>шт.</t>
        </is>
      </c>
      <c r="E382" s="262" t="n">
        <v>5</v>
      </c>
      <c r="F382" s="383" t="n">
        <v>446.4</v>
      </c>
      <c r="G382" s="270">
        <f>ROUND(E382*F382,2)</f>
        <v/>
      </c>
      <c r="H382" s="269">
        <f>G382/$G$719</f>
        <v/>
      </c>
      <c r="I382" s="270">
        <f>ROUND(F382*Прил.10!$D$13,2)</f>
        <v/>
      </c>
      <c r="J382" s="270">
        <f>ROUND(I382*E382,2)</f>
        <v/>
      </c>
    </row>
    <row r="383" hidden="1" outlineLevel="1" ht="25.5" customFormat="1" customHeight="1" s="343">
      <c r="A383" s="374" t="n">
        <v>355</v>
      </c>
      <c r="B383" s="374" t="inlineStr">
        <is>
          <t>08.3.07.01-0076</t>
        </is>
      </c>
      <c r="C383" s="381" t="inlineStr">
        <is>
          <t>Сталь полосовая, марка стали Ст3сп шириной 50-200 мм толщиной 4-5 мм</t>
        </is>
      </c>
      <c r="D383" s="374" t="inlineStr">
        <is>
          <t>т</t>
        </is>
      </c>
      <c r="E383" s="262" t="n">
        <v>0.4429</v>
      </c>
      <c r="F383" s="383" t="n">
        <v>5000</v>
      </c>
      <c r="G383" s="270">
        <f>ROUND(E383*F383,2)</f>
        <v/>
      </c>
      <c r="H383" s="269">
        <f>G383/$G$719</f>
        <v/>
      </c>
      <c r="I383" s="270">
        <f>ROUND(F383*Прил.10!$D$13,2)</f>
        <v/>
      </c>
      <c r="J383" s="270">
        <f>ROUND(I383*E383,2)</f>
        <v/>
      </c>
    </row>
    <row r="384" hidden="1" outlineLevel="1" ht="25.5" customFormat="1" customHeight="1" s="343">
      <c r="A384" s="374" t="n">
        <v>356</v>
      </c>
      <c r="B384" s="374" t="inlineStr">
        <is>
          <t>20.2.12.03-0012</t>
        </is>
      </c>
      <c r="C384" s="381" t="inlineStr">
        <is>
          <t>Трубы гибкие гофрированные из ПВХ DKC диаметром 25 мм</t>
        </is>
      </c>
      <c r="D384" s="374" t="inlineStr">
        <is>
          <t>10 м</t>
        </is>
      </c>
      <c r="E384" s="262" t="n">
        <v>102</v>
      </c>
      <c r="F384" s="383" t="n">
        <v>21.7</v>
      </c>
      <c r="G384" s="270">
        <f>ROUND(E384*F384,2)</f>
        <v/>
      </c>
      <c r="H384" s="269">
        <f>G384/$G$719</f>
        <v/>
      </c>
      <c r="I384" s="270">
        <f>ROUND(F384*Прил.10!$D$13,2)</f>
        <v/>
      </c>
      <c r="J384" s="270">
        <f>ROUND(I384*E384,2)</f>
        <v/>
      </c>
    </row>
    <row r="385" hidden="1" outlineLevel="1" ht="25.5" customFormat="1" customHeight="1" s="343">
      <c r="A385" s="374" t="n">
        <v>357</v>
      </c>
      <c r="B385" s="374" t="inlineStr">
        <is>
          <t>07.2.07.04-0007</t>
        </is>
      </c>
      <c r="C385" s="381" t="inlineStr">
        <is>
          <t>Конструкции стальные индивидуальные решетчатые сварные массой до 0,1 т</t>
        </is>
      </c>
      <c r="D385" s="374" t="inlineStr">
        <is>
          <t>т</t>
        </is>
      </c>
      <c r="E385" s="262" t="n">
        <v>0.192</v>
      </c>
      <c r="F385" s="383" t="n">
        <v>11500</v>
      </c>
      <c r="G385" s="270">
        <f>ROUND(E385*F385,2)</f>
        <v/>
      </c>
      <c r="H385" s="269">
        <f>G385/$G$719</f>
        <v/>
      </c>
      <c r="I385" s="270">
        <f>ROUND(F385*Прил.10!$D$13,2)</f>
        <v/>
      </c>
      <c r="J385" s="270">
        <f>ROUND(I385*E385,2)</f>
        <v/>
      </c>
    </row>
    <row r="386" hidden="1" outlineLevel="1" ht="14.25" customFormat="1" customHeight="1" s="343">
      <c r="A386" s="374" t="n">
        <v>358</v>
      </c>
      <c r="B386" s="374" t="inlineStr">
        <is>
          <t>01.7.06.07-0001</t>
        </is>
      </c>
      <c r="C386" s="381" t="inlineStr">
        <is>
          <t>Лента К226</t>
        </is>
      </c>
      <c r="D386" s="374" t="inlineStr">
        <is>
          <t>100 м</t>
        </is>
      </c>
      <c r="E386" s="262" t="n">
        <v>17.912816</v>
      </c>
      <c r="F386" s="383" t="n">
        <v>120.34</v>
      </c>
      <c r="G386" s="270">
        <f>ROUND(E386*F386,2)</f>
        <v/>
      </c>
      <c r="H386" s="269">
        <f>G386/$G$719</f>
        <v/>
      </c>
      <c r="I386" s="270">
        <f>ROUND(F386*Прил.10!$D$13,2)</f>
        <v/>
      </c>
      <c r="J386" s="270">
        <f>ROUND(I386*E386,2)</f>
        <v/>
      </c>
    </row>
    <row r="387" hidden="1" outlineLevel="1" ht="14.25" customFormat="1" customHeight="1" s="343">
      <c r="A387" s="374" t="n">
        <v>359</v>
      </c>
      <c r="B387" s="374" t="inlineStr">
        <is>
          <t>01.7.07.12-0024</t>
        </is>
      </c>
      <c r="C387" s="381" t="inlineStr">
        <is>
          <t>Пленка полиэтиленовая толщиной 0,15 мм</t>
        </is>
      </c>
      <c r="D387" s="374" t="inlineStr">
        <is>
          <t>м2</t>
        </is>
      </c>
      <c r="E387" s="262" t="n">
        <v>593.31778</v>
      </c>
      <c r="F387" s="383" t="n">
        <v>3.62</v>
      </c>
      <c r="G387" s="270">
        <f>ROUND(E387*F387,2)</f>
        <v/>
      </c>
      <c r="H387" s="269">
        <f>G387/$G$719</f>
        <v/>
      </c>
      <c r="I387" s="270">
        <f>ROUND(F387*Прил.10!$D$13,2)</f>
        <v/>
      </c>
      <c r="J387" s="270">
        <f>ROUND(I387*E387,2)</f>
        <v/>
      </c>
    </row>
    <row r="388" hidden="1" outlineLevel="1" ht="25.5" customFormat="1" customHeight="1" s="343">
      <c r="A388" s="374" t="n">
        <v>360</v>
      </c>
      <c r="B388" s="374" t="inlineStr">
        <is>
          <t>01.7.04.01-0011</t>
        </is>
      </c>
      <c r="C388" s="381" t="inlineStr">
        <is>
          <t>Закрыватель дверной гидравлический рычажный в алюминиевом корпусе</t>
        </is>
      </c>
      <c r="D388" s="374" t="inlineStr">
        <is>
          <t>шт.</t>
        </is>
      </c>
      <c r="E388" s="262" t="n">
        <v>5</v>
      </c>
      <c r="F388" s="383" t="n">
        <v>428.2</v>
      </c>
      <c r="G388" s="270">
        <f>ROUND(E388*F388,2)</f>
        <v/>
      </c>
      <c r="H388" s="269">
        <f>G388/$G$719</f>
        <v/>
      </c>
      <c r="I388" s="270">
        <f>ROUND(F388*Прил.10!$D$13,2)</f>
        <v/>
      </c>
      <c r="J388" s="270">
        <f>ROUND(I388*E388,2)</f>
        <v/>
      </c>
    </row>
    <row r="389" hidden="1" outlineLevel="1" ht="25.5" customFormat="1" customHeight="1" s="343">
      <c r="A389" s="374" t="n">
        <v>361</v>
      </c>
      <c r="B389" s="374" t="inlineStr">
        <is>
          <t>01.2.01.02-0052</t>
        </is>
      </c>
      <c r="C389" s="381" t="inlineStr">
        <is>
          <t>Битумы нефтяные строительные марки БН-70/30</t>
        </is>
      </c>
      <c r="D389" s="374" t="inlineStr">
        <is>
          <t>т</t>
        </is>
      </c>
      <c r="E389" s="262" t="n">
        <v>1.370275</v>
      </c>
      <c r="F389" s="383" t="n">
        <v>1525.1</v>
      </c>
      <c r="G389" s="270">
        <f>ROUND(E389*F389,2)</f>
        <v/>
      </c>
      <c r="H389" s="269">
        <f>G389/$G$719</f>
        <v/>
      </c>
      <c r="I389" s="270">
        <f>ROUND(F389*Прил.10!$D$13,2)</f>
        <v/>
      </c>
      <c r="J389" s="270">
        <f>ROUND(I389*E389,2)</f>
        <v/>
      </c>
    </row>
    <row r="390" hidden="1" outlineLevel="1" ht="14.25" customFormat="1" customHeight="1" s="343">
      <c r="A390" s="374" t="n">
        <v>362</v>
      </c>
      <c r="B390" s="374" t="inlineStr">
        <is>
          <t>01.7.06.02-0001</t>
        </is>
      </c>
      <c r="C390" s="381" t="inlineStr">
        <is>
          <t>Лента бутиловая</t>
        </is>
      </c>
      <c r="D390" s="374" t="inlineStr">
        <is>
          <t>м</t>
        </is>
      </c>
      <c r="E390" s="262" t="n">
        <v>326.1674</v>
      </c>
      <c r="F390" s="383" t="n">
        <v>6.38</v>
      </c>
      <c r="G390" s="270">
        <f>ROUND(E390*F390,2)</f>
        <v/>
      </c>
      <c r="H390" s="269">
        <f>G390/$G$719</f>
        <v/>
      </c>
      <c r="I390" s="270">
        <f>ROUND(F390*Прил.10!$D$13,2)</f>
        <v/>
      </c>
      <c r="J390" s="270">
        <f>ROUND(I390*E390,2)</f>
        <v/>
      </c>
    </row>
    <row r="391" hidden="1" outlineLevel="1" ht="25.5" customFormat="1" customHeight="1" s="343">
      <c r="A391" s="374" t="n">
        <v>363</v>
      </c>
      <c r="B391" s="374" t="inlineStr">
        <is>
          <t>ООО"Стандарт-электрик" л.162</t>
        </is>
      </c>
      <c r="C391" s="381" t="inlineStr">
        <is>
          <t>Уголок монтажный СТУ 90-2 7175-1ПС_2-ПЛ-002-28СМ</t>
        </is>
      </c>
      <c r="D391" s="374" t="inlineStr">
        <is>
          <t>шт</t>
        </is>
      </c>
      <c r="E391" s="262" t="n">
        <v>58</v>
      </c>
      <c r="F391" s="383" t="n">
        <v>35.74</v>
      </c>
      <c r="G391" s="270">
        <f>ROUND(E391*F391,2)</f>
        <v/>
      </c>
      <c r="H391" s="269">
        <f>G391/$G$719</f>
        <v/>
      </c>
      <c r="I391" s="270">
        <f>ROUND(F391*Прил.10!$D$13,2)</f>
        <v/>
      </c>
      <c r="J391" s="270">
        <f>ROUND(I391*E391,2)</f>
        <v/>
      </c>
    </row>
    <row r="392" hidden="1" outlineLevel="1" ht="25.5" customFormat="1" customHeight="1" s="343">
      <c r="A392" s="374" t="n">
        <v>364</v>
      </c>
      <c r="B392" s="374" t="inlineStr">
        <is>
          <t>08.3.09.01-0021</t>
        </is>
      </c>
      <c r="C392" s="381" t="inlineStr">
        <is>
          <t>Профилированный лист оцинкованный НС35-1000-0,7</t>
        </is>
      </c>
      <c r="D392" s="374" t="inlineStr">
        <is>
          <t>т</t>
        </is>
      </c>
      <c r="E392" s="262" t="n">
        <v>0.21</v>
      </c>
      <c r="F392" s="383" t="n">
        <v>9771.43</v>
      </c>
      <c r="G392" s="270">
        <f>ROUND(E392*F392,2)</f>
        <v/>
      </c>
      <c r="H392" s="269">
        <f>G392/$G$719</f>
        <v/>
      </c>
      <c r="I392" s="270">
        <f>ROUND(F392*Прил.10!$D$13,2)</f>
        <v/>
      </c>
      <c r="J392" s="270">
        <f>ROUND(I392*E392,2)</f>
        <v/>
      </c>
    </row>
    <row r="393" hidden="1" outlineLevel="1" ht="14.25" customFormat="1" customHeight="1" s="343">
      <c r="A393" s="374" t="n">
        <v>365</v>
      </c>
      <c r="B393" s="374" t="inlineStr">
        <is>
          <t>14.1.04.02-0011</t>
        </is>
      </c>
      <c r="C393" s="381" t="inlineStr">
        <is>
          <t>Клей резиновый № 88-Н (расход 0.6кг/м2)</t>
        </is>
      </c>
      <c r="D393" s="374" t="inlineStr">
        <is>
          <t>кг</t>
        </is>
      </c>
      <c r="E393" s="262" t="n">
        <v>44.4</v>
      </c>
      <c r="F393" s="383" t="n">
        <v>45</v>
      </c>
      <c r="G393" s="270">
        <f>ROUND(E393*F393,2)</f>
        <v/>
      </c>
      <c r="H393" s="269">
        <f>G393/$G$719</f>
        <v/>
      </c>
      <c r="I393" s="270">
        <f>ROUND(F393*Прил.10!$D$13,2)</f>
        <v/>
      </c>
      <c r="J393" s="270">
        <f>ROUND(I393*E393,2)</f>
        <v/>
      </c>
    </row>
    <row r="394" hidden="1" outlineLevel="1" ht="38.25" customFormat="1" customHeight="1" s="343">
      <c r="A394" s="374" t="n">
        <v>366</v>
      </c>
      <c r="B394" s="374" t="inlineStr">
        <is>
          <t>19.1.01.03-0074</t>
        </is>
      </c>
      <c r="C394" s="381" t="inlineStr">
        <is>
          <t>Воздуховоды из оцинкованной стали толщиной 0,6 мм, диаметром до 450 мм (д-315 24м)</t>
        </is>
      </c>
      <c r="D394" s="374" t="inlineStr">
        <is>
          <t>м2</t>
        </is>
      </c>
      <c r="E394" s="262" t="n">
        <v>23.75</v>
      </c>
      <c r="F394" s="383" t="n">
        <v>84.04000000000001</v>
      </c>
      <c r="G394" s="270">
        <f>ROUND(E394*F394,2)</f>
        <v/>
      </c>
      <c r="H394" s="269">
        <f>G394/$G$719</f>
        <v/>
      </c>
      <c r="I394" s="270">
        <f>ROUND(F394*Прил.10!$D$13,2)</f>
        <v/>
      </c>
      <c r="J394" s="270">
        <f>ROUND(I394*E394,2)</f>
        <v/>
      </c>
    </row>
    <row r="395" hidden="1" outlineLevel="1" ht="38.25" customFormat="1" customHeight="1" s="343">
      <c r="A395" s="374" t="n">
        <v>367</v>
      </c>
      <c r="B395" s="374" t="inlineStr">
        <is>
          <t>19.1.06.01-0031</t>
        </is>
      </c>
      <c r="C395" s="381" t="inlineStr">
        <is>
          <t>Узлы прохода вытяжных вентиляционных шахт без клапана УП1, диаметром патрубка 200 мм (д200 - 2шт. д150 - 1шт.)</t>
        </is>
      </c>
      <c r="D395" s="374" t="inlineStr">
        <is>
          <t>шт.</t>
        </is>
      </c>
      <c r="E395" s="262" t="n">
        <v>3</v>
      </c>
      <c r="F395" s="383" t="n">
        <v>657</v>
      </c>
      <c r="G395" s="270">
        <f>ROUND(E395*F395,2)</f>
        <v/>
      </c>
      <c r="H395" s="269">
        <f>G395/$G$719</f>
        <v/>
      </c>
      <c r="I395" s="270">
        <f>ROUND(F395*Прил.10!$D$13,2)</f>
        <v/>
      </c>
      <c r="J395" s="270">
        <f>ROUND(I395*E395,2)</f>
        <v/>
      </c>
    </row>
    <row r="396" hidden="1" outlineLevel="1" ht="25.5" customFormat="1" customHeight="1" s="343">
      <c r="A396" s="374" t="n">
        <v>368</v>
      </c>
      <c r="B396" s="374" t="inlineStr">
        <is>
          <t>20.2.03.26-0011</t>
        </is>
      </c>
      <c r="C396" s="381" t="inlineStr">
        <is>
          <t>Накладка соединительная сейсмостойкая оцинкованная НС- 2,5</t>
        </is>
      </c>
      <c r="D396" s="374" t="inlineStr">
        <is>
          <t>шт.</t>
        </is>
      </c>
      <c r="E396" s="262" t="n">
        <v>100</v>
      </c>
      <c r="F396" s="383" t="n">
        <v>19.55</v>
      </c>
      <c r="G396" s="270">
        <f>ROUND(E396*F396,2)</f>
        <v/>
      </c>
      <c r="H396" s="269">
        <f>G396/$G$719</f>
        <v/>
      </c>
      <c r="I396" s="270">
        <f>ROUND(F396*Прил.10!$D$13,2)</f>
        <v/>
      </c>
      <c r="J396" s="270">
        <f>ROUND(I396*E396,2)</f>
        <v/>
      </c>
    </row>
    <row r="397" hidden="1" outlineLevel="1" ht="25.5" customFormat="1" customHeight="1" s="343">
      <c r="A397" s="374" t="n">
        <v>369</v>
      </c>
      <c r="B397" s="374" t="inlineStr">
        <is>
          <t>Прайс из СД ОП</t>
        </is>
      </c>
      <c r="C397" s="381" t="inlineStr">
        <is>
          <t>Вентилятор канальный N=0.082 кВт, n=2300 об/мин Канал-ВЕНТ-ЕС-125</t>
        </is>
      </c>
      <c r="D397" s="374" t="inlineStr">
        <is>
          <t>шт.</t>
        </is>
      </c>
      <c r="E397" s="262" t="n">
        <v>1</v>
      </c>
      <c r="F397" s="383" t="n">
        <v>1954</v>
      </c>
      <c r="G397" s="270">
        <f>ROUND(E397*F397,2)</f>
        <v/>
      </c>
      <c r="H397" s="269">
        <f>G397/$G$719</f>
        <v/>
      </c>
      <c r="I397" s="270">
        <f>ROUND(F397*Прил.10!$D$13,2)</f>
        <v/>
      </c>
      <c r="J397" s="270">
        <f>ROUND(I397*E397,2)</f>
        <v/>
      </c>
    </row>
    <row r="398" hidden="1" outlineLevel="1" ht="25.5" customFormat="1" customHeight="1" s="343">
      <c r="A398" s="374" t="n">
        <v>370</v>
      </c>
      <c r="B398" s="374" t="inlineStr">
        <is>
          <t>01.3.01.03-0002</t>
        </is>
      </c>
      <c r="C398" s="381" t="inlineStr">
        <is>
          <t>Керосин для технических целей марок КТ-1, КТ-2</t>
        </is>
      </c>
      <c r="D398" s="374" t="inlineStr">
        <is>
          <t>т</t>
        </is>
      </c>
      <c r="E398" s="262" t="n">
        <v>0.736991</v>
      </c>
      <c r="F398" s="383" t="n">
        <v>2607.03</v>
      </c>
      <c r="G398" s="270">
        <f>ROUND(E398*F398,2)</f>
        <v/>
      </c>
      <c r="H398" s="269">
        <f>G398/$G$719</f>
        <v/>
      </c>
      <c r="I398" s="270">
        <f>ROUND(F398*Прил.10!$D$13,2)</f>
        <v/>
      </c>
      <c r="J398" s="270">
        <f>ROUND(I398*E398,2)</f>
        <v/>
      </c>
    </row>
    <row r="399" hidden="1" outlineLevel="1" ht="38.25" customFormat="1" customHeight="1" s="343">
      <c r="A399" s="374" t="n">
        <v>371</v>
      </c>
      <c r="B399" s="374" t="inlineStr">
        <is>
          <t>18.1.10.02-0002</t>
        </is>
      </c>
      <c r="C399" s="381" t="inlineStr">
        <is>
          <t>Вентили пожарные 50-10 для воды давлением 1 МПа (10 кгс/см2), диаметром 50 мм</t>
        </is>
      </c>
      <c r="D399" s="374" t="inlineStr">
        <is>
          <t>шт.</t>
        </is>
      </c>
      <c r="E399" s="262" t="n">
        <v>8</v>
      </c>
      <c r="F399" s="383" t="n">
        <v>240</v>
      </c>
      <c r="G399" s="270">
        <f>ROUND(E399*F399,2)</f>
        <v/>
      </c>
      <c r="H399" s="269">
        <f>G399/$G$719</f>
        <v/>
      </c>
      <c r="I399" s="270">
        <f>ROUND(F399*Прил.10!$D$13,2)</f>
        <v/>
      </c>
      <c r="J399" s="270">
        <f>ROUND(I399*E399,2)</f>
        <v/>
      </c>
    </row>
    <row r="400" hidden="1" outlineLevel="1" ht="51" customFormat="1" customHeight="1" s="343">
      <c r="A400" s="374" t="n">
        <v>372</v>
      </c>
      <c r="B400" s="374" t="inlineStr">
        <is>
          <t>18.1.02.01-0203</t>
        </is>
      </c>
      <c r="C400" s="381" t="inlineStr">
        <is>
          <t>Задвижки параллельные фланцевые с выдвижным шпинделем для воды и пара давлением 1 Мпа (10 кгс/см2) 30ч6бр диаметром 100 мм</t>
        </is>
      </c>
      <c r="D400" s="374" t="inlineStr">
        <is>
          <t>шт.</t>
        </is>
      </c>
      <c r="E400" s="262" t="n">
        <v>4</v>
      </c>
      <c r="F400" s="383" t="n">
        <v>476.75</v>
      </c>
      <c r="G400" s="270">
        <f>ROUND(E400*F400,2)</f>
        <v/>
      </c>
      <c r="H400" s="269">
        <f>G400/$G$719</f>
        <v/>
      </c>
      <c r="I400" s="270">
        <f>ROUND(F400*Прил.10!$D$13,2)</f>
        <v/>
      </c>
      <c r="J400" s="270">
        <f>ROUND(I400*E400,2)</f>
        <v/>
      </c>
    </row>
    <row r="401" hidden="1" outlineLevel="1" ht="25.5" customFormat="1" customHeight="1" s="343">
      <c r="A401" s="374" t="n">
        <v>373</v>
      </c>
      <c r="B401" s="374" t="inlineStr">
        <is>
          <t>08.4.03.01-0001</t>
        </is>
      </c>
      <c r="C401" s="381" t="inlineStr">
        <is>
          <t>Проволока арматурная (армирование стен)</t>
        </is>
      </c>
      <c r="D401" s="374" t="inlineStr">
        <is>
          <t>т</t>
        </is>
      </c>
      <c r="E401" s="262" t="n">
        <v>0.263</v>
      </c>
      <c r="F401" s="383" t="n">
        <v>7197.72</v>
      </c>
      <c r="G401" s="270">
        <f>ROUND(E401*F401,2)</f>
        <v/>
      </c>
      <c r="H401" s="269">
        <f>G401/$G$719</f>
        <v/>
      </c>
      <c r="I401" s="270">
        <f>ROUND(F401*Прил.10!$D$13,2)</f>
        <v/>
      </c>
      <c r="J401" s="270">
        <f>ROUND(I401*E401,2)</f>
        <v/>
      </c>
    </row>
    <row r="402" hidden="1" outlineLevel="1" ht="38.25" customFormat="1" customHeight="1" s="343">
      <c r="A402" s="374" t="n">
        <v>374</v>
      </c>
      <c r="B402" s="374" t="inlineStr">
        <is>
          <t>01.7.16.02-0003</t>
        </is>
      </c>
      <c r="C402" s="381" t="inlineStr">
        <is>
          <t>Детали стальных трубчатых лесов, укомплектованные пробками, крючками и хомутами, окрашенные</t>
        </is>
      </c>
      <c r="D402" s="374" t="inlineStr">
        <is>
          <t>т</t>
        </is>
      </c>
      <c r="E402" s="262" t="n">
        <v>0.30118</v>
      </c>
      <c r="F402" s="383" t="n">
        <v>6102.66</v>
      </c>
      <c r="G402" s="270">
        <f>ROUND(E402*F402,2)</f>
        <v/>
      </c>
      <c r="H402" s="269">
        <f>G402/$G$719</f>
        <v/>
      </c>
      <c r="I402" s="270">
        <f>ROUND(F402*Прил.10!$D$13,2)</f>
        <v/>
      </c>
      <c r="J402" s="270">
        <f>ROUND(I402*E402,2)</f>
        <v/>
      </c>
    </row>
    <row r="403" hidden="1" outlineLevel="1" ht="51" customFormat="1" customHeight="1" s="343">
      <c r="A403" s="374" t="n">
        <v>375</v>
      </c>
      <c r="B403" s="374" t="inlineStr">
        <is>
          <t>01.7.06.05-0042</t>
        </is>
      </c>
      <c r="C403" s="381" t="inlineStr">
        <is>
          <t>Лента липкая изоляционная на поликасиновом компаунде марки ЛСЭПЛ, шириной 20-30 мм, толщиной от 0,14 до 0,19 мм</t>
        </is>
      </c>
      <c r="D403" s="374" t="inlineStr">
        <is>
          <t>кг</t>
        </is>
      </c>
      <c r="E403" s="262" t="n">
        <v>20.02054</v>
      </c>
      <c r="F403" s="383" t="n">
        <v>91.29000000000001</v>
      </c>
      <c r="G403" s="270">
        <f>ROUND(E403*F403,2)</f>
        <v/>
      </c>
      <c r="H403" s="269">
        <f>G403/$G$719</f>
        <v/>
      </c>
      <c r="I403" s="270">
        <f>ROUND(F403*Прил.10!$D$13,2)</f>
        <v/>
      </c>
      <c r="J403" s="270">
        <f>ROUND(I403*E403,2)</f>
        <v/>
      </c>
    </row>
    <row r="404" hidden="1" outlineLevel="1" ht="63.75" customFormat="1" customHeight="1" s="343">
      <c r="A404" s="374" t="n">
        <v>376</v>
      </c>
      <c r="B404" s="374" t="inlineStr">
        <is>
          <t>18.2.07.01-0011</t>
        </is>
      </c>
      <c r="C404" s="381" t="inlineStr">
        <is>
          <t>Узлы укрупненные монтажные (трубопроводы) из стальных водогазопроводных оцинкованных труб с гильзами для водоснабжения диаметром 80 мм(из чёрных труб)</t>
        </is>
      </c>
      <c r="D404" s="374" t="inlineStr">
        <is>
          <t>м</t>
        </is>
      </c>
      <c r="E404" s="262" t="n">
        <v>22</v>
      </c>
      <c r="F404" s="383" t="n">
        <v>82.14</v>
      </c>
      <c r="G404" s="270">
        <f>ROUND(E404*F404,2)</f>
        <v/>
      </c>
      <c r="H404" s="269">
        <f>G404/$G$719</f>
        <v/>
      </c>
      <c r="I404" s="270">
        <f>ROUND(F404*Прил.10!$D$13,2)</f>
        <v/>
      </c>
      <c r="J404" s="270">
        <f>ROUND(I404*E404,2)</f>
        <v/>
      </c>
    </row>
    <row r="405" hidden="1" outlineLevel="1" ht="51" customFormat="1" customHeight="1" s="343">
      <c r="A405" s="374" t="n">
        <v>377</v>
      </c>
      <c r="B405" s="374" t="inlineStr">
        <is>
          <t>19.1.01.03-0023</t>
        </is>
      </c>
      <c r="C405" s="381" t="inlineStr">
        <is>
          <t>Воздуховоды из оцинкованной стали с шиной и уголками толщиной 0,7 мм, периметром 1200 мм  (b=0.8мм 300х300 10м)</t>
        </is>
      </c>
      <c r="D405" s="374" t="inlineStr">
        <is>
          <t>м2</t>
        </is>
      </c>
      <c r="E405" s="262" t="n">
        <v>12</v>
      </c>
      <c r="F405" s="383" t="n">
        <v>148.58</v>
      </c>
      <c r="G405" s="270">
        <f>ROUND(E405*F405,2)</f>
        <v/>
      </c>
      <c r="H405" s="269">
        <f>G405/$G$719</f>
        <v/>
      </c>
      <c r="I405" s="270">
        <f>ROUND(F405*Прил.10!$D$13,2)</f>
        <v/>
      </c>
      <c r="J405" s="270">
        <f>ROUND(I405*E405,2)</f>
        <v/>
      </c>
    </row>
    <row r="406" hidden="1" outlineLevel="1" ht="25.5" customFormat="1" customHeight="1" s="343">
      <c r="A406" s="374" t="n">
        <v>378</v>
      </c>
      <c r="B406" s="374" t="inlineStr">
        <is>
          <t>Прайс из СД ОП</t>
        </is>
      </c>
      <c r="C406" s="381" t="inlineStr">
        <is>
          <t>Винт с полукруглой головкой М8 х 20 ТУ 5285-002-17919807-2014</t>
        </is>
      </c>
      <c r="D406" s="374" t="inlineStr">
        <is>
          <t>шт.</t>
        </is>
      </c>
      <c r="E406" s="262" t="n">
        <v>1744</v>
      </c>
      <c r="F406" s="383" t="n">
        <v>1.01</v>
      </c>
      <c r="G406" s="270">
        <f>ROUND(E406*F406,2)</f>
        <v/>
      </c>
      <c r="H406" s="269">
        <f>G406/$G$719</f>
        <v/>
      </c>
      <c r="I406" s="270">
        <f>ROUND(F406*Прил.10!$D$13,2)</f>
        <v/>
      </c>
      <c r="J406" s="270">
        <f>ROUND(I406*E406,2)</f>
        <v/>
      </c>
    </row>
    <row r="407" hidden="1" outlineLevel="1" ht="25.5" customFormat="1" customHeight="1" s="343">
      <c r="A407" s="374" t="n">
        <v>379</v>
      </c>
      <c r="B407" s="374" t="inlineStr">
        <is>
          <t>01.2.03.03-0133</t>
        </is>
      </c>
      <c r="C407" s="381" t="inlineStr">
        <is>
          <t>Мастика приклеивающая холодная ТЕХНОНИКОЛЬ №22 (Вишера)</t>
        </is>
      </c>
      <c r="D407" s="374" t="inlineStr">
        <is>
          <t>кг</t>
        </is>
      </c>
      <c r="E407" s="262" t="n">
        <v>170.5</v>
      </c>
      <c r="F407" s="383" t="n">
        <v>10.33</v>
      </c>
      <c r="G407" s="270">
        <f>ROUND(E407*F407,2)</f>
        <v/>
      </c>
      <c r="H407" s="269">
        <f>G407/$G$719</f>
        <v/>
      </c>
      <c r="I407" s="270">
        <f>ROUND(F407*Прил.10!$D$13,2)</f>
        <v/>
      </c>
      <c r="J407" s="270">
        <f>ROUND(I407*E407,2)</f>
        <v/>
      </c>
    </row>
    <row r="408" hidden="1" outlineLevel="1" ht="25.5" customFormat="1" customHeight="1" s="343">
      <c r="A408" s="374" t="n">
        <v>380</v>
      </c>
      <c r="B408" s="374" t="inlineStr">
        <is>
          <t>04.3.01.09-0016</t>
        </is>
      </c>
      <c r="C408" s="381" t="inlineStr">
        <is>
          <t>Раствор готовый кладочный цементный марки 200</t>
        </is>
      </c>
      <c r="D408" s="374" t="inlineStr">
        <is>
          <t>м3</t>
        </is>
      </c>
      <c r="E408" s="262" t="n">
        <v>2.912204</v>
      </c>
      <c r="F408" s="383" t="n">
        <v>599.89</v>
      </c>
      <c r="G408" s="270">
        <f>ROUND(E408*F408,2)</f>
        <v/>
      </c>
      <c r="H408" s="269">
        <f>G408/$G$719</f>
        <v/>
      </c>
      <c r="I408" s="270">
        <f>ROUND(F408*Прил.10!$D$13,2)</f>
        <v/>
      </c>
      <c r="J408" s="270">
        <f>ROUND(I408*E408,2)</f>
        <v/>
      </c>
    </row>
    <row r="409" hidden="1" outlineLevel="1" ht="14.25" customFormat="1" customHeight="1" s="343">
      <c r="A409" s="374" t="n">
        <v>381</v>
      </c>
      <c r="B409" s="374" t="inlineStr">
        <is>
          <t>01.7.11.07-0035</t>
        </is>
      </c>
      <c r="C409" s="381" t="inlineStr">
        <is>
          <t>Электроды диаметром 4 мм Э46</t>
        </is>
      </c>
      <c r="D409" s="374" t="inlineStr">
        <is>
          <t>т</t>
        </is>
      </c>
      <c r="E409" s="262" t="n">
        <v>0.161189</v>
      </c>
      <c r="F409" s="383" t="n">
        <v>10750.05</v>
      </c>
      <c r="G409" s="270">
        <f>ROUND(E409*F409,2)</f>
        <v/>
      </c>
      <c r="H409" s="269">
        <f>G409/$G$719</f>
        <v/>
      </c>
      <c r="I409" s="270">
        <f>ROUND(F409*Прил.10!$D$13,2)</f>
        <v/>
      </c>
      <c r="J409" s="270">
        <f>ROUND(I409*E409,2)</f>
        <v/>
      </c>
    </row>
    <row r="410" hidden="1" outlineLevel="1" ht="14.25" customFormat="1" customHeight="1" s="343">
      <c r="A410" s="374" t="n">
        <v>382</v>
      </c>
      <c r="B410" s="374" t="inlineStr">
        <is>
          <t>01.7.15.07-0014</t>
        </is>
      </c>
      <c r="C410" s="381" t="inlineStr">
        <is>
          <t>Дюбели распорные полипропиленовые</t>
        </is>
      </c>
      <c r="D410" s="374" t="inlineStr">
        <is>
          <t>100 шт.</t>
        </is>
      </c>
      <c r="E410" s="262" t="n">
        <v>20.0832</v>
      </c>
      <c r="F410" s="383" t="n">
        <v>85.97</v>
      </c>
      <c r="G410" s="270">
        <f>ROUND(E410*F410,2)</f>
        <v/>
      </c>
      <c r="H410" s="269">
        <f>G410/$G$719</f>
        <v/>
      </c>
      <c r="I410" s="270">
        <f>ROUND(F410*Прил.10!$D$13,2)</f>
        <v/>
      </c>
      <c r="J410" s="270">
        <f>ROUND(I410*E410,2)</f>
        <v/>
      </c>
    </row>
    <row r="411" hidden="1" outlineLevel="1" ht="25.5" customFormat="1" customHeight="1" s="343">
      <c r="A411" s="374" t="n">
        <v>383</v>
      </c>
      <c r="B411" s="374" t="inlineStr">
        <is>
          <t>10.3.02.03-0011</t>
        </is>
      </c>
      <c r="C411" s="381" t="inlineStr">
        <is>
          <t>Припои оловянно-свинцовые бессурьмянистые марки ПОС30</t>
        </is>
      </c>
      <c r="D411" s="374" t="inlineStr">
        <is>
          <t>кг</t>
        </is>
      </c>
      <c r="E411" s="262" t="n">
        <v>24.9584</v>
      </c>
      <c r="F411" s="383" t="n">
        <v>68.03</v>
      </c>
      <c r="G411" s="270">
        <f>ROUND(E411*F411,2)</f>
        <v/>
      </c>
      <c r="H411" s="269">
        <f>G411/$G$719</f>
        <v/>
      </c>
      <c r="I411" s="270">
        <f>ROUND(F411*Прил.10!$D$13,2)</f>
        <v/>
      </c>
      <c r="J411" s="270">
        <f>ROUND(I411*E411,2)</f>
        <v/>
      </c>
    </row>
    <row r="412" hidden="1" outlineLevel="1" ht="25.5" customFormat="1" customHeight="1" s="343">
      <c r="A412" s="374" t="n">
        <v>384</v>
      </c>
      <c r="B412" s="374" t="inlineStr">
        <is>
          <t>Прайс из СД ОП</t>
        </is>
      </c>
      <c r="C412" s="381" t="inlineStr">
        <is>
          <t>Секция угловая 90 SLC 400 h-100 s-1,2 ТУ 3449-011-17919807-2014</t>
        </is>
      </c>
      <c r="D412" s="374" t="inlineStr">
        <is>
          <t>шт.</t>
        </is>
      </c>
      <c r="E412" s="262" t="n">
        <v>5</v>
      </c>
      <c r="F412" s="383" t="n">
        <v>338.4</v>
      </c>
      <c r="G412" s="270">
        <f>ROUND(E412*F412,2)</f>
        <v/>
      </c>
      <c r="H412" s="269">
        <f>G412/$G$719</f>
        <v/>
      </c>
      <c r="I412" s="270">
        <f>ROUND(F412*Прил.10!$D$13,2)</f>
        <v/>
      </c>
      <c r="J412" s="270">
        <f>ROUND(I412*E412,2)</f>
        <v/>
      </c>
    </row>
    <row r="413" hidden="1" outlineLevel="1" ht="25.5" customFormat="1" customHeight="1" s="343">
      <c r="A413" s="374" t="n">
        <v>385</v>
      </c>
      <c r="B413" s="374" t="inlineStr">
        <is>
          <t>18.5.08.18-0071</t>
        </is>
      </c>
      <c r="C413" s="381" t="inlineStr">
        <is>
          <t>Кронштейны и подставки под оборудование из сортовой стали</t>
        </is>
      </c>
      <c r="D413" s="374" t="inlineStr">
        <is>
          <t>кг</t>
        </is>
      </c>
      <c r="E413" s="262" t="n">
        <v>195</v>
      </c>
      <c r="F413" s="383" t="n">
        <v>8.52</v>
      </c>
      <c r="G413" s="270">
        <f>ROUND(E413*F413,2)</f>
        <v/>
      </c>
      <c r="H413" s="269">
        <f>G413/$G$719</f>
        <v/>
      </c>
      <c r="I413" s="270">
        <f>ROUND(F413*Прил.10!$D$13,2)</f>
        <v/>
      </c>
      <c r="J413" s="270">
        <f>ROUND(I413*E413,2)</f>
        <v/>
      </c>
    </row>
    <row r="414" hidden="1" outlineLevel="1" ht="14.25" customFormat="1" customHeight="1" s="343">
      <c r="A414" s="374" t="n">
        <v>386</v>
      </c>
      <c r="B414" s="374" t="inlineStr">
        <is>
          <t>14.4.01.01-0003</t>
        </is>
      </c>
      <c r="C414" s="381" t="inlineStr">
        <is>
          <t>Грунтовка ГФ-021 красно-коричневая</t>
        </is>
      </c>
      <c r="D414" s="374" t="inlineStr">
        <is>
          <t>т</t>
        </is>
      </c>
      <c r="E414" s="262" t="n">
        <v>0.106249</v>
      </c>
      <c r="F414" s="383" t="n">
        <v>15617.93</v>
      </c>
      <c r="G414" s="270">
        <f>ROUND(E414*F414,2)</f>
        <v/>
      </c>
      <c r="H414" s="269">
        <f>G414/$G$719</f>
        <v/>
      </c>
      <c r="I414" s="270">
        <f>ROUND(F414*Прил.10!$D$13,2)</f>
        <v/>
      </c>
      <c r="J414" s="270">
        <f>ROUND(I414*E414,2)</f>
        <v/>
      </c>
    </row>
    <row r="415" hidden="1" outlineLevel="1" ht="25.5" customFormat="1" customHeight="1" s="343">
      <c r="A415" s="374" t="n">
        <v>387</v>
      </c>
      <c r="B415" s="374" t="inlineStr">
        <is>
          <t>Прайс из СД ОП</t>
        </is>
      </c>
      <c r="C415" s="381" t="inlineStr">
        <is>
          <t>Скоба US 400 s-1 ТУ 3449-005-17919807-2014</t>
        </is>
      </c>
      <c r="D415" s="374" t="inlineStr">
        <is>
          <t>шт.</t>
        </is>
      </c>
      <c r="E415" s="262" t="n">
        <v>104</v>
      </c>
      <c r="F415" s="383" t="n">
        <v>15.94</v>
      </c>
      <c r="G415" s="270">
        <f>ROUND(E415*F415,2)</f>
        <v/>
      </c>
      <c r="H415" s="269">
        <f>G415/$G$719</f>
        <v/>
      </c>
      <c r="I415" s="270">
        <f>ROUND(F415*Прил.10!$D$13,2)</f>
        <v/>
      </c>
      <c r="J415" s="270">
        <f>ROUND(I415*E415,2)</f>
        <v/>
      </c>
    </row>
    <row r="416" hidden="1" outlineLevel="1" ht="14.25" customFormat="1" customHeight="1" s="343">
      <c r="A416" s="374" t="n">
        <v>388</v>
      </c>
      <c r="B416" s="374" t="inlineStr">
        <is>
          <t>14.4.04.08-0003</t>
        </is>
      </c>
      <c r="C416" s="381" t="inlineStr">
        <is>
          <t>Эмаль ПФ-115 серая</t>
        </is>
      </c>
      <c r="D416" s="374" t="inlineStr">
        <is>
          <t>т</t>
        </is>
      </c>
      <c r="E416" s="262" t="n">
        <v>0.114608</v>
      </c>
      <c r="F416" s="383" t="n">
        <v>14312.7</v>
      </c>
      <c r="G416" s="270">
        <f>ROUND(E416*F416,2)</f>
        <v/>
      </c>
      <c r="H416" s="269">
        <f>G416/$G$719</f>
        <v/>
      </c>
      <c r="I416" s="270">
        <f>ROUND(F416*Прил.10!$D$13,2)</f>
        <v/>
      </c>
      <c r="J416" s="270">
        <f>ROUND(I416*E416,2)</f>
        <v/>
      </c>
    </row>
    <row r="417" hidden="1" outlineLevel="1" ht="25.5" customFormat="1" customHeight="1" s="343">
      <c r="A417" s="374" t="n">
        <v>389</v>
      </c>
      <c r="B417" s="374" t="inlineStr">
        <is>
          <t>20.4.03.07-0021</t>
        </is>
      </c>
      <c r="C417" s="381" t="inlineStr">
        <is>
          <t>Розетка штепсельная с заземляющим контактом</t>
        </is>
      </c>
      <c r="D417" s="374" t="inlineStr">
        <is>
          <t>100 шт.</t>
        </is>
      </c>
      <c r="E417" s="262" t="n">
        <v>0.82</v>
      </c>
      <c r="F417" s="383" t="n">
        <v>1982.93</v>
      </c>
      <c r="G417" s="270">
        <f>ROUND(E417*F417,2)</f>
        <v/>
      </c>
      <c r="H417" s="269">
        <f>G417/$G$719</f>
        <v/>
      </c>
      <c r="I417" s="270">
        <f>ROUND(F417*Прил.10!$D$13,2)</f>
        <v/>
      </c>
      <c r="J417" s="270">
        <f>ROUND(I417*E417,2)</f>
        <v/>
      </c>
    </row>
    <row r="418" hidden="1" outlineLevel="1" ht="14.25" customFormat="1" customHeight="1" s="343">
      <c r="A418" s="374" t="n">
        <v>390</v>
      </c>
      <c r="B418" s="374" t="inlineStr">
        <is>
          <t>01.7.03.01-0001</t>
        </is>
      </c>
      <c r="C418" s="381" t="inlineStr">
        <is>
          <t>Вода</t>
        </is>
      </c>
      <c r="D418" s="374" t="inlineStr">
        <is>
          <t>м3</t>
        </is>
      </c>
      <c r="E418" s="262" t="n">
        <v>661.3095970000001</v>
      </c>
      <c r="F418" s="383" t="n">
        <v>2.44</v>
      </c>
      <c r="G418" s="270">
        <f>ROUND(E418*F418,2)</f>
        <v/>
      </c>
      <c r="H418" s="269">
        <f>G418/$G$719</f>
        <v/>
      </c>
      <c r="I418" s="270">
        <f>ROUND(F418*Прил.10!$D$13,2)</f>
        <v/>
      </c>
      <c r="J418" s="270">
        <f>ROUND(I418*E418,2)</f>
        <v/>
      </c>
    </row>
    <row r="419" hidden="1" outlineLevel="1" ht="25.5" customFormat="1" customHeight="1" s="343">
      <c r="A419" s="374" t="n">
        <v>391</v>
      </c>
      <c r="B419" s="374" t="inlineStr">
        <is>
          <t>19.2.03.02-0142</t>
        </is>
      </c>
      <c r="C419" s="381" t="inlineStr">
        <is>
          <t>Решетки вентиляционные алюминиевые АРКТОС типа АРН размером 500х800 мм</t>
        </is>
      </c>
      <c r="D419" s="374" t="inlineStr">
        <is>
          <t>шт.</t>
        </is>
      </c>
      <c r="E419" s="262" t="n">
        <v>2</v>
      </c>
      <c r="F419" s="383" t="n">
        <v>797.5</v>
      </c>
      <c r="G419" s="270">
        <f>ROUND(E419*F419,2)</f>
        <v/>
      </c>
      <c r="H419" s="269">
        <f>G419/$G$719</f>
        <v/>
      </c>
      <c r="I419" s="270">
        <f>ROUND(F419*Прил.10!$D$13,2)</f>
        <v/>
      </c>
      <c r="J419" s="270">
        <f>ROUND(I419*E419,2)</f>
        <v/>
      </c>
    </row>
    <row r="420" hidden="1" outlineLevel="1" ht="25.5" customFormat="1" customHeight="1" s="343">
      <c r="A420" s="374" t="n">
        <v>392</v>
      </c>
      <c r="B420" s="374" t="inlineStr">
        <is>
          <t>07.1.05.01-0004</t>
        </is>
      </c>
      <c r="C420" s="381" t="inlineStr">
        <is>
          <t>Люки металлические противопожарные (Е160)</t>
        </is>
      </c>
      <c r="D420" s="374" t="inlineStr">
        <is>
          <t>м2</t>
        </is>
      </c>
      <c r="E420" s="262" t="n">
        <v>0.72</v>
      </c>
      <c r="F420" s="383" t="n">
        <v>2168.06</v>
      </c>
      <c r="G420" s="270">
        <f>ROUND(E420*F420,2)</f>
        <v/>
      </c>
      <c r="H420" s="269">
        <f>G420/$G$719</f>
        <v/>
      </c>
      <c r="I420" s="270">
        <f>ROUND(F420*Прил.10!$D$13,2)</f>
        <v/>
      </c>
      <c r="J420" s="270">
        <f>ROUND(I420*E420,2)</f>
        <v/>
      </c>
    </row>
    <row r="421" hidden="1" outlineLevel="1" ht="14.25" customFormat="1" customHeight="1" s="343">
      <c r="A421" s="374" t="n">
        <v>393</v>
      </c>
      <c r="B421" s="374" t="inlineStr">
        <is>
          <t>01.7.11.07-0034</t>
        </is>
      </c>
      <c r="C421" s="381" t="inlineStr">
        <is>
          <t>Электроды диаметром 4 мм Э42А</t>
        </is>
      </c>
      <c r="D421" s="374" t="inlineStr">
        <is>
          <t>кг</t>
        </is>
      </c>
      <c r="E421" s="262" t="n">
        <v>145.6717</v>
      </c>
      <c r="F421" s="383" t="n">
        <v>10.57</v>
      </c>
      <c r="G421" s="270">
        <f>ROUND(E421*F421,2)</f>
        <v/>
      </c>
      <c r="H421" s="269">
        <f>G421/$G$719</f>
        <v/>
      </c>
      <c r="I421" s="270">
        <f>ROUND(F421*Прил.10!$D$13,2)</f>
        <v/>
      </c>
      <c r="J421" s="270">
        <f>ROUND(I421*E421,2)</f>
        <v/>
      </c>
    </row>
    <row r="422" hidden="1" outlineLevel="1" ht="14.25" customFormat="1" customHeight="1" s="343">
      <c r="A422" s="374" t="n">
        <v>394</v>
      </c>
      <c r="B422" s="374" t="inlineStr">
        <is>
          <t>01.7.07.29-0111</t>
        </is>
      </c>
      <c r="C422" s="381" t="inlineStr">
        <is>
          <t>Пакля пропитанная</t>
        </is>
      </c>
      <c r="D422" s="374" t="inlineStr">
        <is>
          <t>кг</t>
        </is>
      </c>
      <c r="E422" s="262" t="n">
        <v>167.7665</v>
      </c>
      <c r="F422" s="383" t="n">
        <v>9.039999999999999</v>
      </c>
      <c r="G422" s="270">
        <f>ROUND(E422*F422,2)</f>
        <v/>
      </c>
      <c r="H422" s="269">
        <f>G422/$G$719</f>
        <v/>
      </c>
      <c r="I422" s="270">
        <f>ROUND(F422*Прил.10!$D$13,2)</f>
        <v/>
      </c>
      <c r="J422" s="270">
        <f>ROUND(I422*E422,2)</f>
        <v/>
      </c>
    </row>
    <row r="423" hidden="1" outlineLevel="1" ht="25.5" customFormat="1" customHeight="1" s="343">
      <c r="A423" s="374" t="n">
        <v>395</v>
      </c>
      <c r="B423" s="374" t="inlineStr">
        <is>
          <t>Прайс из СД ОП</t>
        </is>
      </c>
      <c r="C423" s="381" t="inlineStr">
        <is>
          <t>Гайка с прессшайбой Мб ТУ 5285-002-17919807-2014</t>
        </is>
      </c>
      <c r="D423" s="374" t="inlineStr">
        <is>
          <t>шт.</t>
        </is>
      </c>
      <c r="E423" s="262" t="n">
        <v>6280</v>
      </c>
      <c r="F423" s="383" t="n">
        <v>0.24</v>
      </c>
      <c r="G423" s="270">
        <f>ROUND(E423*F423,2)</f>
        <v/>
      </c>
      <c r="H423" s="269">
        <f>G423/$G$719</f>
        <v/>
      </c>
      <c r="I423" s="270">
        <f>ROUND(F423*Прил.10!$D$13,2)</f>
        <v/>
      </c>
      <c r="J423" s="270">
        <f>ROUND(I423*E423,2)</f>
        <v/>
      </c>
    </row>
    <row r="424" hidden="1" outlineLevel="1" ht="25.5" customFormat="1" customHeight="1" s="343">
      <c r="A424" s="374" t="n">
        <v>396</v>
      </c>
      <c r="B424" s="374" t="inlineStr">
        <is>
          <t>Прайс из СД ОП</t>
        </is>
      </c>
      <c r="C424" s="381" t="inlineStr">
        <is>
          <t>Огнетушитель порошковый ОП-10(3). Цена: 1350руб.(с НДС)</t>
        </is>
      </c>
      <c r="D424" s="374" t="inlineStr">
        <is>
          <t>шт</t>
        </is>
      </c>
      <c r="E424" s="262" t="n">
        <v>8</v>
      </c>
      <c r="F424" s="383" t="n">
        <v>187.5</v>
      </c>
      <c r="G424" s="270">
        <f>ROUND(E424*F424,2)</f>
        <v/>
      </c>
      <c r="H424" s="269">
        <f>G424/$G$719</f>
        <v/>
      </c>
      <c r="I424" s="270">
        <f>ROUND(F424*Прил.10!$D$13,2)</f>
        <v/>
      </c>
      <c r="J424" s="270">
        <f>ROUND(I424*E424,2)</f>
        <v/>
      </c>
    </row>
    <row r="425" hidden="1" outlineLevel="1" ht="51" customFormat="1" customHeight="1" s="343">
      <c r="A425" s="374" t="n">
        <v>397</v>
      </c>
      <c r="B425" s="374" t="inlineStr">
        <is>
          <t>07.1.03.05-0011</t>
        </is>
      </c>
      <c r="C425" s="381" t="inlineStr">
        <is>
          <t>Переплеты оконные, нестандартные, жалюзийные и защитные решетки из горячекатаных, холодногнутых профилей и труб (придверные решётки)</t>
        </is>
      </c>
      <c r="D425" s="374" t="inlineStr">
        <is>
          <t>т</t>
        </is>
      </c>
      <c r="E425" s="262" t="n">
        <v>0.115</v>
      </c>
      <c r="F425" s="383" t="n">
        <v>12878.26</v>
      </c>
      <c r="G425" s="270">
        <f>ROUND(E425*F425,2)</f>
        <v/>
      </c>
      <c r="H425" s="269">
        <f>G425/$G$719</f>
        <v/>
      </c>
      <c r="I425" s="270">
        <f>ROUND(F425*Прил.10!$D$13,2)</f>
        <v/>
      </c>
      <c r="J425" s="270">
        <f>ROUND(I425*E425,2)</f>
        <v/>
      </c>
    </row>
    <row r="426" hidden="1" outlineLevel="1" ht="38.25" customFormat="1" customHeight="1" s="343">
      <c r="A426" s="374" t="n">
        <v>398</v>
      </c>
      <c r="B426" s="374" t="inlineStr">
        <is>
          <t>19.2.01.02-1012</t>
        </is>
      </c>
      <c r="C426" s="381" t="inlineStr">
        <is>
          <t>Вставки гибкие к канальным вентиляторам из оцинкованной стали с тканевой лентой, размер 600х350 мм</t>
        </is>
      </c>
      <c r="D426" s="374" t="inlineStr">
        <is>
          <t>шт.</t>
        </is>
      </c>
      <c r="E426" s="262" t="n">
        <v>8</v>
      </c>
      <c r="F426" s="383" t="n">
        <v>181.08</v>
      </c>
      <c r="G426" s="270">
        <f>ROUND(E426*F426,2)</f>
        <v/>
      </c>
      <c r="H426" s="269">
        <f>G426/$G$719</f>
        <v/>
      </c>
      <c r="I426" s="270">
        <f>ROUND(F426*Прил.10!$D$13,2)</f>
        <v/>
      </c>
      <c r="J426" s="270">
        <f>ROUND(I426*E426,2)</f>
        <v/>
      </c>
    </row>
    <row r="427" hidden="1" outlineLevel="1" ht="25.5" customFormat="1" customHeight="1" s="343">
      <c r="A427" s="374" t="n">
        <v>399</v>
      </c>
      <c r="B427" s="374" t="inlineStr">
        <is>
          <t>12.2.03.11-0023</t>
        </is>
      </c>
      <c r="C427" s="381" t="inlineStr">
        <is>
          <t>Ткань стеклянная конструкционная марки Т-11</t>
        </is>
      </c>
      <c r="D427" s="374" t="inlineStr">
        <is>
          <t>м2</t>
        </is>
      </c>
      <c r="E427" s="262" t="n">
        <v>69.3</v>
      </c>
      <c r="F427" s="383" t="n">
        <v>20.9</v>
      </c>
      <c r="G427" s="270">
        <f>ROUND(E427*F427,2)</f>
        <v/>
      </c>
      <c r="H427" s="269">
        <f>G427/$G$719</f>
        <v/>
      </c>
      <c r="I427" s="270">
        <f>ROUND(F427*Прил.10!$D$13,2)</f>
        <v/>
      </c>
      <c r="J427" s="270">
        <f>ROUND(I427*E427,2)</f>
        <v/>
      </c>
    </row>
    <row r="428" hidden="1" outlineLevel="1" ht="14.25" customFormat="1" customHeight="1" s="343">
      <c r="A428" s="374" t="n">
        <v>400</v>
      </c>
      <c r="B428" s="374" t="inlineStr">
        <is>
          <t>01.7.06.11-0001</t>
        </is>
      </c>
      <c r="C428" s="381" t="inlineStr">
        <is>
          <t>Лента ПСУЛ</t>
        </is>
      </c>
      <c r="D428" s="374" t="inlineStr">
        <is>
          <t>10 м</t>
        </is>
      </c>
      <c r="E428" s="262" t="n">
        <v>22.12186</v>
      </c>
      <c r="F428" s="383" t="n">
        <v>64.09999999999999</v>
      </c>
      <c r="G428" s="270">
        <f>ROUND(E428*F428,2)</f>
        <v/>
      </c>
      <c r="H428" s="269">
        <f>G428/$G$719</f>
        <v/>
      </c>
      <c r="I428" s="270">
        <f>ROUND(F428*Прил.10!$D$13,2)</f>
        <v/>
      </c>
      <c r="J428" s="270">
        <f>ROUND(I428*E428,2)</f>
        <v/>
      </c>
    </row>
    <row r="429" hidden="1" outlineLevel="1" ht="14.25" customFormat="1" customHeight="1" s="343">
      <c r="A429" s="374" t="n">
        <v>401</v>
      </c>
      <c r="B429" s="374" t="inlineStr">
        <is>
          <t>01.7.20.08-0162</t>
        </is>
      </c>
      <c r="C429" s="381" t="inlineStr">
        <is>
          <t>Ткань мешочная</t>
        </is>
      </c>
      <c r="D429" s="374" t="inlineStr">
        <is>
          <t>10 м2</t>
        </is>
      </c>
      <c r="E429" s="262" t="n">
        <v>16.61088</v>
      </c>
      <c r="F429" s="383" t="n">
        <v>84.75</v>
      </c>
      <c r="G429" s="270">
        <f>ROUND(E429*F429,2)</f>
        <v/>
      </c>
      <c r="H429" s="269">
        <f>G429/$G$719</f>
        <v/>
      </c>
      <c r="I429" s="270">
        <f>ROUND(F429*Прил.10!$D$13,2)</f>
        <v/>
      </c>
      <c r="J429" s="270">
        <f>ROUND(I429*E429,2)</f>
        <v/>
      </c>
    </row>
    <row r="430" hidden="1" outlineLevel="1" ht="25.5" customFormat="1" customHeight="1" s="343">
      <c r="A430" s="374" t="n">
        <v>402</v>
      </c>
      <c r="B430" s="374" t="inlineStr">
        <is>
          <t>20.2.10.04-0003</t>
        </is>
      </c>
      <c r="C430" s="381" t="inlineStr">
        <is>
          <t>Наконечники кабельные медные луженные ТМЛ-10</t>
        </is>
      </c>
      <c r="D430" s="374" t="inlineStr">
        <is>
          <t>100 шт.</t>
        </is>
      </c>
      <c r="E430" s="262" t="n">
        <v>6</v>
      </c>
      <c r="F430" s="383" t="n">
        <v>231</v>
      </c>
      <c r="G430" s="270">
        <f>ROUND(E430*F430,2)</f>
        <v/>
      </c>
      <c r="H430" s="269">
        <f>G430/$G$719</f>
        <v/>
      </c>
      <c r="I430" s="270">
        <f>ROUND(F430*Прил.10!$D$13,2)</f>
        <v/>
      </c>
      <c r="J430" s="270">
        <f>ROUND(I430*E430,2)</f>
        <v/>
      </c>
    </row>
    <row r="431" hidden="1" outlineLevel="1" ht="51" customFormat="1" customHeight="1" s="343">
      <c r="A431" s="374" t="n">
        <v>403</v>
      </c>
      <c r="B431" s="374" t="inlineStr">
        <is>
          <t>Прайс из СД ОП</t>
        </is>
      </c>
      <c r="C431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150х150</t>
        </is>
      </c>
      <c r="D431" s="374" t="inlineStr">
        <is>
          <t>шт.</t>
        </is>
      </c>
      <c r="E431" s="262" t="n">
        <v>7</v>
      </c>
      <c r="F431" s="383" t="n">
        <v>196.14</v>
      </c>
      <c r="G431" s="270">
        <f>ROUND(E431*F431,2)</f>
        <v/>
      </c>
      <c r="H431" s="269">
        <f>G431/$G$719</f>
        <v/>
      </c>
      <c r="I431" s="270">
        <f>ROUND(F431*Прил.10!$D$13,2)</f>
        <v/>
      </c>
      <c r="J431" s="270">
        <f>ROUND(I431*E431,2)</f>
        <v/>
      </c>
    </row>
    <row r="432" hidden="1" outlineLevel="1" ht="25.5" customFormat="1" customHeight="1" s="343">
      <c r="A432" s="374" t="n">
        <v>404</v>
      </c>
      <c r="B432" s="374" t="inlineStr">
        <is>
          <t>04.1.02.05-0043</t>
        </is>
      </c>
      <c r="C432" s="381" t="inlineStr">
        <is>
          <t>Бетон тяжелый, крупность заполнителя 20 мм, класс В15 (М200)</t>
        </is>
      </c>
      <c r="D432" s="374" t="inlineStr">
        <is>
          <t>м3</t>
        </is>
      </c>
      <c r="E432" s="262" t="n">
        <v>2.04</v>
      </c>
      <c r="F432" s="383" t="n">
        <v>665.2</v>
      </c>
      <c r="G432" s="270">
        <f>ROUND(E432*F432,2)</f>
        <v/>
      </c>
      <c r="H432" s="269">
        <f>G432/$G$719</f>
        <v/>
      </c>
      <c r="I432" s="270">
        <f>ROUND(F432*Прил.10!$D$13,2)</f>
        <v/>
      </c>
      <c r="J432" s="270">
        <f>ROUND(I432*E432,2)</f>
        <v/>
      </c>
    </row>
    <row r="433" hidden="1" outlineLevel="1" ht="14.25" customFormat="1" customHeight="1" s="343">
      <c r="A433" s="374" t="n">
        <v>405</v>
      </c>
      <c r="B433" s="374" t="inlineStr">
        <is>
          <t>Прайс из СД ОП</t>
        </is>
      </c>
      <c r="C433" s="381" t="inlineStr">
        <is>
          <t>Шайба 12/125</t>
        </is>
      </c>
      <c r="D433" s="374" t="inlineStr">
        <is>
          <t>шт.</t>
        </is>
      </c>
      <c r="E433" s="262" t="n">
        <v>2818</v>
      </c>
      <c r="F433" s="383" t="n">
        <v>0.47</v>
      </c>
      <c r="G433" s="270">
        <f>ROUND(E433*F433,2)</f>
        <v/>
      </c>
      <c r="H433" s="269">
        <f>G433/$G$719</f>
        <v/>
      </c>
      <c r="I433" s="270">
        <f>ROUND(F433*Прил.10!$D$13,2)</f>
        <v/>
      </c>
      <c r="J433" s="270">
        <f>ROUND(I433*E433,2)</f>
        <v/>
      </c>
    </row>
    <row r="434" hidden="1" outlineLevel="1" ht="14.25" customFormat="1" customHeight="1" s="343">
      <c r="A434" s="374" t="n">
        <v>406</v>
      </c>
      <c r="B434" s="374" t="inlineStr">
        <is>
          <t>Прайс из СД ОП</t>
        </is>
      </c>
      <c r="C434" s="381" t="inlineStr">
        <is>
          <t>Болт шестигранный М12/120</t>
        </is>
      </c>
      <c r="D434" s="374" t="inlineStr">
        <is>
          <t>шт.</t>
        </is>
      </c>
      <c r="E434" s="262" t="n">
        <v>180</v>
      </c>
      <c r="F434" s="383" t="n">
        <v>7.03</v>
      </c>
      <c r="G434" s="270">
        <f>ROUND(E434*F434,2)</f>
        <v/>
      </c>
      <c r="H434" s="269">
        <f>G434/$G$719</f>
        <v/>
      </c>
      <c r="I434" s="270">
        <f>ROUND(F434*Прил.10!$D$13,2)</f>
        <v/>
      </c>
      <c r="J434" s="270">
        <f>ROUND(I434*E434,2)</f>
        <v/>
      </c>
    </row>
    <row r="435" hidden="1" outlineLevel="1" ht="25.5" customFormat="1" customHeight="1" s="343">
      <c r="A435" s="374" t="n">
        <v>407</v>
      </c>
      <c r="B435" s="374" t="inlineStr">
        <is>
          <t>19.1.04.02-0006</t>
        </is>
      </c>
      <c r="C435" s="381" t="inlineStr">
        <is>
          <t>Дефлекторы статические из оцинкованной стали ДС-200, диаметр 200 мм</t>
        </is>
      </c>
      <c r="D435" s="374" t="inlineStr">
        <is>
          <t>шт.</t>
        </is>
      </c>
      <c r="E435" s="262" t="n">
        <v>2</v>
      </c>
      <c r="F435" s="383" t="n">
        <v>628</v>
      </c>
      <c r="G435" s="270">
        <f>ROUND(E435*F435,2)</f>
        <v/>
      </c>
      <c r="H435" s="269">
        <f>G435/$G$719</f>
        <v/>
      </c>
      <c r="I435" s="270">
        <f>ROUND(F435*Прил.10!$D$13,2)</f>
        <v/>
      </c>
      <c r="J435" s="270">
        <f>ROUND(I435*E435,2)</f>
        <v/>
      </c>
    </row>
    <row r="436" hidden="1" outlineLevel="1" ht="38.25" customFormat="1" customHeight="1" s="343">
      <c r="A436" s="374" t="n">
        <v>408</v>
      </c>
      <c r="B436" s="374" t="inlineStr">
        <is>
          <t>18.1.10.10-0044</t>
        </is>
      </c>
      <c r="C436" s="381" t="inlineStr">
        <is>
          <t>Смесители для умывальников СМ-УМ-ОРА с поворотным корпусом, одной рукояткой, с аэратором</t>
        </is>
      </c>
      <c r="D436" s="374" t="inlineStr">
        <is>
          <t>компл.</t>
        </is>
      </c>
      <c r="E436" s="262" t="n">
        <v>4</v>
      </c>
      <c r="F436" s="383" t="n">
        <v>312.25</v>
      </c>
      <c r="G436" s="270">
        <f>ROUND(E436*F436,2)</f>
        <v/>
      </c>
      <c r="H436" s="269">
        <f>G436/$G$719</f>
        <v/>
      </c>
      <c r="I436" s="270">
        <f>ROUND(F436*Прил.10!$D$13,2)</f>
        <v/>
      </c>
      <c r="J436" s="270">
        <f>ROUND(I436*E436,2)</f>
        <v/>
      </c>
    </row>
    <row r="437" hidden="1" outlineLevel="1" ht="25.5" customFormat="1" customHeight="1" s="343">
      <c r="A437" s="374" t="n">
        <v>409</v>
      </c>
      <c r="B437" s="374" t="inlineStr">
        <is>
          <t>04.1.02.05-0044</t>
        </is>
      </c>
      <c r="C437" s="381" t="inlineStr">
        <is>
          <t>Бетон тяжелый, крупность заполнителя 20 мм, класс В20 (М250)</t>
        </is>
      </c>
      <c r="D437" s="374" t="inlineStr">
        <is>
          <t>м3</t>
        </is>
      </c>
      <c r="E437" s="262" t="n">
        <v>1.827</v>
      </c>
      <c r="F437" s="383" t="n">
        <v>667.76</v>
      </c>
      <c r="G437" s="270">
        <f>ROUND(E437*F437,2)</f>
        <v/>
      </c>
      <c r="H437" s="269">
        <f>G437/$G$719</f>
        <v/>
      </c>
      <c r="I437" s="270">
        <f>ROUND(F437*Прил.10!$D$13,2)</f>
        <v/>
      </c>
      <c r="J437" s="270">
        <f>ROUND(I437*E437,2)</f>
        <v/>
      </c>
    </row>
    <row r="438" hidden="1" outlineLevel="1" ht="25.5" customFormat="1" customHeight="1" s="343">
      <c r="A438" s="374" t="n">
        <v>410</v>
      </c>
      <c r="B438" s="374" t="inlineStr">
        <is>
          <t>02.3.01.02-0015</t>
        </is>
      </c>
      <c r="C438" s="381" t="inlineStr">
        <is>
          <t>Песок природный для строительных работ средний</t>
        </is>
      </c>
      <c r="D438" s="374" t="inlineStr">
        <is>
          <t>м3</t>
        </is>
      </c>
      <c r="E438" s="262" t="n">
        <v>22.0745</v>
      </c>
      <c r="F438" s="383" t="n">
        <v>55.22</v>
      </c>
      <c r="G438" s="270">
        <f>ROUND(E438*F438,2)</f>
        <v/>
      </c>
      <c r="H438" s="269">
        <f>G438/$G$719</f>
        <v/>
      </c>
      <c r="I438" s="270">
        <f>ROUND(F438*Прил.10!$D$13,2)</f>
        <v/>
      </c>
      <c r="J438" s="270">
        <f>ROUND(I438*E438,2)</f>
        <v/>
      </c>
    </row>
    <row r="439" hidden="1" outlineLevel="1" ht="25.5" customFormat="1" customHeight="1" s="343">
      <c r="A439" s="374" t="n">
        <v>411</v>
      </c>
      <c r="B439" s="374" t="inlineStr">
        <is>
          <t>Прайс из СД ОП</t>
        </is>
      </c>
      <c r="C439" s="381" t="inlineStr">
        <is>
          <t>Гайка с прессшайбой Мб ТУ 5285-002-17919807-2014</t>
        </is>
      </c>
      <c r="D439" s="374" t="inlineStr">
        <is>
          <t>шт.</t>
        </is>
      </c>
      <c r="E439" s="262" t="n">
        <v>4923</v>
      </c>
      <c r="F439" s="383" t="n">
        <v>0.24</v>
      </c>
      <c r="G439" s="270">
        <f>ROUND(E439*F439,2)</f>
        <v/>
      </c>
      <c r="H439" s="269">
        <f>G439/$G$719</f>
        <v/>
      </c>
      <c r="I439" s="270">
        <f>ROUND(F439*Прил.10!$D$13,2)</f>
        <v/>
      </c>
      <c r="J439" s="270">
        <f>ROUND(I439*E439,2)</f>
        <v/>
      </c>
    </row>
    <row r="440" hidden="1" outlineLevel="1" ht="25.5" customFormat="1" customHeight="1" s="343">
      <c r="A440" s="374" t="n">
        <v>412</v>
      </c>
      <c r="B440" s="374" t="inlineStr">
        <is>
          <t>Прайс из СД ОП</t>
        </is>
      </c>
      <c r="C440" s="381" t="inlineStr">
        <is>
          <t>Лоток лестничный SL 600 h-80 s-1 ТУ 3449-011-17919807-2014</t>
        </is>
      </c>
      <c r="D440" s="374" t="inlineStr">
        <is>
          <t>м</t>
        </is>
      </c>
      <c r="E440" s="262" t="n">
        <v>12</v>
      </c>
      <c r="F440" s="383" t="n">
        <v>98.42</v>
      </c>
      <c r="G440" s="270">
        <f>ROUND(E440*F440,2)</f>
        <v/>
      </c>
      <c r="H440" s="269">
        <f>G440/$G$719</f>
        <v/>
      </c>
      <c r="I440" s="270">
        <f>ROUND(F440*Прил.10!$D$13,2)</f>
        <v/>
      </c>
      <c r="J440" s="270">
        <f>ROUND(I440*E440,2)</f>
        <v/>
      </c>
    </row>
    <row r="441" hidden="1" outlineLevel="1" ht="38.25" customFormat="1" customHeight="1" s="343">
      <c r="A441" s="374" t="n">
        <v>413</v>
      </c>
      <c r="B441" s="374" t="inlineStr">
        <is>
          <t>Прайс из СД ОП</t>
        </is>
      </c>
      <c r="C441" s="381" t="inlineStr">
        <is>
          <t>Вентили запорный пожарный,с муфтой и цапкой  Д=65 мм  КПЧП 65-1( прим. 11кч11р). Цена: 1060руб.(с НДС)</t>
        </is>
      </c>
      <c r="D441" s="374" t="inlineStr">
        <is>
          <t>шт.</t>
        </is>
      </c>
      <c r="E441" s="262" t="n">
        <v>8</v>
      </c>
      <c r="F441" s="383" t="n">
        <v>147.25</v>
      </c>
      <c r="G441" s="270">
        <f>ROUND(E441*F441,2)</f>
        <v/>
      </c>
      <c r="H441" s="269">
        <f>G441/$G$719</f>
        <v/>
      </c>
      <c r="I441" s="270">
        <f>ROUND(F441*Прил.10!$D$13,2)</f>
        <v/>
      </c>
      <c r="J441" s="270">
        <f>ROUND(I441*E441,2)</f>
        <v/>
      </c>
    </row>
    <row r="442" hidden="1" outlineLevel="1" ht="51" customFormat="1" customHeight="1" s="343">
      <c r="A442" s="374" t="n">
        <v>414</v>
      </c>
      <c r="B442" s="374" t="inlineStr">
        <is>
          <t>19.1.01.03-0022</t>
        </is>
      </c>
      <c r="C442" s="381" t="inlineStr">
        <is>
          <t>Воздуховоды из оцинкованной стали с шиной и уголками толщиной 0,7 мм, периметром 1100 мм (b=0.8мм 300х250 7м)</t>
        </is>
      </c>
      <c r="D442" s="374" t="inlineStr">
        <is>
          <t>м2</t>
        </is>
      </c>
      <c r="E442" s="262" t="n">
        <v>7.7</v>
      </c>
      <c r="F442" s="383" t="n">
        <v>149.74</v>
      </c>
      <c r="G442" s="270">
        <f>ROUND(E442*F442,2)</f>
        <v/>
      </c>
      <c r="H442" s="269">
        <f>G442/$G$719</f>
        <v/>
      </c>
      <c r="I442" s="270">
        <f>ROUND(F442*Прил.10!$D$13,2)</f>
        <v/>
      </c>
      <c r="J442" s="270">
        <f>ROUND(I442*E442,2)</f>
        <v/>
      </c>
    </row>
    <row r="443" hidden="1" outlineLevel="1" ht="25.5" customFormat="1" customHeight="1" s="343">
      <c r="A443" s="374" t="n">
        <v>415</v>
      </c>
      <c r="B443" s="374" t="inlineStr">
        <is>
          <t>08.3.03.06-0002</t>
        </is>
      </c>
      <c r="C443" s="381" t="inlineStr">
        <is>
          <t>Проволока горячекатаная в мотках, диаметром 6,3-6,5 мм</t>
        </is>
      </c>
      <c r="D443" s="374" t="inlineStr">
        <is>
          <t>т</t>
        </is>
      </c>
      <c r="E443" s="262" t="n">
        <v>0.25385</v>
      </c>
      <c r="F443" s="383" t="n">
        <v>4453.93</v>
      </c>
      <c r="G443" s="270">
        <f>ROUND(E443*F443,2)</f>
        <v/>
      </c>
      <c r="H443" s="269">
        <f>G443/$G$719</f>
        <v/>
      </c>
      <c r="I443" s="270">
        <f>ROUND(F443*Прил.10!$D$13,2)</f>
        <v/>
      </c>
      <c r="J443" s="270">
        <f>ROUND(I443*E443,2)</f>
        <v/>
      </c>
    </row>
    <row r="444" hidden="1" outlineLevel="1" ht="14.25" customFormat="1" customHeight="1" s="343">
      <c r="A444" s="374" t="n">
        <v>416</v>
      </c>
      <c r="B444" s="374" t="inlineStr">
        <is>
          <t>01.7.07.29-0091</t>
        </is>
      </c>
      <c r="C444" s="381" t="inlineStr">
        <is>
          <t>Опилки древесные</t>
        </is>
      </c>
      <c r="D444" s="374" t="inlineStr">
        <is>
          <t>м3</t>
        </is>
      </c>
      <c r="E444" s="262" t="n">
        <v>30.2894</v>
      </c>
      <c r="F444" s="383" t="n">
        <v>34.92</v>
      </c>
      <c r="G444" s="270">
        <f>ROUND(E444*F444,2)</f>
        <v/>
      </c>
      <c r="H444" s="269">
        <f>G444/$G$719</f>
        <v/>
      </c>
      <c r="I444" s="270">
        <f>ROUND(F444*Прил.10!$D$13,2)</f>
        <v/>
      </c>
      <c r="J444" s="270">
        <f>ROUND(I444*E444,2)</f>
        <v/>
      </c>
    </row>
    <row r="445" hidden="1" outlineLevel="1" ht="38.25" customFormat="1" customHeight="1" s="343">
      <c r="A445" s="374" t="n">
        <v>417</v>
      </c>
      <c r="B445" s="374" t="inlineStr">
        <is>
          <t>24.3.03.02-0002</t>
        </is>
      </c>
      <c r="C445" s="381" t="inlineStr">
        <is>
          <t>Трубопроводы канализации из полиэтиленовых труб высокой плотности с гильзами, диаметром 110 мм</t>
        </is>
      </c>
      <c r="D445" s="374" t="inlineStr">
        <is>
          <t>м</t>
        </is>
      </c>
      <c r="E445" s="262" t="n">
        <v>14.97</v>
      </c>
      <c r="F445" s="383" t="n">
        <v>70.41</v>
      </c>
      <c r="G445" s="270">
        <f>ROUND(E445*F445,2)</f>
        <v/>
      </c>
      <c r="H445" s="269">
        <f>G445/$G$719</f>
        <v/>
      </c>
      <c r="I445" s="270">
        <f>ROUND(F445*Прил.10!$D$13,2)</f>
        <v/>
      </c>
      <c r="J445" s="270">
        <f>ROUND(I445*E445,2)</f>
        <v/>
      </c>
    </row>
    <row r="446" hidden="1" outlineLevel="1" ht="14.25" customFormat="1" customHeight="1" s="343">
      <c r="A446" s="374" t="n">
        <v>418</v>
      </c>
      <c r="B446" s="374" t="inlineStr">
        <is>
          <t>08.3.11.01-0091</t>
        </is>
      </c>
      <c r="C446" s="381" t="inlineStr">
        <is>
          <t>Швеллеры № 40 из стали марки Ст0</t>
        </is>
      </c>
      <c r="D446" s="374" t="inlineStr">
        <is>
          <t>т</t>
        </is>
      </c>
      <c r="E446" s="262" t="n">
        <v>0.212314</v>
      </c>
      <c r="F446" s="383" t="n">
        <v>4917.86</v>
      </c>
      <c r="G446" s="270">
        <f>ROUND(E446*F446,2)</f>
        <v/>
      </c>
      <c r="H446" s="269">
        <f>G446/$G$719</f>
        <v/>
      </c>
      <c r="I446" s="270">
        <f>ROUND(F446*Прил.10!$D$13,2)</f>
        <v/>
      </c>
      <c r="J446" s="270">
        <f>ROUND(I446*E446,2)</f>
        <v/>
      </c>
    </row>
    <row r="447" hidden="1" outlineLevel="1" ht="25.5" customFormat="1" customHeight="1" s="343">
      <c r="A447" s="374" t="n">
        <v>419</v>
      </c>
      <c r="B447" s="374" t="inlineStr">
        <is>
          <t>Прайс из СД ОП</t>
        </is>
      </c>
      <c r="C447" s="381" t="inlineStr">
        <is>
          <t>Воздуховод из тонколистовой стали b=1.0мм 300х250 L=1500</t>
        </is>
      </c>
      <c r="D447" s="374" t="inlineStr">
        <is>
          <t>шт.</t>
        </is>
      </c>
      <c r="E447" s="262" t="n">
        <v>1</v>
      </c>
      <c r="F447" s="383" t="n">
        <v>1042</v>
      </c>
      <c r="G447" s="270">
        <f>ROUND(E447*F447,2)</f>
        <v/>
      </c>
      <c r="H447" s="269">
        <f>G447/$G$719</f>
        <v/>
      </c>
      <c r="I447" s="270">
        <f>ROUND(F447*Прил.10!$D$13,2)</f>
        <v/>
      </c>
      <c r="J447" s="270">
        <f>ROUND(I447*E447,2)</f>
        <v/>
      </c>
    </row>
    <row r="448" hidden="1" outlineLevel="1" ht="25.5" customFormat="1" customHeight="1" s="343">
      <c r="A448" s="374" t="n">
        <v>420</v>
      </c>
      <c r="B448" s="374" t="inlineStr">
        <is>
          <t>19.2.03.02-0080</t>
        </is>
      </c>
      <c r="C448" s="381" t="inlineStr">
        <is>
          <t>Решетки вентиляционные алюминиевые АРКТОС типа АМН, размером 150х150 мм</t>
        </is>
      </c>
      <c r="D448" s="374" t="inlineStr">
        <is>
          <t>шт.</t>
        </is>
      </c>
      <c r="E448" s="262" t="n">
        <v>17</v>
      </c>
      <c r="F448" s="383" t="n">
        <v>59.35</v>
      </c>
      <c r="G448" s="270">
        <f>ROUND(E448*F448,2)</f>
        <v/>
      </c>
      <c r="H448" s="269">
        <f>G448/$G$719</f>
        <v/>
      </c>
      <c r="I448" s="270">
        <f>ROUND(F448*Прил.10!$D$13,2)</f>
        <v/>
      </c>
      <c r="J448" s="270">
        <f>ROUND(I448*E448,2)</f>
        <v/>
      </c>
    </row>
    <row r="449" hidden="1" outlineLevel="1" ht="25.5" customFormat="1" customHeight="1" s="343">
      <c r="A449" s="374" t="n">
        <v>421</v>
      </c>
      <c r="B449" s="374" t="inlineStr">
        <is>
          <t>Прайс из СД ОП</t>
        </is>
      </c>
      <c r="C449" s="381" t="inlineStr">
        <is>
          <t>Переходник ширины левый SCPP-L 400 h-80 s-1,0 ТУ 3449-011-17919807-2014</t>
        </is>
      </c>
      <c r="D449" s="374" t="inlineStr">
        <is>
          <t>шт.</t>
        </is>
      </c>
      <c r="E449" s="262" t="n">
        <v>18</v>
      </c>
      <c r="F449" s="383" t="n">
        <v>55.33</v>
      </c>
      <c r="G449" s="270">
        <f>ROUND(E449*F449,2)</f>
        <v/>
      </c>
      <c r="H449" s="269">
        <f>G449/$G$719</f>
        <v/>
      </c>
      <c r="I449" s="270">
        <f>ROUND(F449*Прил.10!$D$13,2)</f>
        <v/>
      </c>
      <c r="J449" s="270">
        <f>ROUND(I449*E449,2)</f>
        <v/>
      </c>
    </row>
    <row r="450" hidden="1" outlineLevel="1" ht="25.5" customFormat="1" customHeight="1" s="343">
      <c r="A450" s="374" t="n">
        <v>422</v>
      </c>
      <c r="B450" s="374" t="inlineStr">
        <is>
          <t>Прайс из СД ОП</t>
        </is>
      </c>
      <c r="C450" s="381" t="inlineStr">
        <is>
          <t>Воздуховод из тонколистовой оцинкованной стали b=0.8мм ф125 L=3000</t>
        </is>
      </c>
      <c r="D450" s="374" t="inlineStr">
        <is>
          <t>шт.</t>
        </is>
      </c>
      <c r="E450" s="262" t="n">
        <v>2</v>
      </c>
      <c r="F450" s="383" t="n">
        <v>491</v>
      </c>
      <c r="G450" s="270">
        <f>ROUND(E450*F450,2)</f>
        <v/>
      </c>
      <c r="H450" s="269">
        <f>G450/$G$719</f>
        <v/>
      </c>
      <c r="I450" s="270">
        <f>ROUND(F450*Прил.10!$D$13,2)</f>
        <v/>
      </c>
      <c r="J450" s="270">
        <f>ROUND(I450*E450,2)</f>
        <v/>
      </c>
    </row>
    <row r="451" hidden="1" outlineLevel="1" ht="14.25" customFormat="1" customHeight="1" s="343">
      <c r="A451" s="374" t="n">
        <v>423</v>
      </c>
      <c r="B451" s="374" t="inlineStr">
        <is>
          <t>11.3.03.01-0003</t>
        </is>
      </c>
      <c r="C451" s="381" t="inlineStr">
        <is>
          <t>Доски подоконные ПВХ, шириной 200 мм</t>
        </is>
      </c>
      <c r="D451" s="374" t="inlineStr">
        <is>
          <t>м</t>
        </is>
      </c>
      <c r="E451" s="262" t="n">
        <v>36.82</v>
      </c>
      <c r="F451" s="383" t="n">
        <v>25.94</v>
      </c>
      <c r="G451" s="270">
        <f>ROUND(E451*F451,2)</f>
        <v/>
      </c>
      <c r="H451" s="269">
        <f>G451/$G$719</f>
        <v/>
      </c>
      <c r="I451" s="270">
        <f>ROUND(F451*Прил.10!$D$13,2)</f>
        <v/>
      </c>
      <c r="J451" s="270">
        <f>ROUND(I451*E451,2)</f>
        <v/>
      </c>
    </row>
    <row r="452" hidden="1" outlineLevel="1" ht="14.25" customFormat="1" customHeight="1" s="343">
      <c r="A452" s="374" t="n">
        <v>424</v>
      </c>
      <c r="B452" s="374" t="inlineStr">
        <is>
          <t>Прайс из СД ОП</t>
        </is>
      </c>
      <c r="C452" s="381" t="inlineStr">
        <is>
          <t>Декоративная крышка 41/41</t>
        </is>
      </c>
      <c r="D452" s="374" t="inlineStr">
        <is>
          <t>шт.</t>
        </is>
      </c>
      <c r="E452" s="262" t="n">
        <v>400</v>
      </c>
      <c r="F452" s="383" t="n">
        <v>2.35</v>
      </c>
      <c r="G452" s="270">
        <f>ROUND(E452*F452,2)</f>
        <v/>
      </c>
      <c r="H452" s="269">
        <f>G452/$G$719</f>
        <v/>
      </c>
      <c r="I452" s="270">
        <f>ROUND(F452*Прил.10!$D$13,2)</f>
        <v/>
      </c>
      <c r="J452" s="270">
        <f>ROUND(I452*E452,2)</f>
        <v/>
      </c>
    </row>
    <row r="453" hidden="1" outlineLevel="1" ht="38.25" customFormat="1" customHeight="1" s="343">
      <c r="A453" s="374" t="n">
        <v>425</v>
      </c>
      <c r="B453" s="374" t="inlineStr">
        <is>
          <t>08.4.03.03-0029</t>
        </is>
      </c>
      <c r="C453" s="381" t="inlineStr">
        <is>
          <t>Горячекатаная арматурная сталь периодического профиля класса А-III, диаметром 6 мм</t>
        </is>
      </c>
      <c r="D453" s="374" t="inlineStr">
        <is>
          <t>т</t>
        </is>
      </c>
      <c r="E453" s="262" t="n">
        <v>0.11122</v>
      </c>
      <c r="F453" s="383" t="n">
        <v>8217.950000000001</v>
      </c>
      <c r="G453" s="270">
        <f>ROUND(E453*F453,2)</f>
        <v/>
      </c>
      <c r="H453" s="269">
        <f>G453/$G$719</f>
        <v/>
      </c>
      <c r="I453" s="270">
        <f>ROUND(F453*Прил.10!$D$13,2)</f>
        <v/>
      </c>
      <c r="J453" s="270">
        <f>ROUND(I453*E453,2)</f>
        <v/>
      </c>
    </row>
    <row r="454" hidden="1" outlineLevel="1" ht="25.5" customFormat="1" customHeight="1" s="343">
      <c r="A454" s="374" t="n">
        <v>426</v>
      </c>
      <c r="B454" s="374" t="inlineStr">
        <is>
          <t>01.7.19.04-0031</t>
        </is>
      </c>
      <c r="C454" s="381" t="inlineStr">
        <is>
          <t>Прокладки резиновые (пластина техническая прессованная)</t>
        </is>
      </c>
      <c r="D454" s="374" t="inlineStr">
        <is>
          <t>кг</t>
        </is>
      </c>
      <c r="E454" s="262" t="n">
        <v>39.4818</v>
      </c>
      <c r="F454" s="383" t="n">
        <v>23.09</v>
      </c>
      <c r="G454" s="270">
        <f>ROUND(E454*F454,2)</f>
        <v/>
      </c>
      <c r="H454" s="269">
        <f>G454/$G$719</f>
        <v/>
      </c>
      <c r="I454" s="270">
        <f>ROUND(F454*Прил.10!$D$13,2)</f>
        <v/>
      </c>
      <c r="J454" s="270">
        <f>ROUND(I454*E454,2)</f>
        <v/>
      </c>
    </row>
    <row r="455" hidden="1" outlineLevel="1" ht="38.25" customFormat="1" customHeight="1" s="343">
      <c r="A455" s="374" t="n">
        <v>427</v>
      </c>
      <c r="B455" s="374" t="inlineStr">
        <is>
          <t>ЭТМ, 15.02.2017г.л.33А</t>
        </is>
      </c>
      <c r="C455" s="381" t="inlineStr">
        <is>
          <t>Герметик огнезащитный картридж 300мл (DS1202) Цена: 613.0 руб.(с НДС) 7175-1ПС_2-ПЛ-002-28СМ</t>
        </is>
      </c>
      <c r="D455" s="374" t="inlineStr">
        <is>
          <t>шт.</t>
        </is>
      </c>
      <c r="E455" s="262" t="n">
        <v>10</v>
      </c>
      <c r="F455" s="383" t="n">
        <v>85.7</v>
      </c>
      <c r="G455" s="270">
        <f>ROUND(E455*F455,2)</f>
        <v/>
      </c>
      <c r="H455" s="269">
        <f>G455/$G$719</f>
        <v/>
      </c>
      <c r="I455" s="270">
        <f>ROUND(F455*Прил.10!$D$13,2)</f>
        <v/>
      </c>
      <c r="J455" s="270">
        <f>ROUND(I455*E455,2)</f>
        <v/>
      </c>
    </row>
    <row r="456" hidden="1" outlineLevel="1" ht="51" customFormat="1" customHeight="1" s="343">
      <c r="A456" s="374" t="n">
        <v>428</v>
      </c>
      <c r="B456" s="374" t="inlineStr">
        <is>
          <t>19.4.02.03-0003</t>
        </is>
      </c>
      <c r="C456" s="381" t="inlineStr">
        <is>
          <t>Глушители шума круглого сечения на бандажном соединении марка ГТК 1-3, диаметр обечайки 250 мм, масса наполнителя 1,92 кг</t>
        </is>
      </c>
      <c r="D456" s="374" t="inlineStr">
        <is>
          <t>шт.</t>
        </is>
      </c>
      <c r="E456" s="262" t="n">
        <v>2</v>
      </c>
      <c r="F456" s="383" t="n">
        <v>416.5</v>
      </c>
      <c r="G456" s="270">
        <f>ROUND(E456*F456,2)</f>
        <v/>
      </c>
      <c r="H456" s="269">
        <f>G456/$G$719</f>
        <v/>
      </c>
      <c r="I456" s="270">
        <f>ROUND(F456*Прил.10!$D$13,2)</f>
        <v/>
      </c>
      <c r="J456" s="270">
        <f>ROUND(I456*E456,2)</f>
        <v/>
      </c>
    </row>
    <row r="457" hidden="1" outlineLevel="1" ht="25.5" customFormat="1" customHeight="1" s="343">
      <c r="A457" s="374" t="n">
        <v>429</v>
      </c>
      <c r="B457" s="374" t="inlineStr">
        <is>
          <t>Прайс из СД ОП</t>
        </is>
      </c>
      <c r="C457" s="381" t="inlineStr">
        <is>
          <t>Трубы полипропиленовые PPR PN Д=50мм. Цена: 397.56руб.(с НДС)</t>
        </is>
      </c>
      <c r="D457" s="374" t="inlineStr">
        <is>
          <t>м</t>
        </is>
      </c>
      <c r="E457" s="262" t="n">
        <v>15</v>
      </c>
      <c r="F457" s="383" t="n">
        <v>55.2</v>
      </c>
      <c r="G457" s="270">
        <f>ROUND(E457*F457,2)</f>
        <v/>
      </c>
      <c r="H457" s="269">
        <f>G457/$G$719</f>
        <v/>
      </c>
      <c r="I457" s="270">
        <f>ROUND(F457*Прил.10!$D$13,2)</f>
        <v/>
      </c>
      <c r="J457" s="270">
        <f>ROUND(I457*E457,2)</f>
        <v/>
      </c>
    </row>
    <row r="458" hidden="1" outlineLevel="1" ht="63.75" customFormat="1" customHeight="1" s="343">
      <c r="A458" s="374" t="n">
        <v>430</v>
      </c>
      <c r="B458" s="374" t="inlineStr">
        <is>
          <t>23.3.03.02-0163</t>
        </is>
      </c>
      <c r="C458" s="381" t="inlineStr">
        <is>
          <t>Трубы стальные бесшовные, горячедеформированные со снятой фаской из стали марок 15, 20, 25, наружным диаметром 273 мм, толщина стенки 8 мм</t>
        </is>
      </c>
      <c r="D458" s="374" t="inlineStr">
        <is>
          <t>м</t>
        </is>
      </c>
      <c r="E458" s="262" t="n">
        <v>2.79</v>
      </c>
      <c r="F458" s="383" t="n">
        <v>296.1</v>
      </c>
      <c r="G458" s="270">
        <f>ROUND(E458*F458,2)</f>
        <v/>
      </c>
      <c r="H458" s="269">
        <f>G458/$G$719</f>
        <v/>
      </c>
      <c r="I458" s="270">
        <f>ROUND(F458*Прил.10!$D$13,2)</f>
        <v/>
      </c>
      <c r="J458" s="270">
        <f>ROUND(I458*E458,2)</f>
        <v/>
      </c>
    </row>
    <row r="459" hidden="1" outlineLevel="1" ht="25.5" customFormat="1" customHeight="1" s="343">
      <c r="A459" s="374" t="n">
        <v>431</v>
      </c>
      <c r="B459" s="374" t="inlineStr">
        <is>
          <t>Прайс из СД ОП</t>
        </is>
      </c>
      <c r="C459" s="381" t="inlineStr">
        <is>
          <t>Компенсатор фланцевый Д=50мм "Dаnfos". Цена: 5880руб.(с НДС)</t>
        </is>
      </c>
      <c r="D459" s="374" t="inlineStr">
        <is>
          <t>шт.</t>
        </is>
      </c>
      <c r="E459" s="262" t="n">
        <v>1</v>
      </c>
      <c r="F459" s="383" t="n">
        <v>817</v>
      </c>
      <c r="G459" s="270">
        <f>ROUND(E459*F459,2)</f>
        <v/>
      </c>
      <c r="H459" s="269">
        <f>G459/$G$719</f>
        <v/>
      </c>
      <c r="I459" s="270">
        <f>ROUND(F459*Прил.10!$D$13,2)</f>
        <v/>
      </c>
      <c r="J459" s="270">
        <f>ROUND(I459*E459,2)</f>
        <v/>
      </c>
    </row>
    <row r="460" hidden="1" outlineLevel="1" ht="14.25" customFormat="1" customHeight="1" s="343">
      <c r="A460" s="374" t="n">
        <v>432</v>
      </c>
      <c r="B460" s="374" t="inlineStr">
        <is>
          <t>Прайс из СД ОП</t>
        </is>
      </c>
      <c r="C460" s="381" t="inlineStr">
        <is>
          <t>Шайба 12/125</t>
        </is>
      </c>
      <c r="D460" s="374" t="inlineStr">
        <is>
          <t>шт.</t>
        </is>
      </c>
      <c r="E460" s="262" t="n">
        <v>1690</v>
      </c>
      <c r="F460" s="383" t="n">
        <v>0.47</v>
      </c>
      <c r="G460" s="270">
        <f>ROUND(E460*F460,2)</f>
        <v/>
      </c>
      <c r="H460" s="269">
        <f>G460/$G$719</f>
        <v/>
      </c>
      <c r="I460" s="270">
        <f>ROUND(F460*Прил.10!$D$13,2)</f>
        <v/>
      </c>
      <c r="J460" s="270">
        <f>ROUND(I460*E460,2)</f>
        <v/>
      </c>
    </row>
    <row r="461" hidden="1" outlineLevel="1" ht="25.5" customFormat="1" customHeight="1" s="343">
      <c r="A461" s="374" t="n">
        <v>433</v>
      </c>
      <c r="B461" s="374" t="inlineStr">
        <is>
          <t>Прайс из СД ОП</t>
        </is>
      </c>
      <c r="C461" s="381" t="inlineStr">
        <is>
          <t>Уголок двухмерный СТД-41-2 7175-1ПС_2-ПЛ-002-28СМ</t>
        </is>
      </c>
      <c r="D461" s="374" t="inlineStr">
        <is>
          <t>шт</t>
        </is>
      </c>
      <c r="E461" s="262" t="n">
        <v>22</v>
      </c>
      <c r="F461" s="383" t="n">
        <v>35.86</v>
      </c>
      <c r="G461" s="270">
        <f>ROUND(E461*F461,2)</f>
        <v/>
      </c>
      <c r="H461" s="269">
        <f>G461/$G$719</f>
        <v/>
      </c>
      <c r="I461" s="270">
        <f>ROUND(F461*Прил.10!$D$13,2)</f>
        <v/>
      </c>
      <c r="J461" s="270">
        <f>ROUND(I461*E461,2)</f>
        <v/>
      </c>
    </row>
    <row r="462" hidden="1" outlineLevel="1" ht="25.5" customFormat="1" customHeight="1" s="343">
      <c r="A462" s="374" t="n">
        <v>434</v>
      </c>
      <c r="B462" s="374" t="inlineStr">
        <is>
          <t>Прайс из СД ОП</t>
        </is>
      </c>
      <c r="C462" s="381" t="inlineStr">
        <is>
          <t>Переходник ширины правый SCPP-P 400 h-200 s-1,0 ТУ 3449-011-17919807-2014</t>
        </is>
      </c>
      <c r="D462" s="374" t="inlineStr">
        <is>
          <t>шт.</t>
        </is>
      </c>
      <c r="E462" s="262" t="n">
        <v>14</v>
      </c>
      <c r="F462" s="383" t="n">
        <v>55.29</v>
      </c>
      <c r="G462" s="270">
        <f>ROUND(E462*F462,2)</f>
        <v/>
      </c>
      <c r="H462" s="269">
        <f>G462/$G$719</f>
        <v/>
      </c>
      <c r="I462" s="270">
        <f>ROUND(F462*Прил.10!$D$13,2)</f>
        <v/>
      </c>
      <c r="J462" s="270">
        <f>ROUND(I462*E462,2)</f>
        <v/>
      </c>
    </row>
    <row r="463" hidden="1" outlineLevel="1" ht="38.25" customFormat="1" customHeight="1" s="343">
      <c r="A463" s="374" t="n">
        <v>435</v>
      </c>
      <c r="B463" s="374" t="inlineStr">
        <is>
          <t>11.1.03.05-0084</t>
        </is>
      </c>
      <c r="C463" s="381" t="inlineStr">
        <is>
          <t>Доски необрезные хвойных пород длиной 4-6,5 м, все ширины, толщиной 44 мм и более, II сорта</t>
        </is>
      </c>
      <c r="D463" s="374" t="inlineStr">
        <is>
          <t>м3</t>
        </is>
      </c>
      <c r="E463" s="262" t="n">
        <v>0.91596</v>
      </c>
      <c r="F463" s="383" t="n">
        <v>832.7</v>
      </c>
      <c r="G463" s="270">
        <f>ROUND(E463*F463,2)</f>
        <v/>
      </c>
      <c r="H463" s="269">
        <f>G463/$G$719</f>
        <v/>
      </c>
      <c r="I463" s="270">
        <f>ROUND(F463*Прил.10!$D$13,2)</f>
        <v/>
      </c>
      <c r="J463" s="270">
        <f>ROUND(I463*E463,2)</f>
        <v/>
      </c>
    </row>
    <row r="464" hidden="1" outlineLevel="1" ht="25.5" customFormat="1" customHeight="1" s="343">
      <c r="A464" s="374" t="n">
        <v>436</v>
      </c>
      <c r="B464" s="374" t="inlineStr">
        <is>
          <t>20.2.05.02-0011</t>
        </is>
      </c>
      <c r="C464" s="381" t="inlineStr">
        <is>
          <t>Держатель с защелкой DKC для труб диаметром 25 мм</t>
        </is>
      </c>
      <c r="D464" s="374" t="inlineStr">
        <is>
          <t>100 шт.</t>
        </is>
      </c>
      <c r="E464" s="262" t="n">
        <v>20</v>
      </c>
      <c r="F464" s="383" t="n">
        <v>38</v>
      </c>
      <c r="G464" s="270">
        <f>ROUND(E464*F464,2)</f>
        <v/>
      </c>
      <c r="H464" s="269">
        <f>G464/$G$719</f>
        <v/>
      </c>
      <c r="I464" s="270">
        <f>ROUND(F464*Прил.10!$D$13,2)</f>
        <v/>
      </c>
      <c r="J464" s="270">
        <f>ROUND(I464*E464,2)</f>
        <v/>
      </c>
    </row>
    <row r="465" hidden="1" outlineLevel="1" ht="25.5" customFormat="1" customHeight="1" s="343">
      <c r="A465" s="374" t="n">
        <v>437</v>
      </c>
      <c r="B465" s="374" t="inlineStr">
        <is>
          <t>01.7.15.04-0011</t>
        </is>
      </c>
      <c r="C465" s="381" t="inlineStr">
        <is>
          <t>Винты с полукруглой головкой длиной 50 мм</t>
        </is>
      </c>
      <c r="D465" s="374" t="inlineStr">
        <is>
          <t>т</t>
        </is>
      </c>
      <c r="E465" s="262" t="n">
        <v>0.060222</v>
      </c>
      <c r="F465" s="383" t="n">
        <v>12498.09</v>
      </c>
      <c r="G465" s="270">
        <f>ROUND(E465*F465,2)</f>
        <v/>
      </c>
      <c r="H465" s="269">
        <f>G465/$G$719</f>
        <v/>
      </c>
      <c r="I465" s="270">
        <f>ROUND(F465*Прил.10!$D$13,2)</f>
        <v/>
      </c>
      <c r="J465" s="270">
        <f>ROUND(I465*E465,2)</f>
        <v/>
      </c>
    </row>
    <row r="466" hidden="1" outlineLevel="1" ht="38.25" customFormat="1" customHeight="1" s="343">
      <c r="A466" s="374" t="n">
        <v>438</v>
      </c>
      <c r="B466" s="374" t="inlineStr">
        <is>
          <t>01.7.06.05-0041</t>
        </is>
      </c>
      <c r="C466" s="381" t="inlineStr">
        <is>
          <t>Лента изоляционная прорезиненная односторонняя ширина 20 мм, толщина 0,25-0,35 мм</t>
        </is>
      </c>
      <c r="D466" s="374" t="inlineStr">
        <is>
          <t>кг</t>
        </is>
      </c>
      <c r="E466" s="262" t="n">
        <v>24.5676</v>
      </c>
      <c r="F466" s="383" t="n">
        <v>30.38</v>
      </c>
      <c r="G466" s="270">
        <f>ROUND(E466*F466,2)</f>
        <v/>
      </c>
      <c r="H466" s="269">
        <f>G466/$G$719</f>
        <v/>
      </c>
      <c r="I466" s="270">
        <f>ROUND(F466*Прил.10!$D$13,2)</f>
        <v/>
      </c>
      <c r="J466" s="270">
        <f>ROUND(I466*E466,2)</f>
        <v/>
      </c>
    </row>
    <row r="467" hidden="1" outlineLevel="1" ht="25.5" customFormat="1" customHeight="1" s="343">
      <c r="A467" s="374" t="n">
        <v>439</v>
      </c>
      <c r="B467" s="374" t="inlineStr">
        <is>
          <t>04.1.02.01-0006</t>
        </is>
      </c>
      <c r="C467" s="381" t="inlineStr">
        <is>
          <t>Надбака на водонепроницаемость W6. Бетон песчаный, класс В15 (М200)</t>
        </is>
      </c>
      <c r="D467" s="374" t="inlineStr">
        <is>
          <t>м3</t>
        </is>
      </c>
      <c r="E467" s="262" t="n">
        <v>43.442</v>
      </c>
      <c r="F467" s="383" t="n">
        <v>17.15</v>
      </c>
      <c r="G467" s="270">
        <f>ROUND(E467*F467,2)</f>
        <v/>
      </c>
      <c r="H467" s="269">
        <f>G467/$G$719</f>
        <v/>
      </c>
      <c r="I467" s="270">
        <f>ROUND(F467*Прил.10!$D$13,2)</f>
        <v/>
      </c>
      <c r="J467" s="270">
        <f>ROUND(I467*E467,2)</f>
        <v/>
      </c>
    </row>
    <row r="468" hidden="1" outlineLevel="1" ht="38.25" customFormat="1" customHeight="1" s="343">
      <c r="A468" s="374" t="n">
        <v>440</v>
      </c>
      <c r="B468" s="374" t="inlineStr">
        <is>
          <t>23.8.03.11-0650</t>
        </is>
      </c>
      <c r="C468" s="381" t="inlineStr">
        <is>
          <t>Фланцы стальные плоские приварные из стали ВСт3сп2, ВСт3сп3, давлением 1,0 МПа (10 кгс/см2), диаметром 25 мм</t>
        </is>
      </c>
      <c r="D468" s="374" t="inlineStr">
        <is>
          <t>шт.</t>
        </is>
      </c>
      <c r="E468" s="262" t="n">
        <v>44</v>
      </c>
      <c r="F468" s="383" t="n">
        <v>16.82</v>
      </c>
      <c r="G468" s="270">
        <f>ROUND(E468*F468,2)</f>
        <v/>
      </c>
      <c r="H468" s="269">
        <f>G468/$G$719</f>
        <v/>
      </c>
      <c r="I468" s="270">
        <f>ROUND(F468*Прил.10!$D$13,2)</f>
        <v/>
      </c>
      <c r="J468" s="270">
        <f>ROUND(I468*E468,2)</f>
        <v/>
      </c>
    </row>
    <row r="469" hidden="1" outlineLevel="1" ht="51" customFormat="1" customHeight="1" s="343">
      <c r="A469" s="374" t="n">
        <v>441</v>
      </c>
      <c r="B469" s="374" t="inlineStr">
        <is>
          <t>18.2.01.06-0036</t>
        </is>
      </c>
      <c r="C469" s="381" t="inlineStr">
        <is>
          <t>Унитазы полуфарфоровые и фарфоровые УНТЦ и УНТПЦ тарельчатые с сиденьем и креплением, с прямым или косым выпуском с цельноотлитой полочкой</t>
        </is>
      </c>
      <c r="D469" s="374" t="inlineStr">
        <is>
          <t>компл.</t>
        </is>
      </c>
      <c r="E469" s="262" t="n">
        <v>2</v>
      </c>
      <c r="F469" s="383" t="n">
        <v>364.5</v>
      </c>
      <c r="G469" s="270">
        <f>ROUND(E469*F469,2)</f>
        <v/>
      </c>
      <c r="H469" s="269">
        <f>G469/$G$719</f>
        <v/>
      </c>
      <c r="I469" s="270">
        <f>ROUND(F469*Прил.10!$D$13,2)</f>
        <v/>
      </c>
      <c r="J469" s="270">
        <f>ROUND(I469*E469,2)</f>
        <v/>
      </c>
    </row>
    <row r="470" hidden="1" outlineLevel="1" ht="25.5" customFormat="1" customHeight="1" s="343">
      <c r="A470" s="374" t="n">
        <v>442</v>
      </c>
      <c r="B470" s="374" t="inlineStr">
        <is>
          <t>12.2.05.10-0017</t>
        </is>
      </c>
      <c r="C470" s="381" t="inlineStr">
        <is>
          <t>Плиты минераловатные «Лайт-Баттс» ROCKWOOL, толщина 50 мм</t>
        </is>
      </c>
      <c r="D470" s="374" t="inlineStr">
        <is>
          <t>м2</t>
        </is>
      </c>
      <c r="E470" s="262" t="n">
        <v>35</v>
      </c>
      <c r="F470" s="383" t="n">
        <v>20.37</v>
      </c>
      <c r="G470" s="270">
        <f>ROUND(E470*F470,2)</f>
        <v/>
      </c>
      <c r="H470" s="269">
        <f>G470/$G$719</f>
        <v/>
      </c>
      <c r="I470" s="270">
        <f>ROUND(F470*Прил.10!$D$13,2)</f>
        <v/>
      </c>
      <c r="J470" s="270">
        <f>ROUND(I470*E470,2)</f>
        <v/>
      </c>
    </row>
    <row r="471" hidden="1" outlineLevel="1" ht="25.5" customFormat="1" customHeight="1" s="343">
      <c r="A471" s="374" t="n">
        <v>443</v>
      </c>
      <c r="B471" s="374" t="inlineStr">
        <is>
          <t>Прайс из СД ОП</t>
        </is>
      </c>
      <c r="C471" s="381" t="inlineStr">
        <is>
          <t>Электроводонагреватель V=100 л. "ISEA". Цена: 5064руб.(с НДС)</t>
        </is>
      </c>
      <c r="D471" s="374" t="inlineStr">
        <is>
          <t>шт.</t>
        </is>
      </c>
      <c r="E471" s="262" t="n">
        <v>1</v>
      </c>
      <c r="F471" s="383" t="n">
        <v>703</v>
      </c>
      <c r="G471" s="270">
        <f>ROUND(E471*F471,2)</f>
        <v/>
      </c>
      <c r="H471" s="269">
        <f>G471/$G$719</f>
        <v/>
      </c>
      <c r="I471" s="270">
        <f>ROUND(F471*Прил.10!$D$13,2)</f>
        <v/>
      </c>
      <c r="J471" s="270">
        <f>ROUND(I471*E471,2)</f>
        <v/>
      </c>
    </row>
    <row r="472" hidden="1" outlineLevel="1" ht="38.25" customFormat="1" customHeight="1" s="343">
      <c r="A472" s="374" t="n">
        <v>444</v>
      </c>
      <c r="B472" s="374" t="inlineStr">
        <is>
          <t>Прайс из СД ОП</t>
        </is>
      </c>
      <c r="C472" s="381" t="inlineStr">
        <is>
          <t>Фиксатор кабеля TR-E 100 (07714) Цена 126.0 руб. с НДС 7175-1ПС_2-ПЛ-002-28СМ</t>
        </is>
      </c>
      <c r="D472" s="374" t="inlineStr">
        <is>
          <t>шт.</t>
        </is>
      </c>
      <c r="E472" s="262" t="n">
        <v>40</v>
      </c>
      <c r="F472" s="383" t="n">
        <v>17.5</v>
      </c>
      <c r="G472" s="270">
        <f>ROUND(E472*F472,2)</f>
        <v/>
      </c>
      <c r="H472" s="269">
        <f>G472/$G$719</f>
        <v/>
      </c>
      <c r="I472" s="270">
        <f>ROUND(F472*Прил.10!$D$13,2)</f>
        <v/>
      </c>
      <c r="J472" s="270">
        <f>ROUND(I472*E472,2)</f>
        <v/>
      </c>
    </row>
    <row r="473" hidden="1" outlineLevel="1" ht="14.25" customFormat="1" customHeight="1" s="343">
      <c r="A473" s="374" t="n">
        <v>445</v>
      </c>
      <c r="B473" s="374" t="inlineStr">
        <is>
          <t>01.2.03.03-0044</t>
        </is>
      </c>
      <c r="C473" s="381" t="inlineStr">
        <is>
          <t>Мастика битумно-латексная кровельная</t>
        </is>
      </c>
      <c r="D473" s="374" t="inlineStr">
        <is>
          <t>т</t>
        </is>
      </c>
      <c r="E473" s="262" t="n">
        <v>0.230026</v>
      </c>
      <c r="F473" s="383" t="n">
        <v>3040</v>
      </c>
      <c r="G473" s="270">
        <f>ROUND(E473*F473,2)</f>
        <v/>
      </c>
      <c r="H473" s="269">
        <f>G473/$G$719</f>
        <v/>
      </c>
      <c r="I473" s="270">
        <f>ROUND(F473*Прил.10!$D$13,2)</f>
        <v/>
      </c>
      <c r="J473" s="270">
        <f>ROUND(I473*E473,2)</f>
        <v/>
      </c>
    </row>
    <row r="474" hidden="1" outlineLevel="1" ht="14.25" customFormat="1" customHeight="1" s="343">
      <c r="A474" s="374" t="n">
        <v>446</v>
      </c>
      <c r="B474" s="374" t="inlineStr">
        <is>
          <t>14.4.02.09-0001</t>
        </is>
      </c>
      <c r="C474" s="381" t="inlineStr">
        <is>
          <t>Краска</t>
        </is>
      </c>
      <c r="D474" s="374" t="inlineStr">
        <is>
          <t>кг</t>
        </is>
      </c>
      <c r="E474" s="262" t="n">
        <v>23.951</v>
      </c>
      <c r="F474" s="383" t="n">
        <v>28.59</v>
      </c>
      <c r="G474" s="270">
        <f>ROUND(E474*F474,2)</f>
        <v/>
      </c>
      <c r="H474" s="269">
        <f>G474/$G$719</f>
        <v/>
      </c>
      <c r="I474" s="270">
        <f>ROUND(F474*Прил.10!$D$13,2)</f>
        <v/>
      </c>
      <c r="J474" s="270">
        <f>ROUND(I474*E474,2)</f>
        <v/>
      </c>
    </row>
    <row r="475" hidden="1" outlineLevel="1" ht="14.25" customFormat="1" customHeight="1" s="343">
      <c r="A475" s="374" t="n">
        <v>447</v>
      </c>
      <c r="B475" s="374" t="inlineStr">
        <is>
          <t>01.7.15.14-0062</t>
        </is>
      </c>
      <c r="C475" s="381" t="inlineStr">
        <is>
          <t>Шурупы-саморезы 4,2х16 мм</t>
        </is>
      </c>
      <c r="D475" s="374" t="inlineStr">
        <is>
          <t>100 шт.</t>
        </is>
      </c>
      <c r="E475" s="262" t="n">
        <v>67.6533</v>
      </c>
      <c r="F475" s="383" t="n">
        <v>10</v>
      </c>
      <c r="G475" s="270">
        <f>ROUND(E475*F475,2)</f>
        <v/>
      </c>
      <c r="H475" s="269">
        <f>G475/$G$719</f>
        <v/>
      </c>
      <c r="I475" s="270">
        <f>ROUND(F475*Прил.10!$D$13,2)</f>
        <v/>
      </c>
      <c r="J475" s="270">
        <f>ROUND(I475*E475,2)</f>
        <v/>
      </c>
    </row>
    <row r="476" hidden="1" outlineLevel="1" ht="38.25" customFormat="1" customHeight="1" s="343">
      <c r="A476" s="374" t="n">
        <v>448</v>
      </c>
      <c r="B476" s="374" t="inlineStr">
        <is>
          <t>19.1.01.03-0071</t>
        </is>
      </c>
      <c r="C476" s="381" t="inlineStr">
        <is>
          <t>Воздуховоды из оцинкованной стали толщиной 0,5 мм, диаметром до 200 мм ( д-160 10м; д-125 5м)</t>
        </is>
      </c>
      <c r="D476" s="374" t="inlineStr">
        <is>
          <t>м2</t>
        </is>
      </c>
      <c r="E476" s="262" t="n">
        <v>6.99</v>
      </c>
      <c r="F476" s="383" t="n">
        <v>96.28</v>
      </c>
      <c r="G476" s="270">
        <f>ROUND(E476*F476,2)</f>
        <v/>
      </c>
      <c r="H476" s="269">
        <f>G476/$G$719</f>
        <v/>
      </c>
      <c r="I476" s="270">
        <f>ROUND(F476*Прил.10!$D$13,2)</f>
        <v/>
      </c>
      <c r="J476" s="270">
        <f>ROUND(I476*E476,2)</f>
        <v/>
      </c>
    </row>
    <row r="477" hidden="1" outlineLevel="1" ht="25.5" customFormat="1" customHeight="1" s="343">
      <c r="A477" s="374" t="n">
        <v>449</v>
      </c>
      <c r="B477" s="374" t="inlineStr">
        <is>
          <t>Прайс из СД ОП</t>
        </is>
      </c>
      <c r="C477" s="381" t="inlineStr">
        <is>
          <t>Огнетушитель порошковый ОП-4(3). Цена: 605руб.(с НДС)</t>
        </is>
      </c>
      <c r="D477" s="374" t="inlineStr">
        <is>
          <t>шт</t>
        </is>
      </c>
      <c r="E477" s="262" t="n">
        <v>8</v>
      </c>
      <c r="F477" s="383" t="n">
        <v>84</v>
      </c>
      <c r="G477" s="270">
        <f>ROUND(E477*F477,2)</f>
        <v/>
      </c>
      <c r="H477" s="269">
        <f>G477/$G$719</f>
        <v/>
      </c>
      <c r="I477" s="270">
        <f>ROUND(F477*Прил.10!$D$13,2)</f>
        <v/>
      </c>
      <c r="J477" s="270">
        <f>ROUND(I477*E477,2)</f>
        <v/>
      </c>
    </row>
    <row r="478" hidden="1" outlineLevel="1" ht="38.25" customFormat="1" customHeight="1" s="343">
      <c r="A478" s="374" t="n">
        <v>450</v>
      </c>
      <c r="B478" s="374" t="inlineStr">
        <is>
          <t>05.1.03.09-0013</t>
        </is>
      </c>
      <c r="C478" s="381" t="inlineStr">
        <is>
          <t>Перемычка брусковая 2ПБ-19-3-п /бетон В15 (М200), объем 0,033 м3, расход арматуры 0,11 кг/ (серия 1.038.1-1 вып. 1)</t>
        </is>
      </c>
      <c r="D478" s="374" t="inlineStr">
        <is>
          <t>шт.</t>
        </is>
      </c>
      <c r="E478" s="262" t="n">
        <v>15</v>
      </c>
      <c r="F478" s="383" t="n">
        <v>44.47</v>
      </c>
      <c r="G478" s="270">
        <f>ROUND(E478*F478,2)</f>
        <v/>
      </c>
      <c r="H478" s="269">
        <f>G478/$G$719</f>
        <v/>
      </c>
      <c r="I478" s="270">
        <f>ROUND(F478*Прил.10!$D$13,2)</f>
        <v/>
      </c>
      <c r="J478" s="270">
        <f>ROUND(I478*E478,2)</f>
        <v/>
      </c>
    </row>
    <row r="479" hidden="1" outlineLevel="1" ht="25.5" customFormat="1" customHeight="1" s="343">
      <c r="A479" s="374" t="n">
        <v>451</v>
      </c>
      <c r="B479" s="374" t="inlineStr">
        <is>
          <t>18.3.01.04-0001</t>
        </is>
      </c>
      <c r="C479" s="381" t="inlineStr">
        <is>
          <t>Стволы пожарные ручные марки РС, диаметр 50 мм</t>
        </is>
      </c>
      <c r="D479" s="374" t="inlineStr">
        <is>
          <t>шт.</t>
        </is>
      </c>
      <c r="E479" s="262" t="n">
        <v>8</v>
      </c>
      <c r="F479" s="383" t="n">
        <v>82.56999999999999</v>
      </c>
      <c r="G479" s="270">
        <f>ROUND(E479*F479,2)</f>
        <v/>
      </c>
      <c r="H479" s="269">
        <f>G479/$G$719</f>
        <v/>
      </c>
      <c r="I479" s="270">
        <f>ROUND(F479*Прил.10!$D$13,2)</f>
        <v/>
      </c>
      <c r="J479" s="270">
        <f>ROUND(I479*E479,2)</f>
        <v/>
      </c>
    </row>
    <row r="480" hidden="1" outlineLevel="1" ht="25.5" customFormat="1" customHeight="1" s="343">
      <c r="A480" s="374" t="n">
        <v>452</v>
      </c>
      <c r="B480" s="374" t="inlineStr">
        <is>
          <t>Прайс из СД ОП</t>
        </is>
      </c>
      <c r="C480" s="381" t="inlineStr">
        <is>
          <t>Гайка с прессшайбой М12 7175-1ПС_2-ПЛ-002-28СМ</t>
        </is>
      </c>
      <c r="D480" s="374" t="inlineStr">
        <is>
          <t>шт</t>
        </is>
      </c>
      <c r="E480" s="262" t="n">
        <v>340</v>
      </c>
      <c r="F480" s="383" t="n">
        <v>1.9</v>
      </c>
      <c r="G480" s="270">
        <f>ROUND(E480*F480,2)</f>
        <v/>
      </c>
      <c r="H480" s="269">
        <f>G480/$G$719</f>
        <v/>
      </c>
      <c r="I480" s="270">
        <f>ROUND(F480*Прил.10!$D$13,2)</f>
        <v/>
      </c>
      <c r="J480" s="270">
        <f>ROUND(I480*E480,2)</f>
        <v/>
      </c>
    </row>
    <row r="481" hidden="1" outlineLevel="1" ht="38.25" customFormat="1" customHeight="1" s="343">
      <c r="A481" s="374" t="n">
        <v>453</v>
      </c>
      <c r="B481" s="374" t="inlineStr">
        <is>
          <t>18.2.02.07-0012</t>
        </is>
      </c>
      <c r="C481" s="381" t="inlineStr">
        <is>
          <t>Поддоны душевые эмалированные стальные мелкие ПМС-2 с чугунным сифоном, латунным выпуском</t>
        </is>
      </c>
      <c r="D481" s="374" t="inlineStr">
        <is>
          <t>компл.</t>
        </is>
      </c>
      <c r="E481" s="262" t="n">
        <v>1</v>
      </c>
      <c r="F481" s="383" t="n">
        <v>645</v>
      </c>
      <c r="G481" s="270">
        <f>ROUND(E481*F481,2)</f>
        <v/>
      </c>
      <c r="H481" s="269">
        <f>G481/$G$719</f>
        <v/>
      </c>
      <c r="I481" s="270">
        <f>ROUND(F481*Прил.10!$D$13,2)</f>
        <v/>
      </c>
      <c r="J481" s="270">
        <f>ROUND(I481*E481,2)</f>
        <v/>
      </c>
    </row>
    <row r="482" hidden="1" outlineLevel="1" ht="25.5" customFormat="1" customHeight="1" s="343">
      <c r="A482" s="374" t="n">
        <v>454</v>
      </c>
      <c r="B482" s="374" t="inlineStr">
        <is>
          <t>24.3.03.06-0041</t>
        </is>
      </c>
      <c r="C482" s="381" t="inlineStr">
        <is>
          <t>Трубы дренажные полиэтиленовые гофрированные диаметром 50 мм, 1 типа</t>
        </is>
      </c>
      <c r="D482" s="374" t="inlineStr">
        <is>
          <t>1000 м</t>
        </is>
      </c>
      <c r="E482" s="262" t="n">
        <v>0.06</v>
      </c>
      <c r="F482" s="383" t="n">
        <v>10650</v>
      </c>
      <c r="G482" s="270">
        <f>ROUND(E482*F482,2)</f>
        <v/>
      </c>
      <c r="H482" s="269">
        <f>G482/$G$719</f>
        <v/>
      </c>
      <c r="I482" s="270">
        <f>ROUND(F482*Прил.10!$D$13,2)</f>
        <v/>
      </c>
      <c r="J482" s="270">
        <f>ROUND(I482*E482,2)</f>
        <v/>
      </c>
    </row>
    <row r="483" hidden="1" outlineLevel="1" ht="25.5" customFormat="1" customHeight="1" s="343">
      <c r="A483" s="374" t="n">
        <v>455</v>
      </c>
      <c r="B483" s="374" t="inlineStr">
        <is>
          <t>Прайс из СД ОП</t>
        </is>
      </c>
      <c r="C483" s="381" t="inlineStr">
        <is>
          <t>Воздуховод из тонколистовой оцинкованной стали b=0.8мм ф160 L=3000</t>
        </is>
      </c>
      <c r="D483" s="374" t="inlineStr">
        <is>
          <t>шт.</t>
        </is>
      </c>
      <c r="E483" s="262" t="n">
        <v>1</v>
      </c>
      <c r="F483" s="383" t="n">
        <v>629</v>
      </c>
      <c r="G483" s="270">
        <f>ROUND(E483*F483,2)</f>
        <v/>
      </c>
      <c r="H483" s="269">
        <f>G483/$G$719</f>
        <v/>
      </c>
      <c r="I483" s="270">
        <f>ROUND(F483*Прил.10!$D$13,2)</f>
        <v/>
      </c>
      <c r="J483" s="270">
        <f>ROUND(I483*E483,2)</f>
        <v/>
      </c>
    </row>
    <row r="484" hidden="1" outlineLevel="1" ht="51" customFormat="1" customHeight="1" s="343">
      <c r="A484" s="374" t="n">
        <v>456</v>
      </c>
      <c r="B484" s="374" t="inlineStr">
        <is>
          <t>19.3.01.09-0059</t>
        </is>
      </c>
      <c r="C484" s="381" t="inlineStr">
        <is>
          <t>Клапаны обратные общего назначения из листовой и сортовой стали прямоугольного сечения Коп-2 периметром 1600 мм</t>
        </is>
      </c>
      <c r="D484" s="374" t="inlineStr">
        <is>
          <t>шт.</t>
        </is>
      </c>
      <c r="E484" s="262" t="n">
        <v>1</v>
      </c>
      <c r="F484" s="383" t="n">
        <v>628</v>
      </c>
      <c r="G484" s="270">
        <f>ROUND(E484*F484,2)</f>
        <v/>
      </c>
      <c r="H484" s="269">
        <f>G484/$G$719</f>
        <v/>
      </c>
      <c r="I484" s="270">
        <f>ROUND(F484*Прил.10!$D$13,2)</f>
        <v/>
      </c>
      <c r="J484" s="270">
        <f>ROUND(I484*E484,2)</f>
        <v/>
      </c>
    </row>
    <row r="485" hidden="1" outlineLevel="1" ht="25.5" customFormat="1" customHeight="1" s="343">
      <c r="A485" s="374" t="n">
        <v>457</v>
      </c>
      <c r="B485" s="374" t="inlineStr">
        <is>
          <t>08.4.03.03-0002</t>
        </is>
      </c>
      <c r="C485" s="381" t="inlineStr">
        <is>
          <t>Горячекатанная арматурная сталь класса А500 С, диаметром 8 мм</t>
        </is>
      </c>
      <c r="D485" s="374" t="inlineStr">
        <is>
          <t>т</t>
        </is>
      </c>
      <c r="E485" s="262" t="n">
        <v>0.0988</v>
      </c>
      <c r="F485" s="383" t="n">
        <v>6214.57</v>
      </c>
      <c r="G485" s="270">
        <f>ROUND(E485*F485,2)</f>
        <v/>
      </c>
      <c r="H485" s="269">
        <f>G485/$G$719</f>
        <v/>
      </c>
      <c r="I485" s="270">
        <f>ROUND(F485*Прил.10!$D$13,2)</f>
        <v/>
      </c>
      <c r="J485" s="270">
        <f>ROUND(I485*E485,2)</f>
        <v/>
      </c>
    </row>
    <row r="486" hidden="1" outlineLevel="1" ht="14.25" customFormat="1" customHeight="1" s="343">
      <c r="A486" s="374" t="n">
        <v>458</v>
      </c>
      <c r="B486" s="374" t="inlineStr">
        <is>
          <t>03.1.01.01-0002</t>
        </is>
      </c>
      <c r="C486" s="381" t="inlineStr">
        <is>
          <t>Гипсовые вяжущие, марка Г3</t>
        </is>
      </c>
      <c r="D486" s="374" t="inlineStr">
        <is>
          <t>т</t>
        </is>
      </c>
      <c r="E486" s="262" t="n">
        <v>0.8398949999999999</v>
      </c>
      <c r="F486" s="383" t="n">
        <v>729.99</v>
      </c>
      <c r="G486" s="270">
        <f>ROUND(E486*F486,2)</f>
        <v/>
      </c>
      <c r="H486" s="269">
        <f>G486/$G$719</f>
        <v/>
      </c>
      <c r="I486" s="270">
        <f>ROUND(F486*Прил.10!$D$13,2)</f>
        <v/>
      </c>
      <c r="J486" s="270">
        <f>ROUND(I486*E486,2)</f>
        <v/>
      </c>
    </row>
    <row r="487" hidden="1" outlineLevel="1" ht="14.25" customFormat="1" customHeight="1" s="343">
      <c r="A487" s="374" t="n">
        <v>459</v>
      </c>
      <c r="B487" s="374" t="inlineStr">
        <is>
          <t>14.4.03.17-0101</t>
        </is>
      </c>
      <c r="C487" s="381" t="inlineStr">
        <is>
          <t>Лаки канифольные, марки КФ-965</t>
        </is>
      </c>
      <c r="D487" s="374" t="inlineStr">
        <is>
          <t>т</t>
        </is>
      </c>
      <c r="E487" s="262" t="n">
        <v>0.008647999999999999</v>
      </c>
      <c r="F487" s="383" t="n">
        <v>70200.05</v>
      </c>
      <c r="G487" s="270">
        <f>ROUND(E487*F487,2)</f>
        <v/>
      </c>
      <c r="H487" s="269">
        <f>G487/$G$719</f>
        <v/>
      </c>
      <c r="I487" s="270">
        <f>ROUND(F487*Прил.10!$D$13,2)</f>
        <v/>
      </c>
      <c r="J487" s="270">
        <f>ROUND(I487*E487,2)</f>
        <v/>
      </c>
    </row>
    <row r="488" hidden="1" outlineLevel="1" ht="51" customFormat="1" customHeight="1" s="343">
      <c r="A488" s="374" t="n">
        <v>460</v>
      </c>
      <c r="B488" s="374" t="inlineStr">
        <is>
          <t>08.4.01.01-0022</t>
        </is>
      </c>
      <c r="C488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 (A1,А2)</t>
        </is>
      </c>
      <c r="D488" s="374" t="inlineStr">
        <is>
          <t>т</t>
        </is>
      </c>
      <c r="E488" s="262" t="n">
        <v>0.06</v>
      </c>
      <c r="F488" s="383" t="n">
        <v>10100</v>
      </c>
      <c r="G488" s="270">
        <f>ROUND(E488*F488,2)</f>
        <v/>
      </c>
      <c r="H488" s="269">
        <f>G488/$G$719</f>
        <v/>
      </c>
      <c r="I488" s="270">
        <f>ROUND(F488*Прил.10!$D$13,2)</f>
        <v/>
      </c>
      <c r="J488" s="270">
        <f>ROUND(I488*E488,2)</f>
        <v/>
      </c>
    </row>
    <row r="489" hidden="1" outlineLevel="1" ht="14.25" customFormat="1" customHeight="1" s="343">
      <c r="A489" s="374" t="n">
        <v>461</v>
      </c>
      <c r="B489" s="374" t="inlineStr">
        <is>
          <t>01.7.11.07-0054</t>
        </is>
      </c>
      <c r="C489" s="381" t="inlineStr">
        <is>
          <t>Электроды диаметром 6 мм Э42</t>
        </is>
      </c>
      <c r="D489" s="374" t="inlineStr">
        <is>
          <t>т</t>
        </is>
      </c>
      <c r="E489" s="262" t="n">
        <v>0.064079</v>
      </c>
      <c r="F489" s="383" t="n">
        <v>9424.15</v>
      </c>
      <c r="G489" s="270">
        <f>ROUND(E489*F489,2)</f>
        <v/>
      </c>
      <c r="H489" s="269">
        <f>G489/$G$719</f>
        <v/>
      </c>
      <c r="I489" s="270">
        <f>ROUND(F489*Прил.10!$D$13,2)</f>
        <v/>
      </c>
      <c r="J489" s="270">
        <f>ROUND(I489*E489,2)</f>
        <v/>
      </c>
    </row>
    <row r="490" hidden="1" outlineLevel="1" ht="25.5" customFormat="1" customHeight="1" s="343">
      <c r="A490" s="374" t="n">
        <v>462</v>
      </c>
      <c r="B490" s="374" t="inlineStr">
        <is>
          <t>23.8.03.12-0011</t>
        </is>
      </c>
      <c r="C490" s="381" t="inlineStr">
        <is>
          <t>Фасонные стальные сварные части, диаметр до 800 мм</t>
        </is>
      </c>
      <c r="D490" s="374" t="inlineStr">
        <is>
          <t>т</t>
        </is>
      </c>
      <c r="E490" s="262" t="n">
        <v>0.1097</v>
      </c>
      <c r="F490" s="383" t="n">
        <v>5500</v>
      </c>
      <c r="G490" s="270">
        <f>ROUND(E490*F490,2)</f>
        <v/>
      </c>
      <c r="H490" s="269">
        <f>G490/$G$719</f>
        <v/>
      </c>
      <c r="I490" s="270">
        <f>ROUND(F490*Прил.10!$D$13,2)</f>
        <v/>
      </c>
      <c r="J490" s="270">
        <f>ROUND(I490*E490,2)</f>
        <v/>
      </c>
    </row>
    <row r="491" hidden="1" outlineLevel="1" ht="25.5" customFormat="1" customHeight="1" s="343">
      <c r="A491" s="374" t="n">
        <v>463</v>
      </c>
      <c r="B491" s="374" t="inlineStr">
        <is>
          <t>Прайс из СД ОП</t>
        </is>
      </c>
      <c r="C491" s="381" t="inlineStr">
        <is>
          <t>Винт с полукруглой головкой М8 х 20 ТУ 5285-002-17919807-2014</t>
        </is>
      </c>
      <c r="D491" s="374" t="inlineStr">
        <is>
          <t>шт.</t>
        </is>
      </c>
      <c r="E491" s="262" t="n">
        <v>588</v>
      </c>
      <c r="F491" s="383" t="n">
        <v>1.01</v>
      </c>
      <c r="G491" s="270">
        <f>ROUND(E491*F491,2)</f>
        <v/>
      </c>
      <c r="H491" s="269">
        <f>G491/$G$719</f>
        <v/>
      </c>
      <c r="I491" s="270">
        <f>ROUND(F491*Прил.10!$D$13,2)</f>
        <v/>
      </c>
      <c r="J491" s="270">
        <f>ROUND(I491*E491,2)</f>
        <v/>
      </c>
    </row>
    <row r="492" hidden="1" outlineLevel="1" ht="38.25" customFormat="1" customHeight="1" s="343">
      <c r="A492" s="374" t="n">
        <v>464</v>
      </c>
      <c r="B492" s="374" t="inlineStr">
        <is>
          <t>24.3.03.02-0001</t>
        </is>
      </c>
      <c r="C492" s="381" t="inlineStr">
        <is>
          <t>Трубопроводы канализации из полиэтиленовых труб высокой плотности с гильзами, диаметром 50 мм</t>
        </is>
      </c>
      <c r="D492" s="374" t="inlineStr">
        <is>
          <t>м</t>
        </is>
      </c>
      <c r="E492" s="262" t="n">
        <v>14.97</v>
      </c>
      <c r="F492" s="383" t="n">
        <v>39.35</v>
      </c>
      <c r="G492" s="270">
        <f>ROUND(E492*F492,2)</f>
        <v/>
      </c>
      <c r="H492" s="269">
        <f>G492/$G$719</f>
        <v/>
      </c>
      <c r="I492" s="270">
        <f>ROUND(F492*Прил.10!$D$13,2)</f>
        <v/>
      </c>
      <c r="J492" s="270">
        <f>ROUND(I492*E492,2)</f>
        <v/>
      </c>
    </row>
    <row r="493" hidden="1" outlineLevel="1" ht="25.5" customFormat="1" customHeight="1" s="343">
      <c r="A493" s="374" t="n">
        <v>465</v>
      </c>
      <c r="B493" s="374" t="inlineStr">
        <is>
          <t>Прайс из СД ОП</t>
        </is>
      </c>
      <c r="C493" s="381" t="inlineStr">
        <is>
          <t>Электроводонагреватель V=50 л. "ISEA". Цена: 4183руб.(с НДС)</t>
        </is>
      </c>
      <c r="D493" s="374" t="inlineStr">
        <is>
          <t>шт.</t>
        </is>
      </c>
      <c r="E493" s="262" t="n">
        <v>1</v>
      </c>
      <c r="F493" s="383" t="n">
        <v>581</v>
      </c>
      <c r="G493" s="270">
        <f>ROUND(E493*F493,2)</f>
        <v/>
      </c>
      <c r="H493" s="269">
        <f>G493/$G$719</f>
        <v/>
      </c>
      <c r="I493" s="270">
        <f>ROUND(F493*Прил.10!$D$13,2)</f>
        <v/>
      </c>
      <c r="J493" s="270">
        <f>ROUND(I493*E493,2)</f>
        <v/>
      </c>
    </row>
    <row r="494" hidden="1" outlineLevel="1" ht="14.25" customFormat="1" customHeight="1" s="343">
      <c r="A494" s="374" t="n">
        <v>466</v>
      </c>
      <c r="B494" s="374" t="inlineStr">
        <is>
          <t>01.7.15.03-0042</t>
        </is>
      </c>
      <c r="C494" s="381" t="inlineStr">
        <is>
          <t>Болты с гайками и шайбами строительные</t>
        </is>
      </c>
      <c r="D494" s="374" t="inlineStr">
        <is>
          <t>кг</t>
        </is>
      </c>
      <c r="E494" s="262" t="n">
        <v>63.2861</v>
      </c>
      <c r="F494" s="383" t="n">
        <v>9.039999999999999</v>
      </c>
      <c r="G494" s="270">
        <f>ROUND(E494*F494,2)</f>
        <v/>
      </c>
      <c r="H494" s="269">
        <f>G494/$G$719</f>
        <v/>
      </c>
      <c r="I494" s="270">
        <f>ROUND(F494*Прил.10!$D$13,2)</f>
        <v/>
      </c>
      <c r="J494" s="270">
        <f>ROUND(I494*E494,2)</f>
        <v/>
      </c>
    </row>
    <row r="495" hidden="1" outlineLevel="1" ht="25.5" customFormat="1" customHeight="1" s="343">
      <c r="A495" s="374" t="n">
        <v>467</v>
      </c>
      <c r="B495" s="374" t="inlineStr">
        <is>
          <t>03.1.02.03-0011</t>
        </is>
      </c>
      <c r="C495" s="381" t="inlineStr">
        <is>
          <t>Известь строительная негашеная комовая, сорт I</t>
        </is>
      </c>
      <c r="D495" s="374" t="inlineStr">
        <is>
          <t>т</t>
        </is>
      </c>
      <c r="E495" s="262" t="n">
        <v>0.778823</v>
      </c>
      <c r="F495" s="383" t="n">
        <v>734.47</v>
      </c>
      <c r="G495" s="270">
        <f>ROUND(E495*F495,2)</f>
        <v/>
      </c>
      <c r="H495" s="269">
        <f>G495/$G$719</f>
        <v/>
      </c>
      <c r="I495" s="270">
        <f>ROUND(F495*Прил.10!$D$13,2)</f>
        <v/>
      </c>
      <c r="J495" s="270">
        <f>ROUND(I495*E495,2)</f>
        <v/>
      </c>
    </row>
    <row r="496" hidden="1" outlineLevel="1" ht="14.25" customFormat="1" customHeight="1" s="343">
      <c r="A496" s="374" t="n">
        <v>468</v>
      </c>
      <c r="B496" s="374" t="inlineStr">
        <is>
          <t>20.2.03.08-0001</t>
        </is>
      </c>
      <c r="C496" s="381" t="inlineStr">
        <is>
          <t>Отвод Т-образный для лотка PNK 100</t>
        </is>
      </c>
      <c r="D496" s="374" t="inlineStr">
        <is>
          <t>шт.</t>
        </is>
      </c>
      <c r="E496" s="262" t="n">
        <v>20</v>
      </c>
      <c r="F496" s="383" t="n">
        <v>28.3</v>
      </c>
      <c r="G496" s="270">
        <f>ROUND(E496*F496,2)</f>
        <v/>
      </c>
      <c r="H496" s="269">
        <f>G496/$G$719</f>
        <v/>
      </c>
      <c r="I496" s="270">
        <f>ROUND(F496*Прил.10!$D$13,2)</f>
        <v/>
      </c>
      <c r="J496" s="270">
        <f>ROUND(I496*E496,2)</f>
        <v/>
      </c>
    </row>
    <row r="497" hidden="1" outlineLevel="1" ht="14.25" customFormat="1" customHeight="1" s="343">
      <c r="A497" s="374" t="n">
        <v>469</v>
      </c>
      <c r="B497" s="374" t="inlineStr">
        <is>
          <t>01.7.15.14-0165</t>
        </is>
      </c>
      <c r="C497" s="381" t="inlineStr">
        <is>
          <t>Шурупы с полукруглой головкой 4x40 мм</t>
        </is>
      </c>
      <c r="D497" s="374" t="inlineStr">
        <is>
          <t>т</t>
        </is>
      </c>
      <c r="E497" s="262" t="n">
        <v>0.044616</v>
      </c>
      <c r="F497" s="383" t="n">
        <v>12435</v>
      </c>
      <c r="G497" s="270">
        <f>ROUND(E497*F497,2)</f>
        <v/>
      </c>
      <c r="H497" s="269">
        <f>G497/$G$719</f>
        <v/>
      </c>
      <c r="I497" s="270">
        <f>ROUND(F497*Прил.10!$D$13,2)</f>
        <v/>
      </c>
      <c r="J497" s="270">
        <f>ROUND(I497*E497,2)</f>
        <v/>
      </c>
    </row>
    <row r="498" hidden="1" outlineLevel="1" ht="14.25" customFormat="1" customHeight="1" s="343">
      <c r="A498" s="374" t="n">
        <v>470</v>
      </c>
      <c r="B498" s="374" t="inlineStr">
        <is>
          <t>11.3.03.15-0021</t>
        </is>
      </c>
      <c r="C498" s="381" t="inlineStr">
        <is>
          <t>Клинья пластиковые монтажные</t>
        </is>
      </c>
      <c r="D498" s="374" t="inlineStr">
        <is>
          <t>100 шт.</t>
        </is>
      </c>
      <c r="E498" s="262" t="n">
        <v>10.3776</v>
      </c>
      <c r="F498" s="383" t="n">
        <v>50</v>
      </c>
      <c r="G498" s="270">
        <f>ROUND(E498*F498,2)</f>
        <v/>
      </c>
      <c r="H498" s="269">
        <f>G498/$G$719</f>
        <v/>
      </c>
      <c r="I498" s="270">
        <f>ROUND(F498*Прил.10!$D$13,2)</f>
        <v/>
      </c>
      <c r="J498" s="270">
        <f>ROUND(I498*E498,2)</f>
        <v/>
      </c>
    </row>
    <row r="499" hidden="1" outlineLevel="1" ht="51" customFormat="1" customHeight="1" s="343">
      <c r="A499" s="374" t="n">
        <v>471</v>
      </c>
      <c r="B499" s="374" t="inlineStr">
        <is>
          <t>ТССЦ-301-1527</t>
        </is>
      </c>
      <c r="C499" s="381" t="inlineStr">
        <is>
          <t>Смеситель латунный с гальванопокрытием для мойки настольный, с верхней камерой смешения</t>
        </is>
      </c>
      <c r="D499" s="374" t="inlineStr">
        <is>
          <t>шт.</t>
        </is>
      </c>
      <c r="E499" s="262" t="n">
        <v>4</v>
      </c>
      <c r="F499" s="383" t="n">
        <v>127.5</v>
      </c>
      <c r="G499" s="270">
        <f>ROUND(E499*F499,2)</f>
        <v/>
      </c>
      <c r="H499" s="269">
        <f>G499/$G$719</f>
        <v/>
      </c>
      <c r="I499" s="270">
        <f>ROUND(F499*Прил.10!$D$13,2)</f>
        <v/>
      </c>
      <c r="J499" s="270">
        <f>ROUND(I499*E499,2)</f>
        <v/>
      </c>
    </row>
    <row r="500" hidden="1" outlineLevel="1" ht="38.25" customFormat="1" customHeight="1" s="343">
      <c r="A500" s="374" t="n">
        <v>472</v>
      </c>
      <c r="B500" s="374" t="inlineStr">
        <is>
          <t>19.2.01.05-0003</t>
        </is>
      </c>
      <c r="C500" s="381" t="inlineStr">
        <is>
          <t>Вставки гибкие из брезента и сортовой стали марки В-3,15 и ВВ-3,15 (к вентилятору ВО-06-300)</t>
        </is>
      </c>
      <c r="D500" s="374" t="inlineStr">
        <is>
          <t>шт.</t>
        </is>
      </c>
      <c r="E500" s="262" t="n">
        <v>4</v>
      </c>
      <c r="F500" s="383" t="n">
        <v>124.75</v>
      </c>
      <c r="G500" s="270">
        <f>ROUND(E500*F500,2)</f>
        <v/>
      </c>
      <c r="H500" s="269">
        <f>G500/$G$719</f>
        <v/>
      </c>
      <c r="I500" s="270">
        <f>ROUND(F500*Прил.10!$D$13,2)</f>
        <v/>
      </c>
      <c r="J500" s="270">
        <f>ROUND(I500*E500,2)</f>
        <v/>
      </c>
    </row>
    <row r="501" hidden="1" outlineLevel="1" ht="38.25" customFormat="1" customHeight="1" s="343">
      <c r="A501" s="374" t="n">
        <v>473</v>
      </c>
      <c r="B501" s="374" t="inlineStr">
        <is>
          <t>19.2.03.02-0083</t>
        </is>
      </c>
      <c r="C501" s="381" t="inlineStr">
        <is>
          <t>Решетки вентиляционные алюминиевые АРКТОС типа АМН, размером 150х500 мм (150х450)</t>
        </is>
      </c>
      <c r="D501" s="374" t="inlineStr">
        <is>
          <t>шт.</t>
        </is>
      </c>
      <c r="E501" s="262" t="n">
        <v>5</v>
      </c>
      <c r="F501" s="383" t="n">
        <v>98</v>
      </c>
      <c r="G501" s="270">
        <f>ROUND(E501*F501,2)</f>
        <v/>
      </c>
      <c r="H501" s="269">
        <f>G501/$G$719</f>
        <v/>
      </c>
      <c r="I501" s="270">
        <f>ROUND(F501*Прил.10!$D$13,2)</f>
        <v/>
      </c>
      <c r="J501" s="270">
        <f>ROUND(I501*E501,2)</f>
        <v/>
      </c>
    </row>
    <row r="502" hidden="1" outlineLevel="1" ht="25.5" customFormat="1" customHeight="1" s="343">
      <c r="A502" s="374" t="n">
        <v>474</v>
      </c>
      <c r="B502" s="374" t="inlineStr">
        <is>
          <t>01.7.06.03-0023</t>
        </is>
      </c>
      <c r="C502" s="381" t="inlineStr">
        <is>
          <t>Лента полиэтиленовая с липким слоем марка А</t>
        </is>
      </c>
      <c r="D502" s="374" t="inlineStr">
        <is>
          <t>кг</t>
        </is>
      </c>
      <c r="E502" s="262" t="n">
        <v>12.54914</v>
      </c>
      <c r="F502" s="383" t="n">
        <v>39.02</v>
      </c>
      <c r="G502" s="270">
        <f>ROUND(E502*F502,2)</f>
        <v/>
      </c>
      <c r="H502" s="269">
        <f>G502/$G$719</f>
        <v/>
      </c>
      <c r="I502" s="270">
        <f>ROUND(F502*Прил.10!$D$13,2)</f>
        <v/>
      </c>
      <c r="J502" s="270">
        <f>ROUND(I502*E502,2)</f>
        <v/>
      </c>
    </row>
    <row r="503" hidden="1" outlineLevel="1" ht="25.5" customFormat="1" customHeight="1" s="343">
      <c r="A503" s="374" t="n">
        <v>475</v>
      </c>
      <c r="B503" s="374" t="inlineStr">
        <is>
          <t>01.2.03.05-0012</t>
        </is>
      </c>
      <c r="C503" s="381" t="inlineStr">
        <is>
          <t>Праймер битумный ТЕХНОНИКОЛЬ №01 концентрат</t>
        </is>
      </c>
      <c r="D503" s="374" t="inlineStr">
        <is>
          <t>л</t>
        </is>
      </c>
      <c r="E503" s="262" t="n">
        <v>59.68</v>
      </c>
      <c r="F503" s="383" t="n">
        <v>8.039999999999999</v>
      </c>
      <c r="G503" s="270">
        <f>ROUND(E503*F503,2)</f>
        <v/>
      </c>
      <c r="H503" s="269">
        <f>G503/$G$719</f>
        <v/>
      </c>
      <c r="I503" s="270">
        <f>ROUND(F503*Прил.10!$D$13,2)</f>
        <v/>
      </c>
      <c r="J503" s="270">
        <f>ROUND(I503*E503,2)</f>
        <v/>
      </c>
    </row>
    <row r="504" hidden="1" outlineLevel="1" ht="25.5" customFormat="1" customHeight="1" s="343">
      <c r="A504" s="374" t="n">
        <v>476</v>
      </c>
      <c r="B504" s="374" t="inlineStr">
        <is>
          <t>Прайс из СД ОП</t>
        </is>
      </c>
      <c r="C504" s="381" t="inlineStr">
        <is>
          <t>Кусачки для проволочного лотка  7175-1ПС_2-ПЛ-002-28СМ</t>
        </is>
      </c>
      <c r="D504" s="374" t="inlineStr">
        <is>
          <t>шт</t>
        </is>
      </c>
      <c r="E504" s="262" t="n">
        <v>2</v>
      </c>
      <c r="F504" s="383" t="n">
        <v>238</v>
      </c>
      <c r="G504" s="270">
        <f>ROUND(E504*F504,2)</f>
        <v/>
      </c>
      <c r="H504" s="269">
        <f>G504/$G$719</f>
        <v/>
      </c>
      <c r="I504" s="270">
        <f>ROUND(F504*Прил.10!$D$13,2)</f>
        <v/>
      </c>
      <c r="J504" s="270">
        <f>ROUND(I504*E504,2)</f>
        <v/>
      </c>
    </row>
    <row r="505" hidden="1" outlineLevel="1" ht="14.25" customFormat="1" customHeight="1" s="343">
      <c r="A505" s="374" t="n">
        <v>477</v>
      </c>
      <c r="B505" s="374" t="inlineStr">
        <is>
          <t>01.3.02.08-0001</t>
        </is>
      </c>
      <c r="C505" s="381" t="inlineStr">
        <is>
          <t>Кислород технический газообразный</t>
        </is>
      </c>
      <c r="D505" s="374" t="inlineStr">
        <is>
          <t>м3</t>
        </is>
      </c>
      <c r="E505" s="262" t="n">
        <v>75.63775</v>
      </c>
      <c r="F505" s="383" t="n">
        <v>6.22</v>
      </c>
      <c r="G505" s="270">
        <f>ROUND(E505*F505,2)</f>
        <v/>
      </c>
      <c r="H505" s="269">
        <f>G505/$G$719</f>
        <v/>
      </c>
      <c r="I505" s="270">
        <f>ROUND(F505*Прил.10!$D$13,2)</f>
        <v/>
      </c>
      <c r="J505" s="270">
        <f>ROUND(I505*E505,2)</f>
        <v/>
      </c>
    </row>
    <row r="506" hidden="1" outlineLevel="1" ht="51" customFormat="1" customHeight="1" s="343">
      <c r="A506" s="374" t="n">
        <v>478</v>
      </c>
      <c r="B506" s="374" t="inlineStr">
        <is>
          <t>08.4.01.02-0011</t>
        </is>
      </c>
      <c r="C506" s="381" t="inlineStr">
        <is>
          <t>Детали закладные и накладные изготовленные без применения сварки, гнутья, сверления (пробивки) отверстий поставляемые отдельно</t>
        </is>
      </c>
      <c r="D506" s="374" t="inlineStr">
        <is>
          <t>т</t>
        </is>
      </c>
      <c r="E506" s="262" t="n">
        <v>0.080424</v>
      </c>
      <c r="F506" s="383" t="n">
        <v>5803.37</v>
      </c>
      <c r="G506" s="270">
        <f>ROUND(E506*F506,2)</f>
        <v/>
      </c>
      <c r="H506" s="269">
        <f>G506/$G$719</f>
        <v/>
      </c>
      <c r="I506" s="270">
        <f>ROUND(F506*Прил.10!$D$13,2)</f>
        <v/>
      </c>
      <c r="J506" s="270">
        <f>ROUND(I506*E506,2)</f>
        <v/>
      </c>
    </row>
    <row r="507" hidden="1" outlineLevel="1" ht="25.5" customFormat="1" customHeight="1" s="343">
      <c r="A507" s="374" t="n">
        <v>479</v>
      </c>
      <c r="B507" s="374" t="inlineStr">
        <is>
          <t>08.1.02.19-0017</t>
        </is>
      </c>
      <c r="C507" s="381" t="inlineStr">
        <is>
          <t>Уголок монтажный сейсмостойкий оцинкованный У1 50х50х3-2/8</t>
        </is>
      </c>
      <c r="D507" s="374" t="inlineStr">
        <is>
          <t>шт.</t>
        </is>
      </c>
      <c r="E507" s="262" t="n">
        <v>4</v>
      </c>
      <c r="F507" s="383" t="n">
        <v>116</v>
      </c>
      <c r="G507" s="270">
        <f>ROUND(E507*F507,2)</f>
        <v/>
      </c>
      <c r="H507" s="269">
        <f>G507/$G$719</f>
        <v/>
      </c>
      <c r="I507" s="270">
        <f>ROUND(F507*Прил.10!$D$13,2)</f>
        <v/>
      </c>
      <c r="J507" s="270">
        <f>ROUND(I507*E507,2)</f>
        <v/>
      </c>
    </row>
    <row r="508" hidden="1" outlineLevel="1" ht="38.25" customFormat="1" customHeight="1" s="343">
      <c r="A508" s="374" t="n">
        <v>480</v>
      </c>
      <c r="B508" s="374" t="inlineStr">
        <is>
          <t>19.1.01.03-0048</t>
        </is>
      </c>
      <c r="C508" s="381" t="inlineStr">
        <is>
          <t>Воздуховоды из оцинкованной стали с шиной и уголками толщиной 0,55 мм, периметром 900 мм (300х150 4м)</t>
        </is>
      </c>
      <c r="D508" s="374" t="inlineStr">
        <is>
          <t>м2</t>
        </is>
      </c>
      <c r="E508" s="262" t="n">
        <v>3.6</v>
      </c>
      <c r="F508" s="383" t="n">
        <v>128.06</v>
      </c>
      <c r="G508" s="270">
        <f>ROUND(E508*F508,2)</f>
        <v/>
      </c>
      <c r="H508" s="269">
        <f>G508/$G$719</f>
        <v/>
      </c>
      <c r="I508" s="270">
        <f>ROUND(F508*Прил.10!$D$13,2)</f>
        <v/>
      </c>
      <c r="J508" s="270">
        <f>ROUND(I508*E508,2)</f>
        <v/>
      </c>
    </row>
    <row r="509" hidden="1" outlineLevel="1" ht="25.5" customFormat="1" customHeight="1" s="343">
      <c r="A509" s="374" t="n">
        <v>481</v>
      </c>
      <c r="B509" s="374" t="inlineStr">
        <is>
          <t>20.4.04.02-0025</t>
        </is>
      </c>
      <c r="C509" s="381" t="inlineStr">
        <is>
          <t>Щиты распределительные навесные ЩРН-24, размер корпуса 350х300х125 мм</t>
        </is>
      </c>
      <c r="D509" s="374" t="inlineStr">
        <is>
          <t>шт.</t>
        </is>
      </c>
      <c r="E509" s="262" t="n">
        <v>2</v>
      </c>
      <c r="F509" s="383" t="n">
        <v>230</v>
      </c>
      <c r="G509" s="270">
        <f>ROUND(E509*F509,2)</f>
        <v/>
      </c>
      <c r="H509" s="269">
        <f>G509/$G$719</f>
        <v/>
      </c>
      <c r="I509" s="270">
        <f>ROUND(F509*Прил.10!$D$13,2)</f>
        <v/>
      </c>
      <c r="J509" s="270">
        <f>ROUND(I509*E509,2)</f>
        <v/>
      </c>
    </row>
    <row r="510" hidden="1" outlineLevel="1" ht="38.25" customFormat="1" customHeight="1" s="343">
      <c r="A510" s="374" t="n">
        <v>482</v>
      </c>
      <c r="B510" s="374" t="inlineStr">
        <is>
          <t>11.1.02.04-0031</t>
        </is>
      </c>
      <c r="C510" s="381" t="inlineStr">
        <is>
          <t>Лесоматериалы круглые хвойных пород для строительства диаметром 14-24 см, длиной 3-6,5 м</t>
        </is>
      </c>
      <c r="D510" s="374" t="inlineStr">
        <is>
          <t>м3</t>
        </is>
      </c>
      <c r="E510" s="262" t="n">
        <v>0.822094</v>
      </c>
      <c r="F510" s="383" t="n">
        <v>558.34</v>
      </c>
      <c r="G510" s="270">
        <f>ROUND(E510*F510,2)</f>
        <v/>
      </c>
      <c r="H510" s="269">
        <f>G510/$G$719</f>
        <v/>
      </c>
      <c r="I510" s="270">
        <f>ROUND(F510*Прил.10!$D$13,2)</f>
        <v/>
      </c>
      <c r="J510" s="270">
        <f>ROUND(I510*E510,2)</f>
        <v/>
      </c>
    </row>
    <row r="511" hidden="1" outlineLevel="1" ht="14.25" customFormat="1" customHeight="1" s="343">
      <c r="A511" s="374" t="n">
        <v>483</v>
      </c>
      <c r="B511" s="374" t="inlineStr">
        <is>
          <t>14.5.01.08-0002</t>
        </is>
      </c>
      <c r="C511" s="381" t="inlineStr">
        <is>
          <t>Герметик У-30М</t>
        </is>
      </c>
      <c r="D511" s="374" t="inlineStr">
        <is>
          <t>кг</t>
        </is>
      </c>
      <c r="E511" s="262" t="n">
        <v>13.5</v>
      </c>
      <c r="F511" s="383" t="n">
        <v>33.93</v>
      </c>
      <c r="G511" s="270">
        <f>ROUND(E511*F511,2)</f>
        <v/>
      </c>
      <c r="H511" s="269">
        <f>G511/$G$719</f>
        <v/>
      </c>
      <c r="I511" s="270">
        <f>ROUND(F511*Прил.10!$D$13,2)</f>
        <v/>
      </c>
      <c r="J511" s="270">
        <f>ROUND(I511*E511,2)</f>
        <v/>
      </c>
    </row>
    <row r="512" hidden="1" outlineLevel="1" ht="14.25" customFormat="1" customHeight="1" s="343">
      <c r="A512" s="374" t="n">
        <v>484</v>
      </c>
      <c r="B512" s="374" t="inlineStr">
        <is>
          <t>Прайс из СД ОП</t>
        </is>
      </c>
      <c r="C512" s="381" t="inlineStr">
        <is>
          <t>Болт шестигранный М12/120</t>
        </is>
      </c>
      <c r="D512" s="374" t="inlineStr">
        <is>
          <t>шт.</t>
        </is>
      </c>
      <c r="E512" s="262" t="n">
        <v>65</v>
      </c>
      <c r="F512" s="383" t="n">
        <v>7.03</v>
      </c>
      <c r="G512" s="270">
        <f>ROUND(E512*F512,2)</f>
        <v/>
      </c>
      <c r="H512" s="269">
        <f>G512/$G$719</f>
        <v/>
      </c>
      <c r="I512" s="270">
        <f>ROUND(F512*Прил.10!$D$13,2)</f>
        <v/>
      </c>
      <c r="J512" s="270">
        <f>ROUND(I512*E512,2)</f>
        <v/>
      </c>
    </row>
    <row r="513" hidden="1" outlineLevel="1" ht="25.5" customFormat="1" customHeight="1" s="343">
      <c r="A513" s="374" t="n">
        <v>485</v>
      </c>
      <c r="B513" s="374" t="inlineStr">
        <is>
          <t>Прайс из СД ОП</t>
        </is>
      </c>
      <c r="C513" s="381" t="inlineStr">
        <is>
          <t>Гайка шестигранная М12 7175-1ПС_2-ПЛ-002-28СМ</t>
        </is>
      </c>
      <c r="D513" s="374" t="inlineStr">
        <is>
          <t>шт</t>
        </is>
      </c>
      <c r="E513" s="262" t="n">
        <v>340</v>
      </c>
      <c r="F513" s="383" t="n">
        <v>1.34</v>
      </c>
      <c r="G513" s="270">
        <f>ROUND(E513*F513,2)</f>
        <v/>
      </c>
      <c r="H513" s="269">
        <f>G513/$G$719</f>
        <v/>
      </c>
      <c r="I513" s="270">
        <f>ROUND(F513*Прил.10!$D$13,2)</f>
        <v/>
      </c>
      <c r="J513" s="270">
        <f>ROUND(I513*E513,2)</f>
        <v/>
      </c>
    </row>
    <row r="514" hidden="1" outlineLevel="1" ht="14.25" customFormat="1" customHeight="1" s="343">
      <c r="A514" s="374" t="n">
        <v>486</v>
      </c>
      <c r="B514" s="374" t="inlineStr">
        <is>
          <t>01.7.06.02-0002</t>
        </is>
      </c>
      <c r="C514" s="381" t="inlineStr">
        <is>
          <t>Лента бутиловая диффузионная</t>
        </is>
      </c>
      <c r="D514" s="374" t="inlineStr">
        <is>
          <t>м</t>
        </is>
      </c>
      <c r="E514" s="262" t="n">
        <v>56.9471</v>
      </c>
      <c r="F514" s="383" t="n">
        <v>7.95</v>
      </c>
      <c r="G514" s="270">
        <f>ROUND(E514*F514,2)</f>
        <v/>
      </c>
      <c r="H514" s="269">
        <f>G514/$G$719</f>
        <v/>
      </c>
      <c r="I514" s="270">
        <f>ROUND(F514*Прил.10!$D$13,2)</f>
        <v/>
      </c>
      <c r="J514" s="270">
        <f>ROUND(I514*E514,2)</f>
        <v/>
      </c>
    </row>
    <row r="515" hidden="1" outlineLevel="1" ht="51" customFormat="1" customHeight="1" s="343">
      <c r="A515" s="374" t="n">
        <v>487</v>
      </c>
      <c r="B515" s="374" t="inlineStr">
        <is>
          <t>04.1.01.01-0008</t>
        </is>
      </c>
      <c r="C515" s="381" t="inlineStr">
        <is>
          <t>Бетон легкий на пористых заполнителях, объемная масса 800 кг/м3, крупность заполнителя более 10 мм, класс В7,5 (М100)</t>
        </is>
      </c>
      <c r="D515" s="374" t="inlineStr">
        <is>
          <t>м3</t>
        </is>
      </c>
      <c r="E515" s="262" t="n">
        <v>0.76806</v>
      </c>
      <c r="F515" s="383" t="n">
        <v>579.38</v>
      </c>
      <c r="G515" s="270">
        <f>ROUND(E515*F515,2)</f>
        <v/>
      </c>
      <c r="H515" s="269">
        <f>G515/$G$719</f>
        <v/>
      </c>
      <c r="I515" s="270">
        <f>ROUND(F515*Прил.10!$D$13,2)</f>
        <v/>
      </c>
      <c r="J515" s="270">
        <f>ROUND(I515*E515,2)</f>
        <v/>
      </c>
    </row>
    <row r="516" hidden="1" outlineLevel="1" ht="25.5" customFormat="1" customHeight="1" s="343">
      <c r="A516" s="374" t="n">
        <v>488</v>
      </c>
      <c r="B516" s="374" t="inlineStr">
        <is>
          <t>08.3.03.04-0031</t>
        </is>
      </c>
      <c r="C516" s="381" t="inlineStr">
        <is>
          <t>Проволока стальная низкоуглеродистая отожженная диаметром 0,8 мм</t>
        </is>
      </c>
      <c r="D516" s="374" t="inlineStr">
        <is>
          <t>т</t>
        </is>
      </c>
      <c r="E516" s="262" t="n">
        <v>0.041175</v>
      </c>
      <c r="F516" s="383" t="n">
        <v>10729.81</v>
      </c>
      <c r="G516" s="270">
        <f>ROUND(E516*F516,2)</f>
        <v/>
      </c>
      <c r="H516" s="269">
        <f>G516/$G$719</f>
        <v/>
      </c>
      <c r="I516" s="270">
        <f>ROUND(F516*Прил.10!$D$13,2)</f>
        <v/>
      </c>
      <c r="J516" s="270">
        <f>ROUND(I516*E516,2)</f>
        <v/>
      </c>
    </row>
    <row r="517" hidden="1" outlineLevel="1" ht="63.75" customFormat="1" customHeight="1" s="343">
      <c r="A517" s="374" t="n">
        <v>489</v>
      </c>
      <c r="B517" s="374" t="inlineStr">
        <is>
          <t>23.3.06.05-0007</t>
        </is>
      </c>
      <c r="C517" s="381" t="inlineStr">
        <is>
          <t>Трубы стальные сварные водогазопроводные с резьбой черные обыкновенные (неоцинкованные), диаметр условного прохода 65 мм, толщина стенки 4 мм</t>
        </is>
      </c>
      <c r="D517" s="374" t="inlineStr">
        <is>
          <t>м</t>
        </is>
      </c>
      <c r="E517" s="262" t="n">
        <v>8</v>
      </c>
      <c r="F517" s="383" t="n">
        <v>55.13</v>
      </c>
      <c r="G517" s="270">
        <f>ROUND(E517*F517,2)</f>
        <v/>
      </c>
      <c r="H517" s="269">
        <f>G517/$G$719</f>
        <v/>
      </c>
      <c r="I517" s="270">
        <f>ROUND(F517*Прил.10!$D$13,2)</f>
        <v/>
      </c>
      <c r="J517" s="270">
        <f>ROUND(I517*E517,2)</f>
        <v/>
      </c>
    </row>
    <row r="518" hidden="1" outlineLevel="1" ht="14.25" customFormat="1" customHeight="1" s="343">
      <c r="A518" s="374" t="n">
        <v>490</v>
      </c>
      <c r="B518" s="374" t="inlineStr">
        <is>
          <t>Прайс из СД ОП</t>
        </is>
      </c>
      <c r="C518" s="381" t="inlineStr">
        <is>
          <t>Шайба 10/125.  7175-1ПС_2-ПЛ-002-28СМ</t>
        </is>
      </c>
      <c r="D518" s="374" t="inlineStr">
        <is>
          <t>шт</t>
        </is>
      </c>
      <c r="E518" s="262" t="n">
        <v>1463</v>
      </c>
      <c r="F518" s="383" t="n">
        <v>0.3</v>
      </c>
      <c r="G518" s="270">
        <f>ROUND(E518*F518,2)</f>
        <v/>
      </c>
      <c r="H518" s="269">
        <f>G518/$G$719</f>
        <v/>
      </c>
      <c r="I518" s="270">
        <f>ROUND(F518*Прил.10!$D$13,2)</f>
        <v/>
      </c>
      <c r="J518" s="270">
        <f>ROUND(I518*E518,2)</f>
        <v/>
      </c>
    </row>
    <row r="519" hidden="1" outlineLevel="1" ht="25.5" customFormat="1" customHeight="1" s="343">
      <c r="A519" s="374" t="n">
        <v>491</v>
      </c>
      <c r="B519" s="374" t="inlineStr">
        <is>
          <t>20.2.05.04-0034</t>
        </is>
      </c>
      <c r="C519" s="381" t="inlineStr">
        <is>
          <t>Кабель-канал (короб)Электропласт" 100x60 мм</t>
        </is>
      </c>
      <c r="D519" s="374" t="inlineStr">
        <is>
          <t>100 м</t>
        </is>
      </c>
      <c r="E519" s="262" t="n">
        <v>0.32</v>
      </c>
      <c r="F519" s="383" t="n">
        <v>1359.38</v>
      </c>
      <c r="G519" s="270">
        <f>ROUND(E519*F519,2)</f>
        <v/>
      </c>
      <c r="H519" s="269">
        <f>G519/$G$719</f>
        <v/>
      </c>
      <c r="I519" s="270">
        <f>ROUND(F519*Прил.10!$D$13,2)</f>
        <v/>
      </c>
      <c r="J519" s="270">
        <f>ROUND(I519*E519,2)</f>
        <v/>
      </c>
    </row>
    <row r="520" hidden="1" outlineLevel="1" ht="38.25" customFormat="1" customHeight="1" s="343">
      <c r="A520" s="374" t="n">
        <v>492</v>
      </c>
      <c r="B520" s="374" t="inlineStr">
        <is>
          <t>08.4.03.03-0032</t>
        </is>
      </c>
      <c r="C520" s="381" t="inlineStr">
        <is>
          <t>Горячекатаная арматурная сталь периодического профиля класса А-III, диаметром 12 мм</t>
        </is>
      </c>
      <c r="D520" s="374" t="inlineStr">
        <is>
          <t>т</t>
        </is>
      </c>
      <c r="E520" s="262" t="n">
        <v>0.0544</v>
      </c>
      <c r="F520" s="383" t="n">
        <v>7996.33</v>
      </c>
      <c r="G520" s="270">
        <f>ROUND(E520*F520,2)</f>
        <v/>
      </c>
      <c r="H520" s="269">
        <f>G520/$G$719</f>
        <v/>
      </c>
      <c r="I520" s="270">
        <f>ROUND(F520*Прил.10!$D$13,2)</f>
        <v/>
      </c>
      <c r="J520" s="270">
        <f>ROUND(I520*E520,2)</f>
        <v/>
      </c>
    </row>
    <row r="521" hidden="1" outlineLevel="1" ht="25.5" customFormat="1" customHeight="1" s="343">
      <c r="A521" s="374" t="n">
        <v>493</v>
      </c>
      <c r="B521" s="374" t="inlineStr">
        <is>
          <t>07.2.06.06-0081</t>
        </is>
      </c>
      <c r="C521" s="381" t="inlineStr">
        <is>
          <t>ТПУ014-01 пластина (рихтовочная пластина) пластина заземления</t>
        </is>
      </c>
      <c r="D521" s="374" t="inlineStr">
        <is>
          <t>100 шт.</t>
        </is>
      </c>
      <c r="E521" s="262" t="n">
        <v>1</v>
      </c>
      <c r="F521" s="383" t="n">
        <v>425</v>
      </c>
      <c r="G521" s="270">
        <f>ROUND(E521*F521,2)</f>
        <v/>
      </c>
      <c r="H521" s="269">
        <f>G521/$G$719</f>
        <v/>
      </c>
      <c r="I521" s="270">
        <f>ROUND(F521*Прил.10!$D$13,2)</f>
        <v/>
      </c>
      <c r="J521" s="270">
        <f>ROUND(I521*E521,2)</f>
        <v/>
      </c>
    </row>
    <row r="522" hidden="1" outlineLevel="1" ht="14.25" customFormat="1" customHeight="1" s="343">
      <c r="A522" s="374" t="n">
        <v>494</v>
      </c>
      <c r="B522" s="374" t="inlineStr">
        <is>
          <t>Прайс из СД ОП</t>
        </is>
      </c>
      <c r="C522" s="381" t="inlineStr">
        <is>
          <t>Стеклосетка «Конверс» 5*5</t>
        </is>
      </c>
      <c r="D522" s="374" t="inlineStr">
        <is>
          <t>м2</t>
        </is>
      </c>
      <c r="E522" s="262" t="n">
        <v>45</v>
      </c>
      <c r="F522" s="383" t="n">
        <v>9.42</v>
      </c>
      <c r="G522" s="270">
        <f>ROUND(E522*F522,2)</f>
        <v/>
      </c>
      <c r="H522" s="269">
        <f>G522/$G$719</f>
        <v/>
      </c>
      <c r="I522" s="270">
        <f>ROUND(F522*Прил.10!$D$13,2)</f>
        <v/>
      </c>
      <c r="J522" s="270">
        <f>ROUND(I522*E522,2)</f>
        <v/>
      </c>
    </row>
    <row r="523" hidden="1" outlineLevel="1" ht="25.5" customFormat="1" customHeight="1" s="343">
      <c r="A523" s="374" t="n">
        <v>495</v>
      </c>
      <c r="B523" s="374" t="inlineStr">
        <is>
          <t>04.1.02.05-0006</t>
        </is>
      </c>
      <c r="C523" s="381" t="inlineStr">
        <is>
          <t>Надбавка на водонепроницаемость W6. Бетон тяжелый, класс В15 (М200)</t>
        </is>
      </c>
      <c r="D523" s="374" t="inlineStr">
        <is>
          <t>м3</t>
        </is>
      </c>
      <c r="E523" s="262" t="n">
        <v>20.094</v>
      </c>
      <c r="F523" s="383" t="n">
        <v>20.75</v>
      </c>
      <c r="G523" s="270">
        <f>ROUND(E523*F523,2)</f>
        <v/>
      </c>
      <c r="H523" s="269">
        <f>G523/$G$719</f>
        <v/>
      </c>
      <c r="I523" s="270">
        <f>ROUND(F523*Прил.10!$D$13,2)</f>
        <v/>
      </c>
      <c r="J523" s="270">
        <f>ROUND(I523*E523,2)</f>
        <v/>
      </c>
    </row>
    <row r="524" hidden="1" outlineLevel="1" ht="14.25" customFormat="1" customHeight="1" s="343">
      <c r="A524" s="374" t="n">
        <v>496</v>
      </c>
      <c r="B524" s="374" t="inlineStr">
        <is>
          <t>01.7.20.08-0071</t>
        </is>
      </c>
      <c r="C524" s="381" t="inlineStr">
        <is>
          <t>Канаты пеньковые пропитанные</t>
        </is>
      </c>
      <c r="D524" s="374" t="inlineStr">
        <is>
          <t>т</t>
        </is>
      </c>
      <c r="E524" s="262" t="n">
        <v>0.010902</v>
      </c>
      <c r="F524" s="383" t="n">
        <v>37905.89</v>
      </c>
      <c r="G524" s="270">
        <f>ROUND(E524*F524,2)</f>
        <v/>
      </c>
      <c r="H524" s="269">
        <f>G524/$G$719</f>
        <v/>
      </c>
      <c r="I524" s="270">
        <f>ROUND(F524*Прил.10!$D$13,2)</f>
        <v/>
      </c>
      <c r="J524" s="270">
        <f>ROUND(I524*E524,2)</f>
        <v/>
      </c>
    </row>
    <row r="525" hidden="1" outlineLevel="1" ht="14.25" customFormat="1" customHeight="1" s="343">
      <c r="A525" s="374" t="n">
        <v>497</v>
      </c>
      <c r="B525" s="374" t="inlineStr">
        <is>
          <t>01.3.01.02-0002</t>
        </is>
      </c>
      <c r="C525" s="381" t="inlineStr">
        <is>
          <t>Вазелин технический</t>
        </is>
      </c>
      <c r="D525" s="374" t="inlineStr">
        <is>
          <t>кг</t>
        </is>
      </c>
      <c r="E525" s="262" t="n">
        <v>9.173</v>
      </c>
      <c r="F525" s="383" t="n">
        <v>45</v>
      </c>
      <c r="G525" s="270">
        <f>ROUND(E525*F525,2)</f>
        <v/>
      </c>
      <c r="H525" s="269">
        <f>G525/$G$719</f>
        <v/>
      </c>
      <c r="I525" s="270">
        <f>ROUND(F525*Прил.10!$D$13,2)</f>
        <v/>
      </c>
      <c r="J525" s="270">
        <f>ROUND(I525*E525,2)</f>
        <v/>
      </c>
    </row>
    <row r="526" hidden="1" outlineLevel="1" ht="14.25" customFormat="1" customHeight="1" s="343">
      <c r="A526" s="374" t="n">
        <v>498</v>
      </c>
      <c r="B526" s="374" t="inlineStr">
        <is>
          <t>14.4.03.03-0002</t>
        </is>
      </c>
      <c r="C526" s="381" t="inlineStr">
        <is>
          <t>Лак битумный БТ-123</t>
        </is>
      </c>
      <c r="D526" s="374" t="inlineStr">
        <is>
          <t>т</t>
        </is>
      </c>
      <c r="E526" s="262" t="n">
        <v>0.052272</v>
      </c>
      <c r="F526" s="383" t="n">
        <v>7833.26</v>
      </c>
      <c r="G526" s="270">
        <f>ROUND(E526*F526,2)</f>
        <v/>
      </c>
      <c r="H526" s="269">
        <f>G526/$G$719</f>
        <v/>
      </c>
      <c r="I526" s="270">
        <f>ROUND(F526*Прил.10!$D$13,2)</f>
        <v/>
      </c>
      <c r="J526" s="270">
        <f>ROUND(I526*E526,2)</f>
        <v/>
      </c>
    </row>
    <row r="527" hidden="1" outlineLevel="1" ht="14.25" customFormat="1" customHeight="1" s="343">
      <c r="A527" s="374" t="n">
        <v>499</v>
      </c>
      <c r="B527" s="374" t="inlineStr">
        <is>
          <t>14.5.05.01-0011</t>
        </is>
      </c>
      <c r="C527" s="381" t="inlineStr">
        <is>
          <t>Олифа комбинированная, марки К-2</t>
        </is>
      </c>
      <c r="D527" s="374" t="inlineStr">
        <is>
          <t>т</t>
        </is>
      </c>
      <c r="E527" s="262" t="n">
        <v>0.019498</v>
      </c>
      <c r="F527" s="383" t="n">
        <v>20774.95</v>
      </c>
      <c r="G527" s="270">
        <f>ROUND(E527*F527,2)</f>
        <v/>
      </c>
      <c r="H527" s="269">
        <f>G527/$G$719</f>
        <v/>
      </c>
      <c r="I527" s="270">
        <f>ROUND(F527*Прил.10!$D$13,2)</f>
        <v/>
      </c>
      <c r="J527" s="270">
        <f>ROUND(I527*E527,2)</f>
        <v/>
      </c>
    </row>
    <row r="528" hidden="1" outlineLevel="1" ht="25.5" customFormat="1" customHeight="1" s="343">
      <c r="A528" s="374" t="n">
        <v>500</v>
      </c>
      <c r="B528" s="374" t="inlineStr">
        <is>
          <t>20.4.04.02-0046</t>
        </is>
      </c>
      <c r="C528" s="381" t="inlineStr">
        <is>
          <t>Щиты распределительные наружной установки ЩРН-36 IP31 (520х310х120 мм)</t>
        </is>
      </c>
      <c r="D528" s="374" t="inlineStr">
        <is>
          <t>шт.</t>
        </is>
      </c>
      <c r="E528" s="262" t="n">
        <v>2</v>
      </c>
      <c r="F528" s="383" t="n">
        <v>202</v>
      </c>
      <c r="G528" s="270">
        <f>ROUND(E528*F528,2)</f>
        <v/>
      </c>
      <c r="H528" s="269">
        <f>G528/$G$719</f>
        <v/>
      </c>
      <c r="I528" s="270">
        <f>ROUND(F528*Прил.10!$D$13,2)</f>
        <v/>
      </c>
      <c r="J528" s="270">
        <f>ROUND(I528*E528,2)</f>
        <v/>
      </c>
    </row>
    <row r="529" hidden="1" outlineLevel="1" ht="25.5" customFormat="1" customHeight="1" s="343">
      <c r="A529" s="374" t="n">
        <v>501</v>
      </c>
      <c r="B529" s="374" t="inlineStr">
        <is>
          <t>19.2.03.02-0133</t>
        </is>
      </c>
      <c r="C529" s="381" t="inlineStr">
        <is>
          <t>Решетки вентиляционные алюминиевые АРКТОС типа АРН размером 200х200 мм</t>
        </is>
      </c>
      <c r="D529" s="374" t="inlineStr">
        <is>
          <t>шт.</t>
        </is>
      </c>
      <c r="E529" s="262" t="n">
        <v>4</v>
      </c>
      <c r="F529" s="383" t="n">
        <v>100.25</v>
      </c>
      <c r="G529" s="270">
        <f>ROUND(E529*F529,2)</f>
        <v/>
      </c>
      <c r="H529" s="269">
        <f>G529/$G$719</f>
        <v/>
      </c>
      <c r="I529" s="270">
        <f>ROUND(F529*Прил.10!$D$13,2)</f>
        <v/>
      </c>
      <c r="J529" s="270">
        <f>ROUND(I529*E529,2)</f>
        <v/>
      </c>
    </row>
    <row r="530" hidden="1" outlineLevel="1" ht="14.25" customFormat="1" customHeight="1" s="343">
      <c r="A530" s="374" t="n">
        <v>502</v>
      </c>
      <c r="B530" s="374" t="inlineStr">
        <is>
          <t>01.7.15.01-0037</t>
        </is>
      </c>
      <c r="C530" s="381" t="inlineStr">
        <is>
          <t>Анкер забивной М10</t>
        </is>
      </c>
      <c r="D530" s="374" t="inlineStr">
        <is>
          <t>100 шт.</t>
        </is>
      </c>
      <c r="E530" s="262" t="n">
        <v>4.8</v>
      </c>
      <c r="F530" s="383" t="n">
        <v>82.92</v>
      </c>
      <c r="G530" s="270">
        <f>ROUND(E530*F530,2)</f>
        <v/>
      </c>
      <c r="H530" s="269">
        <f>G530/$G$719</f>
        <v/>
      </c>
      <c r="I530" s="270">
        <f>ROUND(F530*Прил.10!$D$13,2)</f>
        <v/>
      </c>
      <c r="J530" s="270">
        <f>ROUND(I530*E530,2)</f>
        <v/>
      </c>
    </row>
    <row r="531" hidden="1" outlineLevel="1" ht="25.5" customFormat="1" customHeight="1" s="343">
      <c r="A531" s="374" t="n">
        <v>503</v>
      </c>
      <c r="B531" s="374" t="inlineStr">
        <is>
          <t>08.3.02.01-0041</t>
        </is>
      </c>
      <c r="C531" s="381" t="inlineStr">
        <is>
          <t>Лента стальная упаковочная, мягкая, нормальной точности 0,7х20-50 мм</t>
        </is>
      </c>
      <c r="D531" s="374" t="inlineStr">
        <is>
          <t>т</t>
        </is>
      </c>
      <c r="E531" s="262" t="n">
        <v>0.052054</v>
      </c>
      <c r="F531" s="383" t="n">
        <v>7589.62</v>
      </c>
      <c r="G531" s="270">
        <f>ROUND(E531*F531,2)</f>
        <v/>
      </c>
      <c r="H531" s="269">
        <f>G531/$G$719</f>
        <v/>
      </c>
      <c r="I531" s="270">
        <f>ROUND(F531*Прил.10!$D$13,2)</f>
        <v/>
      </c>
      <c r="J531" s="270">
        <f>ROUND(I531*E531,2)</f>
        <v/>
      </c>
    </row>
    <row r="532" hidden="1" outlineLevel="1" ht="25.5" customFormat="1" customHeight="1" s="343">
      <c r="A532" s="374" t="n">
        <v>504</v>
      </c>
      <c r="B532" s="374" t="inlineStr">
        <is>
          <t>Прайс из СД ОП</t>
        </is>
      </c>
      <c r="C532" s="381" t="inlineStr">
        <is>
          <t>Лючок для замера параметров воздуха А9-57</t>
        </is>
      </c>
      <c r="D532" s="374" t="inlineStr">
        <is>
          <t>шт.</t>
        </is>
      </c>
      <c r="E532" s="262" t="n">
        <v>9</v>
      </c>
      <c r="F532" s="383" t="n">
        <v>43.78</v>
      </c>
      <c r="G532" s="270">
        <f>ROUND(E532*F532,2)</f>
        <v/>
      </c>
      <c r="H532" s="269">
        <f>G532/$G$719</f>
        <v/>
      </c>
      <c r="I532" s="270">
        <f>ROUND(F532*Прил.10!$D$13,2)</f>
        <v/>
      </c>
      <c r="J532" s="270">
        <f>ROUND(I532*E532,2)</f>
        <v/>
      </c>
    </row>
    <row r="533" hidden="1" outlineLevel="1" ht="25.5" customFormat="1" customHeight="1" s="343">
      <c r="A533" s="374" t="n">
        <v>505</v>
      </c>
      <c r="B533" s="374" t="inlineStr">
        <is>
          <t>04.3.01.07-0012</t>
        </is>
      </c>
      <c r="C533" s="381" t="inlineStr">
        <is>
          <t>Раствор готовый отделочный тяжелый, известковый 1:2,5</t>
        </is>
      </c>
      <c r="D533" s="374" t="inlineStr">
        <is>
          <t>м3</t>
        </is>
      </c>
      <c r="E533" s="262" t="n">
        <v>0.7719</v>
      </c>
      <c r="F533" s="383" t="n">
        <v>510.4</v>
      </c>
      <c r="G533" s="270">
        <f>ROUND(E533*F533,2)</f>
        <v/>
      </c>
      <c r="H533" s="269">
        <f>G533/$G$719</f>
        <v/>
      </c>
      <c r="I533" s="270">
        <f>ROUND(F533*Прил.10!$D$13,2)</f>
        <v/>
      </c>
      <c r="J533" s="270">
        <f>ROUND(I533*E533,2)</f>
        <v/>
      </c>
    </row>
    <row r="534" hidden="1" outlineLevel="1" ht="14.25" customFormat="1" customHeight="1" s="343">
      <c r="A534" s="374" t="n">
        <v>506</v>
      </c>
      <c r="B534" s="374" t="inlineStr">
        <is>
          <t>01.1.02.10-0021</t>
        </is>
      </c>
      <c r="C534" s="381" t="inlineStr">
        <is>
          <t>Асбест хризотиловый марки К-6-30</t>
        </is>
      </c>
      <c r="D534" s="374" t="inlineStr">
        <is>
          <t>т</t>
        </is>
      </c>
      <c r="E534" s="262" t="n">
        <v>0.33656</v>
      </c>
      <c r="F534" s="383" t="n">
        <v>1159.97</v>
      </c>
      <c r="G534" s="270">
        <f>ROUND(E534*F534,2)</f>
        <v/>
      </c>
      <c r="H534" s="269">
        <f>G534/$G$719</f>
        <v/>
      </c>
      <c r="I534" s="270">
        <f>ROUND(F534*Прил.10!$D$13,2)</f>
        <v/>
      </c>
      <c r="J534" s="270">
        <f>ROUND(I534*E534,2)</f>
        <v/>
      </c>
    </row>
    <row r="535" hidden="1" outlineLevel="1" ht="51" customFormat="1" customHeight="1" s="343">
      <c r="A535" s="374" t="n">
        <v>507</v>
      </c>
      <c r="B535" s="374" t="inlineStr">
        <is>
          <t>Прайс из СД ОП</t>
        </is>
      </c>
      <c r="C535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450х150</t>
        </is>
      </c>
      <c r="D535" s="374" t="inlineStr">
        <is>
          <t>шт.</t>
        </is>
      </c>
      <c r="E535" s="262" t="n">
        <v>1</v>
      </c>
      <c r="F535" s="383" t="n">
        <v>387</v>
      </c>
      <c r="G535" s="270">
        <f>ROUND(E535*F535,2)</f>
        <v/>
      </c>
      <c r="H535" s="269">
        <f>G535/$G$719</f>
        <v/>
      </c>
      <c r="I535" s="270">
        <f>ROUND(F535*Прил.10!$D$13,2)</f>
        <v/>
      </c>
      <c r="J535" s="270">
        <f>ROUND(I535*E535,2)</f>
        <v/>
      </c>
    </row>
    <row r="536" hidden="1" outlineLevel="1" ht="25.5" customFormat="1" customHeight="1" s="343">
      <c r="A536" s="374" t="n">
        <v>508</v>
      </c>
      <c r="B536" s="374" t="inlineStr">
        <is>
          <t>01.8.01.06-0002</t>
        </is>
      </c>
      <c r="C536" s="381" t="inlineStr">
        <is>
          <t>Сетка стеклотканевая, размер 2х2 мм, плотность 60 г/м2</t>
        </is>
      </c>
      <c r="D536" s="374" t="inlineStr">
        <is>
          <t>10 м2</t>
        </is>
      </c>
      <c r="E536" s="262" t="n">
        <v>17.9</v>
      </c>
      <c r="F536" s="383" t="n">
        <v>21.28</v>
      </c>
      <c r="G536" s="270">
        <f>ROUND(E536*F536,2)</f>
        <v/>
      </c>
      <c r="H536" s="269">
        <f>G536/$G$719</f>
        <v/>
      </c>
      <c r="I536" s="270">
        <f>ROUND(F536*Прил.10!$D$13,2)</f>
        <v/>
      </c>
      <c r="J536" s="270">
        <f>ROUND(I536*E536,2)</f>
        <v/>
      </c>
    </row>
    <row r="537" hidden="1" outlineLevel="1" ht="14.25" customFormat="1" customHeight="1" s="343">
      <c r="A537" s="374" t="n">
        <v>509</v>
      </c>
      <c r="B537" s="374" t="inlineStr">
        <is>
          <t>Прайс из СД ОП</t>
        </is>
      </c>
      <c r="C537" s="381" t="inlineStr">
        <is>
          <t>Шайба 6 125 ТУ 5285-002-17919807-2014</t>
        </is>
      </c>
      <c r="D537" s="374" t="inlineStr">
        <is>
          <t>шт.</t>
        </is>
      </c>
      <c r="E537" s="262" t="n">
        <v>6280</v>
      </c>
      <c r="F537" s="383" t="n">
        <v>0.06</v>
      </c>
      <c r="G537" s="270">
        <f>ROUND(E537*F537,2)</f>
        <v/>
      </c>
      <c r="H537" s="269">
        <f>G537/$G$719</f>
        <v/>
      </c>
      <c r="I537" s="270">
        <f>ROUND(F537*Прил.10!$D$13,2)</f>
        <v/>
      </c>
      <c r="J537" s="270">
        <f>ROUND(I537*E537,2)</f>
        <v/>
      </c>
    </row>
    <row r="538" hidden="1" outlineLevel="1" ht="38.25" customFormat="1" customHeight="1" s="343">
      <c r="A538" s="374" t="n">
        <v>510</v>
      </c>
      <c r="B538" s="374" t="inlineStr">
        <is>
          <t>19.1.01.03-0046</t>
        </is>
      </c>
      <c r="C538" s="381" t="inlineStr">
        <is>
          <t>Воздуховоды из оцинкованной стали с шиной и уголками толщиной 0,55 мм, периметром 700 мм (b=0.5мм 150х200 4м)</t>
        </is>
      </c>
      <c r="D538" s="374" t="inlineStr">
        <is>
          <t>м2</t>
        </is>
      </c>
      <c r="E538" s="262" t="n">
        <v>2.8</v>
      </c>
      <c r="F538" s="383" t="n">
        <v>133.57</v>
      </c>
      <c r="G538" s="270">
        <f>ROUND(E538*F538,2)</f>
        <v/>
      </c>
      <c r="H538" s="269">
        <f>G538/$G$719</f>
        <v/>
      </c>
      <c r="I538" s="270">
        <f>ROUND(F538*Прил.10!$D$13,2)</f>
        <v/>
      </c>
      <c r="J538" s="270">
        <f>ROUND(I538*E538,2)</f>
        <v/>
      </c>
    </row>
    <row r="539" hidden="1" outlineLevel="1" ht="51" customFormat="1" customHeight="1" s="343">
      <c r="A539" s="374" t="n">
        <v>511</v>
      </c>
      <c r="B539" s="374" t="inlineStr">
        <is>
          <t>12.2.05.10-0024</t>
        </is>
      </c>
      <c r="C539" s="381" t="inlineStr">
        <is>
          <t>Плиты огнезащитные ТехноНИКОЛЬ (ТУ 5762-004-74182181- 2008) для изоляции конструкций из металла, толщина 20-200 мм</t>
        </is>
      </c>
      <c r="D539" s="374" t="inlineStr">
        <is>
          <t>м3</t>
        </is>
      </c>
      <c r="E539" s="262" t="n">
        <v>0.26</v>
      </c>
      <c r="F539" s="383" t="n">
        <v>1434.62</v>
      </c>
      <c r="G539" s="270">
        <f>ROUND(E539*F539,2)</f>
        <v/>
      </c>
      <c r="H539" s="269">
        <f>G539/$G$719</f>
        <v/>
      </c>
      <c r="I539" s="270">
        <f>ROUND(F539*Прил.10!$D$13,2)</f>
        <v/>
      </c>
      <c r="J539" s="270">
        <f>ROUND(I539*E539,2)</f>
        <v/>
      </c>
    </row>
    <row r="540" hidden="1" outlineLevel="1" ht="25.5" customFormat="1" customHeight="1" s="343">
      <c r="A540" s="374" t="n">
        <v>512</v>
      </c>
      <c r="B540" s="374" t="inlineStr">
        <is>
          <t>19.1.04.02-0004</t>
        </is>
      </c>
      <c r="C540" s="381" t="inlineStr">
        <is>
          <t>Дефлекторы статические из оцинкованной стали ДС-160, диаметр 160 мм</t>
        </is>
      </c>
      <c r="D540" s="374" t="inlineStr">
        <is>
          <t>шт.</t>
        </is>
      </c>
      <c r="E540" s="262" t="n">
        <v>1</v>
      </c>
      <c r="F540" s="383" t="n">
        <v>366</v>
      </c>
      <c r="G540" s="270">
        <f>ROUND(E540*F540,2)</f>
        <v/>
      </c>
      <c r="H540" s="269">
        <f>G540/$G$719</f>
        <v/>
      </c>
      <c r="I540" s="270">
        <f>ROUND(F540*Прил.10!$D$13,2)</f>
        <v/>
      </c>
      <c r="J540" s="270">
        <f>ROUND(I540*E540,2)</f>
        <v/>
      </c>
    </row>
    <row r="541" hidden="1" outlineLevel="1" ht="25.5" customFormat="1" customHeight="1" s="343">
      <c r="A541" s="374" t="n">
        <v>513</v>
      </c>
      <c r="B541" s="374" t="inlineStr">
        <is>
          <t>01.7.15.07-0005</t>
        </is>
      </c>
      <c r="C541" s="381" t="inlineStr">
        <is>
          <t>Дюбели монтажные 10х130 (10х132, 10х150) мм</t>
        </is>
      </c>
      <c r="D541" s="374" t="inlineStr">
        <is>
          <t>10 шт.</t>
        </is>
      </c>
      <c r="E541" s="262" t="n">
        <v>51.38689</v>
      </c>
      <c r="F541" s="383" t="n">
        <v>7.03</v>
      </c>
      <c r="G541" s="270">
        <f>ROUND(E541*F541,2)</f>
        <v/>
      </c>
      <c r="H541" s="269">
        <f>G541/$G$719</f>
        <v/>
      </c>
      <c r="I541" s="270">
        <f>ROUND(F541*Прил.10!$D$13,2)</f>
        <v/>
      </c>
      <c r="J541" s="270">
        <f>ROUND(I541*E541,2)</f>
        <v/>
      </c>
    </row>
    <row r="542" hidden="1" outlineLevel="1" ht="14.25" customFormat="1" customHeight="1" s="343">
      <c r="A542" s="374" t="n">
        <v>514</v>
      </c>
      <c r="B542" s="374" t="inlineStr">
        <is>
          <t>11.2.13.06-0011</t>
        </is>
      </c>
      <c r="C542" s="381" t="inlineStr">
        <is>
          <t>Щиты: настила</t>
        </is>
      </c>
      <c r="D542" s="374" t="inlineStr">
        <is>
          <t>м2</t>
        </is>
      </c>
      <c r="E542" s="262" t="n">
        <v>9.768000000000001</v>
      </c>
      <c r="F542" s="383" t="n">
        <v>35.22</v>
      </c>
      <c r="G542" s="270">
        <f>ROUND(E542*F542,2)</f>
        <v/>
      </c>
      <c r="H542" s="269">
        <f>G542/$G$719</f>
        <v/>
      </c>
      <c r="I542" s="270">
        <f>ROUND(F542*Прил.10!$D$13,2)</f>
        <v/>
      </c>
      <c r="J542" s="270">
        <f>ROUND(I542*E542,2)</f>
        <v/>
      </c>
    </row>
    <row r="543" hidden="1" outlineLevel="1" ht="14.25" customFormat="1" customHeight="1" s="343">
      <c r="A543" s="374" t="n">
        <v>515</v>
      </c>
      <c r="B543" s="374" t="inlineStr">
        <is>
          <t>04.1.02.01-0009</t>
        </is>
      </c>
      <c r="C543" s="381" t="inlineStr">
        <is>
          <t>Бетон песчаный, класс В25 (М350)</t>
        </is>
      </c>
      <c r="D543" s="374" t="inlineStr">
        <is>
          <t>м3</t>
        </is>
      </c>
      <c r="E543" s="262" t="n">
        <v>14.9205</v>
      </c>
      <c r="F543" s="383" t="n">
        <v>22.85</v>
      </c>
      <c r="G543" s="270">
        <f>ROUND(E543*F543,2)</f>
        <v/>
      </c>
      <c r="H543" s="269">
        <f>G543/$G$719</f>
        <v/>
      </c>
      <c r="I543" s="270">
        <f>ROUND(F543*Прил.10!$D$13,2)</f>
        <v/>
      </c>
      <c r="J543" s="270">
        <f>ROUND(I543*E543,2)</f>
        <v/>
      </c>
    </row>
    <row r="544" hidden="1" outlineLevel="1" ht="51" customFormat="1" customHeight="1" s="343">
      <c r="A544" s="374" t="n">
        <v>516</v>
      </c>
      <c r="B544" s="374" t="inlineStr">
        <is>
          <t>18.3.01.01-0041</t>
        </is>
      </c>
      <c r="C544" s="381" t="inlineStr">
        <is>
          <t>Головки для пожарных рукавов соединительные напорные, давлением 1,2 МПа (12 кгс/см2) рукавные, диаметром 50 мм</t>
        </is>
      </c>
      <c r="D544" s="374" t="inlineStr">
        <is>
          <t>шт.</t>
        </is>
      </c>
      <c r="E544" s="262" t="n">
        <v>24</v>
      </c>
      <c r="F544" s="383" t="n">
        <v>14.2</v>
      </c>
      <c r="G544" s="270">
        <f>ROUND(E544*F544,2)</f>
        <v/>
      </c>
      <c r="H544" s="269">
        <f>G544/$G$719</f>
        <v/>
      </c>
      <c r="I544" s="270">
        <f>ROUND(F544*Прил.10!$D$13,2)</f>
        <v/>
      </c>
      <c r="J544" s="270">
        <f>ROUND(I544*E544,2)</f>
        <v/>
      </c>
    </row>
    <row r="545" hidden="1" outlineLevel="1" ht="14.25" customFormat="1" customHeight="1" s="343">
      <c r="A545" s="374" t="n">
        <v>517</v>
      </c>
      <c r="B545" s="374" t="inlineStr">
        <is>
          <t>01.7.15.02-0051</t>
        </is>
      </c>
      <c r="C545" s="381" t="inlineStr">
        <is>
          <t>Болты анкерные</t>
        </is>
      </c>
      <c r="D545" s="374" t="inlineStr">
        <is>
          <t>т</t>
        </is>
      </c>
      <c r="E545" s="262" t="n">
        <v>0.033075</v>
      </c>
      <c r="F545" s="383" t="n">
        <v>10066.82</v>
      </c>
      <c r="G545" s="270">
        <f>ROUND(E545*F545,2)</f>
        <v/>
      </c>
      <c r="H545" s="269">
        <f>G545/$G$719</f>
        <v/>
      </c>
      <c r="I545" s="270">
        <f>ROUND(F545*Прил.10!$D$13,2)</f>
        <v/>
      </c>
      <c r="J545" s="270">
        <f>ROUND(I545*E545,2)</f>
        <v/>
      </c>
    </row>
    <row r="546" hidden="1" outlineLevel="1" ht="25.5" customFormat="1" customHeight="1" s="343">
      <c r="A546" s="374" t="n">
        <v>518</v>
      </c>
      <c r="B546" s="374" t="inlineStr">
        <is>
          <t>14.5.01.10-0029</t>
        </is>
      </c>
      <c r="C546" s="381" t="inlineStr">
        <is>
          <t>Пена монтажная противопожарная полиуретановая NULLIFIRE (0,88 л)</t>
        </is>
      </c>
      <c r="D546" s="374" t="inlineStr">
        <is>
          <t>шт.</t>
        </is>
      </c>
      <c r="E546" s="262" t="n">
        <v>2.97675</v>
      </c>
      <c r="F546" s="383" t="n">
        <v>110.11</v>
      </c>
      <c r="G546" s="270">
        <f>ROUND(E546*F546,2)</f>
        <v/>
      </c>
      <c r="H546" s="269">
        <f>G546/$G$719</f>
        <v/>
      </c>
      <c r="I546" s="270">
        <f>ROUND(F546*Прил.10!$D$13,2)</f>
        <v/>
      </c>
      <c r="J546" s="270">
        <f>ROUND(I546*E546,2)</f>
        <v/>
      </c>
    </row>
    <row r="547" hidden="1" outlineLevel="1" ht="38.25" customFormat="1" customHeight="1" s="343">
      <c r="A547" s="374" t="n">
        <v>519</v>
      </c>
      <c r="B547" s="374" t="inlineStr">
        <is>
          <t>05.1.07.28-0065</t>
        </is>
      </c>
      <c r="C547" s="381" t="inlineStr">
        <is>
          <t>Ступени лестничные ЛСВ 12 /бетон В15 (М200), объем 0,041 м3, расход ар-ры 0.82 кг/ (ГОСТ 8717.0-84*)</t>
        </is>
      </c>
      <c r="D547" s="374" t="inlineStr">
        <is>
          <t>шт.</t>
        </is>
      </c>
      <c r="E547" s="262" t="n">
        <v>5</v>
      </c>
      <c r="F547" s="383" t="n">
        <v>64.40000000000001</v>
      </c>
      <c r="G547" s="270">
        <f>ROUND(E547*F547,2)</f>
        <v/>
      </c>
      <c r="H547" s="269">
        <f>G547/$G$719</f>
        <v/>
      </c>
      <c r="I547" s="270">
        <f>ROUND(F547*Прил.10!$D$13,2)</f>
        <v/>
      </c>
      <c r="J547" s="270">
        <f>ROUND(I547*E547,2)</f>
        <v/>
      </c>
    </row>
    <row r="548" hidden="1" outlineLevel="1" ht="38.25" customFormat="1" customHeight="1" s="343">
      <c r="A548" s="374" t="n">
        <v>520</v>
      </c>
      <c r="B548" s="374" t="inlineStr">
        <is>
          <t>02.2.05.04-0103</t>
        </is>
      </c>
      <c r="C548" s="381" t="inlineStr">
        <is>
          <t>Щебень из природного камня для строительных работ марка 1000, фракция 20-40 мм</t>
        </is>
      </c>
      <c r="D548" s="374" t="inlineStr">
        <is>
          <t>м3</t>
        </is>
      </c>
      <c r="E548" s="262" t="n">
        <v>2.55616</v>
      </c>
      <c r="F548" s="383" t="n">
        <v>118.6</v>
      </c>
      <c r="G548" s="270">
        <f>ROUND(E548*F548,2)</f>
        <v/>
      </c>
      <c r="H548" s="269">
        <f>G548/$G$719</f>
        <v/>
      </c>
      <c r="I548" s="270">
        <f>ROUND(F548*Прил.10!$D$13,2)</f>
        <v/>
      </c>
      <c r="J548" s="270">
        <f>ROUND(I548*E548,2)</f>
        <v/>
      </c>
    </row>
    <row r="549" hidden="1" outlineLevel="1" ht="25.5" customFormat="1" customHeight="1" s="343">
      <c r="A549" s="374" t="n">
        <v>521</v>
      </c>
      <c r="B549" s="374" t="inlineStr">
        <is>
          <t>20.3.03.03-0045</t>
        </is>
      </c>
      <c r="C549" s="381" t="inlineStr">
        <is>
          <t>Светильник переносной с защитной решеткой РВО-42, длина провода 12 м</t>
        </is>
      </c>
      <c r="D549" s="374" t="inlineStr">
        <is>
          <t>шт.</t>
        </is>
      </c>
      <c r="E549" s="262" t="n">
        <v>5</v>
      </c>
      <c r="F549" s="383" t="n">
        <v>60.6</v>
      </c>
      <c r="G549" s="270">
        <f>ROUND(E549*F549,2)</f>
        <v/>
      </c>
      <c r="H549" s="269">
        <f>G549/$G$719</f>
        <v/>
      </c>
      <c r="I549" s="270">
        <f>ROUND(F549*Прил.10!$D$13,2)</f>
        <v/>
      </c>
      <c r="J549" s="270">
        <f>ROUND(I549*E549,2)</f>
        <v/>
      </c>
    </row>
    <row r="550" hidden="1" outlineLevel="1" ht="38.25" customFormat="1" customHeight="1" s="343">
      <c r="A550" s="374" t="n">
        <v>522</v>
      </c>
      <c r="B550" s="374" t="inlineStr">
        <is>
          <t>Прайс из СД ОП</t>
        </is>
      </c>
      <c r="C550" s="381" t="inlineStr">
        <is>
          <t>Рамка для ввода в стену/коробку RQM 100 IN-Liner (01776) Цена 107.0 руб. с НДС 7175-1ПС_2-ПЛ-002-28СМ</t>
        </is>
      </c>
      <c r="D550" s="374" t="inlineStr">
        <is>
          <t>шт.</t>
        </is>
      </c>
      <c r="E550" s="262" t="n">
        <v>20</v>
      </c>
      <c r="F550" s="383" t="n">
        <v>14.85</v>
      </c>
      <c r="G550" s="270">
        <f>ROUND(E550*F550,2)</f>
        <v/>
      </c>
      <c r="H550" s="269">
        <f>G550/$G$719</f>
        <v/>
      </c>
      <c r="I550" s="270">
        <f>ROUND(F550*Прил.10!$D$13,2)</f>
        <v/>
      </c>
      <c r="J550" s="270">
        <f>ROUND(I550*E550,2)</f>
        <v/>
      </c>
    </row>
    <row r="551" hidden="1" outlineLevel="1" ht="14.25" customFormat="1" customHeight="1" s="343">
      <c r="A551" s="374" t="n">
        <v>523</v>
      </c>
      <c r="B551" s="374" t="inlineStr">
        <is>
          <t>Прайс из СД ОП</t>
        </is>
      </c>
      <c r="C551" s="381" t="inlineStr">
        <is>
          <t>Шайба 6 125 ТУ 5285-002-17919807-2014</t>
        </is>
      </c>
      <c r="D551" s="374" t="inlineStr">
        <is>
          <t>шт.</t>
        </is>
      </c>
      <c r="E551" s="262" t="n">
        <v>4923</v>
      </c>
      <c r="F551" s="383" t="n">
        <v>0.06</v>
      </c>
      <c r="G551" s="270">
        <f>ROUND(E551*F551,2)</f>
        <v/>
      </c>
      <c r="H551" s="269">
        <f>G551/$G$719</f>
        <v/>
      </c>
      <c r="I551" s="270">
        <f>ROUND(F551*Прил.10!$D$13,2)</f>
        <v/>
      </c>
      <c r="J551" s="270">
        <f>ROUND(I551*E551,2)</f>
        <v/>
      </c>
    </row>
    <row r="552" hidden="1" outlineLevel="1" ht="25.5" customFormat="1" customHeight="1" s="343">
      <c r="A552" s="374" t="n">
        <v>524</v>
      </c>
      <c r="B552" s="374" t="inlineStr">
        <is>
          <t>08.3.03.05-0002</t>
        </is>
      </c>
      <c r="C552" s="381" t="inlineStr">
        <is>
          <t>Проволока канатная оцинкованная, диаметром 3 мм</t>
        </is>
      </c>
      <c r="D552" s="374" t="inlineStr">
        <is>
          <t>т</t>
        </is>
      </c>
      <c r="E552" s="262" t="n">
        <v>0.035493</v>
      </c>
      <c r="F552" s="383" t="n">
        <v>8189.79</v>
      </c>
      <c r="G552" s="270">
        <f>ROUND(E552*F552,2)</f>
        <v/>
      </c>
      <c r="H552" s="269">
        <f>G552/$G$719</f>
        <v/>
      </c>
      <c r="I552" s="270">
        <f>ROUND(F552*Прил.10!$D$13,2)</f>
        <v/>
      </c>
      <c r="J552" s="270">
        <f>ROUND(I552*E552,2)</f>
        <v/>
      </c>
    </row>
    <row r="553" hidden="1" outlineLevel="1" ht="14.25" customFormat="1" customHeight="1" s="343">
      <c r="A553" s="374" t="n">
        <v>525</v>
      </c>
      <c r="B553" s="374" t="inlineStr">
        <is>
          <t>Прайс из СД ОП</t>
        </is>
      </c>
      <c r="C553" s="381" t="inlineStr">
        <is>
          <t>Гайка с прессшайбой М8</t>
        </is>
      </c>
      <c r="D553" s="374" t="inlineStr">
        <is>
          <t>шт.</t>
        </is>
      </c>
      <c r="E553" s="262" t="n">
        <v>588</v>
      </c>
      <c r="F553" s="383" t="n">
        <v>0.49</v>
      </c>
      <c r="G553" s="270">
        <f>ROUND(E553*F553,2)</f>
        <v/>
      </c>
      <c r="H553" s="269">
        <f>G553/$G$719</f>
        <v/>
      </c>
      <c r="I553" s="270">
        <f>ROUND(F553*Прил.10!$D$13,2)</f>
        <v/>
      </c>
      <c r="J553" s="270">
        <f>ROUND(I553*E553,2)</f>
        <v/>
      </c>
    </row>
    <row r="554" hidden="1" outlineLevel="1" ht="25.5" customFormat="1" customHeight="1" s="343">
      <c r="A554" s="374" t="n">
        <v>526</v>
      </c>
      <c r="B554" s="374" t="inlineStr">
        <is>
          <t>Прайс из СД ОП</t>
        </is>
      </c>
      <c r="C554" s="381" t="inlineStr">
        <is>
          <t>Соединитель шарнирный SCPH s-1,2 ТУ 3449-011-17919807-2014</t>
        </is>
      </c>
      <c r="D554" s="374" t="inlineStr">
        <is>
          <t>шт.</t>
        </is>
      </c>
      <c r="E554" s="262" t="n">
        <v>16</v>
      </c>
      <c r="F554" s="383" t="n">
        <v>17.38</v>
      </c>
      <c r="G554" s="270">
        <f>ROUND(E554*F554,2)</f>
        <v/>
      </c>
      <c r="H554" s="269">
        <f>G554/$G$719</f>
        <v/>
      </c>
      <c r="I554" s="270">
        <f>ROUND(F554*Прил.10!$D$13,2)</f>
        <v/>
      </c>
      <c r="J554" s="270">
        <f>ROUND(I554*E554,2)</f>
        <v/>
      </c>
    </row>
    <row r="555" hidden="1" outlineLevel="1" ht="38.25" customFormat="1" customHeight="1" s="343">
      <c r="A555" s="374" t="n">
        <v>527</v>
      </c>
      <c r="B555" s="374" t="inlineStr">
        <is>
          <t>08.3.05.02-0101</t>
        </is>
      </c>
      <c r="C555" s="381" t="inlineStr">
        <is>
          <t>Сталь листовая углеродистая обыкновенного качества марки ВСт3пс5 толщиной 4-6 мм</t>
        </is>
      </c>
      <c r="D555" s="374" t="inlineStr">
        <is>
          <t>т</t>
        </is>
      </c>
      <c r="E555" s="262" t="n">
        <v>0.0482</v>
      </c>
      <c r="F555" s="383" t="n">
        <v>5762.45</v>
      </c>
      <c r="G555" s="270">
        <f>ROUND(E555*F555,2)</f>
        <v/>
      </c>
      <c r="H555" s="269">
        <f>G555/$G$719</f>
        <v/>
      </c>
      <c r="I555" s="270">
        <f>ROUND(F555*Прил.10!$D$13,2)</f>
        <v/>
      </c>
      <c r="J555" s="270">
        <f>ROUND(I555*E555,2)</f>
        <v/>
      </c>
    </row>
    <row r="556" hidden="1" outlineLevel="1" ht="25.5" customFormat="1" customHeight="1" s="343">
      <c r="A556" s="374" t="n">
        <v>528</v>
      </c>
      <c r="B556" s="374" t="inlineStr">
        <is>
          <t>Прайс из СД ОП</t>
        </is>
      </c>
      <c r="C556" s="381" t="inlineStr">
        <is>
          <t>Фланец стальной свободный  Д=100мм. Цена: 498руб.(с НДС)</t>
        </is>
      </c>
      <c r="D556" s="374" t="inlineStr">
        <is>
          <t>шт.</t>
        </is>
      </c>
      <c r="E556" s="262" t="n">
        <v>4</v>
      </c>
      <c r="F556" s="383" t="n">
        <v>69.25</v>
      </c>
      <c r="G556" s="270">
        <f>ROUND(E556*F556,2)</f>
        <v/>
      </c>
      <c r="H556" s="269">
        <f>G556/$G$719</f>
        <v/>
      </c>
      <c r="I556" s="270">
        <f>ROUND(F556*Прил.10!$D$13,2)</f>
        <v/>
      </c>
      <c r="J556" s="270">
        <f>ROUND(I556*E556,2)</f>
        <v/>
      </c>
    </row>
    <row r="557" hidden="1" outlineLevel="1" ht="38.25" customFormat="1" customHeight="1" s="343">
      <c r="A557" s="374" t="n">
        <v>529</v>
      </c>
      <c r="B557" s="374" t="inlineStr">
        <is>
          <t>01.7.15.03-0014</t>
        </is>
      </c>
      <c r="C557" s="381" t="inlineStr">
        <is>
          <t>Болты с гайками и шайбами для санитарно-технических работ диаметром 16 мм</t>
        </is>
      </c>
      <c r="D557" s="374" t="inlineStr">
        <is>
          <t>т</t>
        </is>
      </c>
      <c r="E557" s="262" t="n">
        <v>0.018369</v>
      </c>
      <c r="F557" s="383" t="n">
        <v>14830.42</v>
      </c>
      <c r="G557" s="270">
        <f>ROUND(E557*F557,2)</f>
        <v/>
      </c>
      <c r="H557" s="269">
        <f>G557/$G$719</f>
        <v/>
      </c>
      <c r="I557" s="270">
        <f>ROUND(F557*Прил.10!$D$13,2)</f>
        <v/>
      </c>
      <c r="J557" s="270">
        <f>ROUND(I557*E557,2)</f>
        <v/>
      </c>
    </row>
    <row r="558" hidden="1" outlineLevel="1" ht="38.25" customFormat="1" customHeight="1" s="343">
      <c r="A558" s="374" t="n">
        <v>530</v>
      </c>
      <c r="B558" s="374" t="inlineStr">
        <is>
          <t>11.1.03.01-0080</t>
        </is>
      </c>
      <c r="C558" s="381" t="inlineStr">
        <is>
          <t>Бруски обрезные хвойных пород длиной 4-6,5 м, шириной 75-150 мм, толщиной 40-75 мм, IV сорта</t>
        </is>
      </c>
      <c r="D558" s="374" t="inlineStr">
        <is>
          <t>м3</t>
        </is>
      </c>
      <c r="E558" s="262" t="n">
        <v>0.257263</v>
      </c>
      <c r="F558" s="383" t="n">
        <v>1058.76</v>
      </c>
      <c r="G558" s="270">
        <f>ROUND(E558*F558,2)</f>
        <v/>
      </c>
      <c r="H558" s="269">
        <f>G558/$G$719</f>
        <v/>
      </c>
      <c r="I558" s="270">
        <f>ROUND(F558*Прил.10!$D$13,2)</f>
        <v/>
      </c>
      <c r="J558" s="270">
        <f>ROUND(I558*E558,2)</f>
        <v/>
      </c>
    </row>
    <row r="559" hidden="1" outlineLevel="1" ht="14.25" customFormat="1" customHeight="1" s="343">
      <c r="A559" s="374" t="n">
        <v>531</v>
      </c>
      <c r="B559" s="374" t="inlineStr">
        <is>
          <t>Прайс из СД ОП</t>
        </is>
      </c>
      <c r="C559" s="381" t="inlineStr">
        <is>
          <t>Шайба 10/125. 7175-1ПС_2-ПЛ-002-28СМ</t>
        </is>
      </c>
      <c r="D559" s="374" t="inlineStr">
        <is>
          <t>шт</t>
        </is>
      </c>
      <c r="E559" s="262" t="n">
        <v>888</v>
      </c>
      <c r="F559" s="383" t="n">
        <v>0.3</v>
      </c>
      <c r="G559" s="270">
        <f>ROUND(E559*F559,2)</f>
        <v/>
      </c>
      <c r="H559" s="269">
        <f>G559/$G$719</f>
        <v/>
      </c>
      <c r="I559" s="270">
        <f>ROUND(F559*Прил.10!$D$13,2)</f>
        <v/>
      </c>
      <c r="J559" s="270">
        <f>ROUND(I559*E559,2)</f>
        <v/>
      </c>
    </row>
    <row r="560" hidden="1" outlineLevel="1" ht="51" customFormat="1" customHeight="1" s="343">
      <c r="A560" s="374" t="n">
        <v>532</v>
      </c>
      <c r="B560" s="374" t="inlineStr">
        <is>
          <t>18.1.10.12-0018</t>
        </is>
      </c>
      <c r="C560" s="381" t="inlineStr">
        <is>
          <t>Краны пробно-спускные цапковые латунные с прямым спуском 10Б 9бк1 для воды и нефтепродуктов, давлением 1 МПа (10 кгс/см2), диаметром 15 мм</t>
        </is>
      </c>
      <c r="D560" s="374" t="inlineStr">
        <is>
          <t>шт.</t>
        </is>
      </c>
      <c r="E560" s="262" t="n">
        <v>3</v>
      </c>
      <c r="F560" s="383" t="n">
        <v>88</v>
      </c>
      <c r="G560" s="270">
        <f>ROUND(E560*F560,2)</f>
        <v/>
      </c>
      <c r="H560" s="269">
        <f>G560/$G$719</f>
        <v/>
      </c>
      <c r="I560" s="270">
        <f>ROUND(F560*Прил.10!$D$13,2)</f>
        <v/>
      </c>
      <c r="J560" s="270">
        <f>ROUND(I560*E560,2)</f>
        <v/>
      </c>
    </row>
    <row r="561" hidden="1" outlineLevel="1" ht="14.25" customFormat="1" customHeight="1" s="343">
      <c r="A561" s="374" t="n">
        <v>533</v>
      </c>
      <c r="B561" s="374" t="inlineStr">
        <is>
          <t>18.3.01.01-0012</t>
        </is>
      </c>
      <c r="C561" s="381" t="inlineStr">
        <is>
          <t>Головка соединительная муфтовая ГМ-70</t>
        </is>
      </c>
      <c r="D561" s="374" t="inlineStr">
        <is>
          <t>шт.</t>
        </is>
      </c>
      <c r="E561" s="262" t="n">
        <v>8</v>
      </c>
      <c r="F561" s="383" t="n">
        <v>32.75</v>
      </c>
      <c r="G561" s="270">
        <f>ROUND(E561*F561,2)</f>
        <v/>
      </c>
      <c r="H561" s="269">
        <f>G561/$G$719</f>
        <v/>
      </c>
      <c r="I561" s="270">
        <f>ROUND(F561*Прил.10!$D$13,2)</f>
        <v/>
      </c>
      <c r="J561" s="270">
        <f>ROUND(I561*E561,2)</f>
        <v/>
      </c>
    </row>
    <row r="562" hidden="1" outlineLevel="1" ht="14.25" customFormat="1" customHeight="1" s="343">
      <c r="A562" s="374" t="n">
        <v>534</v>
      </c>
      <c r="B562" s="374" t="inlineStr">
        <is>
          <t>Прайс из СД ОП</t>
        </is>
      </c>
      <c r="C562" s="381" t="inlineStr">
        <is>
          <t>Шайба 8/125</t>
        </is>
      </c>
      <c r="D562" s="374" t="inlineStr">
        <is>
          <t>шт.</t>
        </is>
      </c>
      <c r="E562" s="262" t="n">
        <v>1744</v>
      </c>
      <c r="F562" s="383" t="n">
        <v>0.15</v>
      </c>
      <c r="G562" s="270">
        <f>ROUND(E562*F562,2)</f>
        <v/>
      </c>
      <c r="H562" s="269">
        <f>G562/$G$719</f>
        <v/>
      </c>
      <c r="I562" s="270">
        <f>ROUND(F562*Прил.10!$D$13,2)</f>
        <v/>
      </c>
      <c r="J562" s="270">
        <f>ROUND(I562*E562,2)</f>
        <v/>
      </c>
    </row>
    <row r="563" hidden="1" outlineLevel="1" ht="38.25" customFormat="1" customHeight="1" s="343">
      <c r="A563" s="374" t="n">
        <v>535</v>
      </c>
      <c r="B563" s="374" t="inlineStr">
        <is>
          <t>08.3.03.05-0020</t>
        </is>
      </c>
      <c r="C563" s="381" t="inlineStr">
        <is>
          <t>Проволока стальная низкоуглеродистая разного назначения оцинкованная диаметром 6,0-6,3 мм</t>
        </is>
      </c>
      <c r="D563" s="374" t="inlineStr">
        <is>
          <t>т</t>
        </is>
      </c>
      <c r="E563" s="262" t="n">
        <v>0.02151</v>
      </c>
      <c r="F563" s="383" t="n">
        <v>12110.18</v>
      </c>
      <c r="G563" s="270">
        <f>ROUND(E563*F563,2)</f>
        <v/>
      </c>
      <c r="H563" s="269">
        <f>G563/$G$719</f>
        <v/>
      </c>
      <c r="I563" s="270">
        <f>ROUND(F563*Прил.10!$D$13,2)</f>
        <v/>
      </c>
      <c r="J563" s="270">
        <f>ROUND(I563*E563,2)</f>
        <v/>
      </c>
    </row>
    <row r="564" hidden="1" outlineLevel="1" ht="51" customFormat="1" customHeight="1" s="343">
      <c r="A564" s="374" t="n">
        <v>536</v>
      </c>
      <c r="B564" s="374" t="inlineStr">
        <is>
          <t>18.1.02.01-0201</t>
        </is>
      </c>
      <c r="C564" s="381" t="inlineStr">
        <is>
          <t>Задвижки параллельные фланцевые с выдвижным шпинделем для воды и пара давлением 1 Мпа (10 кгс/см2) 30ч6бр диаметром 50 мм</t>
        </is>
      </c>
      <c r="D564" s="374" t="inlineStr">
        <is>
          <t>шт.</t>
        </is>
      </c>
      <c r="E564" s="262" t="n">
        <v>1</v>
      </c>
      <c r="F564" s="383" t="n">
        <v>257</v>
      </c>
      <c r="G564" s="270">
        <f>ROUND(E564*F564,2)</f>
        <v/>
      </c>
      <c r="H564" s="269">
        <f>G564/$G$719</f>
        <v/>
      </c>
      <c r="I564" s="270">
        <f>ROUND(F564*Прил.10!$D$13,2)</f>
        <v/>
      </c>
      <c r="J564" s="270">
        <f>ROUND(I564*E564,2)</f>
        <v/>
      </c>
    </row>
    <row r="565" hidden="1" outlineLevel="1" ht="51" customFormat="1" customHeight="1" s="343">
      <c r="A565" s="374" t="n">
        <v>537</v>
      </c>
      <c r="B565" s="374" t="inlineStr">
        <is>
          <t>20.3.01.02-0003</t>
        </is>
      </c>
      <c r="C565" s="381" t="inlineStr">
        <is>
          <t>Наклейка пиктограмма Выход налево, Выход направо из самоклеющей пленки для светильника аварийного освещения ЛБО 20 (БС-842, БС-943, БС-741)</t>
        </is>
      </c>
      <c r="D565" s="374" t="inlineStr">
        <is>
          <t>100 шт.</t>
        </is>
      </c>
      <c r="E565" s="262" t="n">
        <v>0.19</v>
      </c>
      <c r="F565" s="383" t="n">
        <v>1352.63</v>
      </c>
      <c r="G565" s="270">
        <f>ROUND(E565*F565,2)</f>
        <v/>
      </c>
      <c r="H565" s="269">
        <f>G565/$G$719</f>
        <v/>
      </c>
      <c r="I565" s="270">
        <f>ROUND(F565*Прил.10!$D$13,2)</f>
        <v/>
      </c>
      <c r="J565" s="270">
        <f>ROUND(I565*E565,2)</f>
        <v/>
      </c>
    </row>
    <row r="566" hidden="1" outlineLevel="1" ht="51" customFormat="1" customHeight="1" s="343">
      <c r="A566" s="374" t="n">
        <v>538</v>
      </c>
      <c r="B566" s="374" t="inlineStr">
        <is>
          <t>Прайс из СД ОП</t>
        </is>
      </c>
      <c r="C566" s="381" t="inlineStr">
        <is>
          <t>решетка вентиляционная для раздачи воздуха, снабженная индивидуально-регулируемыми горизонтальными и вертикальными жалюзи АДР-К  200х200</t>
        </is>
      </c>
      <c r="D566" s="374" t="inlineStr">
        <is>
          <t>шт.</t>
        </is>
      </c>
      <c r="E566" s="262" t="n">
        <v>1</v>
      </c>
      <c r="F566" s="383" t="n">
        <v>257</v>
      </c>
      <c r="G566" s="270">
        <f>ROUND(E566*F566,2)</f>
        <v/>
      </c>
      <c r="H566" s="269">
        <f>G566/$G$719</f>
        <v/>
      </c>
      <c r="I566" s="270">
        <f>ROUND(F566*Прил.10!$D$13,2)</f>
        <v/>
      </c>
      <c r="J566" s="270">
        <f>ROUND(I566*E566,2)</f>
        <v/>
      </c>
    </row>
    <row r="567" hidden="1" outlineLevel="1" ht="14.25" customFormat="1" customHeight="1" s="343">
      <c r="A567" s="374" t="n">
        <v>539</v>
      </c>
      <c r="B567" s="374" t="inlineStr">
        <is>
          <t>01.3.01.05-0009</t>
        </is>
      </c>
      <c r="C567" s="381" t="inlineStr">
        <is>
          <t>Парафины нефтяные твердые марки Т-1</t>
        </is>
      </c>
      <c r="D567" s="374" t="inlineStr">
        <is>
          <t>т</t>
        </is>
      </c>
      <c r="E567" s="262" t="n">
        <v>0.0305</v>
      </c>
      <c r="F567" s="383" t="n">
        <v>8000</v>
      </c>
      <c r="G567" s="270">
        <f>ROUND(E567*F567,2)</f>
        <v/>
      </c>
      <c r="H567" s="269">
        <f>G567/$G$719</f>
        <v/>
      </c>
      <c r="I567" s="270">
        <f>ROUND(F567*Прил.10!$D$13,2)</f>
        <v/>
      </c>
      <c r="J567" s="270">
        <f>ROUND(I567*E567,2)</f>
        <v/>
      </c>
    </row>
    <row r="568" hidden="1" outlineLevel="1" ht="14.25" customFormat="1" customHeight="1" s="343">
      <c r="A568" s="374" t="n">
        <v>540</v>
      </c>
      <c r="B568" s="374" t="inlineStr">
        <is>
          <t>20.2.09.13-0011</t>
        </is>
      </c>
      <c r="C568" s="381" t="inlineStr">
        <is>
          <t>Муфта</t>
        </is>
      </c>
      <c r="D568" s="374" t="inlineStr">
        <is>
          <t>шт.</t>
        </is>
      </c>
      <c r="E568" s="262" t="n">
        <v>47.88</v>
      </c>
      <c r="F568" s="383" t="n">
        <v>5</v>
      </c>
      <c r="G568" s="270">
        <f>ROUND(E568*F568,2)</f>
        <v/>
      </c>
      <c r="H568" s="269">
        <f>G568/$G$719</f>
        <v/>
      </c>
      <c r="I568" s="270">
        <f>ROUND(F568*Прил.10!$D$13,2)</f>
        <v/>
      </c>
      <c r="J568" s="270">
        <f>ROUND(I568*E568,2)</f>
        <v/>
      </c>
    </row>
    <row r="569" hidden="1" outlineLevel="1" ht="25.5" customFormat="1" customHeight="1" s="343">
      <c r="A569" s="374" t="n">
        <v>541</v>
      </c>
      <c r="B569" s="374" t="inlineStr">
        <is>
          <t>Прайс из СД ОП</t>
        </is>
      </c>
      <c r="C569" s="381" t="inlineStr">
        <is>
          <t>Гибкая вставка к вентилятору Канал-ВЕНТС-ЕС 160 ВЕНТС ВВГ-160</t>
        </is>
      </c>
      <c r="D569" s="374" t="inlineStr">
        <is>
          <t>шт.</t>
        </is>
      </c>
      <c r="E569" s="262" t="n">
        <v>4</v>
      </c>
      <c r="F569" s="383" t="n">
        <v>57.75</v>
      </c>
      <c r="G569" s="270">
        <f>ROUND(E569*F569,2)</f>
        <v/>
      </c>
      <c r="H569" s="269">
        <f>G569/$G$719</f>
        <v/>
      </c>
      <c r="I569" s="270">
        <f>ROUND(F569*Прил.10!$D$13,2)</f>
        <v/>
      </c>
      <c r="J569" s="270">
        <f>ROUND(I569*E569,2)</f>
        <v/>
      </c>
    </row>
    <row r="570" hidden="1" outlineLevel="1" ht="25.5" customFormat="1" customHeight="1" s="343">
      <c r="A570" s="374" t="n">
        <v>542</v>
      </c>
      <c r="B570" s="374" t="inlineStr">
        <is>
          <t>24.3.03.06-0042</t>
        </is>
      </c>
      <c r="C570" s="381" t="inlineStr">
        <is>
          <t>Трубы дренажные полиэтиленовые гофрированные диаметром 63 мм</t>
        </is>
      </c>
      <c r="D570" s="374" t="inlineStr">
        <is>
          <t>1000 м</t>
        </is>
      </c>
      <c r="E570" s="262" t="n">
        <v>0.0119</v>
      </c>
      <c r="F570" s="383" t="n">
        <v>19243.7</v>
      </c>
      <c r="G570" s="270">
        <f>ROUND(E570*F570,2)</f>
        <v/>
      </c>
      <c r="H570" s="269">
        <f>G570/$G$719</f>
        <v/>
      </c>
      <c r="I570" s="270">
        <f>ROUND(F570*Прил.10!$D$13,2)</f>
        <v/>
      </c>
      <c r="J570" s="270">
        <f>ROUND(I570*E570,2)</f>
        <v/>
      </c>
    </row>
    <row r="571" hidden="1" outlineLevel="1" ht="25.5" customFormat="1" customHeight="1" s="343">
      <c r="A571" s="374" t="n">
        <v>543</v>
      </c>
      <c r="B571" s="374" t="inlineStr">
        <is>
          <t>19.2.03.02-0081</t>
        </is>
      </c>
      <c r="C571" s="381" t="inlineStr">
        <is>
          <t>Решетки вентиляционные алюминиевые АРКТОС типа АМН, размером 150х300 мм</t>
        </is>
      </c>
      <c r="D571" s="374" t="inlineStr">
        <is>
          <t>шт.</t>
        </is>
      </c>
      <c r="E571" s="262" t="n">
        <v>3</v>
      </c>
      <c r="F571" s="383" t="n">
        <v>76.33</v>
      </c>
      <c r="G571" s="270">
        <f>ROUND(E571*F571,2)</f>
        <v/>
      </c>
      <c r="H571" s="269">
        <f>G571/$G$719</f>
        <v/>
      </c>
      <c r="I571" s="270">
        <f>ROUND(F571*Прил.10!$D$13,2)</f>
        <v/>
      </c>
      <c r="J571" s="270">
        <f>ROUND(I571*E571,2)</f>
        <v/>
      </c>
    </row>
    <row r="572" hidden="1" outlineLevel="1" ht="25.5" customFormat="1" customHeight="1" s="343">
      <c r="A572" s="374" t="n">
        <v>544</v>
      </c>
      <c r="B572" s="374" t="inlineStr">
        <is>
          <t>24.3.05.01-0011</t>
        </is>
      </c>
      <c r="C572" s="381" t="inlineStr">
        <is>
          <t>Втулка под фланец ПЭ SDR17 литая удлиненная, диаметр 110 мм</t>
        </is>
      </c>
      <c r="D572" s="374" t="inlineStr">
        <is>
          <t>шт.</t>
        </is>
      </c>
      <c r="E572" s="262" t="n">
        <v>2</v>
      </c>
      <c r="F572" s="383" t="n">
        <v>108</v>
      </c>
      <c r="G572" s="270">
        <f>ROUND(E572*F572,2)</f>
        <v/>
      </c>
      <c r="H572" s="269">
        <f>G572/$G$719</f>
        <v/>
      </c>
      <c r="I572" s="270">
        <f>ROUND(F572*Прил.10!$D$13,2)</f>
        <v/>
      </c>
      <c r="J572" s="270">
        <f>ROUND(I572*E572,2)</f>
        <v/>
      </c>
    </row>
    <row r="573" hidden="1" outlineLevel="1" ht="14.25" customFormat="1" customHeight="1" s="343">
      <c r="A573" s="374" t="n">
        <v>545</v>
      </c>
      <c r="B573" s="374" t="inlineStr">
        <is>
          <t>Прайс из СД ОП</t>
        </is>
      </c>
      <c r="C573" s="381" t="inlineStr">
        <is>
          <t>Гайка шестигранная М12</t>
        </is>
      </c>
      <c r="D573" s="374" t="inlineStr">
        <is>
          <t>шт.</t>
        </is>
      </c>
      <c r="E573" s="262" t="n">
        <v>180</v>
      </c>
      <c r="F573" s="383" t="n">
        <v>1.2</v>
      </c>
      <c r="G573" s="270">
        <f>ROUND(E573*F573,2)</f>
        <v/>
      </c>
      <c r="H573" s="269">
        <f>G573/$G$719</f>
        <v/>
      </c>
      <c r="I573" s="270">
        <f>ROUND(F573*Прил.10!$D$13,2)</f>
        <v/>
      </c>
      <c r="J573" s="270">
        <f>ROUND(I573*E573,2)</f>
        <v/>
      </c>
    </row>
    <row r="574" hidden="1" outlineLevel="1" ht="14.25" customFormat="1" customHeight="1" s="343">
      <c r="A574" s="374" t="n">
        <v>546</v>
      </c>
      <c r="B574" s="374" t="inlineStr">
        <is>
          <t>01.7.17.05-0021</t>
        </is>
      </c>
      <c r="C574" s="381" t="inlineStr">
        <is>
          <t>Карборунд</t>
        </is>
      </c>
      <c r="D574" s="374" t="inlineStr">
        <is>
          <t>кг</t>
        </is>
      </c>
      <c r="E574" s="262" t="n">
        <v>37.664</v>
      </c>
      <c r="F574" s="383" t="n">
        <v>5.71</v>
      </c>
      <c r="G574" s="270">
        <f>ROUND(E574*F574,2)</f>
        <v/>
      </c>
      <c r="H574" s="269">
        <f>G574/$G$719</f>
        <v/>
      </c>
      <c r="I574" s="270">
        <f>ROUND(F574*Прил.10!$D$13,2)</f>
        <v/>
      </c>
      <c r="J574" s="270">
        <f>ROUND(I574*E574,2)</f>
        <v/>
      </c>
    </row>
    <row r="575" hidden="1" outlineLevel="1" ht="38.25" customFormat="1" customHeight="1" s="343">
      <c r="A575" s="374" t="n">
        <v>547</v>
      </c>
      <c r="B575" s="374" t="inlineStr">
        <is>
          <t>08.3.03.05-0011</t>
        </is>
      </c>
      <c r="C575" s="381" t="inlineStr">
        <is>
          <t>Проволока стальная низкоуглеродистая разного назначения оцинкованная диаметром 1,1 мм</t>
        </is>
      </c>
      <c r="D575" s="374" t="inlineStr">
        <is>
          <t>т</t>
        </is>
      </c>
      <c r="E575" s="262" t="n">
        <v>0.01434</v>
      </c>
      <c r="F575" s="383" t="n">
        <v>14689.68</v>
      </c>
      <c r="G575" s="270">
        <f>ROUND(E575*F575,2)</f>
        <v/>
      </c>
      <c r="H575" s="269">
        <f>G575/$G$719</f>
        <v/>
      </c>
      <c r="I575" s="270">
        <f>ROUND(F575*Прил.10!$D$13,2)</f>
        <v/>
      </c>
      <c r="J575" s="270">
        <f>ROUND(I575*E575,2)</f>
        <v/>
      </c>
    </row>
    <row r="576" hidden="1" outlineLevel="1" ht="14.25" customFormat="1" customHeight="1" s="343">
      <c r="A576" s="374" t="n">
        <v>548</v>
      </c>
      <c r="B576" s="374" t="inlineStr">
        <is>
          <t>18.3.01.01-0022</t>
        </is>
      </c>
      <c r="C576" s="381" t="inlineStr">
        <is>
          <t>Головка соединительная рукавная ГР-70</t>
        </is>
      </c>
      <c r="D576" s="374" t="inlineStr">
        <is>
          <t>шт.</t>
        </is>
      </c>
      <c r="E576" s="262" t="n">
        <v>16</v>
      </c>
      <c r="F576" s="383" t="n">
        <v>13.13</v>
      </c>
      <c r="G576" s="270">
        <f>ROUND(E576*F576,2)</f>
        <v/>
      </c>
      <c r="H576" s="269">
        <f>G576/$G$719</f>
        <v/>
      </c>
      <c r="I576" s="270">
        <f>ROUND(F576*Прил.10!$D$13,2)</f>
        <v/>
      </c>
      <c r="J576" s="270">
        <f>ROUND(I576*E576,2)</f>
        <v/>
      </c>
    </row>
    <row r="577" hidden="1" outlineLevel="1" ht="38.25" customFormat="1" customHeight="1" s="343">
      <c r="A577" s="374" t="n">
        <v>549</v>
      </c>
      <c r="B577" s="374" t="inlineStr">
        <is>
          <t>05.1.03.09-0011</t>
        </is>
      </c>
      <c r="C577" s="381" t="inlineStr">
        <is>
          <t>Перемычка брусковая 2ПБ-16-2-п /бетон В15 (М200), объем 0,026 м3, расход арматуры 0,79 кг/ (серия 1.038.1-1 вып. 1)</t>
        </is>
      </c>
      <c r="D577" s="374" t="inlineStr">
        <is>
          <t>шт.</t>
        </is>
      </c>
      <c r="E577" s="262" t="n">
        <v>6</v>
      </c>
      <c r="F577" s="383" t="n">
        <v>35</v>
      </c>
      <c r="G577" s="270">
        <f>ROUND(E577*F577,2)</f>
        <v/>
      </c>
      <c r="H577" s="269">
        <f>G577/$G$719</f>
        <v/>
      </c>
      <c r="I577" s="270">
        <f>ROUND(F577*Прил.10!$D$13,2)</f>
        <v/>
      </c>
      <c r="J577" s="270">
        <f>ROUND(I577*E577,2)</f>
        <v/>
      </c>
    </row>
    <row r="578" hidden="1" outlineLevel="1" ht="14.25" customFormat="1" customHeight="1" s="343">
      <c r="A578" s="374" t="n">
        <v>550</v>
      </c>
      <c r="B578" s="374" t="inlineStr">
        <is>
          <t>14.1.02.01-0002</t>
        </is>
      </c>
      <c r="C578" s="381" t="inlineStr">
        <is>
          <t>Клей БМК-5к</t>
        </is>
      </c>
      <c r="D578" s="374" t="inlineStr">
        <is>
          <t>кг</t>
        </is>
      </c>
      <c r="E578" s="262" t="n">
        <v>8</v>
      </c>
      <c r="F578" s="383" t="n">
        <v>25.8</v>
      </c>
      <c r="G578" s="270">
        <f>ROUND(E578*F578,2)</f>
        <v/>
      </c>
      <c r="H578" s="269">
        <f>G578/$G$719</f>
        <v/>
      </c>
      <c r="I578" s="270">
        <f>ROUND(F578*Прил.10!$D$13,2)</f>
        <v/>
      </c>
      <c r="J578" s="270">
        <f>ROUND(I578*E578,2)</f>
        <v/>
      </c>
    </row>
    <row r="579" hidden="1" outlineLevel="1" ht="25.5" customFormat="1" customHeight="1" s="343">
      <c r="A579" s="374" t="n">
        <v>551</v>
      </c>
      <c r="B579" s="374" t="inlineStr">
        <is>
          <t>20.2.05.04-0025</t>
        </is>
      </c>
      <c r="C579" s="381" t="inlineStr">
        <is>
          <t>Кабель-канал (короб)Электропласт" 25x16 мм</t>
        </is>
      </c>
      <c r="D579" s="374" t="inlineStr">
        <is>
          <t>100 м</t>
        </is>
      </c>
      <c r="E579" s="262" t="n">
        <v>1.2</v>
      </c>
      <c r="F579" s="383" t="n">
        <v>170.83</v>
      </c>
      <c r="G579" s="270">
        <f>ROUND(E579*F579,2)</f>
        <v/>
      </c>
      <c r="H579" s="269">
        <f>G579/$G$719</f>
        <v/>
      </c>
      <c r="I579" s="270">
        <f>ROUND(F579*Прил.10!$D$13,2)</f>
        <v/>
      </c>
      <c r="J579" s="270">
        <f>ROUND(I579*E579,2)</f>
        <v/>
      </c>
    </row>
    <row r="580" hidden="1" outlineLevel="1" ht="51" customFormat="1" customHeight="1" s="343">
      <c r="A580" s="374" t="n">
        <v>552</v>
      </c>
      <c r="B580" s="374" t="inlineStr">
        <is>
          <t>18.1.10.10-0013</t>
        </is>
      </c>
      <c r="C580" s="381" t="inlineStr">
        <is>
          <t>Смесители для ванн СМ-В-ШЛБ-ШТР С душевой сеткой на гибком шланге, с кнопочным переключателем, набортные, с латунными маховичками, штангой</t>
        </is>
      </c>
      <c r="D580" s="374" t="inlineStr">
        <is>
          <t>компл.</t>
        </is>
      </c>
      <c r="E580" s="262" t="n">
        <v>1</v>
      </c>
      <c r="F580" s="383" t="n">
        <v>203</v>
      </c>
      <c r="G580" s="270">
        <f>ROUND(E580*F580,2)</f>
        <v/>
      </c>
      <c r="H580" s="269">
        <f>G580/$G$719</f>
        <v/>
      </c>
      <c r="I580" s="270">
        <f>ROUND(F580*Прил.10!$D$13,2)</f>
        <v/>
      </c>
      <c r="J580" s="270">
        <f>ROUND(I580*E580,2)</f>
        <v/>
      </c>
    </row>
    <row r="581" hidden="1" outlineLevel="1" ht="38.25" customFormat="1" customHeight="1" s="343">
      <c r="A581" s="374" t="n">
        <v>553</v>
      </c>
      <c r="B581" s="374" t="inlineStr">
        <is>
          <t>01.7.15.03-0013</t>
        </is>
      </c>
      <c r="C581" s="381" t="inlineStr">
        <is>
          <t>Болты с гайками и шайбами для санитарно-технических работ диаметром 12 мм</t>
        </is>
      </c>
      <c r="D581" s="374" t="inlineStr">
        <is>
          <t>т</t>
        </is>
      </c>
      <c r="E581" s="262" t="n">
        <v>0.0132</v>
      </c>
      <c r="F581" s="383" t="n">
        <v>15327.27</v>
      </c>
      <c r="G581" s="270">
        <f>ROUND(E581*F581,2)</f>
        <v/>
      </c>
      <c r="H581" s="269">
        <f>G581/$G$719</f>
        <v/>
      </c>
      <c r="I581" s="270">
        <f>ROUND(F581*Прил.10!$D$13,2)</f>
        <v/>
      </c>
      <c r="J581" s="270">
        <f>ROUND(I581*E581,2)</f>
        <v/>
      </c>
    </row>
    <row r="582" hidden="1" outlineLevel="1" ht="51" customFormat="1" customHeight="1" s="343">
      <c r="A582" s="374" t="n">
        <v>554</v>
      </c>
      <c r="B582" s="374" t="inlineStr">
        <is>
          <t>08.4.01.01-0022</t>
        </is>
      </c>
      <c r="C582" s="381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582" s="374" t="inlineStr">
        <is>
          <t>т</t>
        </is>
      </c>
      <c r="E582" s="262" t="n">
        <v>0.02</v>
      </c>
      <c r="F582" s="383" t="n">
        <v>10100</v>
      </c>
      <c r="G582" s="270">
        <f>ROUND(E582*F582,2)</f>
        <v/>
      </c>
      <c r="H582" s="269">
        <f>G582/$G$719</f>
        <v/>
      </c>
      <c r="I582" s="270">
        <f>ROUND(F582*Прил.10!$D$13,2)</f>
        <v/>
      </c>
      <c r="J582" s="270">
        <f>ROUND(I582*E582,2)</f>
        <v/>
      </c>
    </row>
    <row r="583" hidden="1" outlineLevel="1" ht="25.5" customFormat="1" customHeight="1" s="343">
      <c r="A583" s="374" t="n">
        <v>555</v>
      </c>
      <c r="B583" s="374" t="inlineStr">
        <is>
          <t>14.5.01.10-0025</t>
        </is>
      </c>
      <c r="C583" s="381" t="inlineStr">
        <is>
          <t>Пена монтажная для герметизации стыков в баллончике емкостью 0,85 л</t>
        </is>
      </c>
      <c r="D583" s="374" t="inlineStr">
        <is>
          <t>шт.</t>
        </is>
      </c>
      <c r="E583" s="262" t="n">
        <v>2.6808</v>
      </c>
      <c r="F583" s="383" t="n">
        <v>72.8</v>
      </c>
      <c r="G583" s="270">
        <f>ROUND(E583*F583,2)</f>
        <v/>
      </c>
      <c r="H583" s="269">
        <f>G583/$G$719</f>
        <v/>
      </c>
      <c r="I583" s="270">
        <f>ROUND(F583*Прил.10!$D$13,2)</f>
        <v/>
      </c>
      <c r="J583" s="270">
        <f>ROUND(I583*E583,2)</f>
        <v/>
      </c>
    </row>
    <row r="584" hidden="1" outlineLevel="1" ht="38.25" customFormat="1" customHeight="1" s="343">
      <c r="A584" s="374" t="n">
        <v>556</v>
      </c>
      <c r="B584" s="374" t="inlineStr">
        <is>
          <t>05.1.07.28-0062</t>
        </is>
      </c>
      <c r="C584" s="381" t="inlineStr">
        <is>
          <t>Ступени лестничные: ЛСН12 /бетон В15 (М200), объем 0,027 м3, расход арматуры 0,8 кг/ (ГОСТ 8717.0-84*)</t>
        </is>
      </c>
      <c r="D584" s="374" t="inlineStr">
        <is>
          <t>шт.</t>
        </is>
      </c>
      <c r="E584" s="262" t="n">
        <v>3</v>
      </c>
      <c r="F584" s="383" t="n">
        <v>63.33</v>
      </c>
      <c r="G584" s="270">
        <f>ROUND(E584*F584,2)</f>
        <v/>
      </c>
      <c r="H584" s="269">
        <f>G584/$G$719</f>
        <v/>
      </c>
      <c r="I584" s="270">
        <f>ROUND(F584*Прил.10!$D$13,2)</f>
        <v/>
      </c>
      <c r="J584" s="270">
        <f>ROUND(I584*E584,2)</f>
        <v/>
      </c>
    </row>
    <row r="585" hidden="1" outlineLevel="1" ht="38.25" customFormat="1" customHeight="1" s="343">
      <c r="A585" s="374" t="n">
        <v>557</v>
      </c>
      <c r="B585" s="374" t="inlineStr">
        <is>
          <t>07.2.05.01-0032</t>
        </is>
      </c>
      <c r="C585" s="381" t="inlineStr">
        <is>
          <t>Ограждения лестничных проемов, лестничные марши, пожарные лестницы (стремянка)</t>
        </is>
      </c>
      <c r="D585" s="374" t="inlineStr">
        <is>
          <t>т</t>
        </is>
      </c>
      <c r="E585" s="262" t="n">
        <v>0.02502</v>
      </c>
      <c r="F585" s="383" t="n">
        <v>7553.96</v>
      </c>
      <c r="G585" s="270">
        <f>ROUND(E585*F585,2)</f>
        <v/>
      </c>
      <c r="H585" s="269">
        <f>G585/$G$719</f>
        <v/>
      </c>
      <c r="I585" s="270">
        <f>ROUND(F585*Прил.10!$D$13,2)</f>
        <v/>
      </c>
      <c r="J585" s="270">
        <f>ROUND(I585*E585,2)</f>
        <v/>
      </c>
    </row>
    <row r="586" hidden="1" outlineLevel="1" ht="25.5" customFormat="1" customHeight="1" s="343">
      <c r="A586" s="374" t="n">
        <v>558</v>
      </c>
      <c r="B586" s="374" t="inlineStr">
        <is>
          <t>Прайс из СД ОП</t>
        </is>
      </c>
      <c r="C586" s="381" t="inlineStr">
        <is>
          <t>Скоба US 600 s-1,5 ТУ 3449-005-17919807-2014</t>
        </is>
      </c>
      <c r="D586" s="374" t="inlineStr">
        <is>
          <t>шт.</t>
        </is>
      </c>
      <c r="E586" s="262" t="n">
        <v>10</v>
      </c>
      <c r="F586" s="383" t="n">
        <v>18.8</v>
      </c>
      <c r="G586" s="270">
        <f>ROUND(E586*F586,2)</f>
        <v/>
      </c>
      <c r="H586" s="269">
        <f>G586/$G$719</f>
        <v/>
      </c>
      <c r="I586" s="270">
        <f>ROUND(F586*Прил.10!$D$13,2)</f>
        <v/>
      </c>
      <c r="J586" s="270">
        <f>ROUND(I586*E586,2)</f>
        <v/>
      </c>
    </row>
    <row r="587" hidden="1" outlineLevel="1" ht="51" customFormat="1" customHeight="1" s="343">
      <c r="A587" s="374" t="n">
        <v>559</v>
      </c>
      <c r="B587" s="374" t="inlineStr">
        <is>
          <t>24.3.03.13-0046</t>
        </is>
      </c>
      <c r="C587" s="381" t="inlineStr">
        <is>
          <t>Труба напорная из полиэтилена PE 100 питьевая ПЭ100 SDR17, размером 110х6,6 мм (ГОСТ 18599-2001, ГОСТ Р 52134-2003)</t>
        </is>
      </c>
      <c r="D587" s="374" t="inlineStr">
        <is>
          <t>м</t>
        </is>
      </c>
      <c r="E587" s="262" t="n">
        <v>1.5</v>
      </c>
      <c r="F587" s="383" t="n">
        <v>124.67</v>
      </c>
      <c r="G587" s="270">
        <f>ROUND(E587*F587,2)</f>
        <v/>
      </c>
      <c r="H587" s="269">
        <f>G587/$G$719</f>
        <v/>
      </c>
      <c r="I587" s="270">
        <f>ROUND(F587*Прил.10!$D$13,2)</f>
        <v/>
      </c>
      <c r="J587" s="270">
        <f>ROUND(I587*E587,2)</f>
        <v/>
      </c>
    </row>
    <row r="588" hidden="1" outlineLevel="1" ht="89.45" customFormat="1" customHeight="1" s="343">
      <c r="A588" s="374" t="n">
        <v>560</v>
      </c>
      <c r="B588" s="374" t="inlineStr">
        <is>
          <t>05.1.07.28-0083</t>
        </is>
      </c>
      <c r="C588" s="381" t="inlineStr">
        <is>
          <t>Ступени лестничные фризовые (ЛСВ, ЛСВ, ЛСП) и площадочные вкладыши с лицевыми бетонными поверхностями, не требующими дополнительной отделки из бетона В15 (М200) с расходом арматуры 25 кг/м3 (ГОСТ 8717.0-84*; ГОСТ 8717.1-84) (ЛСП14, ЛСП17)</t>
        </is>
      </c>
      <c r="D588" s="374" t="inlineStr">
        <is>
          <t>м3</t>
        </is>
      </c>
      <c r="E588" s="262" t="n">
        <v>0.08799999999999999</v>
      </c>
      <c r="F588" s="383" t="n">
        <v>2056.82</v>
      </c>
      <c r="G588" s="270">
        <f>ROUND(E588*F588,2)</f>
        <v/>
      </c>
      <c r="H588" s="269">
        <f>G588/$G$719</f>
        <v/>
      </c>
      <c r="I588" s="270">
        <f>ROUND(F588*Прил.10!$D$13,2)</f>
        <v/>
      </c>
      <c r="J588" s="270">
        <f>ROUND(I588*E588,2)</f>
        <v/>
      </c>
    </row>
    <row r="589" hidden="1" outlineLevel="1" ht="25.5" customFormat="1" customHeight="1" s="343">
      <c r="A589" s="374" t="n">
        <v>561</v>
      </c>
      <c r="B589" s="374" t="inlineStr">
        <is>
          <t>20.2.05.04-0027</t>
        </is>
      </c>
      <c r="C589" s="381" t="inlineStr">
        <is>
          <t>Кабель-канал (короб)Электропласт" 40x16 мм</t>
        </is>
      </c>
      <c r="D589" s="374" t="inlineStr">
        <is>
          <t>100 м</t>
        </is>
      </c>
      <c r="E589" s="262" t="n">
        <v>0.64</v>
      </c>
      <c r="F589" s="383" t="n">
        <v>270.31</v>
      </c>
      <c r="G589" s="270">
        <f>ROUND(E589*F589,2)</f>
        <v/>
      </c>
      <c r="H589" s="269">
        <f>G589/$G$719</f>
        <v/>
      </c>
      <c r="I589" s="270">
        <f>ROUND(F589*Прил.10!$D$13,2)</f>
        <v/>
      </c>
      <c r="J589" s="270">
        <f>ROUND(I589*E589,2)</f>
        <v/>
      </c>
    </row>
    <row r="590" hidden="1" outlineLevel="1" ht="25.5" customFormat="1" customHeight="1" s="343">
      <c r="A590" s="374" t="n">
        <v>562</v>
      </c>
      <c r="B590" s="374" t="inlineStr">
        <is>
          <t>23.8.03.06-0009</t>
        </is>
      </c>
      <c r="C590" s="381" t="inlineStr">
        <is>
          <t>Сгоны стальные с муфтой и контргайкой, диаметром 40 мм</t>
        </is>
      </c>
      <c r="D590" s="374" t="inlineStr">
        <is>
          <t>шт.</t>
        </is>
      </c>
      <c r="E590" s="262" t="n">
        <v>9</v>
      </c>
      <c r="F590" s="383" t="n">
        <v>18.88</v>
      </c>
      <c r="G590" s="270">
        <f>ROUND(E590*F590,2)</f>
        <v/>
      </c>
      <c r="H590" s="269">
        <f>G590/$G$719</f>
        <v/>
      </c>
      <c r="I590" s="270">
        <f>ROUND(F590*Прил.10!$D$13,2)</f>
        <v/>
      </c>
      <c r="J590" s="270">
        <f>ROUND(I590*E590,2)</f>
        <v/>
      </c>
    </row>
    <row r="591" hidden="1" outlineLevel="1" ht="25.5" customFormat="1" customHeight="1" s="343">
      <c r="A591" s="374" t="n">
        <v>563</v>
      </c>
      <c r="B591" s="374" t="inlineStr">
        <is>
          <t>11.1.03.01-0075</t>
        </is>
      </c>
      <c r="C591" s="381" t="inlineStr">
        <is>
          <t>Бруски обрезные хвойных пород длиной 2-6,5 м, толщиной 40-60 мм, II сорта</t>
        </is>
      </c>
      <c r="D591" s="374" t="inlineStr">
        <is>
          <t>м3</t>
        </is>
      </c>
      <c r="E591" s="262" t="n">
        <v>0.1347</v>
      </c>
      <c r="F591" s="383" t="n">
        <v>1250.04</v>
      </c>
      <c r="G591" s="270">
        <f>ROUND(E591*F591,2)</f>
        <v/>
      </c>
      <c r="H591" s="269">
        <f>G591/$G$719</f>
        <v/>
      </c>
      <c r="I591" s="270">
        <f>ROUND(F591*Прил.10!$D$13,2)</f>
        <v/>
      </c>
      <c r="J591" s="270">
        <f>ROUND(I591*E591,2)</f>
        <v/>
      </c>
    </row>
    <row r="592" hidden="1" outlineLevel="1" ht="38.25" customFormat="1" customHeight="1" s="343">
      <c r="A592" s="374" t="n">
        <v>564</v>
      </c>
      <c r="B592" s="374" t="inlineStr">
        <is>
          <t>Прайс из СД ОП</t>
        </is>
      </c>
      <c r="C592" s="381" t="inlineStr">
        <is>
          <t>Ствол пожарный ручной РС-70 с диаметром вспрыска 19 мм. Цена: 150руб.(с НДС)</t>
        </is>
      </c>
      <c r="D592" s="374" t="inlineStr">
        <is>
          <t>шт.</t>
        </is>
      </c>
      <c r="E592" s="262" t="n">
        <v>8</v>
      </c>
      <c r="F592" s="383" t="n">
        <v>20.88</v>
      </c>
      <c r="G592" s="270">
        <f>ROUND(E592*F592,2)</f>
        <v/>
      </c>
      <c r="H592" s="269">
        <f>G592/$G$719</f>
        <v/>
      </c>
      <c r="I592" s="270">
        <f>ROUND(F592*Прил.10!$D$13,2)</f>
        <v/>
      </c>
      <c r="J592" s="270">
        <f>ROUND(I592*E592,2)</f>
        <v/>
      </c>
    </row>
    <row r="593" hidden="1" outlineLevel="1" ht="51" customFormat="1" customHeight="1" s="343">
      <c r="A593" s="374" t="n">
        <v>565</v>
      </c>
      <c r="B593" s="374" t="inlineStr">
        <is>
          <t>05.2.02.01-0042</t>
        </is>
      </c>
      <c r="C593" s="381" t="inlineStr">
        <is>
          <t>Блоки бетонные стен подвалов сплошные (ГОСТ13579-78) ФБС12-4-6-Т /бетон В7,5 (М100), объем 0,265 м3, расход арматуры 1,46 кг/</t>
        </is>
      </c>
      <c r="D593" s="374" t="inlineStr">
        <is>
          <t>шт.</t>
        </is>
      </c>
      <c r="E593" s="262" t="n">
        <v>1</v>
      </c>
      <c r="F593" s="383" t="n">
        <v>164</v>
      </c>
      <c r="G593" s="270">
        <f>ROUND(E593*F593,2)</f>
        <v/>
      </c>
      <c r="H593" s="269">
        <f>G593/$G$719</f>
        <v/>
      </c>
      <c r="I593" s="270">
        <f>ROUND(F593*Прил.10!$D$13,2)</f>
        <v/>
      </c>
      <c r="J593" s="270">
        <f>ROUND(I593*E593,2)</f>
        <v/>
      </c>
    </row>
    <row r="594" hidden="1" outlineLevel="1" ht="14.25" customFormat="1" customHeight="1" s="343">
      <c r="A594" s="374" t="n">
        <v>566</v>
      </c>
      <c r="B594" s="374" t="inlineStr">
        <is>
          <t>01.7.11.07-0045</t>
        </is>
      </c>
      <c r="C594" s="381" t="inlineStr">
        <is>
          <t>Электроды диаметром 5 мм Э42А</t>
        </is>
      </c>
      <c r="D594" s="374" t="inlineStr">
        <is>
          <t>т</t>
        </is>
      </c>
      <c r="E594" s="262" t="n">
        <v>0.015212</v>
      </c>
      <c r="F594" s="383" t="n">
        <v>10359.59</v>
      </c>
      <c r="G594" s="270">
        <f>ROUND(E594*F594,2)</f>
        <v/>
      </c>
      <c r="H594" s="269">
        <f>G594/$G$719</f>
        <v/>
      </c>
      <c r="I594" s="270">
        <f>ROUND(F594*Прил.10!$D$13,2)</f>
        <v/>
      </c>
      <c r="J594" s="270">
        <f>ROUND(I594*E594,2)</f>
        <v/>
      </c>
    </row>
    <row r="595" hidden="1" outlineLevel="1" ht="25.5" customFormat="1" customHeight="1" s="343">
      <c r="A595" s="374" t="n">
        <v>567</v>
      </c>
      <c r="B595" s="374" t="inlineStr">
        <is>
          <t>Прайс из СД ОП</t>
        </is>
      </c>
      <c r="C595" s="381" t="inlineStr">
        <is>
          <t>Трубы полипропиленовые PPR PN Д=20мм. Цена: 51,06руб.(с НДС)</t>
        </is>
      </c>
      <c r="D595" s="374" t="inlineStr">
        <is>
          <t>м</t>
        </is>
      </c>
      <c r="E595" s="262" t="n">
        <v>22</v>
      </c>
      <c r="F595" s="383" t="n">
        <v>7.09</v>
      </c>
      <c r="G595" s="270">
        <f>ROUND(E595*F595,2)</f>
        <v/>
      </c>
      <c r="H595" s="269">
        <f>G595/$G$719</f>
        <v/>
      </c>
      <c r="I595" s="270">
        <f>ROUND(F595*Прил.10!$D$13,2)</f>
        <v/>
      </c>
      <c r="J595" s="270">
        <f>ROUND(I595*E595,2)</f>
        <v/>
      </c>
    </row>
    <row r="596" hidden="1" outlineLevel="1" ht="38.25" customFormat="1" customHeight="1" s="343">
      <c r="A596" s="374" t="n">
        <v>568</v>
      </c>
      <c r="B596" s="374" t="inlineStr">
        <is>
          <t>23.8.04.08-0034</t>
        </is>
      </c>
      <c r="C596" s="381" t="inlineStr">
        <is>
          <t>Переходы диаметром условного прохода 100/80 мм и наружным диаметром 122/93 мм</t>
        </is>
      </c>
      <c r="D596" s="374" t="inlineStr">
        <is>
          <t>шт.</t>
        </is>
      </c>
      <c r="E596" s="262" t="n">
        <v>3</v>
      </c>
      <c r="F596" s="383" t="n">
        <v>51</v>
      </c>
      <c r="G596" s="270">
        <f>ROUND(E596*F596,2)</f>
        <v/>
      </c>
      <c r="H596" s="269">
        <f>G596/$G$719</f>
        <v/>
      </c>
      <c r="I596" s="270">
        <f>ROUND(F596*Прил.10!$D$13,2)</f>
        <v/>
      </c>
      <c r="J596" s="270">
        <f>ROUND(I596*E596,2)</f>
        <v/>
      </c>
    </row>
    <row r="597" hidden="1" outlineLevel="1" ht="38.25" customFormat="1" customHeight="1" s="343">
      <c r="A597" s="374" t="n">
        <v>569</v>
      </c>
      <c r="B597" s="374" t="inlineStr">
        <is>
          <t>19.1.01.03-0051</t>
        </is>
      </c>
      <c r="C597" s="381" t="inlineStr">
        <is>
          <t>Воздуховоды из оцинкованной стали с шиной и уголками толщиной 0,55 мм, периметром 1200 мм (450х150 1м)</t>
        </is>
      </c>
      <c r="D597" s="374" t="inlineStr">
        <is>
          <t>м2</t>
        </is>
      </c>
      <c r="E597" s="262" t="n">
        <v>1.2</v>
      </c>
      <c r="F597" s="383" t="n">
        <v>123.33</v>
      </c>
      <c r="G597" s="270">
        <f>ROUND(E597*F597,2)</f>
        <v/>
      </c>
      <c r="H597" s="269">
        <f>G597/$G$719</f>
        <v/>
      </c>
      <c r="I597" s="270">
        <f>ROUND(F597*Прил.10!$D$13,2)</f>
        <v/>
      </c>
      <c r="J597" s="270">
        <f>ROUND(I597*E597,2)</f>
        <v/>
      </c>
    </row>
    <row r="598" hidden="1" outlineLevel="1" ht="25.5" customFormat="1" customHeight="1" s="343">
      <c r="A598" s="374" t="n">
        <v>570</v>
      </c>
      <c r="B598" s="374" t="inlineStr">
        <is>
          <t>08.4.03.02-0004</t>
        </is>
      </c>
      <c r="C598" s="381" t="inlineStr">
        <is>
          <t>Горячекатаная арматурная сталь гладкая класса А-I, диаметром 12 мм</t>
        </is>
      </c>
      <c r="D598" s="374" t="inlineStr">
        <is>
          <t>т</t>
        </is>
      </c>
      <c r="E598" s="262" t="n">
        <v>0.02236</v>
      </c>
      <c r="F598" s="383" t="n">
        <v>6511.63</v>
      </c>
      <c r="G598" s="270">
        <f>ROUND(E598*F598,2)</f>
        <v/>
      </c>
      <c r="H598" s="269">
        <f>G598/$G$719</f>
        <v/>
      </c>
      <c r="I598" s="270">
        <f>ROUND(F598*Прил.10!$D$13,2)</f>
        <v/>
      </c>
      <c r="J598" s="270">
        <f>ROUND(I598*E598,2)</f>
        <v/>
      </c>
    </row>
    <row r="599" hidden="1" outlineLevel="1" ht="38.25" customFormat="1" customHeight="1" s="343">
      <c r="A599" s="374" t="n">
        <v>571</v>
      </c>
      <c r="B599" s="374" t="inlineStr">
        <is>
          <t>18.1.09.06-0071</t>
        </is>
      </c>
      <c r="C599" s="381" t="inlineStr">
        <is>
          <t>Кран шаровый муфтовый Valtec для воды диаметром 25 мм с угловым сгоном(тип 320)</t>
        </is>
      </c>
      <c r="D599" s="374" t="inlineStr">
        <is>
          <t>шт.</t>
        </is>
      </c>
      <c r="E599" s="262" t="n">
        <v>1</v>
      </c>
      <c r="F599" s="383" t="n">
        <v>144</v>
      </c>
      <c r="G599" s="270">
        <f>ROUND(E599*F599,2)</f>
        <v/>
      </c>
      <c r="H599" s="269">
        <f>G599/$G$719</f>
        <v/>
      </c>
      <c r="I599" s="270">
        <f>ROUND(F599*Прил.10!$D$13,2)</f>
        <v/>
      </c>
      <c r="J599" s="270">
        <f>ROUND(I599*E599,2)</f>
        <v/>
      </c>
    </row>
    <row r="600" hidden="1" outlineLevel="1" ht="25.5" customFormat="1" customHeight="1" s="343">
      <c r="A600" s="374" t="n">
        <v>572</v>
      </c>
      <c r="B600" s="374" t="inlineStr">
        <is>
          <t>Прайс из СД ОП</t>
        </is>
      </c>
      <c r="C600" s="381" t="inlineStr">
        <is>
          <t>Трубы полипропиленовые PPR PN  Д=20мм. Цена: 51,06руб.(с НДС)</t>
        </is>
      </c>
      <c r="D600" s="374" t="inlineStr">
        <is>
          <t>м</t>
        </is>
      </c>
      <c r="E600" s="262" t="n">
        <v>20</v>
      </c>
      <c r="F600" s="383" t="n">
        <v>7.1</v>
      </c>
      <c r="G600" s="270">
        <f>ROUND(E600*F600,2)</f>
        <v/>
      </c>
      <c r="H600" s="269">
        <f>G600/$G$719</f>
        <v/>
      </c>
      <c r="I600" s="270">
        <f>ROUND(F600*Прил.10!$D$13,2)</f>
        <v/>
      </c>
      <c r="J600" s="270">
        <f>ROUND(I600*E600,2)</f>
        <v/>
      </c>
    </row>
    <row r="601" hidden="1" outlineLevel="1" ht="51" customFormat="1" customHeight="1" s="343">
      <c r="A601" s="374" t="n">
        <v>573</v>
      </c>
      <c r="B601" s="374" t="inlineStr">
        <is>
          <t>01.7.15.08-0011</t>
        </is>
      </c>
      <c r="C601" s="381" t="inlineStr">
        <is>
          <t>Заклепки комбинированные для соединения профилированного стального настила и разнообразных листовых деталей (6510 шт)</t>
        </is>
      </c>
      <c r="D601" s="374" t="inlineStr">
        <is>
          <t>т</t>
        </is>
      </c>
      <c r="E601" s="262" t="n">
        <v>0.0143</v>
      </c>
      <c r="F601" s="383" t="n">
        <v>9510.49</v>
      </c>
      <c r="G601" s="270">
        <f>ROUND(E601*F601,2)</f>
        <v/>
      </c>
      <c r="H601" s="269">
        <f>G601/$G$719</f>
        <v/>
      </c>
      <c r="I601" s="270">
        <f>ROUND(F601*Прил.10!$D$13,2)</f>
        <v/>
      </c>
      <c r="J601" s="270">
        <f>ROUND(I601*E601,2)</f>
        <v/>
      </c>
    </row>
    <row r="602" hidden="1" outlineLevel="1" ht="38.25" customFormat="1" customHeight="1" s="343">
      <c r="A602" s="374" t="n">
        <v>574</v>
      </c>
      <c r="B602" s="374" t="inlineStr">
        <is>
          <t>19.2.02.02-0012</t>
        </is>
      </c>
      <c r="C602" s="381" t="inlineStr">
        <is>
          <t>Зонты вентиляционных систем из листовой оцинкованной стали, круглые, диаметром шахты 250 мм</t>
        </is>
      </c>
      <c r="D602" s="374" t="inlineStr">
        <is>
          <t>шт.</t>
        </is>
      </c>
      <c r="E602" s="262" t="n">
        <v>2</v>
      </c>
      <c r="F602" s="383" t="n">
        <v>68</v>
      </c>
      <c r="G602" s="270">
        <f>ROUND(E602*F602,2)</f>
        <v/>
      </c>
      <c r="H602" s="269">
        <f>G602/$G$719</f>
        <v/>
      </c>
      <c r="I602" s="270">
        <f>ROUND(F602*Прил.10!$D$13,2)</f>
        <v/>
      </c>
      <c r="J602" s="270">
        <f>ROUND(I602*E602,2)</f>
        <v/>
      </c>
    </row>
    <row r="603" hidden="1" outlineLevel="1" ht="51" customFormat="1" customHeight="1" s="343">
      <c r="A603" s="374" t="n">
        <v>575</v>
      </c>
      <c r="B603" s="374" t="inlineStr">
        <is>
          <t>19.2.02.02-0011</t>
        </is>
      </c>
      <c r="C603" s="381" t="inlineStr">
        <is>
          <t>Зонты вентиляционных систем из листовой оцинкованной стали, круглые, диаметром шахты 200 мм (зонт д-160 - 2шт., д-125- 1шт.)</t>
        </is>
      </c>
      <c r="D603" s="374" t="inlineStr">
        <is>
          <t>шт.</t>
        </is>
      </c>
      <c r="E603" s="262" t="n">
        <v>3</v>
      </c>
      <c r="F603" s="383" t="n">
        <v>45.33</v>
      </c>
      <c r="G603" s="270">
        <f>ROUND(E603*F603,2)</f>
        <v/>
      </c>
      <c r="H603" s="269">
        <f>G603/$G$719</f>
        <v/>
      </c>
      <c r="I603" s="270">
        <f>ROUND(F603*Прил.10!$D$13,2)</f>
        <v/>
      </c>
      <c r="J603" s="270">
        <f>ROUND(I603*E603,2)</f>
        <v/>
      </c>
    </row>
    <row r="604" hidden="1" outlineLevel="1" ht="63.75" customFormat="1" customHeight="1" s="343">
      <c r="A604" s="374" t="n">
        <v>576</v>
      </c>
      <c r="B604" s="374" t="inlineStr">
        <is>
          <t>23.8.04.06-0102</t>
        </is>
      </c>
      <c r="C604" s="381" t="inlineStr">
        <is>
          <t>Отводы 90 град. с радиусом кривизны R=1,5 Ду на Ру до 16 МПа (160 кгс/см2), диаметром условного прохода 250 мм, наружным диаметром 273 мм, толщиной стенки 9 мм</t>
        </is>
      </c>
      <c r="D604" s="374" t="inlineStr">
        <is>
          <t>шт.</t>
        </is>
      </c>
      <c r="E604" s="262" t="n">
        <v>0.33</v>
      </c>
      <c r="F604" s="383" t="n">
        <v>409.61</v>
      </c>
      <c r="G604" s="270">
        <f>ROUND(E604*F604,2)</f>
        <v/>
      </c>
      <c r="H604" s="269">
        <f>G604/$G$719</f>
        <v/>
      </c>
      <c r="I604" s="270">
        <f>ROUND(F604*Прил.10!$D$13,2)</f>
        <v/>
      </c>
      <c r="J604" s="270">
        <f>ROUND(I604*E604,2)</f>
        <v/>
      </c>
    </row>
    <row r="605" hidden="1" outlineLevel="1" ht="14.25" customFormat="1" customHeight="1" s="343">
      <c r="A605" s="374" t="n">
        <v>577</v>
      </c>
      <c r="B605" s="374" t="inlineStr">
        <is>
          <t>24.3.01.01-0002</t>
        </is>
      </c>
      <c r="C605" s="381" t="inlineStr">
        <is>
          <t>Трубка полихлорвиниловая</t>
        </is>
      </c>
      <c r="D605" s="374" t="inlineStr">
        <is>
          <t>кг</t>
        </is>
      </c>
      <c r="E605" s="262" t="n">
        <v>3.7702</v>
      </c>
      <c r="F605" s="383" t="n">
        <v>35.7</v>
      </c>
      <c r="G605" s="270">
        <f>ROUND(E605*F605,2)</f>
        <v/>
      </c>
      <c r="H605" s="269">
        <f>G605/$G$719</f>
        <v/>
      </c>
      <c r="I605" s="270">
        <f>ROUND(F605*Прил.10!$D$13,2)</f>
        <v/>
      </c>
      <c r="J605" s="270">
        <f>ROUND(I605*E605,2)</f>
        <v/>
      </c>
    </row>
    <row r="606" hidden="1" outlineLevel="1" ht="38.25" customFormat="1" customHeight="1" s="343">
      <c r="A606" s="374" t="n">
        <v>578</v>
      </c>
      <c r="B606" s="374" t="inlineStr">
        <is>
          <t>18.1.09.08-0191</t>
        </is>
      </c>
      <c r="C606" s="381" t="inlineStr">
        <is>
          <t>Кран шаровый латунный полнопроходной с внутренней резьбой, давлением 4 МПа (40 кгс/см2), диаметром 15 мм(тип 320)</t>
        </is>
      </c>
      <c r="D606" s="374" t="inlineStr">
        <is>
          <t>шт.</t>
        </is>
      </c>
      <c r="E606" s="262" t="n">
        <v>5</v>
      </c>
      <c r="F606" s="383" t="n">
        <v>26.6</v>
      </c>
      <c r="G606" s="270">
        <f>ROUND(E606*F606,2)</f>
        <v/>
      </c>
      <c r="H606" s="269">
        <f>G606/$G$719</f>
        <v/>
      </c>
      <c r="I606" s="270">
        <f>ROUND(F606*Прил.10!$D$13,2)</f>
        <v/>
      </c>
      <c r="J606" s="270">
        <f>ROUND(I606*E606,2)</f>
        <v/>
      </c>
    </row>
    <row r="607" hidden="1" outlineLevel="1" ht="25.5" customFormat="1" customHeight="1" s="343">
      <c r="A607" s="374" t="n">
        <v>579</v>
      </c>
      <c r="B607" s="374" t="inlineStr">
        <is>
          <t>04.3.01.09-0012</t>
        </is>
      </c>
      <c r="C607" s="381" t="inlineStr">
        <is>
          <t>Раствор готовый кладочный цементный марки 50</t>
        </is>
      </c>
      <c r="D607" s="374" t="inlineStr">
        <is>
          <t>м3</t>
        </is>
      </c>
      <c r="E607" s="262" t="n">
        <v>0.27055</v>
      </c>
      <c r="F607" s="383" t="n">
        <v>485.93</v>
      </c>
      <c r="G607" s="270">
        <f>ROUND(E607*F607,2)</f>
        <v/>
      </c>
      <c r="H607" s="269">
        <f>G607/$G$719</f>
        <v/>
      </c>
      <c r="I607" s="270">
        <f>ROUND(F607*Прил.10!$D$13,2)</f>
        <v/>
      </c>
      <c r="J607" s="270">
        <f>ROUND(I607*E607,2)</f>
        <v/>
      </c>
    </row>
    <row r="608" hidden="1" outlineLevel="1" ht="14.25" customFormat="1" customHeight="1" s="343">
      <c r="A608" s="374" t="n">
        <v>580</v>
      </c>
      <c r="B608" s="374" t="inlineStr">
        <is>
          <t>14.5.09.11-0102</t>
        </is>
      </c>
      <c r="C608" s="381" t="inlineStr">
        <is>
          <t>Уайт-спирит</t>
        </is>
      </c>
      <c r="D608" s="374" t="inlineStr">
        <is>
          <t>кг</t>
        </is>
      </c>
      <c r="E608" s="262" t="n">
        <v>19.467</v>
      </c>
      <c r="F608" s="383" t="n">
        <v>6.67</v>
      </c>
      <c r="G608" s="270">
        <f>ROUND(E608*F608,2)</f>
        <v/>
      </c>
      <c r="H608" s="269">
        <f>G608/$G$719</f>
        <v/>
      </c>
      <c r="I608" s="270">
        <f>ROUND(F608*Прил.10!$D$13,2)</f>
        <v/>
      </c>
      <c r="J608" s="270">
        <f>ROUND(I608*E608,2)</f>
        <v/>
      </c>
    </row>
    <row r="609" hidden="1" outlineLevel="1" ht="14.25" customFormat="1" customHeight="1" s="343">
      <c r="A609" s="374" t="n">
        <v>581</v>
      </c>
      <c r="B609" s="374" t="inlineStr">
        <is>
          <t>01.7.15.07-0152</t>
        </is>
      </c>
      <c r="C609" s="381" t="inlineStr">
        <is>
          <t>Дюбель с шурупом 6/35 мм</t>
        </is>
      </c>
      <c r="D609" s="374" t="inlineStr">
        <is>
          <t>100 шт.</t>
        </is>
      </c>
      <c r="E609" s="262" t="n">
        <v>16.10934</v>
      </c>
      <c r="F609" s="383" t="n">
        <v>8</v>
      </c>
      <c r="G609" s="270">
        <f>ROUND(E609*F609,2)</f>
        <v/>
      </c>
      <c r="H609" s="269">
        <f>G609/$G$719</f>
        <v/>
      </c>
      <c r="I609" s="270">
        <f>ROUND(F609*Прил.10!$D$13,2)</f>
        <v/>
      </c>
      <c r="J609" s="270">
        <f>ROUND(I609*E609,2)</f>
        <v/>
      </c>
    </row>
    <row r="610" hidden="1" outlineLevel="1" ht="25.5" customFormat="1" customHeight="1" s="343">
      <c r="A610" s="374" t="n">
        <v>582</v>
      </c>
      <c r="B610" s="374" t="inlineStr">
        <is>
          <t>Прайс из СД ОП</t>
        </is>
      </c>
      <c r="C610" s="381" t="inlineStr">
        <is>
          <t>Трубы полипропиленовые PPR PN Д=32мм. Цена: 142,24руб.(с НДС)</t>
        </is>
      </c>
      <c r="D610" s="374" t="inlineStr">
        <is>
          <t>м</t>
        </is>
      </c>
      <c r="E610" s="262" t="n">
        <v>6.5</v>
      </c>
      <c r="F610" s="383" t="n">
        <v>19.69</v>
      </c>
      <c r="G610" s="270">
        <f>ROUND(E610*F610,2)</f>
        <v/>
      </c>
      <c r="H610" s="269">
        <f>G610/$G$719</f>
        <v/>
      </c>
      <c r="I610" s="270">
        <f>ROUND(F610*Прил.10!$D$13,2)</f>
        <v/>
      </c>
      <c r="J610" s="270">
        <f>ROUND(I610*E610,2)</f>
        <v/>
      </c>
    </row>
    <row r="611" hidden="1" outlineLevel="1" ht="14.25" customFormat="1" customHeight="1" s="343">
      <c r="A611" s="374" t="n">
        <v>583</v>
      </c>
      <c r="B611" s="374" t="inlineStr">
        <is>
          <t>01.7.20.04-0005</t>
        </is>
      </c>
      <c r="C611" s="381" t="inlineStr">
        <is>
          <t>Нитки швейные</t>
        </is>
      </c>
      <c r="D611" s="374" t="inlineStr">
        <is>
          <t>кг</t>
        </is>
      </c>
      <c r="E611" s="262" t="n">
        <v>0.9538</v>
      </c>
      <c r="F611" s="383" t="n">
        <v>132.75</v>
      </c>
      <c r="G611" s="270">
        <f>ROUND(E611*F611,2)</f>
        <v/>
      </c>
      <c r="H611" s="269">
        <f>G611/$G$719</f>
        <v/>
      </c>
      <c r="I611" s="270">
        <f>ROUND(F611*Прил.10!$D$13,2)</f>
        <v/>
      </c>
      <c r="J611" s="270">
        <f>ROUND(I611*E611,2)</f>
        <v/>
      </c>
    </row>
    <row r="612" hidden="1" outlineLevel="1" ht="51" customFormat="1" customHeight="1" s="343">
      <c r="A612" s="374" t="n">
        <v>584</v>
      </c>
      <c r="B612" s="374" t="inlineStr">
        <is>
          <t>05.2.02.01-0036</t>
        </is>
      </c>
      <c r="C612" s="381" t="inlineStr">
        <is>
          <t>Блоки бетонные стен подвалов сплошные (ГОСТ13579-78) ФБС9-4-6-Т /бетон В7,5 (М100), объем 0,195 м3, расход арматуры 0,76 кг/</t>
        </is>
      </c>
      <c r="D612" s="374" t="inlineStr">
        <is>
          <t>шт.</t>
        </is>
      </c>
      <c r="E612" s="262" t="n">
        <v>1</v>
      </c>
      <c r="F612" s="383" t="n">
        <v>121</v>
      </c>
      <c r="G612" s="270">
        <f>ROUND(E612*F612,2)</f>
        <v/>
      </c>
      <c r="H612" s="269">
        <f>G612/$G$719</f>
        <v/>
      </c>
      <c r="I612" s="270">
        <f>ROUND(F612*Прил.10!$D$13,2)</f>
        <v/>
      </c>
      <c r="J612" s="270">
        <f>ROUND(I612*E612,2)</f>
        <v/>
      </c>
    </row>
    <row r="613" hidden="1" outlineLevel="1" ht="25.5" customFormat="1" customHeight="1" s="343">
      <c r="A613" s="374" t="n">
        <v>585</v>
      </c>
      <c r="B613" s="374" t="inlineStr">
        <is>
          <t>20.1.02.18-0003</t>
        </is>
      </c>
      <c r="C613" s="381" t="inlineStr">
        <is>
          <t>Стяжка нейлоновая неоткрывающаяся 3,6х250 мм</t>
        </is>
      </c>
      <c r="D613" s="374" t="inlineStr">
        <is>
          <t>100 шт.</t>
        </is>
      </c>
      <c r="E613" s="262" t="n">
        <v>7.5</v>
      </c>
      <c r="F613" s="383" t="n">
        <v>14.4</v>
      </c>
      <c r="G613" s="270">
        <f>ROUND(E613*F613,2)</f>
        <v/>
      </c>
      <c r="H613" s="269">
        <f>G613/$G$719</f>
        <v/>
      </c>
      <c r="I613" s="270">
        <f>ROUND(F613*Прил.10!$D$13,2)</f>
        <v/>
      </c>
      <c r="J613" s="270">
        <f>ROUND(I613*E613,2)</f>
        <v/>
      </c>
    </row>
    <row r="614" hidden="1" outlineLevel="1" ht="14.25" customFormat="1" customHeight="1" s="343">
      <c r="A614" s="374" t="n">
        <v>586</v>
      </c>
      <c r="B614" s="374" t="inlineStr">
        <is>
          <t>01.7.20.08-0051</t>
        </is>
      </c>
      <c r="C614" s="381" t="inlineStr">
        <is>
          <t>Ветошь</t>
        </is>
      </c>
      <c r="D614" s="374" t="inlineStr">
        <is>
          <t>кг</t>
        </is>
      </c>
      <c r="E614" s="262" t="n">
        <v>58.81762</v>
      </c>
      <c r="F614" s="383" t="n">
        <v>1.82</v>
      </c>
      <c r="G614" s="270">
        <f>ROUND(E614*F614,2)</f>
        <v/>
      </c>
      <c r="H614" s="269">
        <f>G614/$G$719</f>
        <v/>
      </c>
      <c r="I614" s="270">
        <f>ROUND(F614*Прил.10!$D$13,2)</f>
        <v/>
      </c>
      <c r="J614" s="270">
        <f>ROUND(I614*E614,2)</f>
        <v/>
      </c>
    </row>
    <row r="615" hidden="1" outlineLevel="1" ht="25.5" customFormat="1" customHeight="1" s="343">
      <c r="A615" s="374" t="n">
        <v>587</v>
      </c>
      <c r="B615" s="374" t="inlineStr">
        <is>
          <t>08.1.02.11-0001</t>
        </is>
      </c>
      <c r="C615" s="381" t="inlineStr">
        <is>
          <t>Поковки из квадратных заготовок, масса 1,8 кг</t>
        </is>
      </c>
      <c r="D615" s="374" t="inlineStr">
        <is>
          <t>т</t>
        </is>
      </c>
      <c r="E615" s="262" t="n">
        <v>0.017754</v>
      </c>
      <c r="F615" s="383" t="n">
        <v>5987.38</v>
      </c>
      <c r="G615" s="270">
        <f>ROUND(E615*F615,2)</f>
        <v/>
      </c>
      <c r="H615" s="269">
        <f>G615/$G$719</f>
        <v/>
      </c>
      <c r="I615" s="270">
        <f>ROUND(F615*Прил.10!$D$13,2)</f>
        <v/>
      </c>
      <c r="J615" s="270">
        <f>ROUND(I615*E615,2)</f>
        <v/>
      </c>
    </row>
    <row r="616" hidden="1" outlineLevel="1" ht="14.25" customFormat="1" customHeight="1" s="343">
      <c r="A616" s="374" t="n">
        <v>588</v>
      </c>
      <c r="B616" s="374" t="inlineStr">
        <is>
          <t>01.7.15.06-0146</t>
        </is>
      </c>
      <c r="C616" s="381" t="inlineStr">
        <is>
          <t>Гвозди толевые круглые 3,0х40 мм</t>
        </is>
      </c>
      <c r="D616" s="374" t="inlineStr">
        <is>
          <t>т</t>
        </is>
      </c>
      <c r="E616" s="262" t="n">
        <v>0.012458</v>
      </c>
      <c r="F616" s="383" t="n">
        <v>8477.280000000001</v>
      </c>
      <c r="G616" s="270">
        <f>ROUND(E616*F616,2)</f>
        <v/>
      </c>
      <c r="H616" s="269">
        <f>G616/$G$719</f>
        <v/>
      </c>
      <c r="I616" s="270">
        <f>ROUND(F616*Прил.10!$D$13,2)</f>
        <v/>
      </c>
      <c r="J616" s="270">
        <f>ROUND(I616*E616,2)</f>
        <v/>
      </c>
    </row>
    <row r="617" hidden="1" outlineLevel="1" ht="38.25" customFormat="1" customHeight="1" s="343">
      <c r="A617" s="374" t="n">
        <v>589</v>
      </c>
      <c r="B617" s="374" t="inlineStr">
        <is>
          <t>11.1.03.01-0077</t>
        </is>
      </c>
      <c r="C617" s="381" t="inlineStr">
        <is>
          <t>Бруски обрезные хвойных пород длиной 4-6,5 м, шириной 75-150 мм, толщиной 40-75 мм, I сорта</t>
        </is>
      </c>
      <c r="D617" s="374" t="inlineStr">
        <is>
          <t>м3</t>
        </is>
      </c>
      <c r="E617" s="262" t="n">
        <v>0.062112</v>
      </c>
      <c r="F617" s="383" t="n">
        <v>1699.19</v>
      </c>
      <c r="G617" s="270">
        <f>ROUND(E617*F617,2)</f>
        <v/>
      </c>
      <c r="H617" s="269">
        <f>G617/$G$719</f>
        <v/>
      </c>
      <c r="I617" s="270">
        <f>ROUND(F617*Прил.10!$D$13,2)</f>
        <v/>
      </c>
      <c r="J617" s="270">
        <f>ROUND(I617*E617,2)</f>
        <v/>
      </c>
    </row>
    <row r="618" hidden="1" outlineLevel="1" ht="38.25" customFormat="1" customHeight="1" s="343">
      <c r="A618" s="374" t="n">
        <v>590</v>
      </c>
      <c r="B618" s="374" t="inlineStr">
        <is>
          <t>19.1.01.03-0047</t>
        </is>
      </c>
      <c r="C618" s="381" t="inlineStr">
        <is>
          <t>Воздуховоды из оцинкованной стали с шиной и уголками толщиной 0,55 мм, периметром 800 мм (200х200 1 м)</t>
        </is>
      </c>
      <c r="D618" s="374" t="inlineStr">
        <is>
          <t>м2</t>
        </is>
      </c>
      <c r="E618" s="262" t="n">
        <v>0.8</v>
      </c>
      <c r="F618" s="383" t="n">
        <v>130</v>
      </c>
      <c r="G618" s="270">
        <f>ROUND(E618*F618,2)</f>
        <v/>
      </c>
      <c r="H618" s="269">
        <f>G618/$G$719</f>
        <v/>
      </c>
      <c r="I618" s="270">
        <f>ROUND(F618*Прил.10!$D$13,2)</f>
        <v/>
      </c>
      <c r="J618" s="270">
        <f>ROUND(I618*E618,2)</f>
        <v/>
      </c>
    </row>
    <row r="619" hidden="1" outlineLevel="1" ht="25.5" customFormat="1" customHeight="1" s="343">
      <c r="A619" s="374" t="n">
        <v>591</v>
      </c>
      <c r="B619" s="374" t="inlineStr">
        <is>
          <t>01.1.02.08-0001</t>
        </is>
      </c>
      <c r="C619" s="381" t="inlineStr">
        <is>
          <t>Прокладки из паронита марки ПМБ, толщиной 1 мм, диаметром 50 мм</t>
        </is>
      </c>
      <c r="D619" s="374" t="inlineStr">
        <is>
          <t>1000 шт.</t>
        </is>
      </c>
      <c r="E619" s="262" t="n">
        <v>0.03</v>
      </c>
      <c r="F619" s="383" t="n">
        <v>3450</v>
      </c>
      <c r="G619" s="270">
        <f>ROUND(E619*F619,2)</f>
        <v/>
      </c>
      <c r="H619" s="269">
        <f>G619/$G$719</f>
        <v/>
      </c>
      <c r="I619" s="270">
        <f>ROUND(F619*Прил.10!$D$13,2)</f>
        <v/>
      </c>
      <c r="J619" s="270">
        <f>ROUND(I619*E619,2)</f>
        <v/>
      </c>
    </row>
    <row r="620" hidden="1" outlineLevel="1" ht="14.25" customFormat="1" customHeight="1" s="343">
      <c r="A620" s="374" t="n">
        <v>592</v>
      </c>
      <c r="B620" s="374" t="inlineStr">
        <is>
          <t>11.2.07.12-0011</t>
        </is>
      </c>
      <c r="C620" s="381" t="inlineStr">
        <is>
          <t>Штапик (раскладка), размер 19х19 мм</t>
        </is>
      </c>
      <c r="D620" s="374" t="inlineStr">
        <is>
          <t>м</t>
        </is>
      </c>
      <c r="E620" s="262" t="n">
        <v>32</v>
      </c>
      <c r="F620" s="383" t="n">
        <v>3.2</v>
      </c>
      <c r="G620" s="270">
        <f>ROUND(E620*F620,2)</f>
        <v/>
      </c>
      <c r="H620" s="269">
        <f>G620/$G$719</f>
        <v/>
      </c>
      <c r="I620" s="270">
        <f>ROUND(F620*Прил.10!$D$13,2)</f>
        <v/>
      </c>
      <c r="J620" s="270">
        <f>ROUND(I620*E620,2)</f>
        <v/>
      </c>
    </row>
    <row r="621" hidden="1" outlineLevel="1" ht="51" customFormat="1" customHeight="1" s="343">
      <c r="A621" s="374" t="n">
        <v>593</v>
      </c>
      <c r="B621" s="374" t="inlineStr">
        <is>
          <t>23.3.06.01-0003</t>
        </is>
      </c>
      <c r="C621" s="381" t="inlineStr">
        <is>
          <t>Трубы стальные сварные водогазопроводные с резьбой оцинкованные легкие, диаметр условного прохода 25 мм, толщина стенки 2,8 мм</t>
        </is>
      </c>
      <c r="D621" s="374" t="inlineStr">
        <is>
          <t>м</t>
        </is>
      </c>
      <c r="E621" s="262" t="n">
        <v>3.25</v>
      </c>
      <c r="F621" s="383" t="n">
        <v>31.38</v>
      </c>
      <c r="G621" s="270">
        <f>ROUND(E621*F621,2)</f>
        <v/>
      </c>
      <c r="H621" s="269">
        <f>G621/$G$719</f>
        <v/>
      </c>
      <c r="I621" s="270">
        <f>ROUND(F621*Прил.10!$D$13,2)</f>
        <v/>
      </c>
      <c r="J621" s="270">
        <f>ROUND(I621*E621,2)</f>
        <v/>
      </c>
    </row>
    <row r="622" hidden="1" outlineLevel="1" ht="25.5" customFormat="1" customHeight="1" s="343">
      <c r="A622" s="374" t="n">
        <v>594</v>
      </c>
      <c r="B622" s="374" t="inlineStr">
        <is>
          <t>Прайс из СД ОП</t>
        </is>
      </c>
      <c r="C622" s="381" t="inlineStr">
        <is>
          <t>Гибкая вставка к вентилятору Канал-ВЕНТС-ЕС 125  ВЕНТС ВВГ-125</t>
        </is>
      </c>
      <c r="D622" s="374" t="inlineStr">
        <is>
          <t>шт.</t>
        </is>
      </c>
      <c r="E622" s="262" t="n">
        <v>2</v>
      </c>
      <c r="F622" s="383" t="n">
        <v>49.5</v>
      </c>
      <c r="G622" s="270">
        <f>ROUND(E622*F622,2)</f>
        <v/>
      </c>
      <c r="H622" s="269">
        <f>G622/$G$719</f>
        <v/>
      </c>
      <c r="I622" s="270">
        <f>ROUND(F622*Прил.10!$D$13,2)</f>
        <v/>
      </c>
      <c r="J622" s="270">
        <f>ROUND(I622*E622,2)</f>
        <v/>
      </c>
    </row>
    <row r="623" hidden="1" outlineLevel="1" ht="14.25" customFormat="1" customHeight="1" s="343">
      <c r="A623" s="374" t="n">
        <v>595</v>
      </c>
      <c r="B623" s="374" t="inlineStr">
        <is>
          <t>20.2.01.05-0001</t>
        </is>
      </c>
      <c r="C623" s="381" t="inlineStr">
        <is>
          <t>Гильза кабельная медная ГМ 2,5</t>
        </is>
      </c>
      <c r="D623" s="374" t="inlineStr">
        <is>
          <t>100 шт.</t>
        </is>
      </c>
      <c r="E623" s="262" t="n">
        <v>1.5</v>
      </c>
      <c r="F623" s="383" t="n">
        <v>66</v>
      </c>
      <c r="G623" s="270">
        <f>ROUND(E623*F623,2)</f>
        <v/>
      </c>
      <c r="H623" s="269">
        <f>G623/$G$719</f>
        <v/>
      </c>
      <c r="I623" s="270">
        <f>ROUND(F623*Прил.10!$D$13,2)</f>
        <v/>
      </c>
      <c r="J623" s="270">
        <f>ROUND(I623*E623,2)</f>
        <v/>
      </c>
    </row>
    <row r="624" hidden="1" outlineLevel="1" ht="25.5" customFormat="1" customHeight="1" s="343">
      <c r="A624" s="374" t="n">
        <v>596</v>
      </c>
      <c r="B624" s="374" t="inlineStr">
        <is>
          <t>04.3.01.09-0014</t>
        </is>
      </c>
      <c r="C624" s="381" t="inlineStr">
        <is>
          <t>Раствор готовый кладочный цементный марки 100</t>
        </is>
      </c>
      <c r="D624" s="374" t="inlineStr">
        <is>
          <t>м3</t>
        </is>
      </c>
      <c r="E624" s="262" t="n">
        <v>0.1875</v>
      </c>
      <c r="F624" s="383" t="n">
        <v>519.79</v>
      </c>
      <c r="G624" s="270">
        <f>ROUND(E624*F624,2)</f>
        <v/>
      </c>
      <c r="H624" s="269">
        <f>G624/$G$719</f>
        <v/>
      </c>
      <c r="I624" s="270">
        <f>ROUND(F624*Прил.10!$D$13,2)</f>
        <v/>
      </c>
      <c r="J624" s="270">
        <f>ROUND(I624*E624,2)</f>
        <v/>
      </c>
    </row>
    <row r="625" hidden="1" outlineLevel="1" ht="63.75" customFormat="1" customHeight="1" s="343">
      <c r="A625" s="374" t="n">
        <v>597</v>
      </c>
      <c r="B625" s="374" t="inlineStr">
        <is>
          <t>08.2.02.11-0007</t>
        </is>
      </c>
      <c r="C625" s="381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625" s="374" t="inlineStr">
        <is>
          <t>10 м</t>
        </is>
      </c>
      <c r="E625" s="262" t="n">
        <v>1.872862</v>
      </c>
      <c r="F625" s="383" t="n">
        <v>50.24</v>
      </c>
      <c r="G625" s="270">
        <f>ROUND(E625*F625,2)</f>
        <v/>
      </c>
      <c r="H625" s="269">
        <f>G625/$G$719</f>
        <v/>
      </c>
      <c r="I625" s="270">
        <f>ROUND(F625*Прил.10!$D$13,2)</f>
        <v/>
      </c>
      <c r="J625" s="270">
        <f>ROUND(I625*E625,2)</f>
        <v/>
      </c>
    </row>
    <row r="626" hidden="1" outlineLevel="1" ht="14.25" customFormat="1" customHeight="1" s="343">
      <c r="A626" s="374" t="n">
        <v>598</v>
      </c>
      <c r="B626" s="374" t="inlineStr">
        <is>
          <t>14.5.09.02-0002</t>
        </is>
      </c>
      <c r="C626" s="381" t="inlineStr">
        <is>
          <t>Ксилол нефтяной марки А</t>
        </is>
      </c>
      <c r="D626" s="374" t="inlineStr">
        <is>
          <t>т</t>
        </is>
      </c>
      <c r="E626" s="262" t="n">
        <v>0.012064</v>
      </c>
      <c r="F626" s="383" t="n">
        <v>7639.26</v>
      </c>
      <c r="G626" s="270">
        <f>ROUND(E626*F626,2)</f>
        <v/>
      </c>
      <c r="H626" s="269">
        <f>G626/$G$719</f>
        <v/>
      </c>
      <c r="I626" s="270">
        <f>ROUND(F626*Прил.10!$D$13,2)</f>
        <v/>
      </c>
      <c r="J626" s="270">
        <f>ROUND(I626*E626,2)</f>
        <v/>
      </c>
    </row>
    <row r="627" hidden="1" outlineLevel="1" ht="25.5" customFormat="1" customHeight="1" s="343">
      <c r="A627" s="374" t="n">
        <v>599</v>
      </c>
      <c r="B627" s="374" t="inlineStr">
        <is>
          <t>01.7.15.07-0022</t>
        </is>
      </c>
      <c r="C627" s="381" t="inlineStr">
        <is>
          <t>Дюбели распорные полиэтиленовые 6х40 мм</t>
        </is>
      </c>
      <c r="D627" s="374" t="inlineStr">
        <is>
          <t>1000 шт.</t>
        </is>
      </c>
      <c r="E627" s="262" t="n">
        <v>0.496</v>
      </c>
      <c r="F627" s="383" t="n">
        <v>180</v>
      </c>
      <c r="G627" s="270">
        <f>ROUND(E627*F627,2)</f>
        <v/>
      </c>
      <c r="H627" s="269">
        <f>G627/$G$719</f>
        <v/>
      </c>
      <c r="I627" s="270">
        <f>ROUND(F627*Прил.10!$D$13,2)</f>
        <v/>
      </c>
      <c r="J627" s="270">
        <f>ROUND(I627*E627,2)</f>
        <v/>
      </c>
    </row>
    <row r="628" hidden="1" outlineLevel="1" ht="25.5" customFormat="1" customHeight="1" s="343">
      <c r="A628" s="374" t="n">
        <v>600</v>
      </c>
      <c r="B628" s="374" t="inlineStr">
        <is>
          <t>11.1.01.14-0014</t>
        </is>
      </c>
      <c r="C628" s="381" t="inlineStr">
        <is>
          <t>Плинтуса из древесины тип ПЛ-2, размером 19х54 мм</t>
        </is>
      </c>
      <c r="D628" s="374" t="inlineStr">
        <is>
          <t>м</t>
        </is>
      </c>
      <c r="E628" s="262" t="n">
        <v>18.1598</v>
      </c>
      <c r="F628" s="383" t="n">
        <v>4.89</v>
      </c>
      <c r="G628" s="270">
        <f>ROUND(E628*F628,2)</f>
        <v/>
      </c>
      <c r="H628" s="269">
        <f>G628/$G$719</f>
        <v/>
      </c>
      <c r="I628" s="270">
        <f>ROUND(F628*Прил.10!$D$13,2)</f>
        <v/>
      </c>
      <c r="J628" s="270">
        <f>ROUND(I628*E628,2)</f>
        <v/>
      </c>
    </row>
    <row r="629" hidden="1" outlineLevel="1" ht="14.25" customFormat="1" customHeight="1" s="343">
      <c r="A629" s="374" t="n">
        <v>601</v>
      </c>
      <c r="B629" s="374" t="inlineStr">
        <is>
          <t>Прайс из СД ОП</t>
        </is>
      </c>
      <c r="C629" s="381" t="inlineStr">
        <is>
          <t>Шайба 8/125</t>
        </is>
      </c>
      <c r="D629" s="374" t="inlineStr">
        <is>
          <t>шт.</t>
        </is>
      </c>
      <c r="E629" s="262" t="n">
        <v>588</v>
      </c>
      <c r="F629" s="383" t="n">
        <v>0.15</v>
      </c>
      <c r="G629" s="270">
        <f>ROUND(E629*F629,2)</f>
        <v/>
      </c>
      <c r="H629" s="269">
        <f>G629/$G$719</f>
        <v/>
      </c>
      <c r="I629" s="270">
        <f>ROUND(F629*Прил.10!$D$13,2)</f>
        <v/>
      </c>
      <c r="J629" s="270">
        <f>ROUND(I629*E629,2)</f>
        <v/>
      </c>
    </row>
    <row r="630" hidden="1" outlineLevel="1" ht="51" customFormat="1" customHeight="1" s="343">
      <c r="A630" s="374" t="n">
        <v>602</v>
      </c>
      <c r="B630" s="374" t="inlineStr">
        <is>
          <t>24.3.03.13-0043</t>
        </is>
      </c>
      <c r="C630" s="381" t="inlineStr">
        <is>
          <t>Труба напорная из полиэтилена PE 100 питьевая ПЭ100 SDR17, размером 63х3,8 мм (ГОСТ 18599-2001, ГОСТ Р 52134-2003)</t>
        </is>
      </c>
      <c r="D630" s="374" t="inlineStr">
        <is>
          <t>м</t>
        </is>
      </c>
      <c r="E630" s="262" t="n">
        <v>2</v>
      </c>
      <c r="F630" s="383" t="n">
        <v>41.5</v>
      </c>
      <c r="G630" s="270">
        <f>ROUND(E630*F630,2)</f>
        <v/>
      </c>
      <c r="H630" s="269">
        <f>G630/$G$719</f>
        <v/>
      </c>
      <c r="I630" s="270">
        <f>ROUND(F630*Прил.10!$D$13,2)</f>
        <v/>
      </c>
      <c r="J630" s="270">
        <f>ROUND(I630*E630,2)</f>
        <v/>
      </c>
    </row>
    <row r="631" hidden="1" outlineLevel="1" ht="25.5" customFormat="1" customHeight="1" s="343">
      <c r="A631" s="374" t="n">
        <v>603</v>
      </c>
      <c r="B631" s="374" t="inlineStr">
        <is>
          <t>01.1.02.08-0002</t>
        </is>
      </c>
      <c r="C631" s="381" t="inlineStr">
        <is>
          <t>Прокладки из паронита марки ПМБ, толщиной 1 мм, диаметром 100 мм</t>
        </is>
      </c>
      <c r="D631" s="374" t="inlineStr">
        <is>
          <t>1000 шт.</t>
        </is>
      </c>
      <c r="E631" s="262" t="n">
        <v>0.014</v>
      </c>
      <c r="F631" s="383" t="n">
        <v>5650</v>
      </c>
      <c r="G631" s="270">
        <f>ROUND(E631*F631,2)</f>
        <v/>
      </c>
      <c r="H631" s="269">
        <f>G631/$G$719</f>
        <v/>
      </c>
      <c r="I631" s="270">
        <f>ROUND(F631*Прил.10!$D$13,2)</f>
        <v/>
      </c>
      <c r="J631" s="270">
        <f>ROUND(I631*E631,2)</f>
        <v/>
      </c>
    </row>
    <row r="632" hidden="1" outlineLevel="1" ht="14.25" customFormat="1" customHeight="1" s="343">
      <c r="A632" s="374" t="n">
        <v>604</v>
      </c>
      <c r="B632" s="374" t="inlineStr">
        <is>
          <t>Прайс из СД ОП</t>
        </is>
      </c>
      <c r="C632" s="381" t="inlineStr">
        <is>
          <t>Гайка шестигранная М12</t>
        </is>
      </c>
      <c r="D632" s="374" t="inlineStr">
        <is>
          <t>шт.</t>
        </is>
      </c>
      <c r="E632" s="262" t="n">
        <v>65</v>
      </c>
      <c r="F632" s="383" t="n">
        <v>1.2</v>
      </c>
      <c r="G632" s="270">
        <f>ROUND(E632*F632,2)</f>
        <v/>
      </c>
      <c r="H632" s="269">
        <f>G632/$G$719</f>
        <v/>
      </c>
      <c r="I632" s="270">
        <f>ROUND(F632*Прил.10!$D$13,2)</f>
        <v/>
      </c>
      <c r="J632" s="270">
        <f>ROUND(I632*E632,2)</f>
        <v/>
      </c>
    </row>
    <row r="633" hidden="1" outlineLevel="1" ht="38.25" customFormat="1" customHeight="1" s="343">
      <c r="A633" s="374" t="n">
        <v>605</v>
      </c>
      <c r="B633" s="374" t="inlineStr">
        <is>
          <t>11.1.03.05-0066</t>
        </is>
      </c>
      <c r="C633" s="381" t="inlineStr">
        <is>
          <t>Доски необрезные хвойных пород длиной 2-3,75 м, все ширины, толщиной 32-40 мм, IV сорта</t>
        </is>
      </c>
      <c r="D633" s="374" t="inlineStr">
        <is>
          <t>м3</t>
        </is>
      </c>
      <c r="E633" s="262" t="n">
        <v>0.115013</v>
      </c>
      <c r="F633" s="383" t="n">
        <v>600.02</v>
      </c>
      <c r="G633" s="270">
        <f>ROUND(E633*F633,2)</f>
        <v/>
      </c>
      <c r="H633" s="269">
        <f>G633/$G$719</f>
        <v/>
      </c>
      <c r="I633" s="270">
        <f>ROUND(F633*Прил.10!$D$13,2)</f>
        <v/>
      </c>
      <c r="J633" s="270">
        <f>ROUND(I633*E633,2)</f>
        <v/>
      </c>
    </row>
    <row r="634" hidden="1" outlineLevel="1" ht="14.25" customFormat="1" customHeight="1" s="343">
      <c r="A634" s="374" t="n">
        <v>606</v>
      </c>
      <c r="B634" s="374" t="inlineStr">
        <is>
          <t>23.8.05.11-0002</t>
        </is>
      </c>
      <c r="C634" s="381" t="inlineStr">
        <is>
          <t>Ревизии диаметром 100 мм</t>
        </is>
      </c>
      <c r="D634" s="374" t="inlineStr">
        <is>
          <t>шт.</t>
        </is>
      </c>
      <c r="E634" s="262" t="n">
        <v>1</v>
      </c>
      <c r="F634" s="383" t="n">
        <v>69</v>
      </c>
      <c r="G634" s="270">
        <f>ROUND(E634*F634,2)</f>
        <v/>
      </c>
      <c r="H634" s="269">
        <f>G634/$G$719</f>
        <v/>
      </c>
      <c r="I634" s="270">
        <f>ROUND(F634*Прил.10!$D$13,2)</f>
        <v/>
      </c>
      <c r="J634" s="270">
        <f>ROUND(I634*E634,2)</f>
        <v/>
      </c>
    </row>
    <row r="635" hidden="1" outlineLevel="1" ht="25.5" customFormat="1" customHeight="1" s="343">
      <c r="A635" s="374" t="n">
        <v>607</v>
      </c>
      <c r="B635" s="374" t="inlineStr">
        <is>
          <t>08.3.03.04-0025</t>
        </is>
      </c>
      <c r="C635" s="381" t="inlineStr">
        <is>
          <t>Проволока стальная низкоуглеродистая общего назначения диаметром 2 мм</t>
        </is>
      </c>
      <c r="D635" s="374" t="inlineStr">
        <is>
          <t>кг</t>
        </is>
      </c>
      <c r="E635" s="262" t="n">
        <v>10.038</v>
      </c>
      <c r="F635" s="383" t="n">
        <v>6.6</v>
      </c>
      <c r="G635" s="270">
        <f>ROUND(E635*F635,2)</f>
        <v/>
      </c>
      <c r="H635" s="269">
        <f>G635/$G$719</f>
        <v/>
      </c>
      <c r="I635" s="270">
        <f>ROUND(F635*Прил.10!$D$13,2)</f>
        <v/>
      </c>
      <c r="J635" s="270">
        <f>ROUND(I635*E635,2)</f>
        <v/>
      </c>
    </row>
    <row r="636" hidden="1" outlineLevel="1" ht="51" customFormat="1" customHeight="1" s="343">
      <c r="A636" s="374" t="n">
        <v>608</v>
      </c>
      <c r="B636" s="374" t="inlineStr">
        <is>
          <t>18.1.09.06-0102</t>
        </is>
      </c>
      <c r="C636" s="381" t="inlineStr">
        <is>
          <t>Кран шаровый проходной сальниковый муфтовый 11ч38п для воды, нефти и масла, давлением 1 МПа (10 кгс/см2), диаметром 32 мм</t>
        </is>
      </c>
      <c r="D636" s="374" t="inlineStr">
        <is>
          <t>шт.</t>
        </is>
      </c>
      <c r="E636" s="262" t="n">
        <v>1</v>
      </c>
      <c r="F636" s="383" t="n">
        <v>65</v>
      </c>
      <c r="G636" s="270">
        <f>ROUND(E636*F636,2)</f>
        <v/>
      </c>
      <c r="H636" s="269">
        <f>G636/$G$719</f>
        <v/>
      </c>
      <c r="I636" s="270">
        <f>ROUND(F636*Прил.10!$D$13,2)</f>
        <v/>
      </c>
      <c r="J636" s="270">
        <f>ROUND(I636*E636,2)</f>
        <v/>
      </c>
    </row>
    <row r="637" hidden="1" outlineLevel="1" ht="25.5" customFormat="1" customHeight="1" s="343">
      <c r="A637" s="374" t="n">
        <v>609</v>
      </c>
      <c r="B637" s="374" t="inlineStr">
        <is>
          <t>01.7.15.06-0094</t>
        </is>
      </c>
      <c r="C637" s="381" t="inlineStr">
        <is>
          <t>Гвозди проволочные оцинкованные для асбестоцементной кровли 4,5х120 мм</t>
        </is>
      </c>
      <c r="D637" s="374" t="inlineStr">
        <is>
          <t>т</t>
        </is>
      </c>
      <c r="E637" s="262" t="n">
        <v>0.005168</v>
      </c>
      <c r="F637" s="383" t="n">
        <v>11979.49</v>
      </c>
      <c r="G637" s="270">
        <f>ROUND(E637*F637,2)</f>
        <v/>
      </c>
      <c r="H637" s="269">
        <f>G637/$G$719</f>
        <v/>
      </c>
      <c r="I637" s="270">
        <f>ROUND(F637*Прил.10!$D$13,2)</f>
        <v/>
      </c>
      <c r="J637" s="270">
        <f>ROUND(I637*E637,2)</f>
        <v/>
      </c>
    </row>
    <row r="638" hidden="1" outlineLevel="1" ht="25.5" customFormat="1" customHeight="1" s="343">
      <c r="A638" s="374" t="n">
        <v>610</v>
      </c>
      <c r="B638" s="374" t="inlineStr">
        <is>
          <t>11.3.03.08-0004</t>
        </is>
      </c>
      <c r="C638" s="381" t="inlineStr">
        <is>
          <t>Подложка под паркет и ламинат Порилекс НПЭ, толщина 2 мм</t>
        </is>
      </c>
      <c r="D638" s="374" t="inlineStr">
        <is>
          <t>10 м2</t>
        </is>
      </c>
      <c r="E638" s="262" t="n">
        <v>1.764</v>
      </c>
      <c r="F638" s="383" t="n">
        <v>34.9</v>
      </c>
      <c r="G638" s="270">
        <f>ROUND(E638*F638,2)</f>
        <v/>
      </c>
      <c r="H638" s="269">
        <f>G638/$G$719</f>
        <v/>
      </c>
      <c r="I638" s="270">
        <f>ROUND(F638*Прил.10!$D$13,2)</f>
        <v/>
      </c>
      <c r="J638" s="270">
        <f>ROUND(I638*E638,2)</f>
        <v/>
      </c>
    </row>
    <row r="639" hidden="1" outlineLevel="1" ht="14.25" customFormat="1" customHeight="1" s="343">
      <c r="A639" s="374" t="n">
        <v>611</v>
      </c>
      <c r="B639" s="374" t="inlineStr">
        <is>
          <t>14.5.09.11-0101</t>
        </is>
      </c>
      <c r="C639" s="381" t="inlineStr">
        <is>
          <t>Уайт-спирит</t>
        </is>
      </c>
      <c r="D639" s="374" t="inlineStr">
        <is>
          <t>т</t>
        </is>
      </c>
      <c r="E639" s="262" t="n">
        <v>0.00844</v>
      </c>
      <c r="F639" s="383" t="n">
        <v>6635.06</v>
      </c>
      <c r="G639" s="270">
        <f>ROUND(E639*F639,2)</f>
        <v/>
      </c>
      <c r="H639" s="269">
        <f>G639/$G$719</f>
        <v/>
      </c>
      <c r="I639" s="270">
        <f>ROUND(F639*Прил.10!$D$13,2)</f>
        <v/>
      </c>
      <c r="J639" s="270">
        <f>ROUND(I639*E639,2)</f>
        <v/>
      </c>
    </row>
    <row r="640" hidden="1" outlineLevel="1" ht="51" customFormat="1" customHeight="1" s="343">
      <c r="A640" s="374" t="n">
        <v>612</v>
      </c>
      <c r="B640" s="374" t="inlineStr">
        <is>
          <t>11.1.02.05-0002</t>
        </is>
      </c>
      <c r="C640" s="381" t="inlineStr">
        <is>
          <t>Лесоматериалы круглые хвойных пород для выработки пиломатериалов и заготовок (пластины) толщиной 20-24 см, II сорта</t>
        </is>
      </c>
      <c r="D640" s="374" t="inlineStr">
        <is>
          <t>м3</t>
        </is>
      </c>
      <c r="E640" s="262" t="n">
        <v>0.12</v>
      </c>
      <c r="F640" s="383" t="n">
        <v>459.83</v>
      </c>
      <c r="G640" s="270">
        <f>ROUND(E640*F640,2)</f>
        <v/>
      </c>
      <c r="H640" s="269">
        <f>G640/$G$719</f>
        <v/>
      </c>
      <c r="I640" s="270">
        <f>ROUND(F640*Прил.10!$D$13,2)</f>
        <v/>
      </c>
      <c r="J640" s="270">
        <f>ROUND(I640*E640,2)</f>
        <v/>
      </c>
    </row>
    <row r="641" hidden="1" outlineLevel="1" ht="25.5" customFormat="1" customHeight="1" s="343">
      <c r="A641" s="374" t="n">
        <v>613</v>
      </c>
      <c r="B641" s="374" t="inlineStr">
        <is>
          <t>01.3.02.03-0011</t>
        </is>
      </c>
      <c r="C641" s="381" t="inlineStr">
        <is>
          <t>Ацетилен растворенный технический марки А</t>
        </is>
      </c>
      <c r="D641" s="374" t="inlineStr">
        <is>
          <t>т</t>
        </is>
      </c>
      <c r="E641" s="262" t="n">
        <v>0.00165</v>
      </c>
      <c r="F641" s="383" t="n">
        <v>32830.3</v>
      </c>
      <c r="G641" s="270">
        <f>ROUND(E641*F641,2)</f>
        <v/>
      </c>
      <c r="H641" s="269">
        <f>G641/$G$719</f>
        <v/>
      </c>
      <c r="I641" s="270">
        <f>ROUND(F641*Прил.10!$D$13,2)</f>
        <v/>
      </c>
      <c r="J641" s="270">
        <f>ROUND(I641*E641,2)</f>
        <v/>
      </c>
    </row>
    <row r="642" hidden="1" outlineLevel="1" ht="14.25" customFormat="1" customHeight="1" s="343">
      <c r="A642" s="374" t="n">
        <v>614</v>
      </c>
      <c r="B642" s="374" t="inlineStr">
        <is>
          <t>20.5.04.10-0011</t>
        </is>
      </c>
      <c r="C642" s="381" t="inlineStr">
        <is>
          <t>Сжимы соединительные</t>
        </is>
      </c>
      <c r="D642" s="374" t="inlineStr">
        <is>
          <t>100 шт.</t>
        </is>
      </c>
      <c r="E642" s="262" t="n">
        <v>0.5406</v>
      </c>
      <c r="F642" s="383" t="n">
        <v>100</v>
      </c>
      <c r="G642" s="270">
        <f>ROUND(E642*F642,2)</f>
        <v/>
      </c>
      <c r="H642" s="269">
        <f>G642/$G$719</f>
        <v/>
      </c>
      <c r="I642" s="270">
        <f>ROUND(F642*Прил.10!$D$13,2)</f>
        <v/>
      </c>
      <c r="J642" s="270">
        <f>ROUND(I642*E642,2)</f>
        <v/>
      </c>
    </row>
    <row r="643" hidden="1" outlineLevel="1" ht="25.5" customFormat="1" customHeight="1" s="343">
      <c r="A643" s="374" t="n">
        <v>615</v>
      </c>
      <c r="B643" s="374" t="inlineStr">
        <is>
          <t>01.7.16.02-0001</t>
        </is>
      </c>
      <c r="C643" s="381" t="inlineStr">
        <is>
          <t>Детали деревянные лесов из пиломатериалов хвойных пород</t>
        </is>
      </c>
      <c r="D643" s="374" t="inlineStr">
        <is>
          <t>м3</t>
        </is>
      </c>
      <c r="E643" s="262" t="n">
        <v>0.04884</v>
      </c>
      <c r="F643" s="383" t="n">
        <v>1105.65</v>
      </c>
      <c r="G643" s="270">
        <f>ROUND(E643*F643,2)</f>
        <v/>
      </c>
      <c r="H643" s="269">
        <f>G643/$G$719</f>
        <v/>
      </c>
      <c r="I643" s="270">
        <f>ROUND(F643*Прил.10!$D$13,2)</f>
        <v/>
      </c>
      <c r="J643" s="270">
        <f>ROUND(I643*E643,2)</f>
        <v/>
      </c>
    </row>
    <row r="644" hidden="1" outlineLevel="1" ht="25.5" customFormat="1" customHeight="1" s="343">
      <c r="A644" s="374" t="n">
        <v>616</v>
      </c>
      <c r="B644" s="374" t="inlineStr">
        <is>
          <t>20.2.03.25-0011</t>
        </is>
      </c>
      <c r="C644" s="381" t="inlineStr">
        <is>
          <t>Угол горизонтальный 90 град. для лотка PNK 100</t>
        </is>
      </c>
      <c r="D644" s="374" t="inlineStr">
        <is>
          <t>шт.</t>
        </is>
      </c>
      <c r="E644" s="262" t="n">
        <v>2</v>
      </c>
      <c r="F644" s="383" t="n">
        <v>26.5</v>
      </c>
      <c r="G644" s="270">
        <f>ROUND(E644*F644,2)</f>
        <v/>
      </c>
      <c r="H644" s="269">
        <f>G644/$G$719</f>
        <v/>
      </c>
      <c r="I644" s="270">
        <f>ROUND(F644*Прил.10!$D$13,2)</f>
        <v/>
      </c>
      <c r="J644" s="270">
        <f>ROUND(I644*E644,2)</f>
        <v/>
      </c>
    </row>
    <row r="645" hidden="1" outlineLevel="1" ht="38.25" customFormat="1" customHeight="1" s="343">
      <c r="A645" s="374" t="n">
        <v>617</v>
      </c>
      <c r="B645" s="374" t="inlineStr">
        <is>
          <t>01.7.15.04-0045</t>
        </is>
      </c>
      <c r="C645" s="381" t="inlineStr">
        <is>
          <t>Винты самонарезающие для крепления профилированного настила и панелей к несущим конструкциям</t>
        </is>
      </c>
      <c r="D645" s="374" t="inlineStr">
        <is>
          <t>т</t>
        </is>
      </c>
      <c r="E645" s="262" t="n">
        <v>0.0015</v>
      </c>
      <c r="F645" s="383" t="n">
        <v>35333.33</v>
      </c>
      <c r="G645" s="270">
        <f>ROUND(E645*F645,2)</f>
        <v/>
      </c>
      <c r="H645" s="269">
        <f>G645/$G$719</f>
        <v/>
      </c>
      <c r="I645" s="270">
        <f>ROUND(F645*Прил.10!$D$13,2)</f>
        <v/>
      </c>
      <c r="J645" s="270">
        <f>ROUND(I645*E645,2)</f>
        <v/>
      </c>
    </row>
    <row r="646" hidden="1" outlineLevel="1" ht="38.25" customFormat="1" customHeight="1" s="343">
      <c r="A646" s="374" t="n">
        <v>618</v>
      </c>
      <c r="B646" s="374" t="inlineStr">
        <is>
          <t>Прайс из СД ОП</t>
        </is>
      </c>
      <c r="C646" s="381" t="inlineStr">
        <is>
          <t>Кран шаровой проходной муфтовый 11ч38п, диаметром 15 мм. Цена: 125руб.(с НДС)</t>
        </is>
      </c>
      <c r="D646" s="374" t="inlineStr">
        <is>
          <t>шт.</t>
        </is>
      </c>
      <c r="E646" s="262" t="n">
        <v>3</v>
      </c>
      <c r="F646" s="383" t="n">
        <v>17.33</v>
      </c>
      <c r="G646" s="270">
        <f>ROUND(E646*F646,2)</f>
        <v/>
      </c>
      <c r="H646" s="269">
        <f>G646/$G$719</f>
        <v/>
      </c>
      <c r="I646" s="270">
        <f>ROUND(F646*Прил.10!$D$13,2)</f>
        <v/>
      </c>
      <c r="J646" s="270">
        <f>ROUND(I646*E646,2)</f>
        <v/>
      </c>
    </row>
    <row r="647" hidden="1" outlineLevel="1" ht="38.25" customFormat="1" customHeight="1" s="343">
      <c r="A647" s="374" t="n">
        <v>619</v>
      </c>
      <c r="B647" s="374" t="inlineStr">
        <is>
          <t>20.4.01.01-0014</t>
        </is>
      </c>
      <c r="C647" s="381" t="inlineStr">
        <is>
          <t>Выключатель двухклавишный для открытой проводки серииПрима", марка А56-029, цвет белый</t>
        </is>
      </c>
      <c r="D647" s="374" t="inlineStr">
        <is>
          <t>10 шт.</t>
        </is>
      </c>
      <c r="E647" s="262" t="n">
        <v>1</v>
      </c>
      <c r="F647" s="383" t="n">
        <v>51</v>
      </c>
      <c r="G647" s="270">
        <f>ROUND(E647*F647,2)</f>
        <v/>
      </c>
      <c r="H647" s="269">
        <f>G647/$G$719</f>
        <v/>
      </c>
      <c r="I647" s="270">
        <f>ROUND(F647*Прил.10!$D$13,2)</f>
        <v/>
      </c>
      <c r="J647" s="270">
        <f>ROUND(I647*E647,2)</f>
        <v/>
      </c>
    </row>
    <row r="648" hidden="1" outlineLevel="1" ht="25.5" customFormat="1" customHeight="1" s="343">
      <c r="A648" s="374" t="n">
        <v>620</v>
      </c>
      <c r="B648" s="374" t="inlineStr">
        <is>
          <t>06.1.01.05-0035</t>
        </is>
      </c>
      <c r="C648" s="381" t="inlineStr">
        <is>
          <t>Кирпич керамический одинарный, размером 250х120х65 мм, марка 100</t>
        </is>
      </c>
      <c r="D648" s="374" t="inlineStr">
        <is>
          <t>1000 шт.</t>
        </is>
      </c>
      <c r="E648" s="374" t="n">
        <v>0.026932</v>
      </c>
      <c r="F648" s="383" t="n">
        <v>1745.27</v>
      </c>
      <c r="G648" s="270">
        <f>ROUND(E648*F648,2)</f>
        <v/>
      </c>
      <c r="H648" s="269">
        <f>G648/$G$719</f>
        <v/>
      </c>
      <c r="I648" s="270">
        <f>ROUND(F648*Прил.10!$D$13,2)</f>
        <v/>
      </c>
      <c r="J648" s="270">
        <f>ROUND(I648*E648,2)</f>
        <v/>
      </c>
    </row>
    <row r="649" hidden="1" outlineLevel="1" ht="25.5" customFormat="1" customHeight="1" s="343">
      <c r="A649" s="374" t="n">
        <v>621</v>
      </c>
      <c r="B649" s="374" t="inlineStr">
        <is>
          <t>24.3.05.01-0002</t>
        </is>
      </c>
      <c r="C649" s="381" t="inlineStr">
        <is>
          <t>Втулка под фланец ПЭ100 SDR 13,6, диаметр 90 мм</t>
        </is>
      </c>
      <c r="D649" s="374" t="inlineStr">
        <is>
          <t>шт.</t>
        </is>
      </c>
      <c r="E649" s="262" t="n">
        <v>2</v>
      </c>
      <c r="F649" s="383" t="n">
        <v>21</v>
      </c>
      <c r="G649" s="270">
        <f>ROUND(E649*F649,2)</f>
        <v/>
      </c>
      <c r="H649" s="269">
        <f>G649/$G$719</f>
        <v/>
      </c>
      <c r="I649" s="270">
        <f>ROUND(F649*Прил.10!$D$13,2)</f>
        <v/>
      </c>
      <c r="J649" s="270">
        <f>ROUND(I649*E649,2)</f>
        <v/>
      </c>
    </row>
    <row r="650" hidden="1" outlineLevel="1" ht="25.5" customFormat="1" customHeight="1" s="343">
      <c r="A650" s="374" t="n">
        <v>622</v>
      </c>
      <c r="B650" s="374" t="inlineStr">
        <is>
          <t>24.3.05.07-0139</t>
        </is>
      </c>
      <c r="C650" s="381" t="inlineStr">
        <is>
          <t>Муфта полипропиленовая переходная диаметром 50х32 мм</t>
        </is>
      </c>
      <c r="D650" s="374" t="inlineStr">
        <is>
          <t>10 шт.</t>
        </is>
      </c>
      <c r="E650" s="262" t="n">
        <v>1</v>
      </c>
      <c r="F650" s="383" t="n">
        <v>42</v>
      </c>
      <c r="G650" s="270">
        <f>ROUND(E650*F650,2)</f>
        <v/>
      </c>
      <c r="H650" s="269">
        <f>G650/$G$719</f>
        <v/>
      </c>
      <c r="I650" s="270">
        <f>ROUND(F650*Прил.10!$D$13,2)</f>
        <v/>
      </c>
      <c r="J650" s="270">
        <f>ROUND(I650*E650,2)</f>
        <v/>
      </c>
    </row>
    <row r="651" hidden="1" outlineLevel="1" ht="14.25" customFormat="1" customHeight="1" s="343">
      <c r="A651" s="374" t="n">
        <v>623</v>
      </c>
      <c r="B651" s="374" t="inlineStr">
        <is>
          <t>Прайс из СД ОП</t>
        </is>
      </c>
      <c r="C651" s="381" t="inlineStr">
        <is>
          <t>Втулка  ПНД-50т. Цена: 147,50руб.(с НДС)</t>
        </is>
      </c>
      <c r="D651" s="374" t="inlineStr">
        <is>
          <t>шт.</t>
        </is>
      </c>
      <c r="E651" s="262" t="n">
        <v>2</v>
      </c>
      <c r="F651" s="383" t="n">
        <v>20.5</v>
      </c>
      <c r="G651" s="270">
        <f>ROUND(E651*F651,2)</f>
        <v/>
      </c>
      <c r="H651" s="269">
        <f>G651/$G$719</f>
        <v/>
      </c>
      <c r="I651" s="270">
        <f>ROUND(F651*Прил.10!$D$13,2)</f>
        <v/>
      </c>
      <c r="J651" s="270">
        <f>ROUND(I651*E651,2)</f>
        <v/>
      </c>
    </row>
    <row r="652" hidden="1" outlineLevel="1" ht="14.25" customFormat="1" customHeight="1" s="343">
      <c r="A652" s="374" t="n">
        <v>624</v>
      </c>
      <c r="B652" s="374" t="inlineStr">
        <is>
          <t>01.7.11.07-0038</t>
        </is>
      </c>
      <c r="C652" s="381" t="inlineStr">
        <is>
          <t>Электроды диаметром 4 мм Э50</t>
        </is>
      </c>
      <c r="D652" s="374" t="inlineStr">
        <is>
          <t>т</t>
        </is>
      </c>
      <c r="E652" s="262" t="n">
        <v>0.003552</v>
      </c>
      <c r="F652" s="383" t="n">
        <v>11224.66</v>
      </c>
      <c r="G652" s="270">
        <f>ROUND(E652*F652,2)</f>
        <v/>
      </c>
      <c r="H652" s="269">
        <f>G652/$G$719</f>
        <v/>
      </c>
      <c r="I652" s="270">
        <f>ROUND(F652*Прил.10!$D$13,2)</f>
        <v/>
      </c>
      <c r="J652" s="270">
        <f>ROUND(I652*E652,2)</f>
        <v/>
      </c>
    </row>
    <row r="653" hidden="1" outlineLevel="1" ht="14.25" customFormat="1" customHeight="1" s="343">
      <c r="A653" s="374" t="n">
        <v>625</v>
      </c>
      <c r="B653" s="374" t="inlineStr">
        <is>
          <t>14.5.07.04-0301</t>
        </is>
      </c>
      <c r="C653" s="381" t="inlineStr">
        <is>
          <t>Краски сухие для внутренних работ</t>
        </is>
      </c>
      <c r="D653" s="374" t="inlineStr">
        <is>
          <t>т</t>
        </is>
      </c>
      <c r="E653" s="262" t="n">
        <v>0.003096</v>
      </c>
      <c r="F653" s="383" t="n">
        <v>12480.62</v>
      </c>
      <c r="G653" s="270">
        <f>ROUND(E653*F653,2)</f>
        <v/>
      </c>
      <c r="H653" s="269">
        <f>G653/$G$719</f>
        <v/>
      </c>
      <c r="I653" s="270">
        <f>ROUND(F653*Прил.10!$D$13,2)</f>
        <v/>
      </c>
      <c r="J653" s="270">
        <f>ROUND(I653*E653,2)</f>
        <v/>
      </c>
    </row>
    <row r="654" hidden="1" outlineLevel="1" ht="25.5" customFormat="1" customHeight="1" s="343">
      <c r="A654" s="374" t="n">
        <v>626</v>
      </c>
      <c r="B654" s="374" t="inlineStr">
        <is>
          <t>Прайс из СД ОП</t>
        </is>
      </c>
      <c r="C654" s="381" t="inlineStr">
        <is>
          <t>Трубы полипропиленовые PPR PN Д=25мм. Цена: 82,43руб.(с НДС)</t>
        </is>
      </c>
      <c r="D654" s="374" t="inlineStr">
        <is>
          <t>м</t>
        </is>
      </c>
      <c r="E654" s="262" t="n">
        <v>3</v>
      </c>
      <c r="F654" s="383" t="n">
        <v>11.33</v>
      </c>
      <c r="G654" s="270">
        <f>ROUND(E654*F654,2)</f>
        <v/>
      </c>
      <c r="H654" s="269">
        <f>G654/$G$719</f>
        <v/>
      </c>
      <c r="I654" s="270">
        <f>ROUND(F654*Прил.10!$D$13,2)</f>
        <v/>
      </c>
      <c r="J654" s="270">
        <f>ROUND(I654*E654,2)</f>
        <v/>
      </c>
    </row>
    <row r="655" hidden="1" outlineLevel="1" ht="25.5" customFormat="1" customHeight="1" s="343">
      <c r="A655" s="374" t="n">
        <v>627</v>
      </c>
      <c r="B655" s="374" t="inlineStr">
        <is>
          <t>08.3.03.04-0021</t>
        </is>
      </c>
      <c r="C655" s="381" t="inlineStr">
        <is>
          <t>Проволока стальная низкоуглеродистая общего назначения диаметром 0,8 мм</t>
        </is>
      </c>
      <c r="D655" s="374" t="inlineStr">
        <is>
          <t>кг</t>
        </is>
      </c>
      <c r="E655" s="262" t="n">
        <v>3.585</v>
      </c>
      <c r="F655" s="383" t="n">
        <v>8.94</v>
      </c>
      <c r="G655" s="270">
        <f>ROUND(E655*F655,2)</f>
        <v/>
      </c>
      <c r="H655" s="269">
        <f>G655/$G$719</f>
        <v/>
      </c>
      <c r="I655" s="270">
        <f>ROUND(F655*Прил.10!$D$13,2)</f>
        <v/>
      </c>
      <c r="J655" s="270">
        <f>ROUND(I655*E655,2)</f>
        <v/>
      </c>
    </row>
    <row r="656" hidden="1" outlineLevel="1" ht="25.5" customFormat="1" customHeight="1" s="343">
      <c r="A656" s="374" t="n">
        <v>628</v>
      </c>
      <c r="B656" s="374" t="inlineStr">
        <is>
          <t>03.2.02.08-0001</t>
        </is>
      </c>
      <c r="C656" s="381" t="inlineStr">
        <is>
          <t>Цемент гипсоглиноземистый расширяющийся</t>
        </is>
      </c>
      <c r="D656" s="374" t="inlineStr">
        <is>
          <t>т</t>
        </is>
      </c>
      <c r="E656" s="262" t="n">
        <v>0.017</v>
      </c>
      <c r="F656" s="383" t="n">
        <v>1835.88</v>
      </c>
      <c r="G656" s="270">
        <f>ROUND(E656*F656,2)</f>
        <v/>
      </c>
      <c r="H656" s="269">
        <f>G656/$G$719</f>
        <v/>
      </c>
      <c r="I656" s="270">
        <f>ROUND(F656*Прил.10!$D$13,2)</f>
        <v/>
      </c>
      <c r="J656" s="270">
        <f>ROUND(I656*E656,2)</f>
        <v/>
      </c>
    </row>
    <row r="657" hidden="1" outlineLevel="1" ht="14.25" customFormat="1" customHeight="1" s="343">
      <c r="A657" s="374" t="n">
        <v>629</v>
      </c>
      <c r="B657" s="374" t="inlineStr">
        <is>
          <t>01.7.07.29-0101</t>
        </is>
      </c>
      <c r="C657" s="381" t="inlineStr">
        <is>
          <t>Очес льняной</t>
        </is>
      </c>
      <c r="D657" s="374" t="inlineStr">
        <is>
          <t>кг</t>
        </is>
      </c>
      <c r="E657" s="262" t="n">
        <v>0.803003</v>
      </c>
      <c r="F657" s="383" t="n">
        <v>37.27</v>
      </c>
      <c r="G657" s="270">
        <f>ROUND(E657*F657,2)</f>
        <v/>
      </c>
      <c r="H657" s="269">
        <f>G657/$G$719</f>
        <v/>
      </c>
      <c r="I657" s="270">
        <f>ROUND(F657*Прил.10!$D$13,2)</f>
        <v/>
      </c>
      <c r="J657" s="270">
        <f>ROUND(I657*E657,2)</f>
        <v/>
      </c>
    </row>
    <row r="658" hidden="1" outlineLevel="1" ht="38.25" customFormat="1" customHeight="1" s="343">
      <c r="A658" s="374" t="n">
        <v>630</v>
      </c>
      <c r="B658" s="374" t="inlineStr">
        <is>
          <t>03.2.01.04-0002</t>
        </is>
      </c>
      <c r="C658" s="381" t="inlineStr">
        <is>
          <t>Портландцемент пуццолановый общестроительного и специального назначения марки 400</t>
        </is>
      </c>
      <c r="D658" s="374" t="inlineStr">
        <is>
          <t>т</t>
        </is>
      </c>
      <c r="E658" s="262" t="n">
        <v>0.0682</v>
      </c>
      <c r="F658" s="383" t="n">
        <v>412.02</v>
      </c>
      <c r="G658" s="270">
        <f>ROUND(E658*F658,2)</f>
        <v/>
      </c>
      <c r="H658" s="269">
        <f>G658/$G$719</f>
        <v/>
      </c>
      <c r="I658" s="270">
        <f>ROUND(F658*Прил.10!$D$13,2)</f>
        <v/>
      </c>
      <c r="J658" s="270">
        <f>ROUND(I658*E658,2)</f>
        <v/>
      </c>
    </row>
    <row r="659" hidden="1" outlineLevel="1" ht="14.25" customFormat="1" customHeight="1" s="343">
      <c r="A659" s="374" t="n">
        <v>631</v>
      </c>
      <c r="B659" s="374" t="inlineStr">
        <is>
          <t>20.2.02.01-0011</t>
        </is>
      </c>
      <c r="C659" s="381" t="inlineStr">
        <is>
          <t>Втулки В17</t>
        </is>
      </c>
      <c r="D659" s="374" t="inlineStr">
        <is>
          <t>1000 шт.</t>
        </is>
      </c>
      <c r="E659" s="262" t="n">
        <v>0.366</v>
      </c>
      <c r="F659" s="383" t="n">
        <v>75.41</v>
      </c>
      <c r="G659" s="270">
        <f>ROUND(E659*F659,2)</f>
        <v/>
      </c>
      <c r="H659" s="269">
        <f>G659/$G$719</f>
        <v/>
      </c>
      <c r="I659" s="270">
        <f>ROUND(F659*Прил.10!$D$13,2)</f>
        <v/>
      </c>
      <c r="J659" s="270">
        <f>ROUND(I659*E659,2)</f>
        <v/>
      </c>
    </row>
    <row r="660" hidden="1" outlineLevel="1" ht="25.5" customFormat="1" customHeight="1" s="343">
      <c r="A660" s="374" t="n">
        <v>632</v>
      </c>
      <c r="B660" s="374" t="inlineStr">
        <is>
          <t>01.7.15.06-0121</t>
        </is>
      </c>
      <c r="C660" s="381" t="inlineStr">
        <is>
          <t>Гвозди строительные с плоской головкой 1,6x50 мм</t>
        </is>
      </c>
      <c r="D660" s="374" t="inlineStr">
        <is>
          <t>т</t>
        </is>
      </c>
      <c r="E660" s="262" t="n">
        <v>0.003249</v>
      </c>
      <c r="F660" s="383" t="n">
        <v>8491.84</v>
      </c>
      <c r="G660" s="270">
        <f>ROUND(E660*F660,2)</f>
        <v/>
      </c>
      <c r="H660" s="269">
        <f>G660/$G$719</f>
        <v/>
      </c>
      <c r="I660" s="270">
        <f>ROUND(F660*Прил.10!$D$13,2)</f>
        <v/>
      </c>
      <c r="J660" s="270">
        <f>ROUND(I660*E660,2)</f>
        <v/>
      </c>
    </row>
    <row r="661" hidden="1" outlineLevel="1" ht="14.25" customFormat="1" customHeight="1" s="343">
      <c r="A661" s="374" t="n">
        <v>633</v>
      </c>
      <c r="B661" s="374" t="inlineStr">
        <is>
          <t>14.5.11.01-0003</t>
        </is>
      </c>
      <c r="C661" s="381" t="inlineStr">
        <is>
          <t>Шпатлевка масляно-клеевая</t>
        </is>
      </c>
      <c r="D661" s="374" t="inlineStr">
        <is>
          <t>т</t>
        </is>
      </c>
      <c r="E661" s="262" t="n">
        <v>0.009469999999999999</v>
      </c>
      <c r="F661" s="383" t="n">
        <v>2898.63</v>
      </c>
      <c r="G661" s="270">
        <f>ROUND(E661*F661,2)</f>
        <v/>
      </c>
      <c r="H661" s="269">
        <f>G661/$G$719</f>
        <v/>
      </c>
      <c r="I661" s="270">
        <f>ROUND(F661*Прил.10!$D$13,2)</f>
        <v/>
      </c>
      <c r="J661" s="270">
        <f>ROUND(I661*E661,2)</f>
        <v/>
      </c>
    </row>
    <row r="662" hidden="1" outlineLevel="1" ht="38.25" customFormat="1" customHeight="1" s="343">
      <c r="A662" s="374" t="n">
        <v>634</v>
      </c>
      <c r="B662" s="374" t="inlineStr">
        <is>
          <t>04.1.02.05-0043</t>
        </is>
      </c>
      <c r="C662" s="381" t="inlineStr">
        <is>
          <t>Добавка на водонепроницаемость W4. Бетон тяжелый, крупность заполнителя 20 мм, класс В15 (М200)</t>
        </is>
      </c>
      <c r="D662" s="374" t="inlineStr">
        <is>
          <t>м3</t>
        </is>
      </c>
      <c r="E662" s="262" t="n">
        <v>2.04</v>
      </c>
      <c r="F662" s="383" t="n">
        <v>13.24</v>
      </c>
      <c r="G662" s="270">
        <f>ROUND(E662*F662,2)</f>
        <v/>
      </c>
      <c r="H662" s="269">
        <f>G662/$G$719</f>
        <v/>
      </c>
      <c r="I662" s="270">
        <f>ROUND(F662*Прил.10!$D$13,2)</f>
        <v/>
      </c>
      <c r="J662" s="270">
        <f>ROUND(I662*E662,2)</f>
        <v/>
      </c>
    </row>
    <row r="663" hidden="1" outlineLevel="1" ht="14.25" customFormat="1" customHeight="1" s="343">
      <c r="A663" s="374" t="n">
        <v>635</v>
      </c>
      <c r="B663" s="374" t="inlineStr">
        <is>
          <t>01.7.15.10-0057</t>
        </is>
      </c>
      <c r="C663" s="381" t="inlineStr">
        <is>
          <t>Скобы скрепляющие и для подвеса</t>
        </is>
      </c>
      <c r="D663" s="374" t="inlineStr">
        <is>
          <t>кг</t>
        </is>
      </c>
      <c r="E663" s="262" t="n">
        <v>4</v>
      </c>
      <c r="F663" s="383" t="n">
        <v>6.5</v>
      </c>
      <c r="G663" s="270">
        <f>ROUND(E663*F663,2)</f>
        <v/>
      </c>
      <c r="H663" s="269">
        <f>G663/$G$719</f>
        <v/>
      </c>
      <c r="I663" s="270">
        <f>ROUND(F663*Прил.10!$D$13,2)</f>
        <v/>
      </c>
      <c r="J663" s="270">
        <f>ROUND(I663*E663,2)</f>
        <v/>
      </c>
    </row>
    <row r="664" hidden="1" outlineLevel="1" ht="25.5" customFormat="1" customHeight="1" s="343">
      <c r="A664" s="374" t="n">
        <v>636</v>
      </c>
      <c r="B664" s="374" t="inlineStr">
        <is>
          <t>01.2.01.02-0031</t>
        </is>
      </c>
      <c r="C664" s="381" t="inlineStr">
        <is>
          <t>Битумы нефтяные строительные изоляционные БНИ-IV-3, БНИ- IV, БНИ-V</t>
        </is>
      </c>
      <c r="D664" s="374" t="inlineStr">
        <is>
          <t>т</t>
        </is>
      </c>
      <c r="E664" s="262" t="n">
        <v>0.0184</v>
      </c>
      <c r="F664" s="383" t="n">
        <v>1411.96</v>
      </c>
      <c r="G664" s="270">
        <f>ROUND(E664*F664,2)</f>
        <v/>
      </c>
      <c r="H664" s="269">
        <f>G664/$G$719</f>
        <v/>
      </c>
      <c r="I664" s="270">
        <f>ROUND(F664*Прил.10!$D$13,2)</f>
        <v/>
      </c>
      <c r="J664" s="270">
        <f>ROUND(I664*E664,2)</f>
        <v/>
      </c>
    </row>
    <row r="665" hidden="1" outlineLevel="1" ht="25.5" customFormat="1" customHeight="1" s="343">
      <c r="A665" s="374" t="n">
        <v>637</v>
      </c>
      <c r="B665" s="374" t="inlineStr">
        <is>
          <t>03.2.01.01-0001</t>
        </is>
      </c>
      <c r="C665" s="381" t="inlineStr">
        <is>
          <t>Портландцемент общестроительного назначения бездобавочный, марки 400</t>
        </is>
      </c>
      <c r="D665" s="374" t="inlineStr">
        <is>
          <t>т</t>
        </is>
      </c>
      <c r="E665" s="262" t="n">
        <v>0.062597</v>
      </c>
      <c r="F665" s="383" t="n">
        <v>412</v>
      </c>
      <c r="G665" s="270">
        <f>ROUND(E665*F665,2)</f>
        <v/>
      </c>
      <c r="H665" s="269">
        <f>G665/$G$719</f>
        <v/>
      </c>
      <c r="I665" s="270">
        <f>ROUND(F665*Прил.10!$D$13,2)</f>
        <v/>
      </c>
      <c r="J665" s="270">
        <f>ROUND(I665*E665,2)</f>
        <v/>
      </c>
    </row>
    <row r="666" hidden="1" outlineLevel="1" ht="25.5" customFormat="1" customHeight="1" s="343">
      <c r="A666" s="374" t="n">
        <v>638</v>
      </c>
      <c r="B666" s="374" t="inlineStr">
        <is>
          <t>14.4.02.04-0141</t>
        </is>
      </c>
      <c r="C666" s="381" t="inlineStr">
        <is>
          <t>Краски масляные земляные марки МА-0115 мумия, сурик железный</t>
        </is>
      </c>
      <c r="D666" s="374" t="inlineStr">
        <is>
          <t>т</t>
        </is>
      </c>
      <c r="E666" s="262" t="n">
        <v>0.001671</v>
      </c>
      <c r="F666" s="383" t="n">
        <v>15104.73</v>
      </c>
      <c r="G666" s="270">
        <f>ROUND(E666*F666,2)</f>
        <v/>
      </c>
      <c r="H666" s="269">
        <f>G666/$G$719</f>
        <v/>
      </c>
      <c r="I666" s="270">
        <f>ROUND(F666*Прил.10!$D$13,2)</f>
        <v/>
      </c>
      <c r="J666" s="270">
        <f>ROUND(I666*E666,2)</f>
        <v/>
      </c>
    </row>
    <row r="667" hidden="1" outlineLevel="1" ht="14.25" customFormat="1" customHeight="1" s="343">
      <c r="A667" s="374" t="n">
        <v>639</v>
      </c>
      <c r="B667" s="374" t="inlineStr">
        <is>
          <t>18.4.01.08-0031</t>
        </is>
      </c>
      <c r="C667" s="381" t="inlineStr">
        <is>
          <t>Прочистка для газохода</t>
        </is>
      </c>
      <c r="D667" s="374" t="inlineStr">
        <is>
          <t>шт.</t>
        </is>
      </c>
      <c r="E667" s="262" t="n">
        <v>4</v>
      </c>
      <c r="F667" s="383" t="n">
        <v>6.25</v>
      </c>
      <c r="G667" s="270">
        <f>ROUND(E667*F667,2)</f>
        <v/>
      </c>
      <c r="H667" s="269">
        <f>G667/$G$719</f>
        <v/>
      </c>
      <c r="I667" s="270">
        <f>ROUND(F667*Прил.10!$D$13,2)</f>
        <v/>
      </c>
      <c r="J667" s="270">
        <f>ROUND(I667*E667,2)</f>
        <v/>
      </c>
    </row>
    <row r="668" hidden="1" outlineLevel="1" ht="14.25" customFormat="1" customHeight="1" s="343">
      <c r="A668" s="374" t="n">
        <v>640</v>
      </c>
      <c r="B668" s="374" t="inlineStr">
        <is>
          <t>01.7.07.20-0002</t>
        </is>
      </c>
      <c r="C668" s="381" t="inlineStr">
        <is>
          <t>Тальк молотый, сорт I</t>
        </is>
      </c>
      <c r="D668" s="374" t="inlineStr">
        <is>
          <t>т</t>
        </is>
      </c>
      <c r="E668" s="262" t="n">
        <v>0.0129</v>
      </c>
      <c r="F668" s="383" t="n">
        <v>1813.95</v>
      </c>
      <c r="G668" s="270">
        <f>ROUND(E668*F668,2)</f>
        <v/>
      </c>
      <c r="H668" s="269">
        <f>G668/$G$719</f>
        <v/>
      </c>
      <c r="I668" s="270">
        <f>ROUND(F668*Прил.10!$D$13,2)</f>
        <v/>
      </c>
      <c r="J668" s="270">
        <f>ROUND(I668*E668,2)</f>
        <v/>
      </c>
    </row>
    <row r="669" hidden="1" outlineLevel="1" ht="25.5" customFormat="1" customHeight="1" s="343">
      <c r="A669" s="374" t="n">
        <v>641</v>
      </c>
      <c r="B669" s="374" t="inlineStr">
        <is>
          <t>01.7.02.06-0017</t>
        </is>
      </c>
      <c r="C669" s="381" t="inlineStr">
        <is>
          <t>Картон строительный прокладочный марки Б</t>
        </is>
      </c>
      <c r="D669" s="374" t="inlineStr">
        <is>
          <t>т</t>
        </is>
      </c>
      <c r="E669" s="262" t="n">
        <v>0.00114</v>
      </c>
      <c r="F669" s="383" t="n">
        <v>19789.47</v>
      </c>
      <c r="G669" s="270">
        <f>ROUND(E669*F669,2)</f>
        <v/>
      </c>
      <c r="H669" s="269">
        <f>G669/$G$719</f>
        <v/>
      </c>
      <c r="I669" s="270">
        <f>ROUND(F669*Прил.10!$D$13,2)</f>
        <v/>
      </c>
      <c r="J669" s="270">
        <f>ROUND(I669*E669,2)</f>
        <v/>
      </c>
    </row>
    <row r="670" hidden="1" outlineLevel="1" ht="14.25" customFormat="1" customHeight="1" s="343">
      <c r="A670" s="374" t="n">
        <v>642</v>
      </c>
      <c r="B670" s="374" t="inlineStr">
        <is>
          <t>20.5.04.09-0001</t>
        </is>
      </c>
      <c r="C670" s="381" t="inlineStr">
        <is>
          <t>Сжимы ответвительные</t>
        </is>
      </c>
      <c r="D670" s="374" t="inlineStr">
        <is>
          <t>100 шт.</t>
        </is>
      </c>
      <c r="E670" s="262" t="n">
        <v>0.041</v>
      </c>
      <c r="F670" s="383" t="n">
        <v>528.05</v>
      </c>
      <c r="G670" s="270">
        <f>ROUND(E670*F670,2)</f>
        <v/>
      </c>
      <c r="H670" s="269">
        <f>G670/$G$719</f>
        <v/>
      </c>
      <c r="I670" s="270">
        <f>ROUND(F670*Прил.10!$D$13,2)</f>
        <v/>
      </c>
      <c r="J670" s="270">
        <f>ROUND(I670*E670,2)</f>
        <v/>
      </c>
    </row>
    <row r="671" hidden="1" outlineLevel="1" ht="14.25" customFormat="1" customHeight="1" s="343">
      <c r="A671" s="374" t="n">
        <v>643</v>
      </c>
      <c r="B671" s="374" t="inlineStr">
        <is>
          <t>01.7.02.09-0002</t>
        </is>
      </c>
      <c r="C671" s="381" t="inlineStr">
        <is>
          <t>Шпагат бумажный</t>
        </is>
      </c>
      <c r="D671" s="374" t="inlineStr">
        <is>
          <t>кг</t>
        </is>
      </c>
      <c r="E671" s="262" t="n">
        <v>1.8246</v>
      </c>
      <c r="F671" s="383" t="n">
        <v>11.44</v>
      </c>
      <c r="G671" s="270">
        <f>ROUND(E671*F671,2)</f>
        <v/>
      </c>
      <c r="H671" s="269">
        <f>G671/$G$719</f>
        <v/>
      </c>
      <c r="I671" s="270">
        <f>ROUND(F671*Прил.10!$D$13,2)</f>
        <v/>
      </c>
      <c r="J671" s="270">
        <f>ROUND(I671*E671,2)</f>
        <v/>
      </c>
    </row>
    <row r="672" hidden="1" outlineLevel="1" ht="25.5" customFormat="1" customHeight="1" s="343">
      <c r="A672" s="374" t="n">
        <v>644</v>
      </c>
      <c r="B672" s="374" t="inlineStr">
        <is>
          <t>01.7.19.02-0041</t>
        </is>
      </c>
      <c r="C672" s="381" t="inlineStr">
        <is>
          <t>Кольца резиновые для: чугунных напорных труб диаметром 50-300 мм</t>
        </is>
      </c>
      <c r="D672" s="374" t="inlineStr">
        <is>
          <t>кг</t>
        </is>
      </c>
      <c r="E672" s="262" t="n">
        <v>0.825</v>
      </c>
      <c r="F672" s="383" t="n">
        <v>24.41</v>
      </c>
      <c r="G672" s="270">
        <f>ROUND(E672*F672,2)</f>
        <v/>
      </c>
      <c r="H672" s="269">
        <f>G672/$G$719</f>
        <v/>
      </c>
      <c r="I672" s="270">
        <f>ROUND(F672*Прил.10!$D$13,2)</f>
        <v/>
      </c>
      <c r="J672" s="270">
        <f>ROUND(I672*E672,2)</f>
        <v/>
      </c>
    </row>
    <row r="673" hidden="1" outlineLevel="1" ht="14.25" customFormat="1" customHeight="1" s="343">
      <c r="A673" s="374" t="n">
        <v>645</v>
      </c>
      <c r="B673" s="374" t="inlineStr">
        <is>
          <t>01.7.19.07-0003</t>
        </is>
      </c>
      <c r="C673" s="381" t="inlineStr">
        <is>
          <t>Резина прессованная</t>
        </is>
      </c>
      <c r="D673" s="374" t="inlineStr">
        <is>
          <t>кг</t>
        </is>
      </c>
      <c r="E673" s="262" t="n">
        <v>0.6864</v>
      </c>
      <c r="F673" s="383" t="n">
        <v>28.26</v>
      </c>
      <c r="G673" s="270">
        <f>ROUND(E673*F673,2)</f>
        <v/>
      </c>
      <c r="H673" s="269">
        <f>G673/$G$719</f>
        <v/>
      </c>
      <c r="I673" s="270">
        <f>ROUND(F673*Прил.10!$D$13,2)</f>
        <v/>
      </c>
      <c r="J673" s="270">
        <f>ROUND(I673*E673,2)</f>
        <v/>
      </c>
    </row>
    <row r="674" hidden="1" outlineLevel="1" ht="14.25" customFormat="1" customHeight="1" s="343">
      <c r="A674" s="374" t="n">
        <v>646</v>
      </c>
      <c r="B674" s="374" t="inlineStr">
        <is>
          <t>14.4.03.17-0011</t>
        </is>
      </c>
      <c r="C674" s="381" t="inlineStr">
        <is>
          <t>Лак электроизоляционный 318</t>
        </is>
      </c>
      <c r="D674" s="374" t="inlineStr">
        <is>
          <t>кг</t>
        </is>
      </c>
      <c r="E674" s="262" t="n">
        <v>0.54</v>
      </c>
      <c r="F674" s="383" t="n">
        <v>35.06</v>
      </c>
      <c r="G674" s="270">
        <f>ROUND(E674*F674,2)</f>
        <v/>
      </c>
      <c r="H674" s="269">
        <f>G674/$G$719</f>
        <v/>
      </c>
      <c r="I674" s="270">
        <f>ROUND(F674*Прил.10!$D$13,2)</f>
        <v/>
      </c>
      <c r="J674" s="270">
        <f>ROUND(I674*E674,2)</f>
        <v/>
      </c>
    </row>
    <row r="675" hidden="1" outlineLevel="1" ht="14.25" customFormat="1" customHeight="1" s="343">
      <c r="A675" s="374" t="n">
        <v>647</v>
      </c>
      <c r="B675" s="374" t="inlineStr">
        <is>
          <t>01.2.03.03-0043</t>
        </is>
      </c>
      <c r="C675" s="381" t="inlineStr">
        <is>
          <t>Мастика битумно-кукерсольная холодная</t>
        </is>
      </c>
      <c r="D675" s="374" t="inlineStr">
        <is>
          <t>т</t>
        </is>
      </c>
      <c r="E675" s="262" t="n">
        <v>0.00576</v>
      </c>
      <c r="F675" s="383" t="n">
        <v>3218.75</v>
      </c>
      <c r="G675" s="270">
        <f>ROUND(E675*F675,2)</f>
        <v/>
      </c>
      <c r="H675" s="269">
        <f>G675/$G$719</f>
        <v/>
      </c>
      <c r="I675" s="270">
        <f>ROUND(F675*Прил.10!$D$13,2)</f>
        <v/>
      </c>
      <c r="J675" s="270">
        <f>ROUND(I675*E675,2)</f>
        <v/>
      </c>
    </row>
    <row r="676" hidden="1" outlineLevel="1" ht="25.5" customFormat="1" customHeight="1" s="343">
      <c r="A676" s="374" t="n">
        <v>648</v>
      </c>
      <c r="B676" s="374" t="inlineStr">
        <is>
          <t>01.7.07.10-0001</t>
        </is>
      </c>
      <c r="C676" s="381" t="inlineStr">
        <is>
          <t>Патроны для строительно-монтажного пистолета</t>
        </is>
      </c>
      <c r="D676" s="374" t="inlineStr">
        <is>
          <t>1000 шт.</t>
        </is>
      </c>
      <c r="E676" s="262" t="n">
        <v>0.068994</v>
      </c>
      <c r="F676" s="383" t="n">
        <v>253.94</v>
      </c>
      <c r="G676" s="270">
        <f>ROUND(E676*F676,2)</f>
        <v/>
      </c>
      <c r="H676" s="269">
        <f>G676/$G$719</f>
        <v/>
      </c>
      <c r="I676" s="270">
        <f>ROUND(F676*Прил.10!$D$13,2)</f>
        <v/>
      </c>
      <c r="J676" s="270">
        <f>ROUND(I676*E676,2)</f>
        <v/>
      </c>
    </row>
    <row r="677" hidden="1" outlineLevel="1" ht="14.25" customFormat="1" customHeight="1" s="343">
      <c r="A677" s="374" t="n">
        <v>649</v>
      </c>
      <c r="B677" s="374" t="inlineStr">
        <is>
          <t>11.2.13.04-0012</t>
        </is>
      </c>
      <c r="C677" s="381" t="inlineStr">
        <is>
          <t>Щиты из досок толщиной 40 мм</t>
        </is>
      </c>
      <c r="D677" s="374" t="inlineStr">
        <is>
          <t>м2</t>
        </is>
      </c>
      <c r="E677" s="262" t="n">
        <v>0.288</v>
      </c>
      <c r="F677" s="383" t="n">
        <v>57.64</v>
      </c>
      <c r="G677" s="270">
        <f>ROUND(E677*F677,2)</f>
        <v/>
      </c>
      <c r="H677" s="269">
        <f>G677/$G$719</f>
        <v/>
      </c>
      <c r="I677" s="270">
        <f>ROUND(F677*Прил.10!$D$13,2)</f>
        <v/>
      </c>
      <c r="J677" s="270">
        <f>ROUND(I677*E677,2)</f>
        <v/>
      </c>
    </row>
    <row r="678" hidden="1" outlineLevel="1" ht="25.5" customFormat="1" customHeight="1" s="343">
      <c r="A678" s="374" t="n">
        <v>650</v>
      </c>
      <c r="B678" s="374" t="inlineStr">
        <is>
          <t>01.7.15.07-0042</t>
        </is>
      </c>
      <c r="C678" s="381" t="inlineStr">
        <is>
          <t>Дюбели с калиброванной головкой (в обоймах) 3х58,5 мм</t>
        </is>
      </c>
      <c r="D678" s="374" t="inlineStr">
        <is>
          <t>т</t>
        </is>
      </c>
      <c r="E678" s="262" t="n">
        <v>0.000686</v>
      </c>
      <c r="F678" s="383" t="n">
        <v>22186.59</v>
      </c>
      <c r="G678" s="270">
        <f>ROUND(E678*F678,2)</f>
        <v/>
      </c>
      <c r="H678" s="269">
        <f>G678/$G$719</f>
        <v/>
      </c>
      <c r="I678" s="270">
        <f>ROUND(F678*Прил.10!$D$13,2)</f>
        <v/>
      </c>
      <c r="J678" s="270">
        <f>ROUND(I678*E678,2)</f>
        <v/>
      </c>
    </row>
    <row r="679" hidden="1" outlineLevel="1" ht="25.5" customFormat="1" customHeight="1" s="343">
      <c r="A679" s="374" t="n">
        <v>651</v>
      </c>
      <c r="B679" s="374" t="inlineStr">
        <is>
          <t>08.4.02.06-0003</t>
        </is>
      </c>
      <c r="C679" s="381" t="inlineStr">
        <is>
          <t>Сетка сварная из холоднотянутой проволоки 4-5 мм (сетка С1)</t>
        </is>
      </c>
      <c r="D679" s="374" t="inlineStr">
        <is>
          <t>т</t>
        </is>
      </c>
      <c r="E679" s="262" t="n">
        <v>0.00157</v>
      </c>
      <c r="F679" s="383" t="n">
        <v>8917.200000000001</v>
      </c>
      <c r="G679" s="270">
        <f>ROUND(E679*F679,2)</f>
        <v/>
      </c>
      <c r="H679" s="269">
        <f>G679/$G$719</f>
        <v/>
      </c>
      <c r="I679" s="270">
        <f>ROUND(F679*Прил.10!$D$13,2)</f>
        <v/>
      </c>
      <c r="J679" s="270">
        <f>ROUND(I679*E679,2)</f>
        <v/>
      </c>
    </row>
    <row r="680" hidden="1" outlineLevel="1" ht="14.25" customFormat="1" customHeight="1" s="343">
      <c r="A680" s="374" t="n">
        <v>652</v>
      </c>
      <c r="B680" s="374" t="inlineStr">
        <is>
          <t>14.5.05.01-0012</t>
        </is>
      </c>
      <c r="C680" s="381" t="inlineStr">
        <is>
          <t>Олифа комбинированная, марки К-3</t>
        </is>
      </c>
      <c r="D680" s="374" t="inlineStr">
        <is>
          <t>т</t>
        </is>
      </c>
      <c r="E680" s="262" t="n">
        <v>0.000779</v>
      </c>
      <c r="F680" s="383" t="n">
        <v>16957.64</v>
      </c>
      <c r="G680" s="270">
        <f>ROUND(E680*F680,2)</f>
        <v/>
      </c>
      <c r="H680" s="269">
        <f>G680/$G$719</f>
        <v/>
      </c>
      <c r="I680" s="270">
        <f>ROUND(F680*Прил.10!$D$13,2)</f>
        <v/>
      </c>
      <c r="J680" s="270">
        <f>ROUND(I680*E680,2)</f>
        <v/>
      </c>
    </row>
    <row r="681" hidden="1" outlineLevel="1" ht="25.5" customFormat="1" customHeight="1" s="343">
      <c r="A681" s="374" t="n">
        <v>653</v>
      </c>
      <c r="B681" s="374" t="inlineStr">
        <is>
          <t>24.3.05.07-0133</t>
        </is>
      </c>
      <c r="C681" s="381" t="inlineStr">
        <is>
          <t>Муфта полипропиленовая переходная диаметром 32х25 мм</t>
        </is>
      </c>
      <c r="D681" s="374" t="inlineStr">
        <is>
          <t>10 шт.</t>
        </is>
      </c>
      <c r="E681" s="262" t="n">
        <v>1</v>
      </c>
      <c r="F681" s="383" t="n">
        <v>13</v>
      </c>
      <c r="G681" s="270">
        <f>ROUND(E681*F681,2)</f>
        <v/>
      </c>
      <c r="H681" s="269">
        <f>G681/$G$719</f>
        <v/>
      </c>
      <c r="I681" s="270">
        <f>ROUND(F681*Прил.10!$D$13,2)</f>
        <v/>
      </c>
      <c r="J681" s="270">
        <f>ROUND(I681*E681,2)</f>
        <v/>
      </c>
    </row>
    <row r="682" hidden="1" outlineLevel="1" ht="25.5" customFormat="1" customHeight="1" s="343">
      <c r="A682" s="374" t="n">
        <v>654</v>
      </c>
      <c r="B682" s="374" t="inlineStr">
        <is>
          <t>01.7.11.04-0072</t>
        </is>
      </c>
      <c r="C682" s="381" t="inlineStr">
        <is>
          <t>Проволока сварочная легированная диаметром 4 мм</t>
        </is>
      </c>
      <c r="D682" s="374" t="inlineStr">
        <is>
          <t>т</t>
        </is>
      </c>
      <c r="E682" s="262" t="n">
        <v>0.000925</v>
      </c>
      <c r="F682" s="383" t="n">
        <v>13556.76</v>
      </c>
      <c r="G682" s="270">
        <f>ROUND(E682*F682,2)</f>
        <v/>
      </c>
      <c r="H682" s="269">
        <f>G682/$G$719</f>
        <v/>
      </c>
      <c r="I682" s="270">
        <f>ROUND(F682*Прил.10!$D$13,2)</f>
        <v/>
      </c>
      <c r="J682" s="270">
        <f>ROUND(I682*E682,2)</f>
        <v/>
      </c>
    </row>
    <row r="683" hidden="1" outlineLevel="1" ht="14.25" customFormat="1" customHeight="1" s="343">
      <c r="A683" s="374" t="n">
        <v>655</v>
      </c>
      <c r="B683" s="374" t="inlineStr">
        <is>
          <t>01.7.15.14-0043</t>
        </is>
      </c>
      <c r="C683" s="381" t="inlineStr">
        <is>
          <t>Шуруп самонарезающий (LN) 3,5/11 мм</t>
        </is>
      </c>
      <c r="D683" s="374" t="inlineStr">
        <is>
          <t>100 шт.</t>
        </is>
      </c>
      <c r="E683" s="262" t="n">
        <v>6.12</v>
      </c>
      <c r="F683" s="383" t="n">
        <v>2</v>
      </c>
      <c r="G683" s="270">
        <f>ROUND(E683*F683,2)</f>
        <v/>
      </c>
      <c r="H683" s="269">
        <f>G683/$G$719</f>
        <v/>
      </c>
      <c r="I683" s="270">
        <f>ROUND(F683*Прил.10!$D$13,2)</f>
        <v/>
      </c>
      <c r="J683" s="270">
        <f>ROUND(I683*E683,2)</f>
        <v/>
      </c>
    </row>
    <row r="684" hidden="1" outlineLevel="1" ht="38.25" customFormat="1" customHeight="1" s="343">
      <c r="A684" s="374" t="n">
        <v>656</v>
      </c>
      <c r="B684" s="374" t="inlineStr">
        <is>
          <t>08.3.03.04-0032</t>
        </is>
      </c>
      <c r="C684" s="381" t="inlineStr">
        <is>
          <t>Проволока стальная низкоуглеродистая разного назначения оцинкованная диаметром: 0,55 мм</t>
        </is>
      </c>
      <c r="D684" s="374" t="inlineStr">
        <is>
          <t>т</t>
        </is>
      </c>
      <c r="E684" s="262" t="n">
        <v>0.00072</v>
      </c>
      <c r="F684" s="383" t="n">
        <v>16694.44</v>
      </c>
      <c r="G684" s="270">
        <f>ROUND(E684*F684,2)</f>
        <v/>
      </c>
      <c r="H684" s="269">
        <f>G684/$G$719</f>
        <v/>
      </c>
      <c r="I684" s="270">
        <f>ROUND(F684*Прил.10!$D$13,2)</f>
        <v/>
      </c>
      <c r="J684" s="270">
        <f>ROUND(I684*E684,2)</f>
        <v/>
      </c>
    </row>
    <row r="685" hidden="1" outlineLevel="1" ht="25.5" customFormat="1" customHeight="1" s="343">
      <c r="A685" s="374" t="n">
        <v>657</v>
      </c>
      <c r="B685" s="374" t="inlineStr">
        <is>
          <t>24.3.05.07-0132</t>
        </is>
      </c>
      <c r="C685" s="381" t="inlineStr">
        <is>
          <t>Муфта полипропиленовая переходная диаметром 32х20 мм</t>
        </is>
      </c>
      <c r="D685" s="374" t="inlineStr">
        <is>
          <t>10 шт.</t>
        </is>
      </c>
      <c r="E685" s="262" t="n">
        <v>1</v>
      </c>
      <c r="F685" s="383" t="n">
        <v>12</v>
      </c>
      <c r="G685" s="270">
        <f>ROUND(E685*F685,2)</f>
        <v/>
      </c>
      <c r="H685" s="269">
        <f>G685/$G$719</f>
        <v/>
      </c>
      <c r="I685" s="270">
        <f>ROUND(F685*Прил.10!$D$13,2)</f>
        <v/>
      </c>
      <c r="J685" s="270">
        <f>ROUND(I685*E685,2)</f>
        <v/>
      </c>
    </row>
    <row r="686" hidden="1" outlineLevel="1" ht="25.5" customFormat="1" customHeight="1" s="343">
      <c r="A686" s="374" t="n">
        <v>658</v>
      </c>
      <c r="B686" s="374" t="inlineStr">
        <is>
          <t>20.3.02.03-0037</t>
        </is>
      </c>
      <c r="C686" s="381" t="inlineStr">
        <is>
          <t>Лампы накаливания газопольные в прозрачной колбе МО 36-60</t>
        </is>
      </c>
      <c r="D686" s="374" t="inlineStr">
        <is>
          <t>10 шт.</t>
        </is>
      </c>
      <c r="E686" s="262" t="n">
        <v>0.5</v>
      </c>
      <c r="F686" s="383" t="n">
        <v>24</v>
      </c>
      <c r="G686" s="270">
        <f>ROUND(E686*F686,2)</f>
        <v/>
      </c>
      <c r="H686" s="269">
        <f>G686/$G$719</f>
        <v/>
      </c>
      <c r="I686" s="270">
        <f>ROUND(F686*Прил.10!$D$13,2)</f>
        <v/>
      </c>
      <c r="J686" s="270">
        <f>ROUND(I686*E686,2)</f>
        <v/>
      </c>
    </row>
    <row r="687" hidden="1" outlineLevel="1" ht="38.25" customFormat="1" customHeight="1" s="343">
      <c r="A687" s="374" t="n">
        <v>659</v>
      </c>
      <c r="B687" s="374" t="inlineStr">
        <is>
          <t>04.1.02.05-0044</t>
        </is>
      </c>
      <c r="C687" s="381" t="inlineStr">
        <is>
          <t>Добавка на водонепроницаемость W4. Бетон тяжелый, крупность заполнителя 20 мм, класс В20 (М250)</t>
        </is>
      </c>
      <c r="D687" s="374" t="inlineStr">
        <is>
          <t>м3</t>
        </is>
      </c>
      <c r="E687" s="262" t="n">
        <v>1.827</v>
      </c>
      <c r="F687" s="383" t="n">
        <v>6.57</v>
      </c>
      <c r="G687" s="270">
        <f>ROUND(E687*F687,2)</f>
        <v/>
      </c>
      <c r="H687" s="269">
        <f>G687/$G$719</f>
        <v/>
      </c>
      <c r="I687" s="270">
        <f>ROUND(F687*Прил.10!$D$13,2)</f>
        <v/>
      </c>
      <c r="J687" s="270">
        <f>ROUND(I687*E687,2)</f>
        <v/>
      </c>
    </row>
    <row r="688" hidden="1" outlineLevel="1" ht="38.25" customFormat="1" customHeight="1" s="343">
      <c r="A688" s="374" t="n">
        <v>660</v>
      </c>
      <c r="B688" s="374" t="inlineStr">
        <is>
          <t>03.2.02.11-0001</t>
        </is>
      </c>
      <c r="C688" s="381" t="inlineStr">
        <is>
          <t>Цемент для приготовления раствора в построечных условиях и в других подобных случаях</t>
        </is>
      </c>
      <c r="D688" s="374" t="inlineStr">
        <is>
          <t>т</t>
        </is>
      </c>
      <c r="E688" s="262" t="n">
        <v>0.03945</v>
      </c>
      <c r="F688" s="383" t="n">
        <v>300.13</v>
      </c>
      <c r="G688" s="270">
        <f>ROUND(E688*F688,2)</f>
        <v/>
      </c>
      <c r="H688" s="269">
        <f>G688/$G$719</f>
        <v/>
      </c>
      <c r="I688" s="270">
        <f>ROUND(F688*Прил.10!$D$13,2)</f>
        <v/>
      </c>
      <c r="J688" s="270">
        <f>ROUND(I688*E688,2)</f>
        <v/>
      </c>
    </row>
    <row r="689" hidden="1" outlineLevel="1" ht="25.5" customFormat="1" customHeight="1" s="343">
      <c r="A689" s="374" t="n">
        <v>661</v>
      </c>
      <c r="B689" s="374" t="inlineStr">
        <is>
          <t>24.3.05.01-0001</t>
        </is>
      </c>
      <c r="C689" s="381" t="inlineStr">
        <is>
          <t>Втулка под фланец ПЭ100 SDR 13,6, диаметр 63 мм</t>
        </is>
      </c>
      <c r="D689" s="374" t="inlineStr">
        <is>
          <t>шт.</t>
        </is>
      </c>
      <c r="E689" s="262" t="n">
        <v>1</v>
      </c>
      <c r="F689" s="383" t="n">
        <v>11</v>
      </c>
      <c r="G689" s="270">
        <f>ROUND(E689*F689,2)</f>
        <v/>
      </c>
      <c r="H689" s="269">
        <f>G689/$G$719</f>
        <v/>
      </c>
      <c r="I689" s="270">
        <f>ROUND(F689*Прил.10!$D$13,2)</f>
        <v/>
      </c>
      <c r="J689" s="270">
        <f>ROUND(I689*E689,2)</f>
        <v/>
      </c>
    </row>
    <row r="690" hidden="1" outlineLevel="1" ht="25.5" customFormat="1" customHeight="1" s="343">
      <c r="A690" s="374" t="n">
        <v>662</v>
      </c>
      <c r="B690" s="374" t="inlineStr">
        <is>
          <t>24.3.05.07-0131</t>
        </is>
      </c>
      <c r="C690" s="381" t="inlineStr">
        <is>
          <t>Муфта полипропиленовая переходная диаметром 25х20 мм</t>
        </is>
      </c>
      <c r="D690" s="374" t="inlineStr">
        <is>
          <t>10 шт.</t>
        </is>
      </c>
      <c r="E690" s="262" t="n">
        <v>1</v>
      </c>
      <c r="F690" s="383" t="n">
        <v>10</v>
      </c>
      <c r="G690" s="270">
        <f>ROUND(E690*F690,2)</f>
        <v/>
      </c>
      <c r="H690" s="269">
        <f>G690/$G$719</f>
        <v/>
      </c>
      <c r="I690" s="270">
        <f>ROUND(F690*Прил.10!$D$13,2)</f>
        <v/>
      </c>
      <c r="J690" s="270">
        <f>ROUND(I690*E690,2)</f>
        <v/>
      </c>
    </row>
    <row r="691" hidden="1" outlineLevel="1" ht="38.25" customFormat="1" customHeight="1" s="343">
      <c r="A691" s="374" t="n">
        <v>663</v>
      </c>
      <c r="B691" s="374" t="inlineStr">
        <is>
          <t>20.4.01.01-0044</t>
        </is>
      </c>
      <c r="C691" s="381" t="inlineStr">
        <is>
          <t>Выключатель одноклавишный для открытой проводки серииПрима", марка А16-051, цвет белый</t>
        </is>
      </c>
      <c r="D691" s="374" t="inlineStr">
        <is>
          <t>10 шт.</t>
        </is>
      </c>
      <c r="E691" s="262" t="n">
        <v>0.14</v>
      </c>
      <c r="F691" s="383" t="n">
        <v>64.29000000000001</v>
      </c>
      <c r="G691" s="270">
        <f>ROUND(E691*F691,2)</f>
        <v/>
      </c>
      <c r="H691" s="269">
        <f>G691/$G$719</f>
        <v/>
      </c>
      <c r="I691" s="270">
        <f>ROUND(F691*Прил.10!$D$13,2)</f>
        <v/>
      </c>
      <c r="J691" s="270">
        <f>ROUND(I691*E691,2)</f>
        <v/>
      </c>
    </row>
    <row r="692" hidden="1" outlineLevel="1" ht="14.25" customFormat="1" customHeight="1" s="343">
      <c r="A692" s="374" t="n">
        <v>664</v>
      </c>
      <c r="B692" s="374" t="inlineStr">
        <is>
          <t>01.7.07.29-0031</t>
        </is>
      </c>
      <c r="C692" s="381" t="inlineStr">
        <is>
          <t>Каболка</t>
        </is>
      </c>
      <c r="D692" s="374" t="inlineStr">
        <is>
          <t>т</t>
        </is>
      </c>
      <c r="E692" s="262" t="n">
        <v>0.00027</v>
      </c>
      <c r="F692" s="383" t="n">
        <v>30037.04</v>
      </c>
      <c r="G692" s="270">
        <f>ROUND(E692*F692,2)</f>
        <v/>
      </c>
      <c r="H692" s="269">
        <f>G692/$G$719</f>
        <v/>
      </c>
      <c r="I692" s="270">
        <f>ROUND(F692*Прил.10!$D$13,2)</f>
        <v/>
      </c>
      <c r="J692" s="270">
        <f>ROUND(I692*E692,2)</f>
        <v/>
      </c>
    </row>
    <row r="693" hidden="1" outlineLevel="1" ht="14.25" customFormat="1" customHeight="1" s="343">
      <c r="A693" s="374" t="n">
        <v>665</v>
      </c>
      <c r="B693" s="374" t="inlineStr">
        <is>
          <t>14.1.04.02-0002</t>
        </is>
      </c>
      <c r="C693" s="381" t="inlineStr">
        <is>
          <t>Клей 88-СА</t>
        </is>
      </c>
      <c r="D693" s="374" t="inlineStr">
        <is>
          <t>кг</t>
        </is>
      </c>
      <c r="E693" s="262" t="n">
        <v>0.212505</v>
      </c>
      <c r="F693" s="383" t="n">
        <v>28.89</v>
      </c>
      <c r="G693" s="270">
        <f>ROUND(E693*F693,2)</f>
        <v/>
      </c>
      <c r="H693" s="269">
        <f>G693/$G$719</f>
        <v/>
      </c>
      <c r="I693" s="270">
        <f>ROUND(F693*Прил.10!$D$13,2)</f>
        <v/>
      </c>
      <c r="J693" s="270">
        <f>ROUND(I693*E693,2)</f>
        <v/>
      </c>
    </row>
    <row r="694" hidden="1" outlineLevel="1" ht="38.25" customFormat="1" customHeight="1" s="343">
      <c r="A694" s="374" t="n">
        <v>666</v>
      </c>
      <c r="B694" s="374" t="inlineStr">
        <is>
          <t>14.4.02.04-0254</t>
        </is>
      </c>
      <c r="C694" s="381" t="inlineStr">
        <is>
          <t>Краски цветные, готовые к применению для внутренних работ МА-25 для пола желто-коричневая, красно-коричневая</t>
        </is>
      </c>
      <c r="D694" s="374" t="inlineStr">
        <is>
          <t>т</t>
        </is>
      </c>
      <c r="E694" s="262" t="n">
        <v>0.000332</v>
      </c>
      <c r="F694" s="383" t="n">
        <v>18181.82</v>
      </c>
      <c r="G694" s="270">
        <f>ROUND(E694*F694,2)</f>
        <v/>
      </c>
      <c r="H694" s="269">
        <f>G694/$G$719</f>
        <v/>
      </c>
      <c r="I694" s="270">
        <f>ROUND(F694*Прил.10!$D$13,2)</f>
        <v/>
      </c>
      <c r="J694" s="270">
        <f>ROUND(I694*E694,2)</f>
        <v/>
      </c>
    </row>
    <row r="695" hidden="1" outlineLevel="1" ht="14.25" customFormat="1" customHeight="1" s="343">
      <c r="A695" s="374" t="n">
        <v>667</v>
      </c>
      <c r="B695" s="374" t="inlineStr">
        <is>
          <t>20.2.02.01-0019</t>
        </is>
      </c>
      <c r="C695" s="381" t="inlineStr">
        <is>
          <t>Втулки изолирующие</t>
        </is>
      </c>
      <c r="D695" s="374" t="inlineStr">
        <is>
          <t>1000 шт.</t>
        </is>
      </c>
      <c r="E695" s="262" t="n">
        <v>0.021</v>
      </c>
      <c r="F695" s="383" t="n">
        <v>270</v>
      </c>
      <c r="G695" s="270">
        <f>ROUND(E695*F695,2)</f>
        <v/>
      </c>
      <c r="H695" s="269">
        <f>G695/$G$719</f>
        <v/>
      </c>
      <c r="I695" s="270">
        <f>ROUND(F695*Прил.10!$D$13,2)</f>
        <v/>
      </c>
      <c r="J695" s="270">
        <f>ROUND(I695*E695,2)</f>
        <v/>
      </c>
    </row>
    <row r="696" hidden="1" outlineLevel="1" ht="25.5" customFormat="1" customHeight="1" s="343">
      <c r="A696" s="374" t="n">
        <v>668</v>
      </c>
      <c r="B696" s="374" t="inlineStr">
        <is>
          <t>01.7.15.05-0013</t>
        </is>
      </c>
      <c r="C696" s="381" t="inlineStr">
        <is>
          <t>Гайки шестигранные диаметр резьбы 10 мм</t>
        </is>
      </c>
      <c r="D696" s="374" t="inlineStr">
        <is>
          <t>т</t>
        </is>
      </c>
      <c r="E696" s="262" t="n">
        <v>0.00048</v>
      </c>
      <c r="F696" s="383" t="n">
        <v>11625</v>
      </c>
      <c r="G696" s="270">
        <f>ROUND(E696*F696,2)</f>
        <v/>
      </c>
      <c r="H696" s="269">
        <f>G696/$G$719</f>
        <v/>
      </c>
      <c r="I696" s="270">
        <f>ROUND(F696*Прил.10!$D$13,2)</f>
        <v/>
      </c>
      <c r="J696" s="270">
        <f>ROUND(I696*E696,2)</f>
        <v/>
      </c>
    </row>
    <row r="697" hidden="1" outlineLevel="1" ht="25.5" customFormat="1" customHeight="1" s="343">
      <c r="A697" s="374" t="n">
        <v>669</v>
      </c>
      <c r="B697" s="374" t="inlineStr">
        <is>
          <t>08.3.05.05-0054</t>
        </is>
      </c>
      <c r="C697" s="381" t="inlineStr">
        <is>
          <t>Сталь листовая оцинкованная толщиной листа 0,8 мм</t>
        </is>
      </c>
      <c r="D697" s="374" t="inlineStr">
        <is>
          <t>т</t>
        </is>
      </c>
      <c r="E697" s="262" t="n">
        <v>0.00043</v>
      </c>
      <c r="F697" s="383" t="n">
        <v>11000</v>
      </c>
      <c r="G697" s="270">
        <f>ROUND(E697*F697,2)</f>
        <v/>
      </c>
      <c r="H697" s="269">
        <f>G697/$G$719</f>
        <v/>
      </c>
      <c r="I697" s="270">
        <f>ROUND(F697*Прил.10!$D$13,2)</f>
        <v/>
      </c>
      <c r="J697" s="270">
        <f>ROUND(I697*E697,2)</f>
        <v/>
      </c>
    </row>
    <row r="698" hidden="1" outlineLevel="1" ht="25.5" customFormat="1" customHeight="1" s="343">
      <c r="A698" s="374" t="n">
        <v>670</v>
      </c>
      <c r="B698" s="374" t="inlineStr">
        <is>
          <t>01.7.15.14-0161</t>
        </is>
      </c>
      <c r="C698" s="381" t="inlineStr">
        <is>
          <t>Шурупы с полукруглой головкой 2,5х20 мм</t>
        </is>
      </c>
      <c r="D698" s="374" t="inlineStr">
        <is>
          <t>т</t>
        </is>
      </c>
      <c r="E698" s="262" t="n">
        <v>0.000142</v>
      </c>
      <c r="F698" s="383" t="n">
        <v>29929.58</v>
      </c>
      <c r="G698" s="270">
        <f>ROUND(E698*F698,2)</f>
        <v/>
      </c>
      <c r="H698" s="269">
        <f>G698/$G$719</f>
        <v/>
      </c>
      <c r="I698" s="270">
        <f>ROUND(F698*Прил.10!$D$13,2)</f>
        <v/>
      </c>
      <c r="J698" s="270">
        <f>ROUND(I698*E698,2)</f>
        <v/>
      </c>
    </row>
    <row r="699" hidden="1" outlineLevel="1" ht="14.25" customFormat="1" customHeight="1" s="343">
      <c r="A699" s="374" t="n">
        <v>671</v>
      </c>
      <c r="B699" s="374" t="inlineStr">
        <is>
          <t>01.7.15.14-0169</t>
        </is>
      </c>
      <c r="C699" s="381" t="inlineStr">
        <is>
          <t>Шурупы с полукруглой головкой 6х40 мм</t>
        </is>
      </c>
      <c r="D699" s="374" t="inlineStr">
        <is>
          <t>т</t>
        </is>
      </c>
      <c r="E699" s="262" t="n">
        <v>0.00032</v>
      </c>
      <c r="F699" s="383" t="n">
        <v>12500</v>
      </c>
      <c r="G699" s="270">
        <f>ROUND(E699*F699,2)</f>
        <v/>
      </c>
      <c r="H699" s="269">
        <f>G699/$G$719</f>
        <v/>
      </c>
      <c r="I699" s="270">
        <f>ROUND(F699*Прил.10!$D$13,2)</f>
        <v/>
      </c>
      <c r="J699" s="270">
        <f>ROUND(I699*E699,2)</f>
        <v/>
      </c>
    </row>
    <row r="700" hidden="1" outlineLevel="1" ht="25.5" customFormat="1" customHeight="1" s="343">
      <c r="A700" s="374" t="n">
        <v>672</v>
      </c>
      <c r="B700" s="374" t="inlineStr">
        <is>
          <t>01.1.01.09-0026</t>
        </is>
      </c>
      <c r="C700" s="381" t="inlineStr">
        <is>
          <t>Шнур асбестовый общего назначения марки ШАОН диаметром 8-10 мм</t>
        </is>
      </c>
      <c r="D700" s="374" t="inlineStr">
        <is>
          <t>т</t>
        </is>
      </c>
      <c r="E700" s="262" t="n">
        <v>0.00015</v>
      </c>
      <c r="F700" s="383" t="n">
        <v>26400</v>
      </c>
      <c r="G700" s="270">
        <f>ROUND(E700*F700,2)</f>
        <v/>
      </c>
      <c r="H700" s="269">
        <f>G700/$G$719</f>
        <v/>
      </c>
      <c r="I700" s="270">
        <f>ROUND(F700*Прил.10!$D$13,2)</f>
        <v/>
      </c>
      <c r="J700" s="270">
        <f>ROUND(I700*E700,2)</f>
        <v/>
      </c>
    </row>
    <row r="701" hidden="1" outlineLevel="1" ht="25.5" customFormat="1" customHeight="1" s="343">
      <c r="A701" s="374" t="n">
        <v>673</v>
      </c>
      <c r="B701" s="374" t="inlineStr">
        <is>
          <t>12.1.02.14-0002</t>
        </is>
      </c>
      <c r="C701" s="381" t="inlineStr">
        <is>
          <t>Толь с крупнозернистой посыпкой марки ТВК-350</t>
        </is>
      </c>
      <c r="D701" s="374" t="inlineStr">
        <is>
          <t>м2</t>
        </is>
      </c>
      <c r="E701" s="262" t="n">
        <v>0.5991</v>
      </c>
      <c r="F701" s="383" t="n">
        <v>6.23</v>
      </c>
      <c r="G701" s="270">
        <f>ROUND(E701*F701,2)</f>
        <v/>
      </c>
      <c r="H701" s="269">
        <f>G701/$G$719</f>
        <v/>
      </c>
      <c r="I701" s="270">
        <f>ROUND(F701*Прил.10!$D$13,2)</f>
        <v/>
      </c>
      <c r="J701" s="270">
        <f>ROUND(I701*E701,2)</f>
        <v/>
      </c>
    </row>
    <row r="702" hidden="1" outlineLevel="1" ht="14.25" customFormat="1" customHeight="1" s="343">
      <c r="A702" s="374" t="n">
        <v>674</v>
      </c>
      <c r="B702" s="374" t="inlineStr">
        <is>
          <t>14.3.02.05-0202</t>
        </is>
      </c>
      <c r="C702" s="381" t="inlineStr">
        <is>
          <t>Краски силикатные зеленая и красная</t>
        </is>
      </c>
      <c r="D702" s="374" t="inlineStr">
        <is>
          <t>т</t>
        </is>
      </c>
      <c r="E702" s="262" t="n">
        <v>0.00099</v>
      </c>
      <c r="F702" s="383" t="n">
        <v>3393.94</v>
      </c>
      <c r="G702" s="270">
        <f>ROUND(E702*F702,2)</f>
        <v/>
      </c>
      <c r="H702" s="269">
        <f>G702/$G$719</f>
        <v/>
      </c>
      <c r="I702" s="270">
        <f>ROUND(F702*Прил.10!$D$13,2)</f>
        <v/>
      </c>
      <c r="J702" s="270">
        <f>ROUND(I702*E702,2)</f>
        <v/>
      </c>
    </row>
    <row r="703" hidden="1" outlineLevel="1" ht="14.25" customFormat="1" customHeight="1" s="343">
      <c r="A703" s="374" t="n">
        <v>675</v>
      </c>
      <c r="B703" s="374" t="inlineStr">
        <is>
          <t>08.1.02.25-0101</t>
        </is>
      </c>
      <c r="C703" s="381" t="inlineStr">
        <is>
          <t>Наконечники для полиэтиленовых труб</t>
        </is>
      </c>
      <c r="D703" s="374" t="inlineStr">
        <is>
          <t>кг</t>
        </is>
      </c>
      <c r="E703" s="262" t="n">
        <v>0.13766</v>
      </c>
      <c r="F703" s="383" t="n">
        <v>21.79</v>
      </c>
      <c r="G703" s="270">
        <f>ROUND(E703*F703,2)</f>
        <v/>
      </c>
      <c r="H703" s="269">
        <f>G703/$G$719</f>
        <v/>
      </c>
      <c r="I703" s="270">
        <f>ROUND(F703*Прил.10!$D$13,2)</f>
        <v/>
      </c>
      <c r="J703" s="270">
        <f>ROUND(I703*E703,2)</f>
        <v/>
      </c>
    </row>
    <row r="704" hidden="1" outlineLevel="1" ht="14.25" customFormat="1" customHeight="1" s="343">
      <c r="A704" s="374" t="n">
        <v>676</v>
      </c>
      <c r="B704" s="374" t="inlineStr">
        <is>
          <t>01.3.05.38-0241</t>
        </is>
      </c>
      <c r="C704" s="381" t="inlineStr">
        <is>
          <t>Метиленхлорид</t>
        </is>
      </c>
      <c r="D704" s="374" t="inlineStr">
        <is>
          <t>кг</t>
        </is>
      </c>
      <c r="E704" s="262" t="n">
        <v>0.232381</v>
      </c>
      <c r="F704" s="383" t="n">
        <v>11.79</v>
      </c>
      <c r="G704" s="270">
        <f>ROUND(E704*F704,2)</f>
        <v/>
      </c>
      <c r="H704" s="269">
        <f>G704/$G$719</f>
        <v/>
      </c>
      <c r="I704" s="270">
        <f>ROUND(F704*Прил.10!$D$13,2)</f>
        <v/>
      </c>
      <c r="J704" s="270">
        <f>ROUND(I704*E704,2)</f>
        <v/>
      </c>
    </row>
    <row r="705" hidden="1" outlineLevel="1" ht="25.5" customFormat="1" customHeight="1" s="343">
      <c r="A705" s="374" t="n">
        <v>677</v>
      </c>
      <c r="B705" s="374" t="inlineStr">
        <is>
          <t>01.7.19.04-0002</t>
        </is>
      </c>
      <c r="C705" s="381" t="inlineStr">
        <is>
          <t>Пластина резиновая рулонная вулканизированная</t>
        </is>
      </c>
      <c r="D705" s="374" t="inlineStr">
        <is>
          <t>кг</t>
        </is>
      </c>
      <c r="E705" s="262" t="n">
        <v>0.16</v>
      </c>
      <c r="F705" s="383" t="n">
        <v>13.56</v>
      </c>
      <c r="G705" s="270">
        <f>ROUND(E705*F705,2)</f>
        <v/>
      </c>
      <c r="H705" s="269">
        <f>G705/$G$719</f>
        <v/>
      </c>
      <c r="I705" s="270">
        <f>ROUND(F705*Прил.10!$D$13,2)</f>
        <v/>
      </c>
      <c r="J705" s="270">
        <f>ROUND(I705*E705,2)</f>
        <v/>
      </c>
    </row>
    <row r="706" hidden="1" outlineLevel="1" ht="14.25" customFormat="1" customHeight="1" s="343">
      <c r="A706" s="374" t="n">
        <v>678</v>
      </c>
      <c r="B706" s="374" t="inlineStr">
        <is>
          <t>08.3.03.04-0043</t>
        </is>
      </c>
      <c r="C706" s="381" t="inlineStr">
        <is>
          <t>Проволока черная диаметром 1,1 мм</t>
        </is>
      </c>
      <c r="D706" s="374" t="inlineStr">
        <is>
          <t>т</t>
        </is>
      </c>
      <c r="E706" s="262" t="n">
        <v>0.000324</v>
      </c>
      <c r="F706" s="383" t="n">
        <v>6481.48</v>
      </c>
      <c r="G706" s="270">
        <f>ROUND(E706*F706,2)</f>
        <v/>
      </c>
      <c r="H706" s="269">
        <f>G706/$G$719</f>
        <v/>
      </c>
      <c r="I706" s="270">
        <f>ROUND(F706*Прил.10!$D$13,2)</f>
        <v/>
      </c>
      <c r="J706" s="270">
        <f>ROUND(I706*E706,2)</f>
        <v/>
      </c>
    </row>
    <row r="707" hidden="1" outlineLevel="1" ht="25.5" customFormat="1" customHeight="1" s="343">
      <c r="A707" s="374" t="n">
        <v>679</v>
      </c>
      <c r="B707" s="374" t="inlineStr">
        <is>
          <t>01.7.15.07-0021</t>
        </is>
      </c>
      <c r="C707" s="381" t="inlineStr">
        <is>
          <t>Дюбели распорные полиэтиленовые 6х30 мм</t>
        </is>
      </c>
      <c r="D707" s="374" t="inlineStr">
        <is>
          <t>1000 шт.</t>
        </is>
      </c>
      <c r="E707" s="262" t="n">
        <v>0.01</v>
      </c>
      <c r="F707" s="383" t="n">
        <v>200</v>
      </c>
      <c r="G707" s="270">
        <f>ROUND(E707*F707,2)</f>
        <v/>
      </c>
      <c r="H707" s="269">
        <f>G707/$G$719</f>
        <v/>
      </c>
      <c r="I707" s="270">
        <f>ROUND(F707*Прил.10!$D$13,2)</f>
        <v/>
      </c>
      <c r="J707" s="270">
        <f>ROUND(I707*E707,2)</f>
        <v/>
      </c>
    </row>
    <row r="708" hidden="1" outlineLevel="1" ht="25.5" customFormat="1" customHeight="1" s="343">
      <c r="A708" s="374" t="n">
        <v>680</v>
      </c>
      <c r="B708" s="374" t="inlineStr">
        <is>
          <t>14.1.05.03-0012</t>
        </is>
      </c>
      <c r="C708" s="381" t="inlineStr">
        <is>
          <t>Клей фенолполивинилацетатный марки БФ-2, сорт I</t>
        </is>
      </c>
      <c r="D708" s="374" t="inlineStr">
        <is>
          <t>т</t>
        </is>
      </c>
      <c r="E708" s="262" t="n">
        <v>0.00016</v>
      </c>
      <c r="F708" s="383" t="n">
        <v>12312.5</v>
      </c>
      <c r="G708" s="270">
        <f>ROUND(E708*F708,2)</f>
        <v/>
      </c>
      <c r="H708" s="269">
        <f>G708/$G$719</f>
        <v/>
      </c>
      <c r="I708" s="270">
        <f>ROUND(F708*Прил.10!$D$13,2)</f>
        <v/>
      </c>
      <c r="J708" s="270">
        <f>ROUND(I708*E708,2)</f>
        <v/>
      </c>
    </row>
    <row r="709" hidden="1" outlineLevel="1" ht="14.25" customFormat="1" customHeight="1" s="343">
      <c r="A709" s="374" t="n">
        <v>681</v>
      </c>
      <c r="B709" s="374" t="inlineStr">
        <is>
          <t>01.7.15.11-0022</t>
        </is>
      </c>
      <c r="C709" s="381" t="inlineStr">
        <is>
          <t>Шайбы диаметром 8-12 мм</t>
        </is>
      </c>
      <c r="D709" s="374" t="inlineStr">
        <is>
          <t>кг</t>
        </is>
      </c>
      <c r="E709" s="262" t="n">
        <v>0.0516</v>
      </c>
      <c r="F709" s="383" t="n">
        <v>27.91</v>
      </c>
      <c r="G709" s="270">
        <f>ROUND(E709*F709,2)</f>
        <v/>
      </c>
      <c r="H709" s="269">
        <f>G709/$G$719</f>
        <v/>
      </c>
      <c r="I709" s="270">
        <f>ROUND(F709*Прил.10!$D$13,2)</f>
        <v/>
      </c>
      <c r="J709" s="270">
        <f>ROUND(I709*E709,2)</f>
        <v/>
      </c>
    </row>
    <row r="710" hidden="1" outlineLevel="1" ht="14.25" customFormat="1" customHeight="1" s="343">
      <c r="A710" s="374" t="n">
        <v>682</v>
      </c>
      <c r="B710" s="374" t="inlineStr">
        <is>
          <t>01.7.15.14-0166</t>
        </is>
      </c>
      <c r="C710" s="381" t="inlineStr">
        <is>
          <t>Шурупы с полукруглой головкой 5х35 мм</t>
        </is>
      </c>
      <c r="D710" s="374" t="inlineStr">
        <is>
          <t>т</t>
        </is>
      </c>
      <c r="E710" s="262" t="n">
        <v>5e-05</v>
      </c>
      <c r="F710" s="383" t="n">
        <v>20000</v>
      </c>
      <c r="G710" s="270">
        <f>ROUND(E710*F710,2)</f>
        <v/>
      </c>
      <c r="H710" s="269">
        <f>G710/$G$719</f>
        <v/>
      </c>
      <c r="I710" s="270">
        <f>ROUND(F710*Прил.10!$D$13,2)</f>
        <v/>
      </c>
      <c r="J710" s="270">
        <f>ROUND(I710*E710,2)</f>
        <v/>
      </c>
    </row>
    <row r="711" hidden="1" outlineLevel="1" ht="25.5" customFormat="1" customHeight="1" s="343">
      <c r="A711" s="374" t="n">
        <v>683</v>
      </c>
      <c r="B711" s="374" t="inlineStr">
        <is>
          <t>04.3.01.07-0011</t>
        </is>
      </c>
      <c r="C711" s="381" t="inlineStr">
        <is>
          <t>Раствор готовый отделочный тяжелый, известковый 1:2,0</t>
        </is>
      </c>
      <c r="D711" s="374" t="inlineStr">
        <is>
          <t>м3</t>
        </is>
      </c>
      <c r="E711" s="262" t="n">
        <v>0.001202</v>
      </c>
      <c r="F711" s="383" t="n">
        <v>457.57</v>
      </c>
      <c r="G711" s="270">
        <f>ROUND(E711*F711,2)</f>
        <v/>
      </c>
      <c r="H711" s="269">
        <f>G711/$G$719</f>
        <v/>
      </c>
      <c r="I711" s="270">
        <f>ROUND(F711*Прил.10!$D$13,2)</f>
        <v/>
      </c>
      <c r="J711" s="270">
        <f>ROUND(I711*E711,2)</f>
        <v/>
      </c>
    </row>
    <row r="712" hidden="1" outlineLevel="1" ht="25.5" customFormat="1" customHeight="1" s="343">
      <c r="A712" s="374" t="n">
        <v>684</v>
      </c>
      <c r="B712" s="374" t="inlineStr">
        <is>
          <t>01.7.15.06-0123</t>
        </is>
      </c>
      <c r="C712" s="381" t="inlineStr">
        <is>
          <t>Гвозди строительные с плоской головкой 1,8х60 мм</t>
        </is>
      </c>
      <c r="D712" s="374" t="inlineStr">
        <is>
          <t>т</t>
        </is>
      </c>
      <c r="E712" s="262" t="n">
        <v>5.4e-05</v>
      </c>
      <c r="F712" s="383" t="n">
        <v>8518.52</v>
      </c>
      <c r="G712" s="270">
        <f>ROUND(E712*F712,2)</f>
        <v/>
      </c>
      <c r="H712" s="269">
        <f>G712/$G$719</f>
        <v/>
      </c>
      <c r="I712" s="270">
        <f>ROUND(F712*Прил.10!$D$13,2)</f>
        <v/>
      </c>
      <c r="J712" s="270">
        <f>ROUND(I712*E712,2)</f>
        <v/>
      </c>
    </row>
    <row r="713" hidden="1" outlineLevel="1" ht="25.5" customFormat="1" customHeight="1" s="343">
      <c r="A713" s="374" t="n">
        <v>685</v>
      </c>
      <c r="B713" s="374" t="inlineStr">
        <is>
          <t>14.5.09.10-0001</t>
        </is>
      </c>
      <c r="C713" s="381" t="inlineStr">
        <is>
          <t>Толуол каменноугольный и сланцевый марки А</t>
        </is>
      </c>
      <c r="D713" s="374" t="inlineStr">
        <is>
          <t>т</t>
        </is>
      </c>
      <c r="E713" s="262" t="n">
        <v>4e-06</v>
      </c>
      <c r="F713" s="383" t="n">
        <v>102495.04</v>
      </c>
      <c r="G713" s="270">
        <f>ROUND(E713*F713,2)</f>
        <v/>
      </c>
      <c r="H713" s="269">
        <f>G713/$G$719</f>
        <v/>
      </c>
      <c r="I713" s="270">
        <f>ROUND(F713*Прил.10!$D$13,2)</f>
        <v/>
      </c>
      <c r="J713" s="270">
        <f>ROUND(I713*E713,2)</f>
        <v/>
      </c>
    </row>
    <row r="714" hidden="1" outlineLevel="1" ht="38.25" customFormat="1" customHeight="1" s="343">
      <c r="A714" s="374" t="n">
        <v>686</v>
      </c>
      <c r="B714" s="374" t="inlineStr">
        <is>
          <t>01.7.15.03-0012</t>
        </is>
      </c>
      <c r="C714" s="381" t="inlineStr">
        <is>
          <t>Болты с гайками и шайбами для санитарно-технических работ диаметром 10 мм</t>
        </is>
      </c>
      <c r="D714" s="374" t="inlineStr">
        <is>
          <t>т</t>
        </is>
      </c>
      <c r="E714" s="262" t="n">
        <v>1e-05</v>
      </c>
      <c r="F714" s="383" t="n">
        <v>15000</v>
      </c>
      <c r="G714" s="270">
        <f>ROUND(E714*F714,2)</f>
        <v/>
      </c>
      <c r="H714" s="269">
        <f>G714/$G$719</f>
        <v/>
      </c>
      <c r="I714" s="270">
        <f>ROUND(F714*Прил.10!$D$13,2)</f>
        <v/>
      </c>
      <c r="J714" s="270">
        <f>ROUND(I714*E714,2)</f>
        <v/>
      </c>
    </row>
    <row r="715" hidden="1" outlineLevel="1" ht="14.25" customFormat="1" customHeight="1" s="343">
      <c r="A715" s="374" t="n">
        <v>687</v>
      </c>
      <c r="B715" s="374" t="inlineStr">
        <is>
          <t>14.5.05.02-0001</t>
        </is>
      </c>
      <c r="C715" s="381" t="inlineStr">
        <is>
          <t>Олифа натуральная</t>
        </is>
      </c>
      <c r="D715" s="374" t="inlineStr">
        <is>
          <t>кг</t>
        </is>
      </c>
      <c r="E715" s="262" t="n">
        <v>0.003</v>
      </c>
      <c r="F715" s="383" t="n">
        <v>33.33</v>
      </c>
      <c r="G715" s="270">
        <f>ROUND(E715*F715,2)</f>
        <v/>
      </c>
      <c r="H715" s="269">
        <f>G715/$G$719</f>
        <v/>
      </c>
      <c r="I715" s="270">
        <f>ROUND(F715*Прил.10!$D$13,2)</f>
        <v/>
      </c>
      <c r="J715" s="270">
        <f>ROUND(I715*E715,2)</f>
        <v/>
      </c>
    </row>
    <row r="716" hidden="1" outlineLevel="1" ht="25.5" customFormat="1" customHeight="1" s="343">
      <c r="A716" s="374" t="n">
        <v>688</v>
      </c>
      <c r="B716" s="374" t="inlineStr">
        <is>
          <t>03.1.02.03-0015</t>
        </is>
      </c>
      <c r="C716" s="381" t="inlineStr">
        <is>
          <t>Известь строительная негашеная хлорная, марки А</t>
        </is>
      </c>
      <c r="D716" s="374" t="inlineStr">
        <is>
          <t>кг</t>
        </is>
      </c>
      <c r="E716" s="262" t="n">
        <v>0.037635</v>
      </c>
      <c r="F716" s="383" t="n">
        <v>1.86</v>
      </c>
      <c r="G716" s="270">
        <f>ROUND(E716*F716,2)</f>
        <v/>
      </c>
      <c r="H716" s="269">
        <f>G716/$G$719</f>
        <v/>
      </c>
      <c r="I716" s="270">
        <f>ROUND(F716*Прил.10!$D$13,2)</f>
        <v/>
      </c>
      <c r="J716" s="270">
        <f>ROUND(I716*E716,2)</f>
        <v/>
      </c>
    </row>
    <row r="717" hidden="1" outlineLevel="1" ht="38.25" customFormat="1" customHeight="1" s="343">
      <c r="A717" s="374" t="n">
        <v>689</v>
      </c>
      <c r="B717" s="374" t="inlineStr">
        <is>
          <t>02.4.03.02-0001</t>
        </is>
      </c>
      <c r="C717" s="381" t="inlineStr">
        <is>
          <t>Пемза шлаковая (щебень пористый из металлургического шлака), марка 600, фракция 5-10 мм</t>
        </is>
      </c>
      <c r="D717" s="374" t="inlineStr">
        <is>
          <t>м3</t>
        </is>
      </c>
      <c r="E717" s="262" t="n">
        <v>0.000758</v>
      </c>
      <c r="F717" s="383" t="n">
        <v>79.15000000000001</v>
      </c>
      <c r="G717" s="270">
        <f>ROUND(E717*F717,2)</f>
        <v/>
      </c>
      <c r="H717" s="269">
        <f>G717/$G$719</f>
        <v/>
      </c>
      <c r="I717" s="270">
        <f>ROUND(F717*Прил.10!$D$13,2)</f>
        <v/>
      </c>
      <c r="J717" s="270">
        <f>ROUND(I717*E717,2)</f>
        <v/>
      </c>
    </row>
    <row r="718" collapsed="1" ht="14.25" customFormat="1" customHeight="1" s="343">
      <c r="A718" s="374" t="n"/>
      <c r="B718" s="374" t="n"/>
      <c r="C718" s="381" t="inlineStr">
        <is>
          <t>Итого прочие материалы</t>
        </is>
      </c>
      <c r="D718" s="374" t="n"/>
      <c r="E718" s="382" t="n"/>
      <c r="F718" s="383" t="n"/>
      <c r="G718" s="270">
        <f>SUM(G222:G717)</f>
        <v/>
      </c>
      <c r="H718" s="269">
        <f>G718/$G$719</f>
        <v/>
      </c>
      <c r="I718" s="270" t="n"/>
      <c r="J718" s="270">
        <f>SUM(J222:J717)</f>
        <v/>
      </c>
    </row>
    <row r="719" ht="14.25" customFormat="1" customHeight="1" s="343">
      <c r="A719" s="374" t="n"/>
      <c r="B719" s="374" t="n"/>
      <c r="C719" s="364" t="inlineStr">
        <is>
          <t>Итого по разделу «Материалы»</t>
        </is>
      </c>
      <c r="D719" s="374" t="n"/>
      <c r="E719" s="382" t="n"/>
      <c r="F719" s="383" t="n"/>
      <c r="G719" s="270">
        <f>G718+G221</f>
        <v/>
      </c>
      <c r="H719" s="269">
        <f>G719/$G$719</f>
        <v/>
      </c>
      <c r="I719" s="270" t="n"/>
      <c r="J719" s="270">
        <f>J718+J221</f>
        <v/>
      </c>
    </row>
    <row r="720" ht="14.25" customFormat="1" customHeight="1" s="343">
      <c r="A720" s="374" t="n"/>
      <c r="B720" s="374" t="n"/>
      <c r="C720" s="381" t="inlineStr">
        <is>
          <t>ИТОГО ПО РМ</t>
        </is>
      </c>
      <c r="D720" s="374" t="n"/>
      <c r="E720" s="382" t="n"/>
      <c r="F720" s="383" t="n"/>
      <c r="G720" s="270">
        <f>G14+G80+G719</f>
        <v/>
      </c>
      <c r="H720" s="384" t="n"/>
      <c r="I720" s="270" t="n"/>
      <c r="J720" s="270">
        <f>J14+J80+J719</f>
        <v/>
      </c>
    </row>
    <row r="721" ht="14.25" customFormat="1" customHeight="1" s="343">
      <c r="A721" s="374" t="n"/>
      <c r="B721" s="374" t="n"/>
      <c r="C721" s="381" t="inlineStr">
        <is>
          <t>Накладные расходы</t>
        </is>
      </c>
      <c r="D721" s="287">
        <f>ROUND(G721/(G$16+$G$14),2)</f>
        <v/>
      </c>
      <c r="E721" s="382" t="n"/>
      <c r="F721" s="383" t="n"/>
      <c r="G721" s="270" t="n">
        <v>587297</v>
      </c>
      <c r="H721" s="384" t="n"/>
      <c r="I721" s="270" t="n"/>
      <c r="J721" s="270">
        <f>ROUND(D721*(J14+J16),2)</f>
        <v/>
      </c>
    </row>
    <row r="722" ht="14.25" customFormat="1" customHeight="1" s="343">
      <c r="A722" s="374" t="n"/>
      <c r="B722" s="374" t="n"/>
      <c r="C722" s="381" t="inlineStr">
        <is>
          <t>Сметная прибыль</t>
        </is>
      </c>
      <c r="D722" s="287">
        <f>ROUND(G722/(G$14+G$16),2)</f>
        <v/>
      </c>
      <c r="E722" s="382" t="n"/>
      <c r="F722" s="383" t="n"/>
      <c r="G722" s="270" t="n">
        <v>385492</v>
      </c>
      <c r="H722" s="384" t="n"/>
      <c r="I722" s="270" t="n"/>
      <c r="J722" s="270">
        <f>ROUND(D722*(J14+J16),2)</f>
        <v/>
      </c>
    </row>
    <row r="723" ht="14.25" customFormat="1" customHeight="1" s="343">
      <c r="A723" s="374" t="n"/>
      <c r="B723" s="374" t="n"/>
      <c r="C723" s="381" t="inlineStr">
        <is>
          <t>Итого СМР (с НР и СП)</t>
        </is>
      </c>
      <c r="D723" s="374" t="n"/>
      <c r="E723" s="382" t="n"/>
      <c r="F723" s="383" t="n"/>
      <c r="G723" s="270">
        <f>ROUND((G14+G80+G719+G721+G722),2)</f>
        <v/>
      </c>
      <c r="H723" s="384" t="n"/>
      <c r="I723" s="270" t="n"/>
      <c r="J723" s="270">
        <f>ROUND((J14+J80+J719+J721+J722),2)</f>
        <v/>
      </c>
    </row>
    <row r="724" ht="14.25" customFormat="1" customHeight="1" s="343">
      <c r="A724" s="374" t="n"/>
      <c r="B724" s="374" t="n"/>
      <c r="C724" s="381" t="inlineStr">
        <is>
          <t>ВСЕГО СМР + ОБОРУДОВАНИЕ</t>
        </is>
      </c>
      <c r="D724" s="374" t="n"/>
      <c r="E724" s="382" t="n"/>
      <c r="F724" s="383" t="n"/>
      <c r="G724" s="270">
        <f>G723+G112</f>
        <v/>
      </c>
      <c r="H724" s="384" t="n"/>
      <c r="I724" s="270" t="n"/>
      <c r="J724" s="270">
        <f>J723+J112</f>
        <v/>
      </c>
    </row>
    <row r="725" ht="34.5" customFormat="1" customHeight="1" s="343">
      <c r="A725" s="374" t="n"/>
      <c r="B725" s="374" t="n"/>
      <c r="C725" s="381" t="inlineStr">
        <is>
          <t>ИТОГО ПОКАЗАТЕЛЬ НА ЕД. ИЗМ.</t>
        </is>
      </c>
      <c r="D725" s="374" t="inlineStr">
        <is>
          <t>ед.</t>
        </is>
      </c>
      <c r="E725" s="321">
        <f>1188/384</f>
        <v/>
      </c>
      <c r="F725" s="383" t="n"/>
      <c r="G725" s="270">
        <f>G724/E725</f>
        <v/>
      </c>
      <c r="H725" s="384" t="n"/>
      <c r="I725" s="270" t="n"/>
      <c r="J725" s="270">
        <f>J724/E725</f>
        <v/>
      </c>
    </row>
    <row r="727" ht="14.25" customFormat="1" customHeight="1" s="343">
      <c r="A727" s="337" t="inlineStr">
        <is>
          <t>Составил ______________________     Е. М. Добровольская</t>
        </is>
      </c>
    </row>
    <row r="728" ht="14.25" customFormat="1" customHeight="1" s="343">
      <c r="A728" s="344" t="inlineStr">
        <is>
          <t xml:space="preserve">                         (подпись, инициалы, фамилия)</t>
        </is>
      </c>
    </row>
    <row r="729" ht="14.25" customFormat="1" customHeight="1" s="343">
      <c r="A729" s="337" t="n"/>
    </row>
    <row r="730" ht="14.25" customFormat="1" customHeight="1" s="343">
      <c r="A730" s="337" t="inlineStr">
        <is>
          <t>Проверил ______________________        А.В. Костянецкая</t>
        </is>
      </c>
    </row>
    <row r="731" ht="14.25" customFormat="1" customHeight="1" s="343">
      <c r="A731" s="34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114:H114"/>
    <mergeCell ref="C9:C10"/>
    <mergeCell ref="E9:E10"/>
    <mergeCell ref="A7:H7"/>
    <mergeCell ref="B81:H81"/>
    <mergeCell ref="B115:H11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82:H8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6"/>
  <sheetViews>
    <sheetView view="pageBreakPreview" topLeftCell="A25" zoomScale="55" zoomScaleSheetLayoutView="55" workbookViewId="0">
      <selection activeCell="C41" sqref="C41"/>
    </sheetView>
  </sheetViews>
  <sheetFormatPr baseColWidth="8" defaultRowHeight="15"/>
  <cols>
    <col width="5.5703125" customWidth="1" style="334" min="1" max="1"/>
    <col width="17.42578125" customWidth="1" style="334" min="2" max="2"/>
    <col width="39.140625" customWidth="1" style="334" min="3" max="3"/>
    <col width="10.5703125" customWidth="1" style="334" min="4" max="4"/>
    <col width="13.85546875" customWidth="1" style="334" min="5" max="5"/>
    <col width="13.42578125" customWidth="1" style="334" min="6" max="6"/>
    <col width="14.140625" customWidth="1" style="334" min="7" max="7"/>
  </cols>
  <sheetData>
    <row r="1">
      <c r="A1" s="389" t="inlineStr">
        <is>
          <t>Приложение №6</t>
        </is>
      </c>
    </row>
    <row r="2" ht="21.75" customHeight="1" s="334">
      <c r="A2" s="389" t="n"/>
      <c r="B2" s="389" t="n"/>
      <c r="C2" s="389" t="n"/>
      <c r="D2" s="389" t="n"/>
      <c r="E2" s="389" t="n"/>
      <c r="F2" s="389" t="n"/>
      <c r="G2" s="389" t="n"/>
    </row>
    <row r="3">
      <c r="A3" s="345" t="inlineStr">
        <is>
          <t>Расчет стоимости оборудования</t>
        </is>
      </c>
    </row>
    <row r="4" ht="30.75" customHeight="1" s="334">
      <c r="A4" s="348" t="inlineStr">
        <is>
          <t>Наименование разрабатываемого показателя УНЦ — Здания ОПУ, РЩ. Количество присоединений линий электропередачи к РУ 6 и более. 35-110 кВ</t>
        </is>
      </c>
    </row>
    <row r="5">
      <c r="A5" s="337" t="n"/>
      <c r="B5" s="337" t="n"/>
      <c r="C5" s="337" t="n"/>
      <c r="D5" s="337" t="n"/>
      <c r="E5" s="337" t="n"/>
      <c r="F5" s="337" t="n"/>
      <c r="G5" s="337" t="n"/>
    </row>
    <row r="6" ht="30.2" customHeight="1" s="334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4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0" t="n"/>
    </row>
    <row r="7">
      <c r="A7" s="442" t="n"/>
      <c r="B7" s="442" t="n"/>
      <c r="C7" s="442" t="n"/>
      <c r="D7" s="442" t="n"/>
      <c r="E7" s="442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34">
      <c r="A9" s="211" t="n"/>
      <c r="B9" s="381" t="inlineStr">
        <is>
          <t>ИНЖЕНЕРНОЕ ОБОРУДОВАНИЕ</t>
        </is>
      </c>
      <c r="C9" s="439" t="n"/>
      <c r="D9" s="439" t="n"/>
      <c r="E9" s="439" t="n"/>
      <c r="F9" s="439" t="n"/>
      <c r="G9" s="440" t="n"/>
    </row>
    <row r="10" ht="27" customHeight="1" s="334">
      <c r="A10" s="374" t="n"/>
      <c r="B10" s="364" t="n"/>
      <c r="C10" s="381" t="inlineStr">
        <is>
          <t>ИТОГО ИНЖЕНЕРНОЕ ОБОРУДОВАНИЕ</t>
        </is>
      </c>
      <c r="D10" s="364" t="n"/>
      <c r="E10" s="148" t="n"/>
      <c r="F10" s="383" t="n"/>
      <c r="G10" s="383" t="n">
        <v>0</v>
      </c>
    </row>
    <row r="11">
      <c r="A11" s="374" t="n"/>
      <c r="B11" s="381" t="inlineStr">
        <is>
          <t>ТЕХНОЛОГИЧЕСКОЕ ОБОРУДОВАНИЕ</t>
        </is>
      </c>
      <c r="C11" s="439" t="n"/>
      <c r="D11" s="439" t="n"/>
      <c r="E11" s="439" t="n"/>
      <c r="F11" s="439" t="n"/>
      <c r="G11" s="440" t="n"/>
    </row>
    <row r="12" ht="61.5" customHeight="1" s="334">
      <c r="A12" s="374" t="n">
        <v>1</v>
      </c>
      <c r="B12" s="247" t="inlineStr">
        <is>
          <t>64.2.03.04-0004</t>
        </is>
      </c>
      <c r="C12" s="381">
        <f>'Прил.5 Расчет СМР и ОБ'!C83</f>
        <v/>
      </c>
      <c r="D12" s="374">
        <f>'Прил.5 Расчет СМР и ОБ'!D83</f>
        <v/>
      </c>
      <c r="E12" s="262">
        <f>'Прил.5 Расчет СМР и ОБ'!E83</f>
        <v/>
      </c>
      <c r="F12" s="270">
        <f>'Прил.5 Расчет СМР и ОБ'!F83</f>
        <v/>
      </c>
      <c r="G12" s="270">
        <f>ROUND(E12*F12,2)</f>
        <v/>
      </c>
    </row>
    <row r="13" ht="61.5" customHeight="1" s="334">
      <c r="A13" s="374" t="n">
        <v>2</v>
      </c>
      <c r="B13" s="247" t="inlineStr">
        <is>
          <t>64.2.03.06-0011</t>
        </is>
      </c>
      <c r="C13" s="381">
        <f>'Прил.5 Расчет СМР и ОБ'!C84</f>
        <v/>
      </c>
      <c r="D13" s="374">
        <f>'Прил.5 Расчет СМР и ОБ'!D84</f>
        <v/>
      </c>
      <c r="E13" s="262">
        <f>'Прил.5 Расчет СМР и ОБ'!E84</f>
        <v/>
      </c>
      <c r="F13" s="270">
        <f>'Прил.5 Расчет СМР и ОБ'!F84</f>
        <v/>
      </c>
      <c r="G13" s="270">
        <f>ROUND(E13*F13,2)</f>
        <v/>
      </c>
    </row>
    <row r="14" ht="61.5" customHeight="1" s="334">
      <c r="A14" s="374" t="n">
        <v>3</v>
      </c>
      <c r="B14" s="247" t="inlineStr">
        <is>
          <t>64.2.03.06-0011</t>
        </is>
      </c>
      <c r="C14" s="381">
        <f>'Прил.5 Расчет СМР и ОБ'!C85</f>
        <v/>
      </c>
      <c r="D14" s="374">
        <f>'Прил.5 Расчет СМР и ОБ'!D85</f>
        <v/>
      </c>
      <c r="E14" s="262">
        <f>'Прил.5 Расчет СМР и ОБ'!E85</f>
        <v/>
      </c>
      <c r="F14" s="270">
        <f>'Прил.5 Расчет СМР и ОБ'!F85</f>
        <v/>
      </c>
      <c r="G14" s="270">
        <f>ROUND(E14*F14,2)</f>
        <v/>
      </c>
    </row>
    <row r="15" ht="61.5" customHeight="1" s="334">
      <c r="A15" s="374" t="n">
        <v>4</v>
      </c>
      <c r="B15" s="247" t="inlineStr">
        <is>
          <t>64.2.03.04-0004</t>
        </is>
      </c>
      <c r="C15" s="381">
        <f>'Прил.5 Расчет СМР и ОБ'!C86</f>
        <v/>
      </c>
      <c r="D15" s="374">
        <f>'Прил.5 Расчет СМР и ОБ'!D86</f>
        <v/>
      </c>
      <c r="E15" s="262">
        <f>'Прил.5 Расчет СМР и ОБ'!E86</f>
        <v/>
      </c>
      <c r="F15" s="270">
        <f>'Прил.5 Расчет СМР и ОБ'!F86</f>
        <v/>
      </c>
      <c r="G15" s="270">
        <f>ROUND(E15*F15,2)</f>
        <v/>
      </c>
    </row>
    <row r="16" ht="61.5" customHeight="1" s="334">
      <c r="A16" s="374" t="n">
        <v>5</v>
      </c>
      <c r="B16" s="247" t="inlineStr">
        <is>
          <t>18.5.06.01-0014</t>
        </is>
      </c>
      <c r="C16" s="381">
        <f>'Прил.5 Расчет СМР и ОБ'!C87</f>
        <v/>
      </c>
      <c r="D16" s="374">
        <f>'Прил.5 Расчет СМР и ОБ'!D87</f>
        <v/>
      </c>
      <c r="E16" s="262">
        <f>'Прил.5 Расчет СМР и ОБ'!E87</f>
        <v/>
      </c>
      <c r="F16" s="270">
        <f>'Прил.5 Расчет СМР и ОБ'!F87</f>
        <v/>
      </c>
      <c r="G16" s="270">
        <f>ROUND(E16*F16,2)</f>
        <v/>
      </c>
    </row>
    <row r="17" ht="61.5" customHeight="1" s="334">
      <c r="A17" s="374" t="n">
        <v>6</v>
      </c>
      <c r="B17" s="247" t="inlineStr">
        <is>
          <t>64.2.03.04-0004</t>
        </is>
      </c>
      <c r="C17" s="381">
        <f>'Прил.5 Расчет СМР и ОБ'!C88</f>
        <v/>
      </c>
      <c r="D17" s="374">
        <f>'Прил.5 Расчет СМР и ОБ'!D88</f>
        <v/>
      </c>
      <c r="E17" s="262">
        <f>'Прил.5 Расчет СМР и ОБ'!E88</f>
        <v/>
      </c>
      <c r="F17" s="270">
        <f>'Прил.5 Расчет СМР и ОБ'!F88</f>
        <v/>
      </c>
      <c r="G17" s="270">
        <f>ROUND(E17*F17,2)</f>
        <v/>
      </c>
    </row>
    <row r="18" ht="61.5" customHeight="1" s="334">
      <c r="A18" s="374" t="n">
        <v>7</v>
      </c>
      <c r="B18" s="247" t="inlineStr">
        <is>
          <t>64.2.03.06-0021</t>
        </is>
      </c>
      <c r="C18" s="381">
        <f>'Прил.5 Расчет СМР и ОБ'!C90</f>
        <v/>
      </c>
      <c r="D18" s="374">
        <f>'Прил.5 Расчет СМР и ОБ'!D90</f>
        <v/>
      </c>
      <c r="E18" s="262">
        <f>'Прил.5 Расчет СМР и ОБ'!E90</f>
        <v/>
      </c>
      <c r="F18" s="270">
        <f>'Прил.5 Расчет СМР и ОБ'!F90</f>
        <v/>
      </c>
      <c r="G18" s="270">
        <f>ROUND(E18*F18,2)</f>
        <v/>
      </c>
    </row>
    <row r="19" ht="61.5" customHeight="1" s="334">
      <c r="A19" s="374" t="n">
        <v>8</v>
      </c>
      <c r="B19" s="247" t="inlineStr">
        <is>
          <t>18.5.06.01-0005</t>
        </is>
      </c>
      <c r="C19" s="381">
        <f>'Прил.5 Расчет СМР и ОБ'!C91</f>
        <v/>
      </c>
      <c r="D19" s="374">
        <f>'Прил.5 Расчет СМР и ОБ'!D91</f>
        <v/>
      </c>
      <c r="E19" s="262">
        <f>'Прил.5 Расчет СМР и ОБ'!E91</f>
        <v/>
      </c>
      <c r="F19" s="270">
        <f>'Прил.5 Расчет СМР и ОБ'!F91</f>
        <v/>
      </c>
      <c r="G19" s="270">
        <f>ROUND(E19*F19,2)</f>
        <v/>
      </c>
    </row>
    <row r="20" ht="61.5" customHeight="1" s="334">
      <c r="A20" s="374" t="n">
        <v>9</v>
      </c>
      <c r="B20" s="247" t="inlineStr">
        <is>
          <t>18.5.06.01-0016</t>
        </is>
      </c>
      <c r="C20" s="381">
        <f>'Прил.5 Расчет СМР и ОБ'!C92</f>
        <v/>
      </c>
      <c r="D20" s="374">
        <f>'Прил.5 Расчет СМР и ОБ'!D92</f>
        <v/>
      </c>
      <c r="E20" s="262">
        <f>'Прил.5 Расчет СМР и ОБ'!E92</f>
        <v/>
      </c>
      <c r="F20" s="270">
        <f>'Прил.5 Расчет СМР и ОБ'!F92</f>
        <v/>
      </c>
      <c r="G20" s="270">
        <f>ROUND(E20*F20,2)</f>
        <v/>
      </c>
    </row>
    <row r="21" ht="61.5" customHeight="1" s="334">
      <c r="A21" s="374" t="n">
        <v>10</v>
      </c>
      <c r="B21" s="247" t="inlineStr">
        <is>
          <t>69.2.02.05-0162</t>
        </is>
      </c>
      <c r="C21" s="381">
        <f>'Прил.5 Расчет СМР и ОБ'!C93</f>
        <v/>
      </c>
      <c r="D21" s="374">
        <f>'Прил.5 Расчет СМР и ОБ'!D93</f>
        <v/>
      </c>
      <c r="E21" s="262">
        <f>'Прил.5 Расчет СМР и ОБ'!E93</f>
        <v/>
      </c>
      <c r="F21" s="270">
        <f>'Прил.5 Расчет СМР и ОБ'!F93</f>
        <v/>
      </c>
      <c r="G21" s="270">
        <f>ROUND(E21*F21,2)</f>
        <v/>
      </c>
    </row>
    <row r="22" ht="61.5" customHeight="1" s="334">
      <c r="A22" s="374" t="n">
        <v>11</v>
      </c>
      <c r="B22" s="247" t="inlineStr">
        <is>
          <t>68.1.01.07-0002</t>
        </is>
      </c>
      <c r="C22" s="381">
        <f>'Прил.5 Расчет СМР и ОБ'!C94</f>
        <v/>
      </c>
      <c r="D22" s="374">
        <f>'Прил.5 Расчет СМР и ОБ'!D94</f>
        <v/>
      </c>
      <c r="E22" s="262">
        <f>'Прил.5 Расчет СМР и ОБ'!E94</f>
        <v/>
      </c>
      <c r="F22" s="270">
        <f>'Прил.5 Расчет СМР и ОБ'!F94</f>
        <v/>
      </c>
      <c r="G22" s="270">
        <f>ROUND(E22*F22,2)</f>
        <v/>
      </c>
    </row>
    <row r="23" ht="61.5" customHeight="1" s="334">
      <c r="A23" s="374" t="n">
        <v>12</v>
      </c>
      <c r="B23" s="247" t="inlineStr">
        <is>
          <t>64.1.04.03-0014</t>
        </is>
      </c>
      <c r="C23" s="381">
        <f>'Прил.5 Расчет СМР и ОБ'!C95</f>
        <v/>
      </c>
      <c r="D23" s="374">
        <f>'Прил.5 Расчет СМР и ОБ'!D95</f>
        <v/>
      </c>
      <c r="E23" s="262">
        <f>'Прил.5 Расчет СМР и ОБ'!E95</f>
        <v/>
      </c>
      <c r="F23" s="270">
        <f>'Прил.5 Расчет СМР и ОБ'!F95</f>
        <v/>
      </c>
      <c r="G23" s="270">
        <f>ROUND(E23*F23,2)</f>
        <v/>
      </c>
    </row>
    <row r="24" ht="61.5" customHeight="1" s="334">
      <c r="A24" s="374" t="n">
        <v>13</v>
      </c>
      <c r="B24" s="247" t="inlineStr">
        <is>
          <t>18.5.06.01-0004</t>
        </is>
      </c>
      <c r="C24" s="381">
        <f>'Прил.5 Расчет СМР и ОБ'!C96</f>
        <v/>
      </c>
      <c r="D24" s="374">
        <f>'Прил.5 Расчет СМР и ОБ'!D96</f>
        <v/>
      </c>
      <c r="E24" s="262">
        <f>'Прил.5 Расчет СМР и ОБ'!E96</f>
        <v/>
      </c>
      <c r="F24" s="270">
        <f>'Прил.5 Расчет СМР и ОБ'!F96</f>
        <v/>
      </c>
      <c r="G24" s="270">
        <f>ROUND(E24*F24,2)</f>
        <v/>
      </c>
    </row>
    <row r="25" ht="61.5" customHeight="1" s="334">
      <c r="A25" s="374" t="n">
        <v>14</v>
      </c>
      <c r="B25" s="247" t="inlineStr">
        <is>
          <t>18.5.06.01-0011</t>
        </is>
      </c>
      <c r="C25" s="381">
        <f>'Прил.5 Расчет СМР и ОБ'!C97</f>
        <v/>
      </c>
      <c r="D25" s="374">
        <f>'Прил.5 Расчет СМР и ОБ'!D97</f>
        <v/>
      </c>
      <c r="E25" s="262">
        <f>'Прил.5 Расчет СМР и ОБ'!E97</f>
        <v/>
      </c>
      <c r="F25" s="270">
        <f>'Прил.5 Расчет СМР и ОБ'!F97</f>
        <v/>
      </c>
      <c r="G25" s="270">
        <f>ROUND(E25*F25,2)</f>
        <v/>
      </c>
    </row>
    <row r="26" ht="61.5" customHeight="1" s="334">
      <c r="A26" s="374" t="n">
        <v>15</v>
      </c>
      <c r="B26" s="247" t="inlineStr">
        <is>
          <t>18.5.06.01-0005</t>
        </is>
      </c>
      <c r="C26" s="381">
        <f>'Прил.5 Расчет СМР и ОБ'!C98</f>
        <v/>
      </c>
      <c r="D26" s="374">
        <f>'Прил.5 Расчет СМР и ОБ'!D98</f>
        <v/>
      </c>
      <c r="E26" s="262">
        <f>'Прил.5 Расчет СМР и ОБ'!E98</f>
        <v/>
      </c>
      <c r="F26" s="270">
        <f>'Прил.5 Расчет СМР и ОБ'!F98</f>
        <v/>
      </c>
      <c r="G26" s="270">
        <f>ROUND(E26*F26,2)</f>
        <v/>
      </c>
    </row>
    <row r="27" ht="61.5" customHeight="1" s="334">
      <c r="A27" s="374" t="n">
        <v>16</v>
      </c>
      <c r="B27" s="247" t="inlineStr">
        <is>
          <t>18.5.06.01-0009</t>
        </is>
      </c>
      <c r="C27" s="381">
        <f>'Прил.5 Расчет СМР и ОБ'!C99</f>
        <v/>
      </c>
      <c r="D27" s="374">
        <f>'Прил.5 Расчет СМР и ОБ'!D99</f>
        <v/>
      </c>
      <c r="E27" s="262">
        <f>'Прил.5 Расчет СМР и ОБ'!E99</f>
        <v/>
      </c>
      <c r="F27" s="270">
        <f>'Прил.5 Расчет СМР и ОБ'!F99</f>
        <v/>
      </c>
      <c r="G27" s="270">
        <f>ROUND(E27*F27,2)</f>
        <v/>
      </c>
    </row>
    <row r="28" ht="61.5" customHeight="1" s="334">
      <c r="A28" s="374" t="n">
        <v>17</v>
      </c>
      <c r="B28" s="247" t="inlineStr">
        <is>
          <t>18.5.06.01-0009</t>
        </is>
      </c>
      <c r="C28" s="381">
        <f>'Прил.5 Расчет СМР и ОБ'!C100</f>
        <v/>
      </c>
      <c r="D28" s="374">
        <f>'Прил.5 Расчет СМР и ОБ'!D100</f>
        <v/>
      </c>
      <c r="E28" s="262">
        <f>'Прил.5 Расчет СМР и ОБ'!E100</f>
        <v/>
      </c>
      <c r="F28" s="270">
        <f>'Прил.5 Расчет СМР и ОБ'!F100</f>
        <v/>
      </c>
      <c r="G28" s="270">
        <f>ROUND(E28*F28,2)</f>
        <v/>
      </c>
    </row>
    <row r="29" ht="61.5" customHeight="1" s="334">
      <c r="A29" s="374" t="n">
        <v>18</v>
      </c>
      <c r="B29" s="247" t="inlineStr">
        <is>
          <t>18.5.06.01-0009</t>
        </is>
      </c>
      <c r="C29" s="381">
        <f>'Прил.5 Расчет СМР и ОБ'!C101</f>
        <v/>
      </c>
      <c r="D29" s="374">
        <f>'Прил.5 Расчет СМР и ОБ'!D101</f>
        <v/>
      </c>
      <c r="E29" s="262">
        <f>'Прил.5 Расчет СМР и ОБ'!E101</f>
        <v/>
      </c>
      <c r="F29" s="270">
        <f>'Прил.5 Расчет СМР и ОБ'!F101</f>
        <v/>
      </c>
      <c r="G29" s="270">
        <f>ROUND(E29*F29,2)</f>
        <v/>
      </c>
    </row>
    <row r="30" ht="61.5" customHeight="1" s="334">
      <c r="A30" s="374" t="n">
        <v>19</v>
      </c>
      <c r="B30" s="247" t="inlineStr">
        <is>
          <t>69.2.02.05-0172</t>
        </is>
      </c>
      <c r="C30" s="381">
        <f>'Прил.5 Расчет СМР и ОБ'!C102</f>
        <v/>
      </c>
      <c r="D30" s="374">
        <f>'Прил.5 Расчет СМР и ОБ'!D102</f>
        <v/>
      </c>
      <c r="E30" s="262">
        <f>'Прил.5 Расчет СМР и ОБ'!E102</f>
        <v/>
      </c>
      <c r="F30" s="270">
        <f>'Прил.5 Расчет СМР и ОБ'!F102</f>
        <v/>
      </c>
      <c r="G30" s="270">
        <f>ROUND(E30*F30,2)</f>
        <v/>
      </c>
    </row>
    <row r="31" ht="61.5" customHeight="1" s="334">
      <c r="A31" s="374" t="n">
        <v>20</v>
      </c>
      <c r="B31" s="247" t="inlineStr">
        <is>
          <t>62.1.01.09-0016</t>
        </is>
      </c>
      <c r="C31" s="381">
        <f>'Прил.5 Расчет СМР и ОБ'!C103</f>
        <v/>
      </c>
      <c r="D31" s="374">
        <f>'Прил.5 Расчет СМР и ОБ'!D103</f>
        <v/>
      </c>
      <c r="E31" s="262">
        <f>'Прил.5 Расчет СМР и ОБ'!E103</f>
        <v/>
      </c>
      <c r="F31" s="270">
        <f>'Прил.5 Расчет СМР и ОБ'!F103</f>
        <v/>
      </c>
      <c r="G31" s="270">
        <f>ROUND(E31*F31,2)</f>
        <v/>
      </c>
    </row>
    <row r="32" ht="61.5" customHeight="1" s="334">
      <c r="A32" s="374" t="n">
        <v>21</v>
      </c>
      <c r="B32" s="247" t="inlineStr">
        <is>
          <t>62.3.02.01-0001</t>
        </is>
      </c>
      <c r="C32" s="381">
        <f>'Прил.5 Расчет СМР и ОБ'!C104</f>
        <v/>
      </c>
      <c r="D32" s="374">
        <f>'Прил.5 Расчет СМР и ОБ'!D104</f>
        <v/>
      </c>
      <c r="E32" s="262">
        <f>'Прил.5 Расчет СМР и ОБ'!E104</f>
        <v/>
      </c>
      <c r="F32" s="270">
        <f>'Прил.5 Расчет СМР и ОБ'!F104</f>
        <v/>
      </c>
      <c r="G32" s="270">
        <f>ROUND(E32*F32,2)</f>
        <v/>
      </c>
    </row>
    <row r="33" ht="61.5" customHeight="1" s="334">
      <c r="A33" s="374" t="n">
        <v>22</v>
      </c>
      <c r="B33" s="247" t="inlineStr">
        <is>
          <t>62.1.02.16-0007</t>
        </is>
      </c>
      <c r="C33" s="381">
        <f>'Прил.5 Расчет СМР и ОБ'!C105</f>
        <v/>
      </c>
      <c r="D33" s="374">
        <f>'Прил.5 Расчет СМР и ОБ'!D105</f>
        <v/>
      </c>
      <c r="E33" s="262">
        <f>'Прил.5 Расчет СМР и ОБ'!E105</f>
        <v/>
      </c>
      <c r="F33" s="270">
        <f>'Прил.5 Расчет СМР и ОБ'!F105</f>
        <v/>
      </c>
      <c r="G33" s="270">
        <f>ROUND(E33*F33,2)</f>
        <v/>
      </c>
    </row>
    <row r="34" ht="61.5" customHeight="1" s="334">
      <c r="A34" s="374" t="n">
        <v>23</v>
      </c>
      <c r="B34" s="247" t="inlineStr">
        <is>
          <t>62.1.01.09-0017</t>
        </is>
      </c>
      <c r="C34" s="381">
        <f>'Прил.5 Расчет СМР и ОБ'!C106</f>
        <v/>
      </c>
      <c r="D34" s="374">
        <f>'Прил.5 Расчет СМР и ОБ'!D106</f>
        <v/>
      </c>
      <c r="E34" s="262">
        <f>'Прил.5 Расчет СМР и ОБ'!E106</f>
        <v/>
      </c>
      <c r="F34" s="270">
        <f>'Прил.5 Расчет СМР и ОБ'!F106</f>
        <v/>
      </c>
      <c r="G34" s="270">
        <f>ROUND(E34*F34,2)</f>
        <v/>
      </c>
    </row>
    <row r="35" ht="61.5" customHeight="1" s="334">
      <c r="A35" s="374" t="n">
        <v>24</v>
      </c>
      <c r="B35" s="247" t="inlineStr">
        <is>
          <t>62.3.02.02-0001</t>
        </is>
      </c>
      <c r="C35" s="381">
        <f>'Прил.5 Расчет СМР и ОБ'!C107</f>
        <v/>
      </c>
      <c r="D35" s="374">
        <f>'Прил.5 Расчет СМР и ОБ'!D107</f>
        <v/>
      </c>
      <c r="E35" s="262">
        <f>'Прил.5 Расчет СМР и ОБ'!E107</f>
        <v/>
      </c>
      <c r="F35" s="270">
        <f>'Прил.5 Расчет СМР и ОБ'!F107</f>
        <v/>
      </c>
      <c r="G35" s="270">
        <f>ROUND(E35*F35,2)</f>
        <v/>
      </c>
    </row>
    <row r="36" ht="61.5" customHeight="1" s="334">
      <c r="A36" s="374" t="n">
        <v>25</v>
      </c>
      <c r="B36" s="247" t="inlineStr">
        <is>
          <t>62.3.02.02-0032</t>
        </is>
      </c>
      <c r="C36" s="381">
        <f>'Прил.5 Расчет СМР и ОБ'!C108</f>
        <v/>
      </c>
      <c r="D36" s="374">
        <f>'Прил.5 Расчет СМР и ОБ'!D108</f>
        <v/>
      </c>
      <c r="E36" s="262">
        <f>'Прил.5 Расчет СМР и ОБ'!E108</f>
        <v/>
      </c>
      <c r="F36" s="270">
        <f>'Прил.5 Расчет СМР и ОБ'!F108</f>
        <v/>
      </c>
      <c r="G36" s="270">
        <f>ROUND(E36*F36,2)</f>
        <v/>
      </c>
    </row>
    <row r="37" ht="61.5" customHeight="1" s="334">
      <c r="A37" s="374" t="n">
        <v>26</v>
      </c>
      <c r="B37" s="247" t="inlineStr">
        <is>
          <t>62.1.02.22-0032</t>
        </is>
      </c>
      <c r="C37" s="381">
        <f>'Прил.5 Расчет СМР и ОБ'!C109</f>
        <v/>
      </c>
      <c r="D37" s="374">
        <f>'Прил.5 Расчет СМР и ОБ'!D109</f>
        <v/>
      </c>
      <c r="E37" s="262">
        <f>'Прил.5 Расчет СМР и ОБ'!E109</f>
        <v/>
      </c>
      <c r="F37" s="270">
        <f>'Прил.5 Расчет СМР и ОБ'!F109</f>
        <v/>
      </c>
      <c r="G37" s="270">
        <f>ROUND(E37*F37,2)</f>
        <v/>
      </c>
    </row>
    <row r="38" ht="61.5" customHeight="1" s="334">
      <c r="A38" s="374" t="n">
        <v>27</v>
      </c>
      <c r="B38" s="247" t="inlineStr">
        <is>
          <t>62.1.01.09-0015</t>
        </is>
      </c>
      <c r="C38" s="381">
        <f>'Прил.5 Расчет СМР и ОБ'!C110</f>
        <v/>
      </c>
      <c r="D38" s="374">
        <f>'Прил.5 Расчет СМР и ОБ'!D110</f>
        <v/>
      </c>
      <c r="E38" s="262">
        <f>'Прил.5 Расчет СМР и ОБ'!E110</f>
        <v/>
      </c>
      <c r="F38" s="270">
        <f>'Прил.5 Расчет СМР и ОБ'!F110</f>
        <v/>
      </c>
      <c r="G38" s="270">
        <f>ROUND(E38*F38,2)</f>
        <v/>
      </c>
    </row>
    <row r="39" ht="25.5" customHeight="1" s="334">
      <c r="A39" s="374" t="n"/>
      <c r="B39" s="381" t="n"/>
      <c r="C39" s="381" t="inlineStr">
        <is>
          <t>ИТОГО ТЕХНОЛОГИЧЕСКОЕ ОБОРУДОВАНИЕ</t>
        </is>
      </c>
      <c r="D39" s="381" t="n"/>
      <c r="E39" s="393" t="n"/>
      <c r="F39" s="383" t="n"/>
      <c r="G39" s="270">
        <f>SUM(G12:G38)</f>
        <v/>
      </c>
    </row>
    <row r="40" ht="19.5" customHeight="1" s="334">
      <c r="A40" s="374" t="n"/>
      <c r="B40" s="381" t="n"/>
      <c r="C40" s="381" t="inlineStr">
        <is>
          <t>Всего по разделу «Оборудование»</t>
        </is>
      </c>
      <c r="D40" s="381" t="n"/>
      <c r="E40" s="393" t="n"/>
      <c r="F40" s="383" t="n"/>
      <c r="G40" s="270">
        <f>G10+G39</f>
        <v/>
      </c>
    </row>
    <row r="41">
      <c r="A41" s="341" t="n"/>
      <c r="B41" s="342" t="n"/>
      <c r="C41" s="341" t="n"/>
      <c r="D41" s="341" t="n"/>
      <c r="E41" s="341" t="n"/>
      <c r="F41" s="341" t="n"/>
      <c r="G41" s="341" t="n"/>
    </row>
    <row r="42">
      <c r="A42" s="337" t="inlineStr">
        <is>
          <t>Составил ______________________    Е. М. Добровольская</t>
        </is>
      </c>
      <c r="B42" s="343" t="n"/>
      <c r="C42" s="343" t="n"/>
      <c r="D42" s="341" t="n"/>
      <c r="E42" s="341" t="n"/>
      <c r="F42" s="341" t="n"/>
      <c r="G42" s="341" t="n"/>
    </row>
    <row r="43">
      <c r="A43" s="344" t="inlineStr">
        <is>
          <t xml:space="preserve">                         (подпись, инициалы, фамилия)</t>
        </is>
      </c>
      <c r="B43" s="343" t="n"/>
      <c r="C43" s="343" t="n"/>
      <c r="D43" s="341" t="n"/>
      <c r="E43" s="341" t="n"/>
      <c r="F43" s="341" t="n"/>
      <c r="G43" s="341" t="n"/>
    </row>
    <row r="44">
      <c r="A44" s="337" t="n"/>
      <c r="B44" s="343" t="n"/>
      <c r="C44" s="343" t="n"/>
      <c r="D44" s="341" t="n"/>
      <c r="E44" s="341" t="n"/>
      <c r="F44" s="341" t="n"/>
      <c r="G44" s="341" t="n"/>
    </row>
    <row r="45">
      <c r="A45" s="337" t="inlineStr">
        <is>
          <t>Проверил ______________________        А.В. Костянецкая</t>
        </is>
      </c>
      <c r="B45" s="343" t="n"/>
      <c r="C45" s="343" t="n"/>
      <c r="D45" s="341" t="n"/>
      <c r="E45" s="341" t="n"/>
      <c r="F45" s="341" t="n"/>
      <c r="G45" s="341" t="n"/>
    </row>
    <row r="46">
      <c r="A46" s="344" t="inlineStr">
        <is>
          <t xml:space="preserve">                        (подпись, инициалы, фамилия)</t>
        </is>
      </c>
      <c r="B46" s="343" t="n"/>
      <c r="C46" s="343" t="n"/>
      <c r="D46" s="341" t="n"/>
      <c r="E46" s="341" t="n"/>
      <c r="F46" s="341" t="n"/>
      <c r="G46" s="34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3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ColWidth="8.85546875" defaultRowHeight="15"/>
  <cols>
    <col width="18.140625" customWidth="1" style="334" min="1" max="1"/>
    <col width="27.42578125" customWidth="1" style="334" min="2" max="2"/>
    <col width="34.28515625" customWidth="1" style="334" min="3" max="3"/>
    <col width="32" customWidth="1" style="334" min="4" max="4"/>
    <col width="8.85546875" customWidth="1" style="334" min="5" max="5"/>
  </cols>
  <sheetData>
    <row r="1">
      <c r="B1" s="337" t="n"/>
      <c r="C1" s="337" t="n"/>
      <c r="D1" s="389" t="inlineStr">
        <is>
          <t>Приложение №7</t>
        </is>
      </c>
    </row>
    <row r="2">
      <c r="A2" s="389" t="n"/>
      <c r="B2" s="389" t="n"/>
      <c r="C2" s="389" t="n"/>
      <c r="D2" s="389" t="n"/>
    </row>
    <row r="3">
      <c r="A3" s="345" t="inlineStr">
        <is>
          <t>Расчет показателя УНЦ</t>
        </is>
      </c>
    </row>
    <row r="4">
      <c r="A4" s="345" t="n"/>
      <c r="B4" s="345" t="n"/>
      <c r="C4" s="345" t="n"/>
      <c r="D4" s="345" t="n"/>
    </row>
    <row r="5" ht="55.15" customHeight="1" s="334">
      <c r="A5" s="348" t="inlineStr">
        <is>
          <t xml:space="preserve">Наименование разрабатываемого показателя УНЦ - </t>
        </is>
      </c>
      <c r="D5" s="348">
        <f>'Прил.5 Расчет СМР и ОБ'!D6:J6</f>
        <v/>
      </c>
    </row>
    <row r="6">
      <c r="A6" s="348" t="inlineStr">
        <is>
          <t>Единица измерения  — 1 ячейка</t>
        </is>
      </c>
      <c r="D6" s="348" t="n"/>
    </row>
    <row r="7">
      <c r="A7" s="337" t="n"/>
      <c r="B7" s="337" t="n"/>
      <c r="C7" s="337" t="n"/>
      <c r="D7" s="33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2" t="n"/>
      <c r="B9" s="442" t="n"/>
      <c r="C9" s="442" t="n"/>
      <c r="D9" s="442" t="n"/>
    </row>
    <row r="10">
      <c r="A10" s="374" t="n">
        <v>1</v>
      </c>
      <c r="B10" s="374" t="n">
        <v>2</v>
      </c>
      <c r="C10" s="374" t="n">
        <v>3</v>
      </c>
      <c r="D10" s="374" t="n">
        <v>4</v>
      </c>
    </row>
    <row r="11" ht="63" customHeight="1" s="334">
      <c r="A11" s="374" t="inlineStr">
        <is>
          <t>33-01-03</t>
        </is>
      </c>
      <c r="B11" s="374" t="inlineStr">
        <is>
          <t xml:space="preserve">УНЦ зданий ОПУ, РЩ </t>
        </is>
      </c>
      <c r="C11" s="339">
        <f>D5</f>
        <v/>
      </c>
      <c r="D11" s="340">
        <f>'Прил.4 РМ'!C40/1000</f>
        <v/>
      </c>
    </row>
    <row r="12">
      <c r="A12" s="341" t="n"/>
      <c r="B12" s="342" t="n"/>
      <c r="C12" s="341" t="n"/>
      <c r="D12" s="341" t="n"/>
    </row>
    <row r="13">
      <c r="A13" s="337" t="inlineStr">
        <is>
          <t>Составил ______________________      Е. М. Добровольская</t>
        </is>
      </c>
      <c r="B13" s="343" t="n"/>
      <c r="C13" s="343" t="n"/>
      <c r="D13" s="341" t="n"/>
    </row>
    <row r="14">
      <c r="A14" s="344" t="inlineStr">
        <is>
          <t xml:space="preserve">                         (подпись, инициалы, фамилия)</t>
        </is>
      </c>
      <c r="B14" s="343" t="n"/>
      <c r="D14" s="341" t="n"/>
    </row>
    <row r="15">
      <c r="A15" s="337" t="n"/>
      <c r="B15" s="343" t="n"/>
      <c r="C15" s="343" t="n"/>
      <c r="D15" s="341" t="n"/>
    </row>
    <row r="16">
      <c r="A16" s="337" t="inlineStr">
        <is>
          <t>Проверил ______________________        А.В. Костянецкая</t>
        </is>
      </c>
      <c r="B16" s="343" t="n"/>
      <c r="C16" s="343" t="n"/>
      <c r="D16" s="341" t="n"/>
    </row>
    <row r="17">
      <c r="A17" s="344" t="inlineStr">
        <is>
          <t xml:space="preserve">                        (подпись, инициалы, фамилия)</t>
        </is>
      </c>
      <c r="B17" s="343" t="n"/>
      <c r="C17" s="343" t="n"/>
      <c r="D17" s="34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baseColWidth="8" defaultRowHeight="15"/>
  <cols>
    <col width="9.140625" customWidth="1" style="334" min="1" max="1"/>
    <col width="40.570312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52" t="inlineStr">
        <is>
          <t>Приложение № 10</t>
        </is>
      </c>
    </row>
    <row r="5" ht="18.75" customHeight="1" s="334">
      <c r="B5" s="189" t="n"/>
    </row>
    <row r="6" ht="15.75" customHeight="1" s="334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4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34">
      <c r="B10" s="362" t="n">
        <v>1</v>
      </c>
      <c r="C10" s="362" t="n">
        <v>2</v>
      </c>
      <c r="D10" s="362" t="n">
        <v>3</v>
      </c>
    </row>
    <row r="11" ht="45" customHeight="1" s="334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34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13.47</v>
      </c>
    </row>
    <row r="13" ht="29.25" customHeight="1" s="334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8.039999999999999</v>
      </c>
    </row>
    <row r="14" ht="30.75" customHeight="1" s="334">
      <c r="B14" s="362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62" t="n">
        <v>6.26</v>
      </c>
    </row>
    <row r="15" ht="89.45" customHeight="1" s="334">
      <c r="B15" s="362" t="inlineStr">
        <is>
          <t>Временные здания и сооружения</t>
        </is>
      </c>
      <c r="C15" s="36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4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34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34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2" t="n">
        <v>0.002</v>
      </c>
    </row>
    <row r="19" ht="24" customHeight="1" s="334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2" t="n">
        <v>0.03</v>
      </c>
    </row>
    <row r="20" ht="18.75" customHeight="1" s="334">
      <c r="B20" s="223" t="n"/>
    </row>
    <row r="21" ht="18.75" customHeight="1" s="334">
      <c r="B21" s="223" t="n"/>
    </row>
    <row r="22" ht="18.75" customHeight="1" s="334">
      <c r="B22" s="223" t="n"/>
    </row>
    <row r="23" ht="18.75" customHeight="1" s="334">
      <c r="B23" s="223" t="n"/>
    </row>
    <row r="26">
      <c r="B26" s="337" t="inlineStr">
        <is>
          <t>Составил ______________________        Е.А. Князева</t>
        </is>
      </c>
      <c r="C26" s="343" t="n"/>
    </row>
    <row r="27">
      <c r="B27" s="344" t="inlineStr">
        <is>
          <t xml:space="preserve">                         (подпись, инициалы, фамилия)</t>
        </is>
      </c>
      <c r="C27" s="343" t="n"/>
    </row>
    <row r="28">
      <c r="B28" s="337" t="n"/>
      <c r="C28" s="343" t="n"/>
    </row>
    <row r="29">
      <c r="B29" s="337" t="inlineStr">
        <is>
          <t>Проверил ______________________        А.В. Костянецкая</t>
        </is>
      </c>
      <c r="C29" s="343" t="n"/>
    </row>
    <row r="30">
      <c r="B30" s="344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J14" sqref="J14"/>
    </sheetView>
  </sheetViews>
  <sheetFormatPr baseColWidth="8" defaultRowHeight="15"/>
  <cols>
    <col width="9.140625" customWidth="1" style="334" min="1" max="1"/>
    <col width="44.85546875" customWidth="1" style="334" min="2" max="2"/>
    <col width="13" customWidth="1" style="334" min="3" max="3"/>
    <col width="22.85546875" customWidth="1" style="334" min="4" max="4"/>
    <col width="21.42578125" customWidth="1" style="334" min="5" max="5"/>
    <col width="43.85546875" customWidth="1" style="334" min="6" max="6"/>
    <col width="9.140625" customWidth="1" style="334" min="7" max="7"/>
  </cols>
  <sheetData>
    <row r="2" ht="17.45" customHeight="1" s="334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4">
      <c r="A4" s="172" t="inlineStr">
        <is>
          <t>Составлен в уровне цен на 01.01.2023 г.</t>
        </is>
      </c>
      <c r="B4" s="197" t="n"/>
      <c r="C4" s="197" t="n"/>
      <c r="D4" s="197" t="n"/>
      <c r="E4" s="197" t="n"/>
      <c r="F4" s="197" t="n"/>
      <c r="G4" s="197" t="n"/>
    </row>
    <row r="5" ht="15.75" customHeight="1" s="334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197" t="n"/>
    </row>
    <row r="6" ht="15.75" customHeight="1" s="334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197" t="n"/>
    </row>
    <row r="7" ht="110.25" customHeight="1" s="334">
      <c r="A7" s="175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178" t="n">
        <v>47872.9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7" t="n"/>
    </row>
    <row r="8" ht="31.7" customHeight="1" s="334">
      <c r="A8" s="175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178">
        <f>1973/12</f>
        <v/>
      </c>
      <c r="F8" s="326" t="inlineStr">
        <is>
          <t>Производственный календарь 2023 год
(40-часов.неделя)</t>
        </is>
      </c>
      <c r="G8" s="181" t="n"/>
    </row>
    <row r="9" ht="15.75" customHeight="1" s="334">
      <c r="A9" s="175" t="inlineStr">
        <is>
          <t>1.3</t>
        </is>
      </c>
      <c r="B9" s="326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178" t="n">
        <v>1</v>
      </c>
      <c r="F9" s="326" t="n"/>
      <c r="G9" s="181" t="n"/>
    </row>
    <row r="10" ht="15.75" customHeight="1" s="334">
      <c r="A10" s="175" t="inlineStr">
        <is>
          <t>1.4</t>
        </is>
      </c>
      <c r="B10" s="326" t="inlineStr">
        <is>
          <t>Средний разряд работ</t>
        </is>
      </c>
      <c r="C10" s="362" t="n"/>
      <c r="D10" s="362" t="n"/>
      <c r="E10" s="182" t="n">
        <v>3.4</v>
      </c>
      <c r="F10" s="326" t="inlineStr">
        <is>
          <t>РТМ</t>
        </is>
      </c>
      <c r="G10" s="181" t="n"/>
    </row>
    <row r="11" ht="78.75" customHeight="1" s="334">
      <c r="A11" s="175" t="inlineStr">
        <is>
          <t>1.5</t>
        </is>
      </c>
      <c r="B11" s="326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3" t="n">
        <v>1.247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7" t="n"/>
    </row>
    <row r="12" ht="78.75" customHeight="1" s="334">
      <c r="A12" s="175" t="inlineStr">
        <is>
          <t>1.6</t>
        </is>
      </c>
      <c r="B12" s="328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34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8">
        <f>((E7*E9/E8)*E11)*E12</f>
        <v/>
      </c>
      <c r="F13" s="3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2025-01-24T11:59:46Z</dcterms:modified>
  <cp:lastModifiedBy>REDMIBOOK</cp:lastModifiedBy>
  <cp:lastPrinted>2023-11-27T07:40:53Z</cp:lastPrinted>
</cp:coreProperties>
</file>