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2" t="n"/>
      <c r="C6" s="222" t="n"/>
      <c r="D6" s="222" t="n"/>
    </row>
    <row r="7" ht="64.5" customHeight="1" s="334">
      <c r="B7" s="354" t="inlineStr">
        <is>
          <t>Наименование разрабатываемого показателя УНЦ - Здания ОПУ, РЩ.  Количество присоединений линий электропередачи к РУ от 3 до 5, 220(150) кВ</t>
        </is>
      </c>
    </row>
    <row r="8" ht="31.7" customHeight="1" s="334">
      <c r="B8" s="355" t="inlineStr">
        <is>
          <t>Сопоставимый уровень цен: 2 кв. 2017 г.</t>
        </is>
      </c>
    </row>
    <row r="9" ht="15.75" customHeight="1" s="334">
      <c r="B9" s="355" t="inlineStr">
        <is>
          <t>Единица измерения  — 1 РУ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06" t="n"/>
    </row>
    <row r="12" ht="96.75" customHeight="1" s="334">
      <c r="B12" s="362" t="n">
        <v>1</v>
      </c>
      <c r="C12" s="328" t="inlineStr">
        <is>
          <t>Наименование объекта-представителя</t>
        </is>
      </c>
      <c r="D12" s="362" t="inlineStr">
        <is>
          <t>ПС 220 кВ Восточная промзона с заходами ВЛ 220 кВ</t>
        </is>
      </c>
    </row>
    <row r="13">
      <c r="B13" s="362" t="n">
        <v>2</v>
      </c>
      <c r="C13" s="328" t="inlineStr">
        <is>
          <t>Наименование субъекта Российской Федерации</t>
        </is>
      </c>
      <c r="D13" s="362" t="inlineStr">
        <is>
          <t>Томская область</t>
        </is>
      </c>
    </row>
    <row r="14">
      <c r="B14" s="362" t="n">
        <v>3</v>
      </c>
      <c r="C14" s="32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28" t="inlineStr">
        <is>
          <t>Мощность объекта</t>
        </is>
      </c>
      <c r="D15" s="362" t="n">
        <v>3</v>
      </c>
    </row>
    <row r="16" ht="116.45" customHeight="1" s="334">
      <c r="B16" s="36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34">
      <c r="B17" s="36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28" t="inlineStr">
        <is>
          <t>строительно-монтажные работы</t>
        </is>
      </c>
      <c r="D18" s="208">
        <f>72979.32</f>
        <v/>
      </c>
    </row>
    <row r="19" ht="15.75" customHeight="1" s="334">
      <c r="B19" s="205" t="inlineStr">
        <is>
          <t>6.2</t>
        </is>
      </c>
      <c r="C19" s="328" t="inlineStr">
        <is>
          <t>оборудование и инвентарь</t>
        </is>
      </c>
      <c r="D19" s="208">
        <f>31553.04</f>
        <v/>
      </c>
    </row>
    <row r="20" ht="16.5" customHeight="1" s="334">
      <c r="B20" s="205" t="inlineStr">
        <is>
          <t>6.3</t>
        </is>
      </c>
      <c r="C20" s="328" t="inlineStr">
        <is>
          <t>пусконаладочные работы</t>
        </is>
      </c>
      <c r="D20" s="208" t="n">
        <v>0</v>
      </c>
    </row>
    <row r="21" ht="35.45" customHeight="1" s="334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2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34">
      <c r="B23" s="36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34">
      <c r="B24" s="36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34">
      <c r="B25" s="362" t="n">
        <v>10</v>
      </c>
      <c r="C25" s="328" t="inlineStr">
        <is>
          <t>Примечание</t>
        </is>
      </c>
      <c r="D25" s="362" t="n"/>
    </row>
    <row r="26">
      <c r="B26" s="200" t="n"/>
      <c r="C26" s="199" t="n"/>
      <c r="D26" s="199" t="n"/>
    </row>
    <row r="27" ht="37.5" customHeight="1" s="334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24" sqref="E23:E24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2" t="inlineStr">
        <is>
          <t>Приложение № 2</t>
        </is>
      </c>
      <c r="K3" s="198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23" t="n"/>
    </row>
    <row r="9" ht="15.75" customHeight="1" s="334">
      <c r="A9" s="19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197" t="n"/>
      <c r="L9" s="197" t="n"/>
    </row>
    <row r="10" ht="15.75" customHeight="1" s="334">
      <c r="A10" s="197" t="n"/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39" t="n"/>
      <c r="H10" s="439" t="n"/>
      <c r="I10" s="439" t="n"/>
      <c r="J10" s="440" t="n"/>
      <c r="K10" s="197" t="n"/>
      <c r="L10" s="197" t="n"/>
    </row>
    <row r="11" ht="31.7" customHeight="1" s="334">
      <c r="A11" s="197" t="n"/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197" t="n"/>
      <c r="L11" s="197" t="n"/>
    </row>
    <row r="12" ht="70.15000000000001" customHeight="1" s="334">
      <c r="A12" s="197" t="n"/>
      <c r="B12" s="362" t="n">
        <v>1</v>
      </c>
      <c r="C12" s="362" t="inlineStr">
        <is>
          <t>Фундамент - ленточный монолитный ж/б и ФБС
Каркас- монолитный ж/б
Покрытие-стальные фермы</t>
        </is>
      </c>
      <c r="D12" s="325" t="inlineStr">
        <is>
          <t>02-04-01</t>
        </is>
      </c>
      <c r="E12" s="326" t="inlineStr">
        <is>
          <t>Строительные работы. Здание ОПУ. Конструктивно-строительные решения</t>
        </is>
      </c>
      <c r="F12" s="327">
        <f>3200.17*6.41</f>
        <v/>
      </c>
      <c r="G12" s="327" t="n"/>
      <c r="H12" s="327" t="n"/>
      <c r="I12" s="327" t="n"/>
      <c r="J12" s="327">
        <f>SUM(F12:I12)</f>
        <v/>
      </c>
      <c r="K12" s="197" t="n"/>
      <c r="L12" s="197" t="n"/>
    </row>
    <row r="13" ht="57.6" customHeight="1" s="334">
      <c r="A13" s="197" t="n"/>
      <c r="B13" s="441" t="n"/>
      <c r="C13" s="441" t="n"/>
      <c r="D13" s="325" t="inlineStr">
        <is>
          <t>02-04-02</t>
        </is>
      </c>
      <c r="E13" s="326" t="inlineStr">
        <is>
          <t>Строительные работы. Здание ОПУ. Архитектурные решения</t>
        </is>
      </c>
      <c r="F13" s="327">
        <f>5552.83*6.41</f>
        <v/>
      </c>
      <c r="G13" s="327" t="n"/>
      <c r="H13" s="327" t="n"/>
      <c r="I13" s="327" t="n"/>
      <c r="J13" s="327">
        <f>SUM(F13:I13)</f>
        <v/>
      </c>
      <c r="K13" s="197" t="n"/>
      <c r="L13" s="197" t="n"/>
    </row>
    <row r="14" ht="31.7" customHeight="1" s="334">
      <c r="A14" s="197" t="n"/>
      <c r="B14" s="441" t="n"/>
      <c r="C14" s="441" t="n"/>
      <c r="D14" s="325" t="inlineStr">
        <is>
          <t>02-04-03</t>
        </is>
      </c>
      <c r="E14" s="326" t="inlineStr">
        <is>
          <t xml:space="preserve">Кабеленесущие конструкции. ОПУ </t>
        </is>
      </c>
      <c r="F14" s="327">
        <f>58.517*6.41</f>
        <v/>
      </c>
      <c r="G14" s="327">
        <f>2036.432*6.41</f>
        <v/>
      </c>
      <c r="H14" s="327">
        <f>3.721*4.28</f>
        <v/>
      </c>
      <c r="I14" s="327" t="n"/>
      <c r="J14" s="327">
        <f>SUM(F14:I14)</f>
        <v/>
      </c>
      <c r="K14" s="197" t="n"/>
      <c r="L14" s="197" t="n"/>
    </row>
    <row r="15" ht="55.15" customHeight="1" s="334">
      <c r="A15" s="197" t="n"/>
      <c r="B15" s="441" t="n"/>
      <c r="C15" s="441" t="n"/>
      <c r="D15" s="325" t="inlineStr">
        <is>
          <t>02-04-04</t>
        </is>
      </c>
      <c r="E15" s="328" t="inlineStr">
        <is>
          <t>Электромонтажные работы ЩСН-0.4 кВ.2этап ПС 220 кВ</t>
        </is>
      </c>
      <c r="F15" s="327" t="n"/>
      <c r="G15" s="327">
        <f>6.301*6.41</f>
        <v/>
      </c>
      <c r="H15" s="327">
        <f>5427.508*4.28</f>
        <v/>
      </c>
      <c r="I15" s="327" t="n"/>
      <c r="J15" s="327">
        <f>SUM(F15:I15)</f>
        <v/>
      </c>
      <c r="K15" s="197" t="n"/>
      <c r="L15" s="197" t="n"/>
    </row>
    <row r="16" ht="97.90000000000001" customHeight="1" s="334">
      <c r="A16" s="197" t="n"/>
      <c r="B16" s="441" t="n"/>
      <c r="C16" s="441" t="n"/>
      <c r="D16" s="325" t="inlineStr">
        <is>
          <t>02-04-05</t>
        </is>
      </c>
      <c r="E16" s="328" t="inlineStr">
        <is>
          <t xml:space="preserve">Здание общестанционного пункта управления (ОПУ).Отопление. Вентиляция. </t>
        </is>
      </c>
      <c r="F16" s="327">
        <f>459.317*6.41</f>
        <v/>
      </c>
      <c r="G16" s="327">
        <f>8.913*6.41</f>
        <v/>
      </c>
      <c r="H16" s="327">
        <f>1932.894*4.28</f>
        <v/>
      </c>
      <c r="I16" s="327" t="n"/>
      <c r="J16" s="327">
        <f>SUM(F16:I16)</f>
        <v/>
      </c>
      <c r="K16" s="197" t="n"/>
      <c r="L16" s="197" t="n"/>
    </row>
    <row r="17" ht="59.45" customHeight="1" s="334">
      <c r="A17" s="197" t="n"/>
      <c r="B17" s="442" t="n"/>
      <c r="C17" s="442" t="n"/>
      <c r="D17" s="325" t="inlineStr">
        <is>
          <t>02-04-06</t>
        </is>
      </c>
      <c r="E17" s="328" t="inlineStr">
        <is>
          <t>Водопровод и канализация  Здание ОПУ.</t>
        </is>
      </c>
      <c r="F17" s="327">
        <f>62.75*6.41</f>
        <v/>
      </c>
      <c r="G17" s="327" t="n"/>
      <c r="H17" s="327">
        <f>8.083*4.28</f>
        <v/>
      </c>
      <c r="I17" s="327" t="n"/>
      <c r="J17" s="327">
        <f>SUM(F17:I17)</f>
        <v/>
      </c>
      <c r="K17" s="197" t="n"/>
      <c r="L17" s="197" t="n"/>
    </row>
    <row r="18" ht="15.75" customHeight="1" s="334">
      <c r="A18" s="197" t="n"/>
      <c r="B18" s="360" t="inlineStr">
        <is>
          <t>Всего по объекту:</t>
        </is>
      </c>
      <c r="C18" s="443" t="n"/>
      <c r="D18" s="443" t="n"/>
      <c r="E18" s="444" t="n"/>
      <c r="F18" s="329">
        <f>SUM(F12:F17)</f>
        <v/>
      </c>
      <c r="G18" s="329">
        <f>SUM(G12:G17)</f>
        <v/>
      </c>
      <c r="H18" s="329">
        <f>SUM(H12:H17)</f>
        <v/>
      </c>
      <c r="I18" s="329" t="n"/>
      <c r="J18" s="327">
        <f>SUM(J12:J17)</f>
        <v/>
      </c>
      <c r="K18" s="197" t="n"/>
      <c r="L18" s="197" t="n"/>
    </row>
    <row r="19" s="334">
      <c r="A19" s="197" t="n"/>
      <c r="B19" s="361" t="inlineStr">
        <is>
          <t>Всего по объекту в сопоставимом уровне цен 2 кв. 2017г:</t>
        </is>
      </c>
      <c r="C19" s="439" t="n"/>
      <c r="D19" s="439" t="n"/>
      <c r="E19" s="440" t="n"/>
      <c r="F19" s="330">
        <f>F18</f>
        <v/>
      </c>
      <c r="G19" s="330">
        <f>G18</f>
        <v/>
      </c>
      <c r="H19" s="330">
        <f>H18</f>
        <v/>
      </c>
      <c r="I19" s="330" t="n"/>
      <c r="J19" s="330">
        <f>SUM(F19:I19)</f>
        <v/>
      </c>
      <c r="K19" s="197" t="n"/>
      <c r="L19" s="197" t="n"/>
    </row>
    <row r="20" ht="15" customHeight="1" s="334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34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34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34">
      <c r="A23" s="197" t="n"/>
      <c r="B23" s="197" t="n"/>
      <c r="C23" s="337" t="inlineStr">
        <is>
          <t>Составил ______________________     Е. М. Добровольская</t>
        </is>
      </c>
      <c r="D23" s="343" t="n"/>
      <c r="E23" s="343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34">
      <c r="A24" s="197" t="n"/>
      <c r="B24" s="197" t="n"/>
      <c r="C24" s="344" t="inlineStr">
        <is>
          <t xml:space="preserve">                         (подпись, инициалы, фамилия)</t>
        </is>
      </c>
      <c r="D24" s="343" t="n"/>
      <c r="E24" s="343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34">
      <c r="A25" s="197" t="n"/>
      <c r="B25" s="197" t="n"/>
      <c r="C25" s="337" t="n"/>
      <c r="D25" s="343" t="n"/>
      <c r="E25" s="343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34">
      <c r="A26" s="197" t="n"/>
      <c r="B26" s="197" t="n"/>
      <c r="C26" s="337" t="inlineStr">
        <is>
          <t>Проверил ______________________        А.В. Костянецкая</t>
        </is>
      </c>
      <c r="D26" s="343" t="n"/>
      <c r="E26" s="343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34">
      <c r="A27" s="197" t="n"/>
      <c r="B27" s="197" t="n"/>
      <c r="C27" s="344" t="inlineStr">
        <is>
          <t xml:space="preserve">                        (подпись, инициалы, фамилия)</t>
        </is>
      </c>
      <c r="D27" s="343" t="n"/>
      <c r="E27" s="343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34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34"/>
    <row r="30" ht="15" customHeight="1" s="334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topLeftCell="A716" zoomScale="70" zoomScaleSheetLayoutView="70" workbookViewId="0">
      <selection activeCell="D739" sqref="D739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34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88" t="n"/>
      <c r="B5" s="28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8" t="inlineStr">
        <is>
          <t>Наименование разрабатываемого показателя УНЦ -  Здания ОПУ, РЩ. Количество присоединений линий электропередачи к РУ от 3 до 5, 220(150) кВ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34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7" customHeight="1" s="334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4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4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4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4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4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4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4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4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4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4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4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4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4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4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4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4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4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4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4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4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4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4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4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4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4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4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4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4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4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4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4" t="inlineStr">
        <is>
          <t>Затраты труда машинистов</t>
        </is>
      </c>
      <c r="B43" s="439" t="n"/>
      <c r="C43" s="439" t="n"/>
      <c r="D43" s="439" t="n"/>
      <c r="E43" s="440" t="n"/>
      <c r="F43" s="365" t="n"/>
      <c r="G43" s="303" t="n"/>
      <c r="H43" s="292">
        <f>H44</f>
        <v/>
      </c>
    </row>
    <row r="44">
      <c r="A44" s="394" t="n">
        <v>31</v>
      </c>
      <c r="B44" s="366" t="n"/>
      <c r="C44" s="305" t="n">
        <v>2</v>
      </c>
      <c r="D44" s="306" t="inlineStr">
        <is>
          <t>Затраты труда машинистов</t>
        </is>
      </c>
      <c r="E44" s="394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5" t="inlineStr">
        <is>
          <t>Машины и механизмы</t>
        </is>
      </c>
      <c r="B45" s="439" t="n"/>
      <c r="C45" s="439" t="n"/>
      <c r="D45" s="439" t="n"/>
      <c r="E45" s="440" t="n"/>
      <c r="F45" s="365" t="n"/>
      <c r="G45" s="303" t="n"/>
      <c r="H45" s="292">
        <f>SUM(H46:H104)</f>
        <v/>
      </c>
    </row>
    <row r="46">
      <c r="A46" s="394" t="n">
        <v>32</v>
      </c>
      <c r="B46" s="366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4" t="inlineStr">
        <is>
          <t>маш.-ч</t>
        </is>
      </c>
      <c r="F46" s="394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4" t="n">
        <v>33</v>
      </c>
      <c r="B47" s="366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4" t="inlineStr">
        <is>
          <t>маш.-ч</t>
        </is>
      </c>
      <c r="F47" s="394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34">
      <c r="A48" s="394" t="n">
        <v>34</v>
      </c>
      <c r="B48" s="366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4" t="inlineStr">
        <is>
          <t>маш.-ч</t>
        </is>
      </c>
      <c r="F48" s="394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4" t="n">
        <v>35</v>
      </c>
      <c r="B49" s="366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4" t="inlineStr">
        <is>
          <t>маш.-ч</t>
        </is>
      </c>
      <c r="F49" s="394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4" t="n">
        <v>36</v>
      </c>
      <c r="B50" s="366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4" t="inlineStr">
        <is>
          <t>маш.-ч</t>
        </is>
      </c>
      <c r="F50" s="394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34">
      <c r="A51" s="394" t="n">
        <v>37</v>
      </c>
      <c r="B51" s="366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4" t="inlineStr">
        <is>
          <t>маш.-ч</t>
        </is>
      </c>
      <c r="F51" s="394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4" t="n">
        <v>38</v>
      </c>
      <c r="B52" s="366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4" t="inlineStr">
        <is>
          <t>маш.-ч</t>
        </is>
      </c>
      <c r="F52" s="394" t="n">
        <v>102.01344</v>
      </c>
      <c r="G52" s="308" t="n">
        <v>120.04</v>
      </c>
      <c r="H52" s="318">
        <f>ROUND(F52*G52,2)</f>
        <v/>
      </c>
      <c r="I52" s="311" t="n"/>
    </row>
    <row r="53">
      <c r="A53" s="394" t="n">
        <v>39</v>
      </c>
      <c r="B53" s="366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4" t="inlineStr">
        <is>
          <t>маш.-ч</t>
        </is>
      </c>
      <c r="F53" s="394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34">
      <c r="A54" s="394" t="n">
        <v>40</v>
      </c>
      <c r="B54" s="366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4" t="inlineStr">
        <is>
          <t>маш.-ч</t>
        </is>
      </c>
      <c r="F54" s="394" t="n">
        <v>160.5331</v>
      </c>
      <c r="G54" s="308" t="n">
        <v>54.81</v>
      </c>
      <c r="H54" s="318">
        <f>ROUND(F54*G54,2)</f>
        <v/>
      </c>
      <c r="I54" s="311" t="n"/>
    </row>
    <row r="55" ht="25.5" customHeight="1" s="334">
      <c r="A55" s="394" t="n">
        <v>41</v>
      </c>
      <c r="B55" s="366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4" t="inlineStr">
        <is>
          <t>маш.-ч</t>
        </is>
      </c>
      <c r="F55" s="394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34">
      <c r="A56" s="394" t="n">
        <v>42</v>
      </c>
      <c r="B56" s="366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4" t="inlineStr">
        <is>
          <t>маш.-ч</t>
        </is>
      </c>
      <c r="F56" s="394" t="n">
        <v>917.252266</v>
      </c>
      <c r="G56" s="308" t="n">
        <v>8.1</v>
      </c>
      <c r="H56" s="318">
        <f>ROUND(F56*G56,2)</f>
        <v/>
      </c>
    </row>
    <row r="57">
      <c r="A57" s="394" t="n">
        <v>43</v>
      </c>
      <c r="B57" s="366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4" t="inlineStr">
        <is>
          <t>маш.-ч</t>
        </is>
      </c>
      <c r="F57" s="394" t="n">
        <v>79.781678</v>
      </c>
      <c r="G57" s="308" t="n">
        <v>90</v>
      </c>
      <c r="H57" s="318">
        <f>ROUND(F57*G57,2)</f>
        <v/>
      </c>
    </row>
    <row r="58">
      <c r="A58" s="394" t="n">
        <v>44</v>
      </c>
      <c r="B58" s="366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4" t="inlineStr">
        <is>
          <t>маш.-ч</t>
        </is>
      </c>
      <c r="F58" s="394" t="n">
        <v>40.72</v>
      </c>
      <c r="G58" s="308" t="n">
        <v>173.5</v>
      </c>
      <c r="H58" s="318">
        <f>ROUND(F58*G58,2)</f>
        <v/>
      </c>
    </row>
    <row r="59">
      <c r="A59" s="394" t="n">
        <v>45</v>
      </c>
      <c r="B59" s="366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4" t="inlineStr">
        <is>
          <t>маш.-ч</t>
        </is>
      </c>
      <c r="F59" s="394" t="n">
        <v>224.49469</v>
      </c>
      <c r="G59" s="308" t="n">
        <v>30</v>
      </c>
      <c r="H59" s="318">
        <f>ROUND(F59*G59,2)</f>
        <v/>
      </c>
    </row>
    <row r="60" ht="25.5" customHeight="1" s="334">
      <c r="A60" s="394" t="n">
        <v>46</v>
      </c>
      <c r="B60" s="366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4" t="inlineStr">
        <is>
          <t>маш.-ч</t>
        </is>
      </c>
      <c r="F60" s="394" t="n">
        <v>49.29705</v>
      </c>
      <c r="G60" s="308" t="n">
        <v>115.27</v>
      </c>
      <c r="H60" s="318">
        <f>ROUND(F60*G60,2)</f>
        <v/>
      </c>
    </row>
    <row r="61" ht="25.5" customHeight="1" s="334">
      <c r="A61" s="394" t="n">
        <v>47</v>
      </c>
      <c r="B61" s="366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4" t="inlineStr">
        <is>
          <t>маш.-ч</t>
        </is>
      </c>
      <c r="F61" s="394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4" t="n">
        <v>48</v>
      </c>
      <c r="B62" s="366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4" t="inlineStr">
        <is>
          <t>маш.-ч</t>
        </is>
      </c>
      <c r="F62" s="394" t="n">
        <v>25.3162</v>
      </c>
      <c r="G62" s="308" t="n">
        <v>110</v>
      </c>
      <c r="H62" s="318">
        <f>ROUND(F62*G62,2)</f>
        <v/>
      </c>
      <c r="L62" s="311" t="n"/>
    </row>
    <row r="63" ht="25.5" customHeight="1" s="334">
      <c r="A63" s="394" t="n">
        <v>49</v>
      </c>
      <c r="B63" s="366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4" t="inlineStr">
        <is>
          <t>маш.-ч</t>
        </is>
      </c>
      <c r="F63" s="394" t="n">
        <v>188.16678</v>
      </c>
      <c r="G63" s="308" t="n">
        <v>12.31</v>
      </c>
      <c r="H63" s="318">
        <f>ROUND(F63*G63,2)</f>
        <v/>
      </c>
      <c r="L63" s="311" t="n"/>
    </row>
    <row r="64">
      <c r="A64" s="394" t="n">
        <v>50</v>
      </c>
      <c r="B64" s="366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4" t="inlineStr">
        <is>
          <t>маш.-ч</t>
        </is>
      </c>
      <c r="F64" s="394" t="n">
        <v>70.3516</v>
      </c>
      <c r="G64" s="308" t="n">
        <v>29.6</v>
      </c>
      <c r="H64" s="318">
        <f>ROUND(F64*G64,2)</f>
        <v/>
      </c>
      <c r="L64" s="311" t="n"/>
    </row>
    <row r="65">
      <c r="A65" s="394" t="n">
        <v>51</v>
      </c>
      <c r="B65" s="366" t="n"/>
      <c r="C65" s="305" t="inlineStr">
        <is>
          <t>91.07.07-041</t>
        </is>
      </c>
      <c r="D65" s="306" t="inlineStr">
        <is>
          <t>Растворонасосы 1 м3/ч</t>
        </is>
      </c>
      <c r="E65" s="394" t="inlineStr">
        <is>
          <t>маш.-ч</t>
        </is>
      </c>
      <c r="F65" s="394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34">
      <c r="A66" s="394" t="n">
        <v>52</v>
      </c>
      <c r="B66" s="366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4" t="inlineStr">
        <is>
          <t>маш.-ч</t>
        </is>
      </c>
      <c r="F66" s="394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4" t="n">
        <v>53</v>
      </c>
      <c r="B67" s="366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4" t="inlineStr">
        <is>
          <t>маш.-ч</t>
        </is>
      </c>
      <c r="F67" s="394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4" t="n">
        <v>54</v>
      </c>
      <c r="B68" s="366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4" t="inlineStr">
        <is>
          <t>маш.-ч</t>
        </is>
      </c>
      <c r="F68" s="394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4" t="n">
        <v>55</v>
      </c>
      <c r="B69" s="366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4" t="inlineStr">
        <is>
          <t>маш.-ч</t>
        </is>
      </c>
      <c r="F69" s="394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34">
      <c r="A70" s="394" t="n">
        <v>56</v>
      </c>
      <c r="B70" s="366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4" t="inlineStr">
        <is>
          <t>маш.-ч</t>
        </is>
      </c>
      <c r="F70" s="394" t="n">
        <v>233.3041</v>
      </c>
      <c r="G70" s="308" t="n">
        <v>3.28</v>
      </c>
      <c r="H70" s="318">
        <f>ROUND(F70*G70,2)</f>
        <v/>
      </c>
    </row>
    <row r="71" ht="25.5" customHeight="1" s="334">
      <c r="A71" s="394" t="n">
        <v>57</v>
      </c>
      <c r="B71" s="366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4" t="inlineStr">
        <is>
          <t>маш.-ч</t>
        </is>
      </c>
      <c r="F71" s="394" t="n">
        <v>104.592791</v>
      </c>
      <c r="G71" s="308" t="n">
        <v>6.82</v>
      </c>
      <c r="H71" s="318">
        <f>ROUND(F71*G71,2)</f>
        <v/>
      </c>
    </row>
    <row r="72">
      <c r="A72" s="394" t="n">
        <v>58</v>
      </c>
      <c r="B72" s="366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4" t="inlineStr">
        <is>
          <t>маш.-ч</t>
        </is>
      </c>
      <c r="F72" s="394" t="n">
        <v>4.774</v>
      </c>
      <c r="G72" s="308" t="n">
        <v>132.79</v>
      </c>
      <c r="H72" s="318">
        <f>ROUND(F72*G72,2)</f>
        <v/>
      </c>
    </row>
    <row r="73" ht="38.25" customHeight="1" s="334">
      <c r="A73" s="394" t="n">
        <v>59</v>
      </c>
      <c r="B73" s="366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4" t="inlineStr">
        <is>
          <t>маш.-ч</t>
        </is>
      </c>
      <c r="F73" s="394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34">
      <c r="A74" s="394" t="n">
        <v>60</v>
      </c>
      <c r="B74" s="366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4" t="inlineStr">
        <is>
          <t>маш.-ч</t>
        </is>
      </c>
      <c r="F74" s="394" t="n">
        <v>5.6</v>
      </c>
      <c r="G74" s="308" t="n">
        <v>90.38</v>
      </c>
      <c r="H74" s="318">
        <f>ROUND(F74*G74,2)</f>
        <v/>
      </c>
    </row>
    <row r="75">
      <c r="A75" s="394" t="n">
        <v>61</v>
      </c>
      <c r="B75" s="366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4" t="inlineStr">
        <is>
          <t>маш.-ч</t>
        </is>
      </c>
      <c r="F75" s="394" t="n">
        <v>3.8902</v>
      </c>
      <c r="G75" s="308" t="n">
        <v>120.19</v>
      </c>
      <c r="H75" s="318">
        <f>ROUND(F75*G75,2)</f>
        <v/>
      </c>
    </row>
    <row r="76">
      <c r="A76" s="394" t="n">
        <v>62</v>
      </c>
      <c r="B76" s="366" t="n"/>
      <c r="C76" s="305" t="inlineStr">
        <is>
          <t>91.07.04-001</t>
        </is>
      </c>
      <c r="D76" s="306" t="inlineStr">
        <is>
          <t>Вибратор глубинный</t>
        </is>
      </c>
      <c r="E76" s="394" t="inlineStr">
        <is>
          <t>маш.-ч</t>
        </is>
      </c>
      <c r="F76" s="394" t="n">
        <v>244.866059</v>
      </c>
      <c r="G76" s="308" t="n">
        <v>1.9</v>
      </c>
      <c r="H76" s="318">
        <f>ROUND(F76*G76,2)</f>
        <v/>
      </c>
    </row>
    <row r="77">
      <c r="A77" s="394" t="n">
        <v>63</v>
      </c>
      <c r="B77" s="366" t="n"/>
      <c r="C77" s="305" t="inlineStr">
        <is>
          <t>91.07.04-002</t>
        </is>
      </c>
      <c r="D77" s="306" t="inlineStr">
        <is>
          <t>Вибратор поверхностный</t>
        </is>
      </c>
      <c r="E77" s="394" t="inlineStr">
        <is>
          <t>маш.-ч</t>
        </is>
      </c>
      <c r="F77" s="394" t="n">
        <v>886.77352</v>
      </c>
      <c r="G77" s="308" t="n">
        <v>0.5</v>
      </c>
      <c r="H77" s="318">
        <f>ROUND(F77*G77,2)</f>
        <v/>
      </c>
    </row>
    <row r="78">
      <c r="A78" s="394" t="n">
        <v>64</v>
      </c>
      <c r="B78" s="366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4" t="inlineStr">
        <is>
          <t>маш.-ч</t>
        </is>
      </c>
      <c r="F78" s="394" t="n">
        <v>160.83435</v>
      </c>
      <c r="G78" s="308" t="n">
        <v>2.7</v>
      </c>
      <c r="H78" s="318">
        <f>ROUND(F78*G78,2)</f>
        <v/>
      </c>
    </row>
    <row r="79">
      <c r="A79" s="394" t="n">
        <v>65</v>
      </c>
      <c r="B79" s="366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4" t="inlineStr">
        <is>
          <t>маш.-ч</t>
        </is>
      </c>
      <c r="F79" s="394" t="n">
        <v>7.00947</v>
      </c>
      <c r="G79" s="308" t="n">
        <v>60</v>
      </c>
      <c r="H79" s="318">
        <f>ROUND(F79*G79,2)</f>
        <v/>
      </c>
    </row>
    <row r="80">
      <c r="A80" s="394" t="n">
        <v>66</v>
      </c>
      <c r="B80" s="366" t="n"/>
      <c r="C80" s="305" t="inlineStr">
        <is>
          <t>91.21.22-421</t>
        </is>
      </c>
      <c r="D80" s="306" t="inlineStr">
        <is>
          <t>Термос 100 л</t>
        </is>
      </c>
      <c r="E80" s="394" t="inlineStr">
        <is>
          <t>маш.-ч</t>
        </is>
      </c>
      <c r="F80" s="394" t="n">
        <v>152.6215</v>
      </c>
      <c r="G80" s="308" t="n">
        <v>2.7</v>
      </c>
      <c r="H80" s="318">
        <f>ROUND(F80*G80,2)</f>
        <v/>
      </c>
    </row>
    <row r="81" ht="25.5" customHeight="1" s="334">
      <c r="A81" s="394" t="n">
        <v>67</v>
      </c>
      <c r="B81" s="366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4" t="inlineStr">
        <is>
          <t>маш.-ч</t>
        </is>
      </c>
      <c r="F81" s="394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4" t="n">
        <v>68</v>
      </c>
      <c r="B82" s="366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4" t="inlineStr">
        <is>
          <t>маш.-ч</t>
        </is>
      </c>
      <c r="F82" s="394" t="n">
        <v>79.968</v>
      </c>
      <c r="G82" s="308" t="n">
        <v>3.12</v>
      </c>
      <c r="H82" s="318">
        <f>ROUND(F82*G82,2)</f>
        <v/>
      </c>
      <c r="L82" s="311" t="n"/>
    </row>
    <row r="83" ht="25.5" customHeight="1" s="334">
      <c r="A83" s="394" t="n">
        <v>69</v>
      </c>
      <c r="B83" s="366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4" t="inlineStr">
        <is>
          <t>маш.-ч</t>
        </is>
      </c>
      <c r="F83" s="394" t="n">
        <v>245.407585</v>
      </c>
      <c r="G83" s="308" t="n">
        <v>0.9</v>
      </c>
      <c r="H83" s="318">
        <f>ROUND(F83*G83,2)</f>
        <v/>
      </c>
      <c r="L83" s="311" t="n"/>
    </row>
    <row r="84">
      <c r="A84" s="394" t="n">
        <v>70</v>
      </c>
      <c r="B84" s="366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4" t="inlineStr">
        <is>
          <t>маш.-ч</t>
        </is>
      </c>
      <c r="F84" s="394" t="n">
        <v>1.629552</v>
      </c>
      <c r="G84" s="308" t="n">
        <v>121</v>
      </c>
      <c r="H84" s="318">
        <f>ROUND(F84*G84,2)</f>
        <v/>
      </c>
      <c r="L84" s="311" t="n"/>
    </row>
    <row r="85" ht="25.5" customHeight="1" s="334">
      <c r="A85" s="394" t="n">
        <v>71</v>
      </c>
      <c r="B85" s="366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4" t="inlineStr">
        <is>
          <t>маш.-ч</t>
        </is>
      </c>
      <c r="F85" s="394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4" t="n">
        <v>72</v>
      </c>
      <c r="B86" s="366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4" t="inlineStr">
        <is>
          <t>маш.-ч</t>
        </is>
      </c>
      <c r="F86" s="394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4" t="n">
        <v>73</v>
      </c>
      <c r="B87" s="366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4" t="inlineStr">
        <is>
          <t>маш.-ч</t>
        </is>
      </c>
      <c r="F87" s="394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34">
      <c r="A88" s="394" t="n">
        <v>74</v>
      </c>
      <c r="B88" s="366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4" t="inlineStr">
        <is>
          <t>маш.-ч</t>
        </is>
      </c>
      <c r="F88" s="394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4" t="n">
        <v>75</v>
      </c>
      <c r="B89" s="366" t="n"/>
      <c r="C89" s="305" t="inlineStr">
        <is>
          <t>91.08.02-002</t>
        </is>
      </c>
      <c r="D89" s="306" t="inlineStr">
        <is>
          <t>Автогудронаторы 7000 л</t>
        </is>
      </c>
      <c r="E89" s="394" t="inlineStr">
        <is>
          <t>маш.-ч</t>
        </is>
      </c>
      <c r="F89" s="394" t="n">
        <v>0.742884</v>
      </c>
      <c r="G89" s="308" t="n">
        <v>115.24</v>
      </c>
      <c r="H89" s="318">
        <f>ROUND(F89*G89,2)</f>
        <v/>
      </c>
      <c r="I89" s="311" t="n"/>
    </row>
    <row r="90">
      <c r="A90" s="394" t="n">
        <v>76</v>
      </c>
      <c r="B90" s="366" t="n"/>
      <c r="C90" s="305" t="inlineStr">
        <is>
          <t>91.07.07-042</t>
        </is>
      </c>
      <c r="D90" s="306" t="inlineStr">
        <is>
          <t>Растворонасосы 3 м3/ч</t>
        </is>
      </c>
      <c r="E90" s="394" t="inlineStr">
        <is>
          <t>маш.-ч</t>
        </is>
      </c>
      <c r="F90" s="394" t="n">
        <v>4.7399</v>
      </c>
      <c r="G90" s="308" t="n">
        <v>17.56</v>
      </c>
      <c r="H90" s="318">
        <f>ROUND(F90*G90,2)</f>
        <v/>
      </c>
    </row>
    <row r="91" ht="25.5" customHeight="1" s="334">
      <c r="A91" s="394" t="n">
        <v>77</v>
      </c>
      <c r="B91" s="366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4" t="inlineStr">
        <is>
          <t>маш.-ч</t>
        </is>
      </c>
      <c r="F91" s="394" t="n">
        <v>11.964186</v>
      </c>
      <c r="G91" s="308" t="n">
        <v>6.9</v>
      </c>
      <c r="H91" s="318">
        <f>ROUND(F91*G91,2)</f>
        <v/>
      </c>
    </row>
    <row r="92">
      <c r="A92" s="394" t="n">
        <v>78</v>
      </c>
      <c r="B92" s="366" t="n"/>
      <c r="C92" s="305" t="inlineStr">
        <is>
          <t>91.06.09-011</t>
        </is>
      </c>
      <c r="D92" s="306" t="inlineStr">
        <is>
          <t>Люлька</t>
        </is>
      </c>
      <c r="E92" s="394" t="inlineStr">
        <is>
          <t>маш.-ч</t>
        </is>
      </c>
      <c r="F92" s="394" t="n">
        <v>1.2888</v>
      </c>
      <c r="G92" s="308" t="n">
        <v>53.87</v>
      </c>
      <c r="H92" s="318">
        <f>ROUND(F92*G92,2)</f>
        <v/>
      </c>
    </row>
    <row r="93" ht="25.5" customHeight="1" s="334">
      <c r="A93" s="394" t="n">
        <v>79</v>
      </c>
      <c r="B93" s="366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4" t="inlineStr">
        <is>
          <t>маш.-ч</t>
        </is>
      </c>
      <c r="F93" s="394" t="n">
        <v>1.63722</v>
      </c>
      <c r="G93" s="308" t="n">
        <v>27.5</v>
      </c>
      <c r="H93" s="318">
        <f>ROUND(F93*G93,2)</f>
        <v/>
      </c>
      <c r="I93" s="311" t="n"/>
    </row>
    <row r="94" ht="25.5" customHeight="1" s="334">
      <c r="A94" s="394" t="n">
        <v>80</v>
      </c>
      <c r="B94" s="366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4" t="inlineStr">
        <is>
          <t>маш.-ч</t>
        </is>
      </c>
      <c r="F94" s="394" t="n">
        <v>19.278705</v>
      </c>
      <c r="G94" s="308" t="n">
        <v>2</v>
      </c>
      <c r="H94" s="318">
        <f>ROUND(F94*G94,2)</f>
        <v/>
      </c>
    </row>
    <row r="95">
      <c r="A95" s="394" t="n">
        <v>81</v>
      </c>
      <c r="B95" s="366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4" t="inlineStr">
        <is>
          <t>маш.-ч</t>
        </is>
      </c>
      <c r="F95" s="394" t="n">
        <v>0.341487</v>
      </c>
      <c r="G95" s="308" t="n">
        <v>75</v>
      </c>
      <c r="H95" s="318">
        <f>ROUND(F95*G95,2)</f>
        <v/>
      </c>
    </row>
    <row r="96" ht="25.5" customHeight="1" s="334">
      <c r="A96" s="394" t="n">
        <v>82</v>
      </c>
      <c r="B96" s="366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4" t="inlineStr">
        <is>
          <t>маш.-ч</t>
        </is>
      </c>
      <c r="F96" s="394" t="n">
        <v>2.941807</v>
      </c>
      <c r="G96" s="308" t="n">
        <v>6.67</v>
      </c>
      <c r="H96" s="318">
        <f>ROUND(F96*G96,2)</f>
        <v/>
      </c>
    </row>
    <row r="97">
      <c r="A97" s="394" t="n">
        <v>83</v>
      </c>
      <c r="B97" s="366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4" t="inlineStr">
        <is>
          <t>маш.-ч</t>
        </is>
      </c>
      <c r="F97" s="394" t="n">
        <v>0.2093</v>
      </c>
      <c r="G97" s="308" t="n">
        <v>89.58</v>
      </c>
      <c r="H97" s="318">
        <f>ROUND(F97*G97,2)</f>
        <v/>
      </c>
    </row>
    <row r="98" ht="38.25" customHeight="1" s="334">
      <c r="A98" s="394" t="n">
        <v>84</v>
      </c>
      <c r="B98" s="366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4" t="inlineStr">
        <is>
          <t>маш.-ч</t>
        </is>
      </c>
      <c r="F98" s="394" t="n">
        <v>0.5209</v>
      </c>
      <c r="G98" s="308" t="n">
        <v>32.5</v>
      </c>
      <c r="H98" s="318">
        <f>ROUND(F98*G98,2)</f>
        <v/>
      </c>
    </row>
    <row r="99">
      <c r="A99" s="394" t="n">
        <v>85</v>
      </c>
      <c r="B99" s="366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4" t="inlineStr">
        <is>
          <t>маш.-ч</t>
        </is>
      </c>
      <c r="F99" s="394" t="n">
        <v>0.109835</v>
      </c>
      <c r="G99" s="308" t="n">
        <v>62.28</v>
      </c>
      <c r="H99" s="318">
        <f>ROUND(F99*G99,2)</f>
        <v/>
      </c>
    </row>
    <row r="100" ht="25.5" customHeight="1" s="334">
      <c r="A100" s="394" t="n">
        <v>86</v>
      </c>
      <c r="B100" s="366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4" t="inlineStr">
        <is>
          <t>маш.-ч</t>
        </is>
      </c>
      <c r="F100" s="394" t="n">
        <v>1.434</v>
      </c>
      <c r="G100" s="308" t="n">
        <v>2.15</v>
      </c>
      <c r="H100" s="318">
        <f>ROUND(F100*G100,2)</f>
        <v/>
      </c>
    </row>
    <row r="101" ht="25.5" customHeight="1" s="334">
      <c r="A101" s="394" t="n">
        <v>87</v>
      </c>
      <c r="B101" s="366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4" t="inlineStr">
        <is>
          <t>маш.-ч</t>
        </is>
      </c>
      <c r="F101" s="394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4" t="n">
        <v>88</v>
      </c>
      <c r="B102" s="366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4" t="inlineStr">
        <is>
          <t>маш.-ч</t>
        </is>
      </c>
      <c r="F102" s="394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34">
      <c r="A103" s="394" t="n">
        <v>89</v>
      </c>
      <c r="B103" s="366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4" t="inlineStr">
        <is>
          <t>маш.-ч</t>
        </is>
      </c>
      <c r="F103" s="394" t="n">
        <v>0.0441</v>
      </c>
      <c r="G103" s="308" t="n">
        <v>24.26</v>
      </c>
      <c r="H103" s="318">
        <f>ROUND(F103*G103,2)</f>
        <v/>
      </c>
      <c r="L103" s="311" t="n"/>
    </row>
    <row r="104">
      <c r="A104" s="394" t="n">
        <v>90</v>
      </c>
      <c r="B104" s="366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4" t="inlineStr">
        <is>
          <t>маш.-ч</t>
        </is>
      </c>
      <c r="F104" s="394" t="n">
        <v>0.6</v>
      </c>
      <c r="G104" s="308" t="n">
        <v>1.1</v>
      </c>
      <c r="H104" s="318">
        <f>ROUND(F104*G104,2)</f>
        <v/>
      </c>
      <c r="L104" s="311" t="n"/>
    </row>
    <row r="105" ht="15" customHeight="1" s="334">
      <c r="A105" s="364" t="inlineStr">
        <is>
          <t>Оборудование</t>
        </is>
      </c>
      <c r="B105" s="439" t="n"/>
      <c r="C105" s="439" t="n"/>
      <c r="D105" s="439" t="n"/>
      <c r="E105" s="440" t="n"/>
      <c r="F105" s="293" t="n"/>
      <c r="G105" s="293" t="n"/>
      <c r="H105" s="292">
        <f>SUM(H106:H132)</f>
        <v/>
      </c>
    </row>
    <row r="106" ht="46.5" customHeight="1" s="334">
      <c r="A106" s="295" t="n">
        <v>91</v>
      </c>
      <c r="B106" s="364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4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34">
      <c r="A107" s="295" t="n">
        <v>92</v>
      </c>
      <c r="B107" s="364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4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34">
      <c r="A108" s="295" t="n">
        <v>93</v>
      </c>
      <c r="B108" s="364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4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34">
      <c r="A109" s="295" t="n">
        <v>94</v>
      </c>
      <c r="B109" s="364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4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34">
      <c r="A110" s="295" t="n">
        <v>95</v>
      </c>
      <c r="B110" s="364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4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34">
      <c r="A111" s="295" t="n">
        <v>96</v>
      </c>
      <c r="B111" s="364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4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34">
      <c r="A112" s="295" t="n">
        <v>97</v>
      </c>
      <c r="B112" s="364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4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34">
      <c r="A113" s="295" t="n">
        <v>98</v>
      </c>
      <c r="B113" s="364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4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34">
      <c r="A114" s="295" t="n">
        <v>99</v>
      </c>
      <c r="B114" s="364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4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34">
      <c r="A115" s="295" t="n">
        <v>100</v>
      </c>
      <c r="B115" s="364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4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34">
      <c r="A116" s="295" t="n">
        <v>101</v>
      </c>
      <c r="B116" s="364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4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34">
      <c r="A117" s="295" t="n">
        <v>102</v>
      </c>
      <c r="B117" s="364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4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34">
      <c r="A118" s="295" t="n">
        <v>103</v>
      </c>
      <c r="B118" s="364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4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34">
      <c r="A119" s="295" t="n">
        <v>104</v>
      </c>
      <c r="B119" s="364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4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34">
      <c r="A120" s="295" t="n">
        <v>105</v>
      </c>
      <c r="B120" s="364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4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34">
      <c r="A121" s="295" t="n">
        <v>106</v>
      </c>
      <c r="B121" s="364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4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34">
      <c r="A122" s="295" t="n">
        <v>107</v>
      </c>
      <c r="B122" s="364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4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34">
      <c r="A123" s="295" t="n">
        <v>108</v>
      </c>
      <c r="B123" s="364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4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34">
      <c r="A124" s="295" t="n">
        <v>109</v>
      </c>
      <c r="B124" s="364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4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34">
      <c r="A125" s="295" t="n">
        <v>110</v>
      </c>
      <c r="B125" s="364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4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34">
      <c r="A126" s="295" t="n">
        <v>111</v>
      </c>
      <c r="B126" s="364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4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34">
      <c r="A127" s="295" t="n">
        <v>112</v>
      </c>
      <c r="B127" s="364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4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34">
      <c r="A128" s="295" t="n">
        <v>113</v>
      </c>
      <c r="B128" s="364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4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34">
      <c r="A129" s="295" t="n">
        <v>114</v>
      </c>
      <c r="B129" s="364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4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34">
      <c r="A130" s="295" t="n">
        <v>115</v>
      </c>
      <c r="B130" s="364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4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34">
      <c r="A131" s="295" t="n">
        <v>116</v>
      </c>
      <c r="B131" s="364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4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34">
      <c r="A132" s="295" t="n">
        <v>117</v>
      </c>
      <c r="B132" s="364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4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5" t="inlineStr">
        <is>
          <t>Материалы</t>
        </is>
      </c>
      <c r="B133" s="439" t="n"/>
      <c r="C133" s="439" t="n"/>
      <c r="D133" s="439" t="n"/>
      <c r="E133" s="440" t="n"/>
      <c r="F133" s="365" t="n"/>
      <c r="G133" s="303" t="n"/>
      <c r="H133" s="292">
        <f>SUM(H134:H734)</f>
        <v/>
      </c>
    </row>
    <row r="134" ht="25.5" customHeight="1" s="334">
      <c r="A134" s="295" t="n">
        <v>118</v>
      </c>
      <c r="B134" s="366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4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34">
      <c r="A135" s="295" t="n">
        <v>119</v>
      </c>
      <c r="B135" s="366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4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34">
      <c r="A136" s="295" t="n">
        <v>120</v>
      </c>
      <c r="B136" s="366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4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34">
      <c r="A137" s="295" t="n">
        <v>121</v>
      </c>
      <c r="B137" s="366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4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34">
      <c r="A138" s="295" t="n">
        <v>122</v>
      </c>
      <c r="B138" s="366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4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34">
      <c r="A139" s="295" t="n">
        <v>123</v>
      </c>
      <c r="B139" s="366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4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51" customHeight="1" s="334">
      <c r="A140" s="295" t="n">
        <v>124</v>
      </c>
      <c r="B140" s="366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4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34">
      <c r="A141" s="295" t="n">
        <v>125</v>
      </c>
      <c r="B141" s="366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4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34">
      <c r="A142" s="295" t="n">
        <v>126</v>
      </c>
      <c r="B142" s="366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4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34">
      <c r="A143" s="295" t="n">
        <v>127</v>
      </c>
      <c r="B143" s="366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4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6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4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34">
      <c r="A145" s="295" t="n">
        <v>129</v>
      </c>
      <c r="B145" s="366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4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34">
      <c r="A146" s="295" t="n">
        <v>130</v>
      </c>
      <c r="B146" s="366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4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34">
      <c r="A147" s="295" t="n">
        <v>131</v>
      </c>
      <c r="B147" s="366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4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34">
      <c r="A148" s="295" t="n">
        <v>132</v>
      </c>
      <c r="B148" s="366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4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34">
      <c r="A149" s="295" t="n">
        <v>133</v>
      </c>
      <c r="B149" s="366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4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34">
      <c r="A150" s="295" t="n">
        <v>134</v>
      </c>
      <c r="B150" s="366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4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34">
      <c r="A151" s="295" t="n">
        <v>135</v>
      </c>
      <c r="B151" s="366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4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34">
      <c r="A152" s="295" t="n">
        <v>136</v>
      </c>
      <c r="B152" s="366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4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6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4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76.7" customHeight="1" s="334">
      <c r="A154" s="295" t="n">
        <v>138</v>
      </c>
      <c r="B154" s="366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4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34">
      <c r="A155" s="295" t="n">
        <v>139</v>
      </c>
      <c r="B155" s="366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4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34">
      <c r="A156" s="295" t="n">
        <v>140</v>
      </c>
      <c r="B156" s="366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4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34">
      <c r="A157" s="295" t="n">
        <v>141</v>
      </c>
      <c r="B157" s="366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4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34">
      <c r="A158" s="295" t="n">
        <v>142</v>
      </c>
      <c r="B158" s="366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4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6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4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6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4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34">
      <c r="A161" s="295" t="n">
        <v>145</v>
      </c>
      <c r="B161" s="366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4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34">
      <c r="A162" s="295" t="n">
        <v>146</v>
      </c>
      <c r="B162" s="366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4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34">
      <c r="A163" s="295" t="n">
        <v>147</v>
      </c>
      <c r="B163" s="366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4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34">
      <c r="A164" s="295" t="n">
        <v>148</v>
      </c>
      <c r="B164" s="366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4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34">
      <c r="A165" s="295" t="n">
        <v>149</v>
      </c>
      <c r="B165" s="366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4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34">
      <c r="A166" s="295" t="n">
        <v>150</v>
      </c>
      <c r="B166" s="366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4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34">
      <c r="A167" s="295" t="n">
        <v>151</v>
      </c>
      <c r="B167" s="366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4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6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4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34">
      <c r="A169" s="295" t="n">
        <v>153</v>
      </c>
      <c r="B169" s="366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4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34">
      <c r="A170" s="295" t="n">
        <v>154</v>
      </c>
      <c r="B170" s="366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4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34">
      <c r="A171" s="295" t="n">
        <v>155</v>
      </c>
      <c r="B171" s="366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4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6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4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34">
      <c r="A173" s="295" t="n">
        <v>157</v>
      </c>
      <c r="B173" s="366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4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34">
      <c r="A174" s="295" t="n">
        <v>158</v>
      </c>
      <c r="B174" s="366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4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34">
      <c r="A175" s="295" t="n">
        <v>159</v>
      </c>
      <c r="B175" s="366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4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34">
      <c r="A176" s="295" t="n">
        <v>160</v>
      </c>
      <c r="B176" s="366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4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34">
      <c r="A177" s="295" t="n">
        <v>161</v>
      </c>
      <c r="B177" s="366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4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6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4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34">
      <c r="A179" s="295" t="n">
        <v>163</v>
      </c>
      <c r="B179" s="366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4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34">
      <c r="A180" s="295" t="n">
        <v>164</v>
      </c>
      <c r="B180" s="366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4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34">
      <c r="A181" s="295" t="n">
        <v>165</v>
      </c>
      <c r="B181" s="366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4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34">
      <c r="A182" s="295" t="n">
        <v>166</v>
      </c>
      <c r="B182" s="366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4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34">
      <c r="A183" s="295" t="n">
        <v>167</v>
      </c>
      <c r="B183" s="366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4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34">
      <c r="A184" s="295" t="n">
        <v>168</v>
      </c>
      <c r="B184" s="366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4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34">
      <c r="A185" s="295" t="n">
        <v>169</v>
      </c>
      <c r="B185" s="366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4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34">
      <c r="A186" s="295" t="n">
        <v>170</v>
      </c>
      <c r="B186" s="366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4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34">
      <c r="A187" s="295" t="n">
        <v>171</v>
      </c>
      <c r="B187" s="366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4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34">
      <c r="A188" s="295" t="n">
        <v>172</v>
      </c>
      <c r="B188" s="366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4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6" t="n"/>
      <c r="C189" s="305" t="inlineStr">
        <is>
          <t>14.4.04.09-0022</t>
        </is>
      </c>
      <c r="D189" s="306" t="inlineStr">
        <is>
          <t>Эмаль ХВ-785, белая</t>
        </is>
      </c>
      <c r="E189" s="394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34">
      <c r="A190" s="295" t="n">
        <v>174</v>
      </c>
      <c r="B190" s="366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4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34">
      <c r="A191" s="295" t="n">
        <v>175</v>
      </c>
      <c r="B191" s="366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4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34">
      <c r="A192" s="295" t="n">
        <v>176</v>
      </c>
      <c r="B192" s="366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4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34">
      <c r="A193" s="295" t="n">
        <v>177</v>
      </c>
      <c r="B193" s="366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4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34">
      <c r="A194" s="295" t="n">
        <v>178</v>
      </c>
      <c r="B194" s="366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4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34">
      <c r="A195" s="295" t="n">
        <v>179</v>
      </c>
      <c r="B195" s="366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4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6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4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34">
      <c r="A197" s="295" t="n">
        <v>181</v>
      </c>
      <c r="B197" s="366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4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6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4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34">
      <c r="A199" s="295" t="n">
        <v>183</v>
      </c>
      <c r="B199" s="366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4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34">
      <c r="A200" s="295" t="n">
        <v>184</v>
      </c>
      <c r="B200" s="366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4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34">
      <c r="A201" s="295" t="n">
        <v>185</v>
      </c>
      <c r="B201" s="366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4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34">
      <c r="A202" s="295" t="n">
        <v>186</v>
      </c>
      <c r="B202" s="366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4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34">
      <c r="A203" s="295" t="n">
        <v>187</v>
      </c>
      <c r="B203" s="366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4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34">
      <c r="A204" s="295" t="n">
        <v>188</v>
      </c>
      <c r="B204" s="366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4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34">
      <c r="A205" s="295" t="n">
        <v>189</v>
      </c>
      <c r="B205" s="366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4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34">
      <c r="A206" s="295" t="n">
        <v>190</v>
      </c>
      <c r="B206" s="366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4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34">
      <c r="A207" s="295" t="n">
        <v>191</v>
      </c>
      <c r="B207" s="366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4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34">
      <c r="A208" s="295" t="n">
        <v>192</v>
      </c>
      <c r="B208" s="366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4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 ht="25.5" customHeight="1" s="334">
      <c r="A209" s="295" t="n">
        <v>193</v>
      </c>
      <c r="B209" s="366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4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34">
      <c r="A210" s="295" t="n">
        <v>194</v>
      </c>
      <c r="B210" s="366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4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34">
      <c r="A211" s="295" t="n">
        <v>195</v>
      </c>
      <c r="B211" s="366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4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6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4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34">
      <c r="A213" s="295" t="n">
        <v>197</v>
      </c>
      <c r="B213" s="366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4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34">
      <c r="A214" s="295" t="n">
        <v>198</v>
      </c>
      <c r="B214" s="366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4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6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4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34">
      <c r="A216" s="295" t="n">
        <v>200</v>
      </c>
      <c r="B216" s="366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4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34">
      <c r="A217" s="295" t="n">
        <v>201</v>
      </c>
      <c r="B217" s="366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4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34">
      <c r="A218" s="295" t="n">
        <v>202</v>
      </c>
      <c r="B218" s="366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4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6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4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34">
      <c r="A220" s="295" t="n">
        <v>204</v>
      </c>
      <c r="B220" s="366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4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34">
      <c r="A221" s="295" t="n">
        <v>205</v>
      </c>
      <c r="B221" s="366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4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34">
      <c r="A222" s="295" t="n">
        <v>206</v>
      </c>
      <c r="B222" s="366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4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6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4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34">
      <c r="A224" s="295" t="n">
        <v>208</v>
      </c>
      <c r="B224" s="366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4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6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4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34">
      <c r="A226" s="295" t="n">
        <v>210</v>
      </c>
      <c r="B226" s="366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4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34">
      <c r="A227" s="295" t="n">
        <v>211</v>
      </c>
      <c r="B227" s="366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4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34">
      <c r="A228" s="295" t="n">
        <v>212</v>
      </c>
      <c r="B228" s="366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4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34">
      <c r="A229" s="295" t="n">
        <v>213</v>
      </c>
      <c r="B229" s="366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4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6" t="n"/>
      <c r="C230" s="305" t="inlineStr">
        <is>
          <t>01.3.01.01-0009</t>
        </is>
      </c>
      <c r="D230" s="306" t="inlineStr">
        <is>
          <t>Бензин растворитель</t>
        </is>
      </c>
      <c r="E230" s="394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34">
      <c r="A231" s="295" t="n">
        <v>215</v>
      </c>
      <c r="B231" s="366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4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6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4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6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4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34">
      <c r="A234" s="295" t="n">
        <v>218</v>
      </c>
      <c r="B234" s="366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4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34">
      <c r="A235" s="295" t="n">
        <v>219</v>
      </c>
      <c r="B235" s="366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4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34">
      <c r="A236" s="295" t="n">
        <v>220</v>
      </c>
      <c r="B236" s="366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4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34">
      <c r="A237" s="295" t="n">
        <v>221</v>
      </c>
      <c r="B237" s="366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4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34">
      <c r="A238" s="295" t="n">
        <v>222</v>
      </c>
      <c r="B238" s="366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4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63.75" customHeight="1" s="334">
      <c r="A239" s="295" t="n">
        <v>223</v>
      </c>
      <c r="B239" s="366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4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6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4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34">
      <c r="A241" s="295" t="n">
        <v>225</v>
      </c>
      <c r="B241" s="366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4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6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4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 ht="25.5" customHeight="1" s="334">
      <c r="A243" s="295" t="n">
        <v>227</v>
      </c>
      <c r="B243" s="366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4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34">
      <c r="A244" s="295" t="n">
        <v>228</v>
      </c>
      <c r="B244" s="366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4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34">
      <c r="A245" s="295" t="n">
        <v>229</v>
      </c>
      <c r="B245" s="366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4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6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4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34">
      <c r="A247" s="295" t="n">
        <v>231</v>
      </c>
      <c r="B247" s="366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4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34">
      <c r="A248" s="295" t="n">
        <v>232</v>
      </c>
      <c r="B248" s="366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4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34">
      <c r="A249" s="295" t="n">
        <v>233</v>
      </c>
      <c r="B249" s="366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4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34">
      <c r="A250" s="295" t="n">
        <v>234</v>
      </c>
      <c r="B250" s="366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4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6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4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6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4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34">
      <c r="A253" s="295" t="n">
        <v>237</v>
      </c>
      <c r="B253" s="366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4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34">
      <c r="A254" s="295" t="n">
        <v>238</v>
      </c>
      <c r="B254" s="366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4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6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4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34">
      <c r="A256" s="295" t="n">
        <v>240</v>
      </c>
      <c r="B256" s="366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4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34">
      <c r="A257" s="295" t="n">
        <v>241</v>
      </c>
      <c r="B257" s="366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4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34">
      <c r="A258" s="295" t="n">
        <v>242</v>
      </c>
      <c r="B258" s="366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4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34">
      <c r="A259" s="295" t="n">
        <v>243</v>
      </c>
      <c r="B259" s="366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4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6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4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6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4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6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4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34">
      <c r="A263" s="295" t="n">
        <v>247</v>
      </c>
      <c r="B263" s="366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4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34">
      <c r="A264" s="295" t="n">
        <v>248</v>
      </c>
      <c r="B264" s="366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4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34">
      <c r="A265" s="295" t="n">
        <v>249</v>
      </c>
      <c r="B265" s="366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4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34">
      <c r="A266" s="295" t="n">
        <v>250</v>
      </c>
      <c r="B266" s="366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4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34">
      <c r="A267" s="295" t="n">
        <v>251</v>
      </c>
      <c r="B267" s="366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4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34">
      <c r="A268" s="295" t="n">
        <v>252</v>
      </c>
      <c r="B268" s="366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4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34">
      <c r="A269" s="295" t="n">
        <v>253</v>
      </c>
      <c r="B269" s="366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4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6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4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34">
      <c r="A271" s="295" t="n">
        <v>255</v>
      </c>
      <c r="B271" s="366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4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34">
      <c r="A272" s="295" t="n">
        <v>256</v>
      </c>
      <c r="B272" s="366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4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34">
      <c r="A273" s="295" t="n">
        <v>257</v>
      </c>
      <c r="B273" s="366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4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6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4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34">
      <c r="A275" s="295" t="n">
        <v>259</v>
      </c>
      <c r="B275" s="366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4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34">
      <c r="A276" s="295" t="n">
        <v>260</v>
      </c>
      <c r="B276" s="366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4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34">
      <c r="A277" s="295" t="n">
        <v>261</v>
      </c>
      <c r="B277" s="366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4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34">
      <c r="A278" s="295" t="n">
        <v>262</v>
      </c>
      <c r="B278" s="366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4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6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4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34">
      <c r="A280" s="295" t="n">
        <v>264</v>
      </c>
      <c r="B280" s="366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4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6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4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34">
      <c r="A282" s="295" t="n">
        <v>266</v>
      </c>
      <c r="B282" s="366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4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34">
      <c r="A283" s="295" t="n">
        <v>267</v>
      </c>
      <c r="B283" s="366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4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6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4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6" t="n"/>
      <c r="C285" s="232" t="inlineStr">
        <is>
          <t>01.7.15.06-0111</t>
        </is>
      </c>
      <c r="D285" s="306" t="inlineStr">
        <is>
          <t>Гвозди строительные</t>
        </is>
      </c>
      <c r="E285" s="394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6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4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34">
      <c r="A287" s="295" t="n">
        <v>271</v>
      </c>
      <c r="B287" s="366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4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6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4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34">
      <c r="A289" s="295" t="n">
        <v>273</v>
      </c>
      <c r="B289" s="366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4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34">
      <c r="A290" s="295" t="n">
        <v>274</v>
      </c>
      <c r="B290" s="366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4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34">
      <c r="A291" s="295" t="n">
        <v>275</v>
      </c>
      <c r="B291" s="366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4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6" t="n"/>
      <c r="C292" s="305" t="inlineStr">
        <is>
          <t>14.4.02.09-0301</t>
        </is>
      </c>
      <c r="D292" s="306" t="inlineStr">
        <is>
          <t>Краска Цинол</t>
        </is>
      </c>
      <c r="E292" s="394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6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4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 ht="25.5" customHeight="1" s="334">
      <c r="A294" s="295" t="n">
        <v>278</v>
      </c>
      <c r="B294" s="366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4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34">
      <c r="A295" s="295" t="n">
        <v>279</v>
      </c>
      <c r="B295" s="366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4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34">
      <c r="A296" s="295" t="n">
        <v>280</v>
      </c>
      <c r="B296" s="366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4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6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4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6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4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6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4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34">
      <c r="A300" s="295" t="n">
        <v>284</v>
      </c>
      <c r="B300" s="366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4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6" t="n"/>
      <c r="C301" s="305" t="inlineStr">
        <is>
          <t>07.2.05.01-0001</t>
        </is>
      </c>
      <c r="D301" s="306" t="inlineStr">
        <is>
          <t>Косоуры</t>
        </is>
      </c>
      <c r="E301" s="394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34">
      <c r="A302" s="295" t="n">
        <v>286</v>
      </c>
      <c r="B302" s="366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4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34">
      <c r="A303" s="295" t="n">
        <v>287</v>
      </c>
      <c r="B303" s="366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4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34">
      <c r="A304" s="295" t="n">
        <v>288</v>
      </c>
      <c r="B304" s="366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4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6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4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34">
      <c r="A306" s="295" t="n">
        <v>290</v>
      </c>
      <c r="B306" s="366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4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6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4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34">
      <c r="A308" s="295" t="n">
        <v>292</v>
      </c>
      <c r="B308" s="366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4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34">
      <c r="A309" s="295" t="n">
        <v>293</v>
      </c>
      <c r="B309" s="366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4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34">
      <c r="A310" s="295" t="n">
        <v>294</v>
      </c>
      <c r="B310" s="366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4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 ht="25.5" customHeight="1" s="334">
      <c r="A311" s="295" t="n">
        <v>295</v>
      </c>
      <c r="B311" s="366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4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6" t="n"/>
      <c r="C312" s="305" t="inlineStr">
        <is>
          <t>25.2.01.01-0001</t>
        </is>
      </c>
      <c r="D312" s="306" t="inlineStr">
        <is>
          <t>Бирки-оконцеватели</t>
        </is>
      </c>
      <c r="E312" s="394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34">
      <c r="A313" s="295" t="n">
        <v>297</v>
      </c>
      <c r="B313" s="366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4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6" t="n"/>
      <c r="C314" s="305" t="inlineStr">
        <is>
          <t>20.5.04.03-0011</t>
        </is>
      </c>
      <c r="D314" s="306" t="inlineStr">
        <is>
          <t>Зажимы наборные</t>
        </is>
      </c>
      <c r="E314" s="394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34">
      <c r="A315" s="295" t="n">
        <v>299</v>
      </c>
      <c r="B315" s="366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4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34">
      <c r="A316" s="295" t="n">
        <v>300</v>
      </c>
      <c r="B316" s="366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4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6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4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6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4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34">
      <c r="A319" s="295" t="n">
        <v>303</v>
      </c>
      <c r="B319" s="366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4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34">
      <c r="A320" s="295" t="n">
        <v>304</v>
      </c>
      <c r="B320" s="366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4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34">
      <c r="A321" s="295" t="n">
        <v>305</v>
      </c>
      <c r="B321" s="366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4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6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4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34">
      <c r="A323" s="295" t="n">
        <v>307</v>
      </c>
      <c r="B323" s="366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4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6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4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34">
      <c r="A325" s="295" t="n">
        <v>309</v>
      </c>
      <c r="B325" s="366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4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6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4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38.25" customHeight="1" s="334">
      <c r="A327" s="295" t="n">
        <v>311</v>
      </c>
      <c r="B327" s="366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4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6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4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34">
      <c r="A329" s="295" t="n">
        <v>313</v>
      </c>
      <c r="B329" s="366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4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34">
      <c r="A330" s="295" t="n">
        <v>314</v>
      </c>
      <c r="B330" s="366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4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34">
      <c r="A331" s="295" t="n">
        <v>315</v>
      </c>
      <c r="B331" s="366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4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34">
      <c r="A332" s="295" t="n">
        <v>316</v>
      </c>
      <c r="B332" s="366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4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34">
      <c r="A333" s="295" t="n">
        <v>317</v>
      </c>
      <c r="B333" s="366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4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34">
      <c r="A334" s="295" t="n">
        <v>318</v>
      </c>
      <c r="B334" s="366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4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6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4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34">
      <c r="A336" s="295" t="n">
        <v>320</v>
      </c>
      <c r="B336" s="366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4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34">
      <c r="A337" s="295" t="n">
        <v>321</v>
      </c>
      <c r="B337" s="366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4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34">
      <c r="A338" s="295" t="n">
        <v>322</v>
      </c>
      <c r="B338" s="366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4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34">
      <c r="A339" s="295" t="n">
        <v>323</v>
      </c>
      <c r="B339" s="366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4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6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4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34">
      <c r="A341" s="295" t="n">
        <v>325</v>
      </c>
      <c r="B341" s="366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4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34">
      <c r="A342" s="295" t="n">
        <v>326</v>
      </c>
      <c r="B342" s="366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4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6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4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34">
      <c r="A344" s="295" t="n">
        <v>328</v>
      </c>
      <c r="B344" s="366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4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34">
      <c r="A345" s="295" t="n">
        <v>329</v>
      </c>
      <c r="B345" s="366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4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 ht="25.5" customHeight="1" s="334">
      <c r="A346" s="295" t="n">
        <v>330</v>
      </c>
      <c r="B346" s="366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4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34">
      <c r="A347" s="295" t="n">
        <v>331</v>
      </c>
      <c r="B347" s="366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4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34">
      <c r="A348" s="295" t="n">
        <v>332</v>
      </c>
      <c r="B348" s="366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4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6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4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34">
      <c r="A350" s="295" t="n">
        <v>334</v>
      </c>
      <c r="B350" s="366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4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34">
      <c r="A351" s="295" t="n">
        <v>335</v>
      </c>
      <c r="B351" s="366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4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6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4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34">
      <c r="A353" s="295" t="n">
        <v>337</v>
      </c>
      <c r="B353" s="366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4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34">
      <c r="A354" s="295" t="n">
        <v>338</v>
      </c>
      <c r="B354" s="366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4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 ht="25.5" customHeight="1" s="334">
      <c r="A355" s="295" t="n">
        <v>339</v>
      </c>
      <c r="B355" s="366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4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34">
      <c r="A356" s="295" t="n">
        <v>340</v>
      </c>
      <c r="B356" s="366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4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6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4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6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4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34">
      <c r="A359" s="295" t="n">
        <v>343</v>
      </c>
      <c r="B359" s="366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4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34">
      <c r="A360" s="295" t="n">
        <v>344</v>
      </c>
      <c r="B360" s="366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4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34">
      <c r="A361" s="295" t="n">
        <v>345</v>
      </c>
      <c r="B361" s="366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4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6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4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6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4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6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4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6" t="n"/>
      <c r="C365" s="305" t="inlineStr">
        <is>
          <t>Прайс из СД ОП</t>
        </is>
      </c>
      <c r="D365" s="306" t="inlineStr">
        <is>
          <t>Винт Мб х 20</t>
        </is>
      </c>
      <c r="E365" s="394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6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4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34">
      <c r="A367" s="295" t="n">
        <v>351</v>
      </c>
      <c r="B367" s="366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4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34">
      <c r="A368" s="295" t="n">
        <v>352</v>
      </c>
      <c r="B368" s="366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4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6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4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6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4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34">
      <c r="A371" s="295" t="n">
        <v>355</v>
      </c>
      <c r="B371" s="366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4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6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4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>
      <c r="A373" s="295" t="n">
        <v>357</v>
      </c>
      <c r="B373" s="366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4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34">
      <c r="A374" s="295" t="n">
        <v>358</v>
      </c>
      <c r="B374" s="366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4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34">
      <c r="A375" s="295" t="n">
        <v>359</v>
      </c>
      <c r="B375" s="366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4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34">
      <c r="A376" s="295" t="n">
        <v>360</v>
      </c>
      <c r="B376" s="366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4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6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4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34">
      <c r="A378" s="295" t="n">
        <v>362</v>
      </c>
      <c r="B378" s="366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4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6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4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6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4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34">
      <c r="A381" s="295" t="n">
        <v>365</v>
      </c>
      <c r="B381" s="366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4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6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4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34">
      <c r="A383" s="295" t="n">
        <v>367</v>
      </c>
      <c r="B383" s="366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4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34">
      <c r="A384" s="295" t="n">
        <v>368</v>
      </c>
      <c r="B384" s="366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4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34">
      <c r="A385" s="295" t="n">
        <v>369</v>
      </c>
      <c r="B385" s="366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4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6" t="n"/>
      <c r="C386" s="305" t="inlineStr">
        <is>
          <t>20.1.02.14-0001</t>
        </is>
      </c>
      <c r="D386" s="306" t="inlineStr">
        <is>
          <t>Серьга</t>
        </is>
      </c>
      <c r="E386" s="394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34">
      <c r="A387" s="295" t="n">
        <v>371</v>
      </c>
      <c r="B387" s="366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4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34">
      <c r="A388" s="295" t="n">
        <v>372</v>
      </c>
      <c r="B388" s="366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4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34">
      <c r="A389" s="295" t="n">
        <v>373</v>
      </c>
      <c r="B389" s="366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4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6" t="n"/>
      <c r="C390" s="305" t="inlineStr">
        <is>
          <t>Прайс из СД ОП</t>
        </is>
      </c>
      <c r="D390" s="306" t="inlineStr">
        <is>
          <t>Винт Мб х 20</t>
        </is>
      </c>
      <c r="E390" s="394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34">
      <c r="A391" s="295" t="n">
        <v>375</v>
      </c>
      <c r="B391" s="366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4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6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4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34">
      <c r="A393" s="295" t="n">
        <v>377</v>
      </c>
      <c r="B393" s="366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4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34">
      <c r="A394" s="295" t="n">
        <v>378</v>
      </c>
      <c r="B394" s="366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4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6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4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6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4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34">
      <c r="A397" s="295" t="n">
        <v>381</v>
      </c>
      <c r="B397" s="366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4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34">
      <c r="A398" s="295" t="n">
        <v>382</v>
      </c>
      <c r="B398" s="366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4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6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4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34">
      <c r="A400" s="295" t="n">
        <v>384</v>
      </c>
      <c r="B400" s="366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4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34">
      <c r="A401" s="295" t="n">
        <v>385</v>
      </c>
      <c r="B401" s="366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4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6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4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6" t="n"/>
      <c r="C403" s="305" t="inlineStr">
        <is>
          <t>01.7.06.07-0001</t>
        </is>
      </c>
      <c r="D403" s="306" t="inlineStr">
        <is>
          <t>Лента К226</t>
        </is>
      </c>
      <c r="E403" s="394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6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4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34">
      <c r="A405" s="295" t="n">
        <v>389</v>
      </c>
      <c r="B405" s="366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4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6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4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6" t="n"/>
      <c r="C407" s="305" t="inlineStr">
        <is>
          <t>01.7.06.02-0001</t>
        </is>
      </c>
      <c r="D407" s="306" t="inlineStr">
        <is>
          <t>Лента бутиловая</t>
        </is>
      </c>
      <c r="E407" s="394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34">
      <c r="A408" s="295" t="n">
        <v>392</v>
      </c>
      <c r="B408" s="366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4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6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4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6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4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34">
      <c r="A411" s="295" t="n">
        <v>395</v>
      </c>
      <c r="B411" s="366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4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34">
      <c r="A412" s="295" t="n">
        <v>396</v>
      </c>
      <c r="B412" s="366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4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34">
      <c r="A413" s="295" t="n">
        <v>397</v>
      </c>
      <c r="B413" s="366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4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34">
      <c r="A414" s="295" t="n">
        <v>398</v>
      </c>
      <c r="B414" s="366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4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6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4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34">
      <c r="A416" s="295" t="n">
        <v>400</v>
      </c>
      <c r="B416" s="366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4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34">
      <c r="A417" s="295" t="n">
        <v>401</v>
      </c>
      <c r="B417" s="366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4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6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4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34">
      <c r="A419" s="295" t="n">
        <v>403</v>
      </c>
      <c r="B419" s="366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4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34">
      <c r="A420" s="295" t="n">
        <v>404</v>
      </c>
      <c r="B420" s="366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4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34">
      <c r="A421" s="295" t="n">
        <v>405</v>
      </c>
      <c r="B421" s="366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4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34">
      <c r="A422" s="295" t="n">
        <v>406</v>
      </c>
      <c r="B422" s="366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4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34">
      <c r="A423" s="295" t="n">
        <v>407</v>
      </c>
      <c r="B423" s="366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4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34">
      <c r="A424" s="295" t="n">
        <v>408</v>
      </c>
      <c r="B424" s="366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4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6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4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6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4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6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4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34">
      <c r="A428" s="295" t="n">
        <v>412</v>
      </c>
      <c r="B428" s="366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4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34">
      <c r="A429" s="295" t="n">
        <v>413</v>
      </c>
      <c r="B429" s="366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4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34">
      <c r="A430" s="295" t="n">
        <v>414</v>
      </c>
      <c r="B430" s="366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4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6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4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6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4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6" t="n"/>
      <c r="C433" s="305" t="inlineStr">
        <is>
          <t>14.4.04.08-0003</t>
        </is>
      </c>
      <c r="D433" s="306" t="inlineStr">
        <is>
          <t>Эмаль ПФ-115 серая</t>
        </is>
      </c>
      <c r="E433" s="394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6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4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6" t="n"/>
      <c r="C435" s="305" t="inlineStr">
        <is>
          <t>01.7.03.01-0001</t>
        </is>
      </c>
      <c r="D435" s="306" t="inlineStr">
        <is>
          <t>Вода</t>
        </is>
      </c>
      <c r="E435" s="394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34">
      <c r="A436" s="295" t="n">
        <v>420</v>
      </c>
      <c r="B436" s="366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4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6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4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6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4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6" t="n"/>
      <c r="C439" s="305" t="inlineStr">
        <is>
          <t>01.7.07.29-0111</t>
        </is>
      </c>
      <c r="D439" s="306" t="inlineStr">
        <is>
          <t>Пакля пропитанная</t>
        </is>
      </c>
      <c r="E439" s="394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6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4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6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4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34">
      <c r="A442" s="295" t="n">
        <v>426</v>
      </c>
      <c r="B442" s="366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4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34">
      <c r="A443" s="295" t="n">
        <v>427</v>
      </c>
      <c r="B443" s="366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4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6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4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6" t="n"/>
      <c r="C445" s="305" t="inlineStr">
        <is>
          <t>01.7.06.11-0001</t>
        </is>
      </c>
      <c r="D445" s="306" t="inlineStr">
        <is>
          <t>Лента ПСУЛ</t>
        </is>
      </c>
      <c r="E445" s="394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6" t="n"/>
      <c r="C446" s="305" t="inlineStr">
        <is>
          <t>01.7.20.08-0162</t>
        </is>
      </c>
      <c r="D446" s="306" t="inlineStr">
        <is>
          <t>Ткань мешочная</t>
        </is>
      </c>
      <c r="E446" s="394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6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4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34">
      <c r="A448" s="295" t="n">
        <v>432</v>
      </c>
      <c r="B448" s="366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4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34">
      <c r="A449" s="295" t="n">
        <v>433</v>
      </c>
      <c r="B449" s="366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4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6" t="n"/>
      <c r="C450" s="305" t="inlineStr">
        <is>
          <t>Прайс из СД ОП</t>
        </is>
      </c>
      <c r="D450" s="306" t="inlineStr">
        <is>
          <t>Шайба 12/125</t>
        </is>
      </c>
      <c r="E450" s="394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6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4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34">
      <c r="A452" s="295" t="n">
        <v>436</v>
      </c>
      <c r="B452" s="366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4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34">
      <c r="A453" s="295" t="n">
        <v>437</v>
      </c>
      <c r="B453" s="366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4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34">
      <c r="A454" s="295" t="n">
        <v>438</v>
      </c>
      <c r="B454" s="366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4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6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4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6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4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34">
      <c r="A457" s="295" t="n">
        <v>441</v>
      </c>
      <c r="B457" s="366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4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34">
      <c r="A458" s="295" t="n">
        <v>442</v>
      </c>
      <c r="B458" s="366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4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34">
      <c r="A459" s="295" t="n">
        <v>443</v>
      </c>
      <c r="B459" s="366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4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34">
      <c r="A460" s="295" t="n">
        <v>444</v>
      </c>
      <c r="B460" s="366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4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6" t="n"/>
      <c r="C461" s="305" t="inlineStr">
        <is>
          <t>01.7.07.29-0091</t>
        </is>
      </c>
      <c r="D461" s="306" t="inlineStr">
        <is>
          <t>Опилки древесные</t>
        </is>
      </c>
      <c r="E461" s="394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34">
      <c r="A462" s="295" t="n">
        <v>446</v>
      </c>
      <c r="B462" s="366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4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6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4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34">
      <c r="A464" s="295" t="n">
        <v>448</v>
      </c>
      <c r="B464" s="366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4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34">
      <c r="A465" s="295" t="n">
        <v>449</v>
      </c>
      <c r="B465" s="366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4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34">
      <c r="A466" s="295" t="n">
        <v>450</v>
      </c>
      <c r="B466" s="366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4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34">
      <c r="A467" s="295" t="n">
        <v>451</v>
      </c>
      <c r="B467" s="366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4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6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4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6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4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34">
      <c r="A470" s="295" t="n">
        <v>454</v>
      </c>
      <c r="B470" s="366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4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34">
      <c r="A471" s="295" t="n">
        <v>455</v>
      </c>
      <c r="B471" s="366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4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34">
      <c r="A472" s="295" t="n">
        <v>456</v>
      </c>
      <c r="B472" s="366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4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34">
      <c r="A473" s="295" t="n">
        <v>457</v>
      </c>
      <c r="B473" s="366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4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34">
      <c r="A474" s="295" t="n">
        <v>458</v>
      </c>
      <c r="B474" s="366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4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51" customHeight="1" s="334">
      <c r="A475" s="295" t="n">
        <v>459</v>
      </c>
      <c r="B475" s="366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4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34">
      <c r="A476" s="295" t="n">
        <v>460</v>
      </c>
      <c r="B476" s="366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4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6" t="n"/>
      <c r="C477" s="305" t="inlineStr">
        <is>
          <t>Прайс из СД ОП</t>
        </is>
      </c>
      <c r="D477" s="306" t="inlineStr">
        <is>
          <t>Шайба 12/125</t>
        </is>
      </c>
      <c r="E477" s="394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34">
      <c r="A478" s="295" t="n">
        <v>462</v>
      </c>
      <c r="B478" s="366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4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34">
      <c r="A479" s="295" t="n">
        <v>463</v>
      </c>
      <c r="B479" s="366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4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34">
      <c r="A480" s="295" t="n">
        <v>464</v>
      </c>
      <c r="B480" s="366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4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34">
      <c r="A481" s="295" t="n">
        <v>465</v>
      </c>
      <c r="B481" s="366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4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6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4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34">
      <c r="A483" s="295" t="n">
        <v>467</v>
      </c>
      <c r="B483" s="366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4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34">
      <c r="A484" s="295" t="n">
        <v>468</v>
      </c>
      <c r="B484" s="366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4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34">
      <c r="A485" s="295" t="n">
        <v>469</v>
      </c>
      <c r="B485" s="366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4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34">
      <c r="A486" s="295" t="n">
        <v>470</v>
      </c>
      <c r="B486" s="366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4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34">
      <c r="A487" s="295" t="n">
        <v>471</v>
      </c>
      <c r="B487" s="366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4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34">
      <c r="A488" s="295" t="n">
        <v>472</v>
      </c>
      <c r="B488" s="366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4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34">
      <c r="A489" s="295" t="n">
        <v>473</v>
      </c>
      <c r="B489" s="366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4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6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4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6" t="n"/>
      <c r="C491" s="305" t="inlineStr">
        <is>
          <t>14.4.02.09-0001</t>
        </is>
      </c>
      <c r="D491" s="306" t="inlineStr">
        <is>
          <t>Краска</t>
        </is>
      </c>
      <c r="E491" s="394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6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4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34">
      <c r="A493" s="295" t="n">
        <v>477</v>
      </c>
      <c r="B493" s="366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4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34">
      <c r="A494" s="295" t="n">
        <v>478</v>
      </c>
      <c r="B494" s="366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4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34">
      <c r="A495" s="295" t="n">
        <v>479</v>
      </c>
      <c r="B495" s="366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4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6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4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6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4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34">
      <c r="A498" s="295" t="n">
        <v>482</v>
      </c>
      <c r="B498" s="366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4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34">
      <c r="A499" s="295" t="n">
        <v>483</v>
      </c>
      <c r="B499" s="366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4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34">
      <c r="A500" s="295" t="n">
        <v>484</v>
      </c>
      <c r="B500" s="366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4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34">
      <c r="A501" s="295" t="n">
        <v>485</v>
      </c>
      <c r="B501" s="366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4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34">
      <c r="A502" s="295" t="n">
        <v>486</v>
      </c>
      <c r="B502" s="366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4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6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4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6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4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34">
      <c r="A505" s="295" t="n">
        <v>489</v>
      </c>
      <c r="B505" s="366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4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6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4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34">
      <c r="A507" s="295" t="n">
        <v>491</v>
      </c>
      <c r="B507" s="366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4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34">
      <c r="A508" s="295" t="n">
        <v>492</v>
      </c>
      <c r="B508" s="366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4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34">
      <c r="A509" s="295" t="n">
        <v>493</v>
      </c>
      <c r="B509" s="366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4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34">
      <c r="A510" s="295" t="n">
        <v>494</v>
      </c>
      <c r="B510" s="366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4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6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4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6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4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6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4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6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4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6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4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34">
      <c r="A516" s="295" t="n">
        <v>500</v>
      </c>
      <c r="B516" s="366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4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34">
      <c r="A517" s="295" t="n">
        <v>501</v>
      </c>
      <c r="B517" s="366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4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34">
      <c r="A518" s="295" t="n">
        <v>502</v>
      </c>
      <c r="B518" s="366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4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6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4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6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4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34">
      <c r="A521" s="295" t="n">
        <v>505</v>
      </c>
      <c r="B521" s="366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4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6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4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34">
      <c r="A523" s="295" t="n">
        <v>507</v>
      </c>
      <c r="B523" s="366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4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34">
      <c r="A524" s="295" t="n">
        <v>508</v>
      </c>
      <c r="B524" s="366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4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34">
      <c r="A525" s="295" t="n">
        <v>509</v>
      </c>
      <c r="B525" s="366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4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34">
      <c r="A526" s="295" t="n">
        <v>510</v>
      </c>
      <c r="B526" s="366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4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34">
      <c r="A527" s="295" t="n">
        <v>511</v>
      </c>
      <c r="B527" s="366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4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6" t="n"/>
      <c r="C528" s="305" t="inlineStr">
        <is>
          <t>14.5.01.08-0002</t>
        </is>
      </c>
      <c r="D528" s="306" t="inlineStr">
        <is>
          <t>Герметик У-30М</t>
        </is>
      </c>
      <c r="E528" s="394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6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4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6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4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6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4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34">
      <c r="A532" s="295" t="n">
        <v>516</v>
      </c>
      <c r="B532" s="366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4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34">
      <c r="A533" s="295" t="n">
        <v>517</v>
      </c>
      <c r="B533" s="366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4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34">
      <c r="A534" s="295" t="n">
        <v>518</v>
      </c>
      <c r="B534" s="366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4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6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4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6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4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34">
      <c r="A537" s="295" t="n">
        <v>521</v>
      </c>
      <c r="B537" s="366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4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34">
      <c r="A538" s="295" t="n">
        <v>522</v>
      </c>
      <c r="B538" s="366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4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6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4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34">
      <c r="A540" s="295" t="n">
        <v>524</v>
      </c>
      <c r="B540" s="366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4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6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4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6" t="n"/>
      <c r="C542" s="305" t="inlineStr">
        <is>
          <t>01.3.01.02-0002</t>
        </is>
      </c>
      <c r="D542" s="306" t="inlineStr">
        <is>
          <t>Вазелин технический</t>
        </is>
      </c>
      <c r="E542" s="394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6" t="n"/>
      <c r="C543" s="305" t="inlineStr">
        <is>
          <t>14.4.03.03-0002</t>
        </is>
      </c>
      <c r="D543" s="306" t="inlineStr">
        <is>
          <t>Лак битумный БТ-123</t>
        </is>
      </c>
      <c r="E543" s="394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6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4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34">
      <c r="A545" s="295" t="n">
        <v>529</v>
      </c>
      <c r="B545" s="366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4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34">
      <c r="A546" s="295" t="n">
        <v>530</v>
      </c>
      <c r="B546" s="366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4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6" t="n"/>
      <c r="C547" s="305" t="inlineStr">
        <is>
          <t>01.7.15.01-0037</t>
        </is>
      </c>
      <c r="D547" s="306" t="inlineStr">
        <is>
          <t>Анкер забивной М10</t>
        </is>
      </c>
      <c r="E547" s="394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34">
      <c r="A548" s="295" t="n">
        <v>532</v>
      </c>
      <c r="B548" s="366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4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6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4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34">
      <c r="A550" s="295" t="n">
        <v>534</v>
      </c>
      <c r="B550" s="366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4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6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4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34">
      <c r="A552" s="295" t="n">
        <v>536</v>
      </c>
      <c r="B552" s="366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4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34">
      <c r="A553" s="295" t="n">
        <v>537</v>
      </c>
      <c r="B553" s="366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4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6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4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34">
      <c r="A555" s="295" t="n">
        <v>539</v>
      </c>
      <c r="B555" s="366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4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34">
      <c r="A556" s="295" t="n">
        <v>540</v>
      </c>
      <c r="B556" s="366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4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34">
      <c r="A557" s="295" t="n">
        <v>541</v>
      </c>
      <c r="B557" s="366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4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6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4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6" t="n"/>
      <c r="C559" s="305" t="inlineStr">
        <is>
          <t>11.2.13.06-0011</t>
        </is>
      </c>
      <c r="D559" s="306" t="inlineStr">
        <is>
          <t>Щиты: настила</t>
        </is>
      </c>
      <c r="E559" s="394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6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4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34">
      <c r="A561" s="295" t="n">
        <v>545</v>
      </c>
      <c r="B561" s="366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4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6" t="n"/>
      <c r="C562" s="305" t="inlineStr">
        <is>
          <t>01.7.15.02-0051</t>
        </is>
      </c>
      <c r="D562" s="306" t="inlineStr">
        <is>
          <t>Болты анкерные</t>
        </is>
      </c>
      <c r="E562" s="394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34">
      <c r="A563" s="295" t="n">
        <v>547</v>
      </c>
      <c r="B563" s="366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4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38.25" customHeight="1" s="334">
      <c r="A564" s="295" t="n">
        <v>548</v>
      </c>
      <c r="B564" s="366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4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34">
      <c r="A565" s="295" t="n">
        <v>549</v>
      </c>
      <c r="B565" s="366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4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34">
      <c r="A566" s="295" t="n">
        <v>550</v>
      </c>
      <c r="B566" s="366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4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34">
      <c r="A567" s="295" t="n">
        <v>551</v>
      </c>
      <c r="B567" s="366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4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6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4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6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4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6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4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34">
      <c r="A571" s="295" t="n">
        <v>555</v>
      </c>
      <c r="B571" s="366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4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34">
      <c r="A572" s="295" t="n">
        <v>556</v>
      </c>
      <c r="B572" s="366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4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34">
      <c r="A573" s="295" t="n">
        <v>557</v>
      </c>
      <c r="B573" s="366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4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34">
      <c r="A574" s="295" t="n">
        <v>558</v>
      </c>
      <c r="B574" s="366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4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34">
      <c r="A575" s="295" t="n">
        <v>559</v>
      </c>
      <c r="B575" s="366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4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6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4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51" customHeight="1" s="334">
      <c r="A577" s="295" t="n">
        <v>561</v>
      </c>
      <c r="B577" s="366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4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6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4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6" t="n"/>
      <c r="C579" s="305" t="inlineStr">
        <is>
          <t>Прайс из СД ОП</t>
        </is>
      </c>
      <c r="D579" s="306" t="inlineStr">
        <is>
          <t>Шайба 8/125</t>
        </is>
      </c>
      <c r="E579" s="394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34">
      <c r="A580" s="295" t="n">
        <v>564</v>
      </c>
      <c r="B580" s="366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4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34">
      <c r="A581" s="295" t="n">
        <v>565</v>
      </c>
      <c r="B581" s="366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4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34">
      <c r="A582" s="295" t="n">
        <v>566</v>
      </c>
      <c r="B582" s="366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4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34">
      <c r="A583" s="295" t="n">
        <v>567</v>
      </c>
      <c r="B583" s="366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4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6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4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6" t="n"/>
      <c r="C585" s="305" t="inlineStr">
        <is>
          <t>20.2.09.13-0011</t>
        </is>
      </c>
      <c r="D585" s="306" t="inlineStr">
        <is>
          <t>Муфта</t>
        </is>
      </c>
      <c r="E585" s="394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34">
      <c r="A586" s="295" t="n">
        <v>570</v>
      </c>
      <c r="B586" s="366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4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34">
      <c r="A587" s="295" t="n">
        <v>571</v>
      </c>
      <c r="B587" s="366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4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34">
      <c r="A588" s="295" t="n">
        <v>572</v>
      </c>
      <c r="B588" s="366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4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34">
      <c r="A589" s="295" t="n">
        <v>573</v>
      </c>
      <c r="B589" s="366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4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6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4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6" t="n"/>
      <c r="C591" s="305" t="inlineStr">
        <is>
          <t>01.7.17.05-0021</t>
        </is>
      </c>
      <c r="D591" s="306" t="inlineStr">
        <is>
          <t>Карборунд</t>
        </is>
      </c>
      <c r="E591" s="394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34">
      <c r="A592" s="295" t="n">
        <v>576</v>
      </c>
      <c r="B592" s="366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4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6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4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34">
      <c r="A594" s="295" t="n">
        <v>578</v>
      </c>
      <c r="B594" s="366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4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6" t="n"/>
      <c r="C595" s="305" t="inlineStr">
        <is>
          <t>14.1.02.01-0002</t>
        </is>
      </c>
      <c r="D595" s="306" t="inlineStr">
        <is>
          <t>Клей БМК-5к</t>
        </is>
      </c>
      <c r="E595" s="394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6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4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34">
      <c r="A597" s="295" t="n">
        <v>581</v>
      </c>
      <c r="B597" s="366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4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34">
      <c r="A598" s="295" t="n">
        <v>582</v>
      </c>
      <c r="B598" s="366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4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34">
      <c r="A599" s="295" t="n">
        <v>583</v>
      </c>
      <c r="B599" s="366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4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34">
      <c r="A600" s="295" t="n">
        <v>584</v>
      </c>
      <c r="B600" s="366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4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38.25" customHeight="1" s="334">
      <c r="A601" s="295" t="n">
        <v>585</v>
      </c>
      <c r="B601" s="366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4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34">
      <c r="A602" s="295" t="n">
        <v>586</v>
      </c>
      <c r="B602" s="366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4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6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4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34">
      <c r="A604" s="295" t="n">
        <v>588</v>
      </c>
      <c r="B604" s="366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4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34">
      <c r="A605" s="295" t="n">
        <v>589</v>
      </c>
      <c r="B605" s="366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4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6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4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34">
      <c r="A607" s="295" t="n">
        <v>591</v>
      </c>
      <c r="B607" s="366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4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34">
      <c r="A608" s="295" t="n">
        <v>592</v>
      </c>
      <c r="B608" s="366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4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34">
      <c r="A609" s="295" t="n">
        <v>593</v>
      </c>
      <c r="B609" s="366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4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34">
      <c r="A610" s="295" t="n">
        <v>594</v>
      </c>
      <c r="B610" s="366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4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6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4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34">
      <c r="A612" s="295" t="n">
        <v>596</v>
      </c>
      <c r="B612" s="366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4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34">
      <c r="A613" s="295" t="n">
        <v>597</v>
      </c>
      <c r="B613" s="366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4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34">
      <c r="A614" s="295" t="n">
        <v>598</v>
      </c>
      <c r="B614" s="366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4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34">
      <c r="A615" s="295" t="n">
        <v>599</v>
      </c>
      <c r="B615" s="366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4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34">
      <c r="A616" s="295" t="n">
        <v>600</v>
      </c>
      <c r="B616" s="366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4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34">
      <c r="A617" s="295" t="n">
        <v>601</v>
      </c>
      <c r="B617" s="366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4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34">
      <c r="A618" s="295" t="n">
        <v>602</v>
      </c>
      <c r="B618" s="366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4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34">
      <c r="A619" s="295" t="n">
        <v>603</v>
      </c>
      <c r="B619" s="366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4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34">
      <c r="A620" s="295" t="n">
        <v>604</v>
      </c>
      <c r="B620" s="366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4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34">
      <c r="A621" s="295" t="n">
        <v>605</v>
      </c>
      <c r="B621" s="366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4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6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4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34">
      <c r="A623" s="295" t="n">
        <v>607</v>
      </c>
      <c r="B623" s="366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4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6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4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6" t="n"/>
      <c r="C625" s="305" t="inlineStr">
        <is>
          <t>14.5.09.11-0102</t>
        </is>
      </c>
      <c r="D625" s="306" t="inlineStr">
        <is>
          <t>Уайт-спирит</t>
        </is>
      </c>
      <c r="E625" s="394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6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4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34">
      <c r="A627" s="295" t="n">
        <v>611</v>
      </c>
      <c r="B627" s="366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4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6" t="n"/>
      <c r="C628" s="305" t="inlineStr">
        <is>
          <t>01.7.20.04-0005</t>
        </is>
      </c>
      <c r="D628" s="306" t="inlineStr">
        <is>
          <t>Нитки швейные</t>
        </is>
      </c>
      <c r="E628" s="394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34">
      <c r="A629" s="295" t="n">
        <v>613</v>
      </c>
      <c r="B629" s="366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4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6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4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6" t="n"/>
      <c r="C631" s="305" t="inlineStr">
        <is>
          <t>01.7.20.08-0051</t>
        </is>
      </c>
      <c r="D631" s="306" t="inlineStr">
        <is>
          <t>Ветошь</t>
        </is>
      </c>
      <c r="E631" s="394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6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4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6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4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34">
      <c r="A634" s="295" t="n">
        <v>618</v>
      </c>
      <c r="B634" s="366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4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34">
      <c r="A635" s="295" t="n">
        <v>619</v>
      </c>
      <c r="B635" s="366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4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34">
      <c r="A636" s="295" t="n">
        <v>620</v>
      </c>
      <c r="B636" s="366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4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6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4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34">
      <c r="A638" s="295" t="n">
        <v>622</v>
      </c>
      <c r="B638" s="366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4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34">
      <c r="A639" s="295" t="n">
        <v>623</v>
      </c>
      <c r="B639" s="366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4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6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4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6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4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34">
      <c r="A642" s="295" t="n">
        <v>626</v>
      </c>
      <c r="B642" s="366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4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6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4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6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4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6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4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6" t="n"/>
      <c r="C646" s="305" t="inlineStr">
        <is>
          <t>Прайс из СД ОП</t>
        </is>
      </c>
      <c r="D646" s="306" t="inlineStr">
        <is>
          <t>Шайба 8/125</t>
        </is>
      </c>
      <c r="E646" s="394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34">
      <c r="A647" s="295" t="n">
        <v>631</v>
      </c>
      <c r="B647" s="366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4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34">
      <c r="A648" s="295" t="n">
        <v>632</v>
      </c>
      <c r="B648" s="366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4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6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4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34">
      <c r="A650" s="295" t="n">
        <v>634</v>
      </c>
      <c r="B650" s="366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4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6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4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34">
      <c r="A652" s="295" t="n">
        <v>636</v>
      </c>
      <c r="B652" s="366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4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34">
      <c r="A653" s="295" t="n">
        <v>637</v>
      </c>
      <c r="B653" s="366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4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34">
      <c r="A654" s="295" t="n">
        <v>638</v>
      </c>
      <c r="B654" s="366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4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34">
      <c r="A655" s="295" t="n">
        <v>639</v>
      </c>
      <c r="B655" s="366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4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6" t="n"/>
      <c r="C656" s="305" t="inlineStr">
        <is>
          <t>14.5.09.11-0101</t>
        </is>
      </c>
      <c r="D656" s="306" t="inlineStr">
        <is>
          <t>Уайт-спирит</t>
        </is>
      </c>
      <c r="E656" s="394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34">
      <c r="A657" s="295" t="n">
        <v>641</v>
      </c>
      <c r="B657" s="366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4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6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4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6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4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34">
      <c r="A660" s="295" t="n">
        <v>644</v>
      </c>
      <c r="B660" s="366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4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6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4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34">
      <c r="A662" s="295" t="n">
        <v>646</v>
      </c>
      <c r="B662" s="366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4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34">
      <c r="A663" s="295" t="n">
        <v>647</v>
      </c>
      <c r="B663" s="366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4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34">
      <c r="A664" s="295" t="n">
        <v>648</v>
      </c>
      <c r="B664" s="366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4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34">
      <c r="A665" s="295" t="n">
        <v>649</v>
      </c>
      <c r="B665" s="366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4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6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4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34">
      <c r="A667" s="295" t="n">
        <v>651</v>
      </c>
      <c r="B667" s="366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4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6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4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6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4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6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4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34">
      <c r="A671" s="295" t="n">
        <v>655</v>
      </c>
      <c r="B671" s="366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4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34">
      <c r="A672" s="295" t="n">
        <v>656</v>
      </c>
      <c r="B672" s="366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4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6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4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6" t="n"/>
      <c r="C674" s="305" t="inlineStr">
        <is>
          <t>01.7.07.29-0101</t>
        </is>
      </c>
      <c r="D674" s="306" t="inlineStr">
        <is>
          <t>Очес льняной</t>
        </is>
      </c>
      <c r="E674" s="394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34">
      <c r="A675" s="295" t="n">
        <v>659</v>
      </c>
      <c r="B675" s="366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4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6" t="n"/>
      <c r="C676" s="305" t="inlineStr">
        <is>
          <t>20.2.02.01-0011</t>
        </is>
      </c>
      <c r="D676" s="306" t="inlineStr">
        <is>
          <t>Втулки В17</t>
        </is>
      </c>
      <c r="E676" s="394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6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4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6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4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38.25" customHeight="1" s="334">
      <c r="A679" s="295" t="n">
        <v>663</v>
      </c>
      <c r="B679" s="366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4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6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4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34">
      <c r="A681" s="295" t="n">
        <v>665</v>
      </c>
      <c r="B681" s="366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4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34">
      <c r="A682" s="295" t="n">
        <v>666</v>
      </c>
      <c r="B682" s="366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4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34">
      <c r="A683" s="295" t="n">
        <v>667</v>
      </c>
      <c r="B683" s="366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4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6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4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6" t="n"/>
      <c r="C685" s="305" t="inlineStr">
        <is>
          <t>01.7.07.20-0002</t>
        </is>
      </c>
      <c r="D685" s="306" t="inlineStr">
        <is>
          <t>Тальк молотый, сорт I</t>
        </is>
      </c>
      <c r="E685" s="394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6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4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6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4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6" t="n"/>
      <c r="C688" s="305" t="inlineStr">
        <is>
          <t>01.7.02.09-0002</t>
        </is>
      </c>
      <c r="D688" s="306" t="inlineStr">
        <is>
          <t>Шпагат бумажный</t>
        </is>
      </c>
      <c r="E688" s="394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34">
      <c r="A689" s="295" t="n">
        <v>673</v>
      </c>
      <c r="B689" s="366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4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6" t="n"/>
      <c r="C690" s="305" t="inlineStr">
        <is>
          <t>01.7.19.07-0003</t>
        </is>
      </c>
      <c r="D690" s="306" t="inlineStr">
        <is>
          <t>Резина прессованная</t>
        </is>
      </c>
      <c r="E690" s="394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6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4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6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4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6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4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6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4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34">
      <c r="A695" s="295" t="n">
        <v>679</v>
      </c>
      <c r="B695" s="366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4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34">
      <c r="A696" s="295" t="n">
        <v>680</v>
      </c>
      <c r="B696" s="366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4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6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4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34">
      <c r="A698" s="295" t="n">
        <v>682</v>
      </c>
      <c r="B698" s="366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4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6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4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6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4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34">
      <c r="A701" s="295" t="n">
        <v>685</v>
      </c>
      <c r="B701" s="366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4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34">
      <c r="A702" s="295" t="n">
        <v>686</v>
      </c>
      <c r="B702" s="366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4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34">
      <c r="A703" s="295" t="n">
        <v>687</v>
      </c>
      <c r="B703" s="366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4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38.25" customHeight="1" s="334">
      <c r="A704" s="295" t="n">
        <v>688</v>
      </c>
      <c r="B704" s="366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4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34">
      <c r="A705" s="295" t="n">
        <v>689</v>
      </c>
      <c r="B705" s="366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4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6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4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34">
      <c r="A707" s="295" t="n">
        <v>691</v>
      </c>
      <c r="B707" s="366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4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34">
      <c r="A708" s="295" t="n">
        <v>692</v>
      </c>
      <c r="B708" s="366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4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6" t="n"/>
      <c r="C709" s="305" t="inlineStr">
        <is>
          <t>01.7.07.29-0031</t>
        </is>
      </c>
      <c r="D709" s="306" t="inlineStr">
        <is>
          <t>Каболка</t>
        </is>
      </c>
      <c r="E709" s="394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6" t="n"/>
      <c r="C710" s="305" t="inlineStr">
        <is>
          <t>14.1.04.02-0002</t>
        </is>
      </c>
      <c r="D710" s="306" t="inlineStr">
        <is>
          <t>Клей 88-СА</t>
        </is>
      </c>
      <c r="E710" s="394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34">
      <c r="A711" s="295" t="n">
        <v>695</v>
      </c>
      <c r="B711" s="366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4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6" t="n"/>
      <c r="C712" s="305" t="inlineStr">
        <is>
          <t>20.2.02.01-0019</t>
        </is>
      </c>
      <c r="D712" s="306" t="inlineStr">
        <is>
          <t>Втулки изолирующие</t>
        </is>
      </c>
      <c r="E712" s="394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6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4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6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4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6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4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6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4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34">
      <c r="A717" s="295" t="n">
        <v>701</v>
      </c>
      <c r="B717" s="366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4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6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4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6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4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6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4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6" t="n"/>
      <c r="C721" s="305" t="inlineStr">
        <is>
          <t>01.3.05.38-0241</t>
        </is>
      </c>
      <c r="D721" s="306" t="inlineStr">
        <is>
          <t>Метиленхлорид</t>
        </is>
      </c>
      <c r="E721" s="394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6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4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6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4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6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4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6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4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6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4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6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4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34">
      <c r="A728" s="295" t="n">
        <v>712</v>
      </c>
      <c r="B728" s="366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4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6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4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6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4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34">
      <c r="A731" s="295" t="n">
        <v>715</v>
      </c>
      <c r="B731" s="366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4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6" t="n"/>
      <c r="C732" s="305" t="inlineStr">
        <is>
          <t>14.5.05.02-0001</t>
        </is>
      </c>
      <c r="D732" s="306" t="inlineStr">
        <is>
          <t>Олифа натуральная</t>
        </is>
      </c>
      <c r="E732" s="394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6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4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34">
      <c r="A734" s="295" t="n">
        <v>718</v>
      </c>
      <c r="B734" s="366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4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334" min="1" max="1"/>
    <col width="36.42578125" customWidth="1" style="334" min="2" max="2"/>
    <col width="18.85546875" customWidth="1" style="334" min="3" max="3"/>
    <col width="18.425781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42578125" customWidth="1" style="334" min="12" max="12"/>
    <col width="9.140625" customWidth="1" style="334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89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45" t="inlineStr">
        <is>
          <t>Ресурсная модель</t>
        </is>
      </c>
    </row>
    <row r="5">
      <c r="B5" s="219" t="n"/>
      <c r="C5" s="337" t="n"/>
      <c r="D5" s="337" t="n"/>
      <c r="E5" s="337" t="n"/>
    </row>
    <row r="6" ht="25.5" customHeight="1" s="334">
      <c r="B6" s="359" t="inlineStr">
        <is>
          <t>Наименование разрабатываемого показателя УНЦ — Здания ОПУ, РЩ. Количество присоединений линий электропередачи к РУ от 3 до 5, 220(150) кВ</t>
        </is>
      </c>
    </row>
    <row r="7">
      <c r="B7" s="370" t="inlineStr">
        <is>
          <t>Единица измерения  — 1 РУ</t>
        </is>
      </c>
    </row>
    <row r="8">
      <c r="B8" s="219" t="n"/>
      <c r="C8" s="337" t="n"/>
      <c r="D8" s="337" t="n"/>
      <c r="E8" s="337" t="n"/>
    </row>
    <row r="9" ht="51" customHeight="1" s="334">
      <c r="B9" s="377" t="inlineStr">
        <is>
          <t>Наименование</t>
        </is>
      </c>
      <c r="C9" s="377" t="inlineStr">
        <is>
          <t>Сметная стоимость в ценах на 01.01.2023
 (руб.)</t>
        </is>
      </c>
      <c r="D9" s="377" t="inlineStr">
        <is>
          <t>Удельный вес, 
(в СМР)</t>
        </is>
      </c>
      <c r="E9" s="377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9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9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9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9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9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9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9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9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9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9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9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9">
        <f>C18+C19+C21</f>
        <v/>
      </c>
      <c r="D23" s="213">
        <f>C23/$C$23</f>
        <v/>
      </c>
      <c r="E23" s="213">
        <f>C23/$C$39</f>
        <v/>
      </c>
    </row>
    <row r="24" ht="25.5" customHeight="1" s="334">
      <c r="B24" s="211" t="inlineStr">
        <is>
          <t>ВСЕГО стоимость оборудования, в том числе</t>
        </is>
      </c>
      <c r="C24" s="339">
        <f>'Прил.5 Расчет СМР и ОБ'!J112</f>
        <v/>
      </c>
      <c r="D24" s="213" t="n"/>
      <c r="E24" s="213">
        <f>C24/$C$39</f>
        <v/>
      </c>
    </row>
    <row r="25" ht="25.5" customHeight="1" s="334">
      <c r="B25" s="211" t="inlineStr">
        <is>
          <t>стоимость оборудования технологического</t>
        </is>
      </c>
      <c r="C25" s="339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34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34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34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2" t="inlineStr">
        <is>
          <t>Пусконаладочные работы</t>
        </is>
      </c>
      <c r="C30" s="323" t="n">
        <v>518684.24</v>
      </c>
      <c r="D30" s="211" t="n"/>
      <c r="E30" s="213">
        <f>C30/$C$39</f>
        <v/>
      </c>
    </row>
    <row r="31" ht="25.5" customHeight="1" s="334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34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34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34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34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34">
      <c r="B37" s="211" t="inlineStr">
        <is>
          <t>ИТОГО (СМР+ОБОРУДОВАНИЕ+ПРОЧ. ЗАТР., УЧТЕННЫЕ ПОКАЗАТЕЛЕМ)</t>
        </is>
      </c>
      <c r="C37" s="339">
        <f>C26+C31+C32+C33+C34+C28+C30+C29+C35+C36</f>
        <v/>
      </c>
      <c r="D37" s="211" t="n"/>
      <c r="E37" s="213">
        <f>C37/$C$39</f>
        <v/>
      </c>
    </row>
    <row r="38" ht="13.7" customHeight="1" s="334">
      <c r="B38" s="211" t="inlineStr">
        <is>
          <t>Непредвиденные расходы</t>
        </is>
      </c>
      <c r="C38" s="339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9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9">
        <f>C39/'Прил.5 Расчет СМР и ОБ'!E725</f>
        <v/>
      </c>
      <c r="D40" s="211" t="n"/>
      <c r="E40" s="211" t="n"/>
    </row>
    <row r="41">
      <c r="B41" s="210" t="n"/>
      <c r="C41" s="337" t="n"/>
      <c r="D41" s="337" t="n"/>
      <c r="E41" s="337" t="n"/>
    </row>
    <row r="42">
      <c r="B42" s="210" t="inlineStr">
        <is>
          <t>Составил ____________________________  Е. М. Добровольская</t>
        </is>
      </c>
      <c r="C42" s="337" t="n"/>
      <c r="D42" s="337" t="n"/>
      <c r="E42" s="337" t="n"/>
    </row>
    <row r="43">
      <c r="B43" s="210" t="inlineStr">
        <is>
          <t xml:space="preserve">(должность, подпись, инициалы, фамилия) </t>
        </is>
      </c>
      <c r="C43" s="337" t="n"/>
      <c r="D43" s="337" t="n"/>
      <c r="E43" s="337" t="n"/>
    </row>
    <row r="44">
      <c r="B44" s="210" t="n"/>
      <c r="C44" s="337" t="n"/>
      <c r="D44" s="337" t="n"/>
      <c r="E44" s="337" t="n"/>
    </row>
    <row r="45">
      <c r="B45" s="210" t="inlineStr">
        <is>
          <t>Проверил ____________________________ А.В. Костянецкая</t>
        </is>
      </c>
      <c r="C45" s="337" t="n"/>
      <c r="D45" s="337" t="n"/>
      <c r="E45" s="337" t="n"/>
    </row>
    <row r="46">
      <c r="B46" s="370" t="inlineStr">
        <is>
          <t>(должность, подпись, инициалы, фамилия)</t>
        </is>
      </c>
      <c r="D46" s="337" t="n"/>
      <c r="E46" s="337" t="n"/>
    </row>
    <row r="48">
      <c r="B48" s="337" t="n"/>
      <c r="C48" s="337" t="n"/>
      <c r="D48" s="337" t="n"/>
      <c r="E48" s="337" t="n"/>
    </row>
    <row r="49">
      <c r="B49" s="337" t="n"/>
      <c r="C49" s="337" t="n"/>
      <c r="D49" s="337" t="n"/>
      <c r="E49" s="33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zoomScale="40" zoomScaleSheetLayoutView="40" workbookViewId="0">
      <selection activeCell="AY85" sqref="AY85"/>
    </sheetView>
  </sheetViews>
  <sheetFormatPr baseColWidth="8" defaultColWidth="9.140625" defaultRowHeight="15" outlineLevelRow="1"/>
  <cols>
    <col width="5.5703125" customWidth="1" style="343" min="1" max="1"/>
    <col width="22.42578125" customWidth="1" style="343" min="2" max="2"/>
    <col width="39.140625" customWidth="1" style="343" min="3" max="3"/>
    <col width="13.42578125" customWidth="1" style="343" min="4" max="4"/>
    <col width="12.5703125" customWidth="1" style="343" min="5" max="5"/>
    <col width="14.42578125" customWidth="1" style="343" min="6" max="6"/>
    <col width="15.5703125" customWidth="1" style="343" min="7" max="7"/>
    <col width="12.5703125" customWidth="1" style="343" min="8" max="8"/>
    <col width="13.85546875" customWidth="1" style="343" min="9" max="9"/>
    <col width="17.42578125" customWidth="1" style="343" min="10" max="10"/>
    <col width="10.85546875" customWidth="1" style="343" min="11" max="11"/>
    <col width="13.85546875" customWidth="1" style="343" min="12" max="12"/>
    <col width="9.140625" customWidth="1" style="334" min="13" max="13"/>
  </cols>
  <sheetData>
    <row r="1" s="334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s="334">
      <c r="A2" s="343" t="n"/>
      <c r="B2" s="343" t="n"/>
      <c r="C2" s="343" t="n"/>
      <c r="D2" s="343" t="n"/>
      <c r="E2" s="343" t="n"/>
      <c r="F2" s="343" t="n"/>
      <c r="G2" s="343" t="n"/>
      <c r="H2" s="343" t="n"/>
      <c r="I2" s="343" t="n"/>
      <c r="J2" s="343" t="n"/>
      <c r="K2" s="343" t="n"/>
      <c r="L2" s="343" t="n"/>
      <c r="M2" s="343" t="n"/>
      <c r="N2" s="343" t="n"/>
    </row>
    <row r="3" ht="15.75" customHeight="1" s="334">
      <c r="A3" s="343" t="n"/>
      <c r="B3" s="343" t="n"/>
      <c r="C3" s="343" t="n"/>
      <c r="D3" s="343" t="n"/>
      <c r="E3" s="343" t="n"/>
      <c r="F3" s="343" t="n"/>
      <c r="G3" s="343" t="n"/>
      <c r="H3" s="385" t="inlineStr">
        <is>
          <t>Приложение №5</t>
        </is>
      </c>
      <c r="K3" s="343" t="n"/>
      <c r="L3" s="343" t="n"/>
      <c r="M3" s="343" t="n"/>
      <c r="N3" s="343" t="n"/>
    </row>
    <row r="4" s="334">
      <c r="A4" s="343" t="n"/>
      <c r="B4" s="343" t="n"/>
      <c r="C4" s="343" t="n"/>
      <c r="D4" s="343" t="n"/>
      <c r="E4" s="343" t="n"/>
      <c r="F4" s="343" t="n"/>
      <c r="G4" s="343" t="n"/>
      <c r="H4" s="343" t="n"/>
      <c r="I4" s="343" t="n"/>
      <c r="J4" s="343" t="n"/>
      <c r="K4" s="343" t="n"/>
      <c r="L4" s="343" t="n"/>
      <c r="M4" s="343" t="n"/>
      <c r="N4" s="343" t="n"/>
    </row>
    <row r="5" ht="12.75" customFormat="1" customHeight="1" s="337">
      <c r="A5" s="345" t="inlineStr">
        <is>
          <t>Расчет стоимости СМР и оборудования</t>
        </is>
      </c>
    </row>
    <row r="6" ht="12.75" customFormat="1" customHeight="1" s="337">
      <c r="A6" s="345" t="n"/>
      <c r="B6" s="345" t="n"/>
      <c r="C6" s="396" t="n"/>
      <c r="D6" s="345" t="n"/>
      <c r="E6" s="345" t="n"/>
      <c r="F6" s="345" t="n"/>
      <c r="G6" s="345" t="n"/>
      <c r="H6" s="345" t="n"/>
      <c r="I6" s="345" t="n"/>
      <c r="J6" s="345" t="n"/>
    </row>
    <row r="7" ht="12.75" customFormat="1" customHeight="1" s="337">
      <c r="A7" s="252" t="inlineStr">
        <is>
          <t>Наименование разрабатываемого показателя УНЦ</t>
        </is>
      </c>
      <c r="B7" s="245" t="n"/>
      <c r="C7" s="245" t="n"/>
      <c r="D7" s="348" t="inlineStr">
        <is>
          <t>Здания ОПУ, РЩ. Количество присоединений линий электропередачи к РУ от 3 до 5, 220(150) кВ</t>
        </is>
      </c>
    </row>
    <row r="8" ht="12.75" customFormat="1" customHeight="1" s="337">
      <c r="A8" s="348" t="inlineStr">
        <is>
          <t>Единица измерения  — 1 РУ</t>
        </is>
      </c>
      <c r="I8" s="359" t="n"/>
      <c r="J8" s="359" t="n"/>
    </row>
    <row r="9" ht="27" customHeight="1" s="334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0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0" t="n"/>
      <c r="K9" s="343" t="n"/>
      <c r="L9" s="343" t="n"/>
      <c r="M9" s="343" t="n"/>
      <c r="N9" s="343" t="n"/>
    </row>
    <row r="10" ht="28.5" customHeight="1" s="334">
      <c r="A10" s="442" t="n"/>
      <c r="B10" s="442" t="n"/>
      <c r="C10" s="442" t="n"/>
      <c r="D10" s="442" t="n"/>
      <c r="E10" s="442" t="n"/>
      <c r="F10" s="377" t="inlineStr">
        <is>
          <t>на ед. изм.</t>
        </is>
      </c>
      <c r="G10" s="377" t="inlineStr">
        <is>
          <t>общая</t>
        </is>
      </c>
      <c r="H10" s="442" t="n"/>
      <c r="I10" s="377" t="inlineStr">
        <is>
          <t>на ед. изм.</t>
        </is>
      </c>
      <c r="J10" s="377" t="inlineStr">
        <is>
          <t>общая</t>
        </is>
      </c>
      <c r="K10" s="343" t="n"/>
      <c r="L10" s="343" t="n"/>
      <c r="M10" s="343" t="n"/>
      <c r="N10" s="343" t="n"/>
    </row>
    <row r="11" s="334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2" t="n">
        <v>9</v>
      </c>
      <c r="J11" s="372" t="n">
        <v>10</v>
      </c>
      <c r="K11" s="343" t="n"/>
      <c r="L11" s="343" t="n"/>
      <c r="M11" s="343" t="n"/>
      <c r="N11" s="343" t="n"/>
    </row>
    <row r="12">
      <c r="A12" s="377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76" t="n"/>
      <c r="J12" s="276" t="n"/>
    </row>
    <row r="13" ht="25.5" customHeight="1" s="334">
      <c r="A13" s="377" t="n">
        <v>1</v>
      </c>
      <c r="B13" s="247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77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43">
      <c r="A14" s="377" t="n"/>
      <c r="B14" s="377" t="n"/>
      <c r="C14" s="364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80" t="n">
        <v>1</v>
      </c>
      <c r="I14" s="276" t="n"/>
      <c r="J14" s="270">
        <f>SUM(J13:J13)</f>
        <v/>
      </c>
    </row>
    <row r="15" ht="14.25" customFormat="1" customHeight="1" s="343">
      <c r="A15" s="377" t="n"/>
      <c r="B15" s="376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76" t="n"/>
      <c r="J15" s="276" t="n"/>
    </row>
    <row r="16" ht="14.25" customFormat="1" customHeight="1" s="343">
      <c r="A16" s="377" t="n">
        <v>2</v>
      </c>
      <c r="B16" s="377" t="n">
        <v>2</v>
      </c>
      <c r="C16" s="376" t="inlineStr">
        <is>
          <t>Затраты труда машинистов</t>
        </is>
      </c>
      <c r="D16" s="377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80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43">
      <c r="A17" s="377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76" t="n"/>
      <c r="J17" s="276" t="n"/>
    </row>
    <row r="18" ht="14.25" customFormat="1" customHeight="1" s="343">
      <c r="A18" s="377" t="n"/>
      <c r="B18" s="376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76" t="n"/>
      <c r="J18" s="276" t="n"/>
    </row>
    <row r="19" ht="25.5" customFormat="1" customHeight="1" s="343">
      <c r="A19" s="377" t="n">
        <v>3</v>
      </c>
      <c r="B19" s="247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77" t="inlineStr">
        <is>
          <t>маш.-ч</t>
        </is>
      </c>
      <c r="E19" s="262" t="n">
        <v>1197.8239</v>
      </c>
      <c r="F19" s="379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43">
      <c r="A20" s="377" t="n">
        <v>4</v>
      </c>
      <c r="B20" s="247" t="inlineStr">
        <is>
          <t>91.14.01-002</t>
        </is>
      </c>
      <c r="C20" s="376" t="inlineStr">
        <is>
          <t>Автобетоносмесители, объем барабана 5 м3</t>
        </is>
      </c>
      <c r="D20" s="377" t="inlineStr">
        <is>
          <t>маш.-ч</t>
        </is>
      </c>
      <c r="E20" s="262" t="n">
        <v>383.9329</v>
      </c>
      <c r="F20" s="379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43">
      <c r="A21" s="377" t="n">
        <v>5</v>
      </c>
      <c r="B21" s="247" t="inlineStr">
        <is>
          <t>91.18.01-007</t>
        </is>
      </c>
      <c r="C21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7" t="inlineStr">
        <is>
          <t>маш.-ч</t>
        </is>
      </c>
      <c r="E21" s="262" t="n">
        <v>728.77764</v>
      </c>
      <c r="F21" s="379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43">
      <c r="A22" s="377" t="n">
        <v>6</v>
      </c>
      <c r="B22" s="247" t="inlineStr">
        <is>
          <t>91.05.01-017</t>
        </is>
      </c>
      <c r="C22" s="376" t="inlineStr">
        <is>
          <t>Краны башенные, грузоподъемность 8 т</t>
        </is>
      </c>
      <c r="D22" s="377" t="inlineStr">
        <is>
          <t>маш.-ч</t>
        </is>
      </c>
      <c r="E22" s="262" t="n">
        <v>516.856331</v>
      </c>
      <c r="F22" s="379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43">
      <c r="A23" s="377" t="n">
        <v>7</v>
      </c>
      <c r="B23" s="247" t="inlineStr">
        <is>
          <t>91.14.02-001</t>
        </is>
      </c>
      <c r="C23" s="376" t="inlineStr">
        <is>
          <t>Автомобили бортовые, грузоподъемность до 5 т</t>
        </is>
      </c>
      <c r="D23" s="377" t="inlineStr">
        <is>
          <t>маш.-ч</t>
        </is>
      </c>
      <c r="E23" s="262" t="n">
        <v>493.231493</v>
      </c>
      <c r="F23" s="379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43">
      <c r="A24" s="377" t="n">
        <v>8</v>
      </c>
      <c r="B24" s="247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77" t="inlineStr">
        <is>
          <t>маш.-ч</t>
        </is>
      </c>
      <c r="E24" s="262" t="n">
        <v>141.349214</v>
      </c>
      <c r="F24" s="379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43">
      <c r="A25" s="377" t="n">
        <v>9</v>
      </c>
      <c r="B25" s="247" t="inlineStr">
        <is>
          <t>91.05.06-007</t>
        </is>
      </c>
      <c r="C25" s="376" t="inlineStr">
        <is>
          <t>Краны на гусеничном ходу, грузоподъемность 25 т</t>
        </is>
      </c>
      <c r="D25" s="377" t="inlineStr">
        <is>
          <t>маш.-ч</t>
        </is>
      </c>
      <c r="E25" s="262" t="n">
        <v>102.01344</v>
      </c>
      <c r="F25" s="379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43">
      <c r="A26" s="377" t="n">
        <v>10</v>
      </c>
      <c r="B26" s="247" t="inlineStr">
        <is>
          <t>91.05.06-008</t>
        </is>
      </c>
      <c r="C26" s="376" t="inlineStr">
        <is>
          <t>Краны на гусеничном ходу, грузоподъемность 40 т</t>
        </is>
      </c>
      <c r="D26" s="377" t="inlineStr">
        <is>
          <t>маш.-ч</t>
        </is>
      </c>
      <c r="E26" s="262" t="n">
        <v>52.37827</v>
      </c>
      <c r="F26" s="379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38.25" customFormat="1" customHeight="1" s="343">
      <c r="A27" s="377" t="n">
        <v>11</v>
      </c>
      <c r="B27" s="247" t="inlineStr">
        <is>
          <t>91.01.05-084</t>
        </is>
      </c>
      <c r="C27" s="376" t="inlineStr">
        <is>
          <t>Экскаваторы одноковшовые дизельные на гусеничном ходу, емкость ковша 0,4 м3</t>
        </is>
      </c>
      <c r="D27" s="377" t="inlineStr">
        <is>
          <t>маш.-ч</t>
        </is>
      </c>
      <c r="E27" s="262" t="n">
        <v>160.5331</v>
      </c>
      <c r="F27" s="379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43">
      <c r="A28" s="377" t="n">
        <v>12</v>
      </c>
      <c r="B28" s="247" t="inlineStr">
        <is>
          <t>91.05.06-012</t>
        </is>
      </c>
      <c r="C28" s="376" t="inlineStr">
        <is>
          <t>Краны на гусеничном ходу, грузоподъемность до 16 т</t>
        </is>
      </c>
      <c r="D28" s="377" t="inlineStr">
        <is>
          <t>маш.-ч</t>
        </is>
      </c>
      <c r="E28" s="262" t="n">
        <v>83.31085</v>
      </c>
      <c r="F28" s="379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43">
      <c r="A29" s="377" t="n"/>
      <c r="B29" s="377" t="n"/>
      <c r="C29" s="376" t="inlineStr">
        <is>
          <t>Итого основные машины и механизмы</t>
        </is>
      </c>
      <c r="D29" s="377" t="n"/>
      <c r="E29" s="262" t="n"/>
      <c r="F29" s="270" t="n"/>
      <c r="G29" s="270">
        <f>SUM(G19:G28)</f>
        <v/>
      </c>
      <c r="H29" s="380">
        <f>G29/G80</f>
        <v/>
      </c>
      <c r="I29" s="280" t="n"/>
      <c r="J29" s="270">
        <f>SUM(J19:J28)</f>
        <v/>
      </c>
    </row>
    <row r="30" hidden="1" outlineLevel="1" ht="25.5" customFormat="1" customHeight="1" s="343">
      <c r="A30" s="377" t="n">
        <v>13</v>
      </c>
      <c r="B30" s="247" t="inlineStr">
        <is>
          <t>91.17.04-233</t>
        </is>
      </c>
      <c r="C30" s="376" t="inlineStr">
        <is>
          <t>Установки для сварки ручной дуговой (постоянного тока)</t>
        </is>
      </c>
      <c r="D30" s="377" t="inlineStr">
        <is>
          <t>маш.-ч</t>
        </is>
      </c>
      <c r="E30" s="262" t="n">
        <v>917.252266</v>
      </c>
      <c r="F30" s="379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43">
      <c r="A31" s="377" t="n">
        <v>14</v>
      </c>
      <c r="B31" s="247" t="inlineStr">
        <is>
          <t>91.06.05-011</t>
        </is>
      </c>
      <c r="C31" s="376" t="inlineStr">
        <is>
          <t>Погрузчик, грузоподъемность 5 т</t>
        </is>
      </c>
      <c r="D31" s="377" t="inlineStr">
        <is>
          <t>маш.-ч</t>
        </is>
      </c>
      <c r="E31" s="262" t="n">
        <v>79.781678</v>
      </c>
      <c r="F31" s="379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43">
      <c r="A32" s="377" t="n">
        <v>15</v>
      </c>
      <c r="B32" s="247" t="inlineStr">
        <is>
          <t>91.14.01-002</t>
        </is>
      </c>
      <c r="C32" s="376" t="inlineStr">
        <is>
          <t>Автобетоносмесители 5 м3</t>
        </is>
      </c>
      <c r="D32" s="377" t="inlineStr">
        <is>
          <t>маш.-ч</t>
        </is>
      </c>
      <c r="E32" s="262" t="n">
        <v>40.72</v>
      </c>
      <c r="F32" s="379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43">
      <c r="A33" s="377" t="n">
        <v>16</v>
      </c>
      <c r="B33" s="247" t="inlineStr">
        <is>
          <t>91.08.04-021</t>
        </is>
      </c>
      <c r="C33" s="376" t="inlineStr">
        <is>
          <t>Котлы битумные передвижные 400 л</t>
        </is>
      </c>
      <c r="D33" s="377" t="inlineStr">
        <is>
          <t>маш.-ч</t>
        </is>
      </c>
      <c r="E33" s="262" t="n">
        <v>224.49469</v>
      </c>
      <c r="F33" s="379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38.25" customFormat="1" customHeight="1" s="343">
      <c r="A34" s="377" t="n">
        <v>17</v>
      </c>
      <c r="B34" s="247" t="inlineStr">
        <is>
          <t>91.01.05-086</t>
        </is>
      </c>
      <c r="C34" s="376" t="inlineStr">
        <is>
          <t>Экскаваторы одноковшовые дизельные на гусеничном ходу, емкость ковша 0,65 м3</t>
        </is>
      </c>
      <c r="D34" s="377" t="inlineStr">
        <is>
          <t>маш.-ч</t>
        </is>
      </c>
      <c r="E34" s="262" t="n">
        <v>49.29705</v>
      </c>
      <c r="F34" s="379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43">
      <c r="A35" s="377" t="n">
        <v>18</v>
      </c>
      <c r="B35" s="247" t="inlineStr">
        <is>
          <t>91.06.06-048</t>
        </is>
      </c>
      <c r="C35" s="376" t="inlineStr">
        <is>
          <t>Подъемники одномачтовые, грузоподъемность до 500 кг, высота подъема 45 м</t>
        </is>
      </c>
      <c r="D35" s="377" t="inlineStr">
        <is>
          <t>маш.-ч</t>
        </is>
      </c>
      <c r="E35" s="262" t="n">
        <v>164.128402</v>
      </c>
      <c r="F35" s="379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43">
      <c r="A36" s="377" t="n">
        <v>19</v>
      </c>
      <c r="B36" s="247" t="inlineStr">
        <is>
          <t>91.13.01-038</t>
        </is>
      </c>
      <c r="C36" s="376" t="inlineStr">
        <is>
          <t>Машины поливомоечные 6000 л</t>
        </is>
      </c>
      <c r="D36" s="377" t="inlineStr">
        <is>
          <t>маш.-ч</t>
        </is>
      </c>
      <c r="E36" s="262" t="n">
        <v>25.3162</v>
      </c>
      <c r="F36" s="379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43">
      <c r="A37" s="377" t="n">
        <v>20</v>
      </c>
      <c r="B37" s="247" t="inlineStr">
        <is>
          <t>91.17.04-171</t>
        </is>
      </c>
      <c r="C37" s="376" t="inlineStr">
        <is>
          <t>Преобразователи сварочные номинальным сварочным током 315-500 А</t>
        </is>
      </c>
      <c r="D37" s="377" t="inlineStr">
        <is>
          <t>маш.-ч</t>
        </is>
      </c>
      <c r="E37" s="262" t="n">
        <v>188.16678</v>
      </c>
      <c r="F37" s="379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43">
      <c r="A38" s="377" t="n">
        <v>21</v>
      </c>
      <c r="B38" s="247" t="inlineStr">
        <is>
          <t>91.06.06-042</t>
        </is>
      </c>
      <c r="C38" s="376" t="inlineStr">
        <is>
          <t>Подъемники гидравлические высотой подъема: 10 м</t>
        </is>
      </c>
      <c r="D38" s="377" t="inlineStr">
        <is>
          <t>маш.-ч</t>
        </is>
      </c>
      <c r="E38" s="262" t="n">
        <v>70.3516</v>
      </c>
      <c r="F38" s="379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43">
      <c r="A39" s="377" t="n">
        <v>22</v>
      </c>
      <c r="B39" s="247" t="inlineStr">
        <is>
          <t>91.07.07-041</t>
        </is>
      </c>
      <c r="C39" s="376" t="inlineStr">
        <is>
          <t>Растворонасосы 1 м3/ч</t>
        </is>
      </c>
      <c r="D39" s="377" t="inlineStr">
        <is>
          <t>маш.-ч</t>
        </is>
      </c>
      <c r="E39" s="262" t="n">
        <v>123.78585</v>
      </c>
      <c r="F39" s="379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43">
      <c r="A40" s="377" t="n">
        <v>23</v>
      </c>
      <c r="B40" s="247" t="inlineStr">
        <is>
          <t>91.17.04-033</t>
        </is>
      </c>
      <c r="C40" s="376" t="inlineStr">
        <is>
          <t>Агрегаты сварочные двухпостовые для ручной сварки на тракторе, мощность 79 кВт (108 л.с.)</t>
        </is>
      </c>
      <c r="D40" s="377" t="inlineStr">
        <is>
          <t>маш.-ч</t>
        </is>
      </c>
      <c r="E40" s="262" t="n">
        <v>7.142567</v>
      </c>
      <c r="F40" s="379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43">
      <c r="A41" s="377" t="n">
        <v>24</v>
      </c>
      <c r="B41" s="247" t="inlineStr">
        <is>
          <t>91.17.04-031</t>
        </is>
      </c>
      <c r="C41" s="376" t="inlineStr">
        <is>
          <t>Агрегаты для сварки полиэтиленовых труб</t>
        </is>
      </c>
      <c r="D41" s="377" t="inlineStr">
        <is>
          <t>маш.-ч</t>
        </is>
      </c>
      <c r="E41" s="262" t="n">
        <v>9.438288999999999</v>
      </c>
      <c r="F41" s="379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43">
      <c r="A42" s="377" t="n">
        <v>25</v>
      </c>
      <c r="B42" s="247" t="inlineStr">
        <is>
          <t>91.21.07-011</t>
        </is>
      </c>
      <c r="C42" s="376" t="inlineStr">
        <is>
          <t>Машины мозаично-шлифовальные</t>
        </is>
      </c>
      <c r="D42" s="377" t="inlineStr">
        <is>
          <t>маш.-ч</t>
        </is>
      </c>
      <c r="E42" s="262" t="n">
        <v>602.624</v>
      </c>
      <c r="F42" s="379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43">
      <c r="A43" s="377" t="n">
        <v>26</v>
      </c>
      <c r="B43" s="247" t="inlineStr">
        <is>
          <t>91.01.01-035</t>
        </is>
      </c>
      <c r="C43" s="376" t="inlineStr">
        <is>
          <t>Бульдозеры, мощность 79 кВт (108 л.с.)</t>
        </is>
      </c>
      <c r="D43" s="377" t="inlineStr">
        <is>
          <t>маш.-ч</t>
        </is>
      </c>
      <c r="E43" s="262" t="n">
        <v>9.747400000000001</v>
      </c>
      <c r="F43" s="379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43">
      <c r="A44" s="377" t="n">
        <v>27</v>
      </c>
      <c r="B44" s="247" t="inlineStr">
        <is>
          <t>91.06.03-061</t>
        </is>
      </c>
      <c r="C44" s="376" t="inlineStr">
        <is>
          <t>Лебедки электрические тяговым усилием до 12,26 кН (1,25 т)</t>
        </is>
      </c>
      <c r="D44" s="377" t="inlineStr">
        <is>
          <t>маш.-ч</t>
        </is>
      </c>
      <c r="E44" s="262" t="n">
        <v>233.3041</v>
      </c>
      <c r="F44" s="379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43">
      <c r="A45" s="377" t="n">
        <v>28</v>
      </c>
      <c r="B45" s="247" t="inlineStr">
        <is>
          <t>91.21.01-012</t>
        </is>
      </c>
      <c r="C45" s="376" t="inlineStr">
        <is>
          <t>Агрегаты окрасочные высокого давления для окраски поверхностей конструкций, мощность 1 кВт</t>
        </is>
      </c>
      <c r="D45" s="377" t="inlineStr">
        <is>
          <t>маш.-ч</t>
        </is>
      </c>
      <c r="E45" s="262" t="n">
        <v>104.592791</v>
      </c>
      <c r="F45" s="379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43">
      <c r="A46" s="377" t="n">
        <v>29</v>
      </c>
      <c r="B46" s="247" t="inlineStr">
        <is>
          <t>91.01.01-039</t>
        </is>
      </c>
      <c r="C46" s="376" t="inlineStr">
        <is>
          <t>Бульдозеры, мощность 132 кВт (180 л.с.)</t>
        </is>
      </c>
      <c r="D46" s="377" t="inlineStr">
        <is>
          <t>маш.-ч</t>
        </is>
      </c>
      <c r="E46" s="262" t="n">
        <v>4.774</v>
      </c>
      <c r="F46" s="379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43">
      <c r="A47" s="377" t="n">
        <v>30</v>
      </c>
      <c r="B47" s="247" t="inlineStr">
        <is>
          <t>91.18.01-011</t>
        </is>
      </c>
      <c r="C47" s="376" t="inlineStr">
        <is>
          <t>Компрессоры передвижные с электродвигателем давлением 600 кПа (6 ат), производительность 0,5 м3/мин</t>
        </is>
      </c>
      <c r="D47" s="377" t="inlineStr">
        <is>
          <t>маш.-ч</t>
        </is>
      </c>
      <c r="E47" s="262" t="n">
        <v>151.68675</v>
      </c>
      <c r="F47" s="379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43">
      <c r="A48" s="377" t="n">
        <v>31</v>
      </c>
      <c r="B48" s="247" t="inlineStr">
        <is>
          <t>91.06.05-057</t>
        </is>
      </c>
      <c r="C48" s="376" t="inlineStr">
        <is>
          <t>Погрузчики одноковшовые универсальные фронтальные пневмоколесные, грузоподъемность 3 т</t>
        </is>
      </c>
      <c r="D48" s="377" t="inlineStr">
        <is>
          <t>маш.-ч</t>
        </is>
      </c>
      <c r="E48" s="262" t="n">
        <v>5.6</v>
      </c>
      <c r="F48" s="379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43">
      <c r="A49" s="377" t="n">
        <v>32</v>
      </c>
      <c r="B49" s="247" t="inlineStr">
        <is>
          <t>91.05.02-005</t>
        </is>
      </c>
      <c r="C49" s="376" t="inlineStr">
        <is>
          <t>Краны козловые, грузоподъемность 32 т</t>
        </is>
      </c>
      <c r="D49" s="377" t="inlineStr">
        <is>
          <t>маш.-ч</t>
        </is>
      </c>
      <c r="E49" s="262" t="n">
        <v>3.8902</v>
      </c>
      <c r="F49" s="379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43">
      <c r="A50" s="377" t="n">
        <v>33</v>
      </c>
      <c r="B50" s="247" t="inlineStr">
        <is>
          <t>91.07.04-001</t>
        </is>
      </c>
      <c r="C50" s="376" t="inlineStr">
        <is>
          <t>Вибратор глубинный</t>
        </is>
      </c>
      <c r="D50" s="377" t="inlineStr">
        <is>
          <t>маш.-ч</t>
        </is>
      </c>
      <c r="E50" s="262" t="n">
        <v>244.866059</v>
      </c>
      <c r="F50" s="379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43">
      <c r="A51" s="377" t="n">
        <v>34</v>
      </c>
      <c r="B51" s="247" t="inlineStr">
        <is>
          <t>91.07.04-002</t>
        </is>
      </c>
      <c r="C51" s="376" t="inlineStr">
        <is>
          <t>Вибратор поверхностный</t>
        </is>
      </c>
      <c r="D51" s="377" t="inlineStr">
        <is>
          <t>маш.-ч</t>
        </is>
      </c>
      <c r="E51" s="262" t="n">
        <v>886.77352</v>
      </c>
      <c r="F51" s="379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43">
      <c r="A52" s="377" t="n">
        <v>35</v>
      </c>
      <c r="B52" s="247" t="inlineStr">
        <is>
          <t>91.21.01-016</t>
        </is>
      </c>
      <c r="C52" s="376" t="inlineStr">
        <is>
          <t>Агрегаты шпатлево-окрасочные</t>
        </is>
      </c>
      <c r="D52" s="377" t="inlineStr">
        <is>
          <t>маш.-ч</t>
        </is>
      </c>
      <c r="E52" s="262" t="n">
        <v>160.83435</v>
      </c>
      <c r="F52" s="379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43">
      <c r="A53" s="377" t="n">
        <v>36</v>
      </c>
      <c r="B53" s="247" t="inlineStr">
        <is>
          <t>91.08.09-001</t>
        </is>
      </c>
      <c r="C53" s="376" t="inlineStr">
        <is>
          <t>Виброплита с двигателем внутреннего сгорания</t>
        </is>
      </c>
      <c r="D53" s="377" t="inlineStr">
        <is>
          <t>маш.-ч</t>
        </is>
      </c>
      <c r="E53" s="262" t="n">
        <v>7.00947</v>
      </c>
      <c r="F53" s="379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43">
      <c r="A54" s="377" t="n">
        <v>37</v>
      </c>
      <c r="B54" s="247" t="inlineStr">
        <is>
          <t>91.21.22-421</t>
        </is>
      </c>
      <c r="C54" s="376" t="inlineStr">
        <is>
          <t>Термос 100 л</t>
        </is>
      </c>
      <c r="D54" s="377" t="inlineStr">
        <is>
          <t>маш.-ч</t>
        </is>
      </c>
      <c r="E54" s="262" t="n">
        <v>152.6215</v>
      </c>
      <c r="F54" s="379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43">
      <c r="A55" s="377" t="n">
        <v>38</v>
      </c>
      <c r="B55" s="247" t="inlineStr">
        <is>
          <t>91.10.05-005</t>
        </is>
      </c>
      <c r="C55" s="376" t="inlineStr">
        <is>
          <t>Трубоукладчики для труб диаметром до 700 мм, грузоподъемность 12,5 т</t>
        </is>
      </c>
      <c r="D55" s="377" t="inlineStr">
        <is>
          <t>маш.-ч</t>
        </is>
      </c>
      <c r="E55" s="262" t="n">
        <v>1.769461</v>
      </c>
      <c r="F55" s="379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43">
      <c r="A56" s="377" t="n">
        <v>39</v>
      </c>
      <c r="B56" s="247" t="inlineStr">
        <is>
          <t>91.06.03-047</t>
        </is>
      </c>
      <c r="C56" s="376" t="inlineStr">
        <is>
          <t>Лебедки ручные и рычажные тяговым усилием 31,39 кН (3,2 т)</t>
        </is>
      </c>
      <c r="D56" s="377" t="inlineStr">
        <is>
          <t>маш.-ч</t>
        </is>
      </c>
      <c r="E56" s="262" t="n">
        <v>79.968</v>
      </c>
      <c r="F56" s="379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43">
      <c r="A57" s="377" t="n">
        <v>40</v>
      </c>
      <c r="B57" s="247" t="inlineStr">
        <is>
          <t>91.06.01-003</t>
        </is>
      </c>
      <c r="C57" s="376" t="inlineStr">
        <is>
          <t>Домкраты гидравлические, грузоподъемность 63-100 т</t>
        </is>
      </c>
      <c r="D57" s="377" t="inlineStr">
        <is>
          <t>маш.-ч</t>
        </is>
      </c>
      <c r="E57" s="262" t="n">
        <v>245.407585</v>
      </c>
      <c r="F57" s="379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43">
      <c r="A58" s="377" t="n">
        <v>41</v>
      </c>
      <c r="B58" s="247" t="inlineStr">
        <is>
          <t>91.08.03-018</t>
        </is>
      </c>
      <c r="C58" s="376" t="inlineStr">
        <is>
          <t>Катки дорожные самоходные гладкие, масса 13 т</t>
        </is>
      </c>
      <c r="D58" s="377" t="inlineStr">
        <is>
          <t>маш.-ч</t>
        </is>
      </c>
      <c r="E58" s="262" t="n">
        <v>1.629552</v>
      </c>
      <c r="F58" s="379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43">
      <c r="A59" s="377" t="n">
        <v>42</v>
      </c>
      <c r="B59" s="247" t="inlineStr">
        <is>
          <t>91.08.09-023</t>
        </is>
      </c>
      <c r="C59" s="376" t="inlineStr">
        <is>
          <t>Трамбовки пневматические при работе от передвижных компрессорных станций</t>
        </is>
      </c>
      <c r="D59" s="377" t="inlineStr">
        <is>
          <t>маш.-ч</t>
        </is>
      </c>
      <c r="E59" s="262" t="n">
        <v>303.18582</v>
      </c>
      <c r="F59" s="379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43">
      <c r="A60" s="377" t="n">
        <v>43</v>
      </c>
      <c r="B60" s="247" t="inlineStr">
        <is>
          <t>91.17.04-042</t>
        </is>
      </c>
      <c r="C60" s="376" t="inlineStr">
        <is>
          <t>Аппарат для газовой сварки и резки</t>
        </is>
      </c>
      <c r="D60" s="377" t="inlineStr">
        <is>
          <t>маш.-ч</t>
        </is>
      </c>
      <c r="E60" s="262" t="n">
        <v>104.572894</v>
      </c>
      <c r="F60" s="379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43">
      <c r="A61" s="377" t="n">
        <v>44</v>
      </c>
      <c r="B61" s="247" t="inlineStr">
        <is>
          <t>91.08.03-015</t>
        </is>
      </c>
      <c r="C61" s="376" t="inlineStr">
        <is>
          <t>Катки дорожные самоходные гладкие, масса 5 т</t>
        </is>
      </c>
      <c r="D61" s="377" t="inlineStr">
        <is>
          <t>маш.-ч</t>
        </is>
      </c>
      <c r="E61" s="262" t="n">
        <v>1.05966</v>
      </c>
      <c r="F61" s="379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43">
      <c r="A62" s="377" t="n">
        <v>45</v>
      </c>
      <c r="B62" s="247" t="inlineStr">
        <is>
          <t>91.01.02-004</t>
        </is>
      </c>
      <c r="C62" s="376" t="inlineStr">
        <is>
          <t>Автогрейдеры среднего типа, мощность 99 кВт (135 л.с.)</t>
        </is>
      </c>
      <c r="D62" s="377" t="inlineStr">
        <is>
          <t>маш.-ч</t>
        </is>
      </c>
      <c r="E62" s="262" t="n">
        <v>0.728905</v>
      </c>
      <c r="F62" s="379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43">
      <c r="A63" s="377" t="n">
        <v>46</v>
      </c>
      <c r="B63" s="247" t="inlineStr">
        <is>
          <t>91.08.02-002</t>
        </is>
      </c>
      <c r="C63" s="376" t="inlineStr">
        <is>
          <t>Автогудронаторы 7000 л</t>
        </is>
      </c>
      <c r="D63" s="377" t="inlineStr">
        <is>
          <t>маш.-ч</t>
        </is>
      </c>
      <c r="E63" s="262" t="n">
        <v>0.742884</v>
      </c>
      <c r="F63" s="379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43">
      <c r="A64" s="377" t="n">
        <v>47</v>
      </c>
      <c r="B64" s="247" t="inlineStr">
        <is>
          <t>91.07.07-042</t>
        </is>
      </c>
      <c r="C64" s="376" t="inlineStr">
        <is>
          <t>Растворонасосы 3 м3/ч</t>
        </is>
      </c>
      <c r="D64" s="377" t="inlineStr">
        <is>
          <t>маш.-ч</t>
        </is>
      </c>
      <c r="E64" s="262" t="n">
        <v>4.7399</v>
      </c>
      <c r="F64" s="379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43">
      <c r="A65" s="377" t="n">
        <v>48</v>
      </c>
      <c r="B65" s="247" t="inlineStr">
        <is>
          <t>91.06.03-062</t>
        </is>
      </c>
      <c r="C65" s="376" t="inlineStr">
        <is>
          <t>Лебедки электрические тяговым усилием до 31,39 кН (3,2 т)</t>
        </is>
      </c>
      <c r="D65" s="377" t="inlineStr">
        <is>
          <t>маш.-ч</t>
        </is>
      </c>
      <c r="E65" s="262" t="n">
        <v>11.964186</v>
      </c>
      <c r="F65" s="379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43">
      <c r="A66" s="377" t="n">
        <v>49</v>
      </c>
      <c r="B66" s="247" t="inlineStr">
        <is>
          <t>91.06.09-011</t>
        </is>
      </c>
      <c r="C66" s="376" t="inlineStr">
        <is>
          <t>Люлька</t>
        </is>
      </c>
      <c r="D66" s="377" t="inlineStr">
        <is>
          <t>маш.-ч</t>
        </is>
      </c>
      <c r="E66" s="262" t="n">
        <v>1.2888</v>
      </c>
      <c r="F66" s="379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43">
      <c r="A67" s="377" t="n">
        <v>50</v>
      </c>
      <c r="B67" s="247" t="inlineStr">
        <is>
          <t>91.06.06-046</t>
        </is>
      </c>
      <c r="C67" s="376" t="inlineStr">
        <is>
          <t>Подъемники одномачтовые, грузоподъемность до 500 кг, высота подъема 25 м</t>
        </is>
      </c>
      <c r="D67" s="377" t="inlineStr">
        <is>
          <t>маш.-ч</t>
        </is>
      </c>
      <c r="E67" s="262" t="n">
        <v>1.63722</v>
      </c>
      <c r="F67" s="379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43">
      <c r="A68" s="377" t="n">
        <v>51</v>
      </c>
      <c r="B68" s="247" t="inlineStr">
        <is>
          <t>91.06.03-060</t>
        </is>
      </c>
      <c r="C68" s="376" t="inlineStr">
        <is>
          <t>Лебедки электрические тяговым усилием до 5,79 кН (0,59 т)</t>
        </is>
      </c>
      <c r="D68" s="377" t="inlineStr">
        <is>
          <t>маш.-ч</t>
        </is>
      </c>
      <c r="E68" s="262" t="n">
        <v>19.278705</v>
      </c>
      <c r="F68" s="379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43">
      <c r="A69" s="377" t="n">
        <v>52</v>
      </c>
      <c r="B69" s="247" t="inlineStr">
        <is>
          <t>91.08.03-016</t>
        </is>
      </c>
      <c r="C69" s="376" t="inlineStr">
        <is>
          <t>Катки дорожные самоходные гладкие, масса 8 т</t>
        </is>
      </c>
      <c r="D69" s="377" t="inlineStr">
        <is>
          <t>маш.-ч</t>
        </is>
      </c>
      <c r="E69" s="262" t="n">
        <v>0.341487</v>
      </c>
      <c r="F69" s="379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43">
      <c r="A70" s="377" t="n">
        <v>53</v>
      </c>
      <c r="B70" s="247" t="inlineStr">
        <is>
          <t>91.06.03-055</t>
        </is>
      </c>
      <c r="C70" s="376" t="inlineStr">
        <is>
          <t>Лебедки электрические тяговым усилием 19,62 кН (2 т)</t>
        </is>
      </c>
      <c r="D70" s="377" t="inlineStr">
        <is>
          <t>маш.-ч</t>
        </is>
      </c>
      <c r="E70" s="262" t="n">
        <v>2.941807</v>
      </c>
      <c r="F70" s="379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43">
      <c r="A71" s="377" t="n">
        <v>54</v>
      </c>
      <c r="B71" s="247" t="inlineStr">
        <is>
          <t>91.14.03-001</t>
        </is>
      </c>
      <c r="C71" s="376" t="inlineStr">
        <is>
          <t>Автомобиль-самосвал, грузоподъемность до 7 т</t>
        </is>
      </c>
      <c r="D71" s="377" t="inlineStr">
        <is>
          <t>маш.-ч</t>
        </is>
      </c>
      <c r="E71" s="262" t="n">
        <v>0.2093</v>
      </c>
      <c r="F71" s="379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43">
      <c r="A72" s="377" t="n">
        <v>55</v>
      </c>
      <c r="B72" s="247" t="inlineStr">
        <is>
          <t>91.18.01-012</t>
        </is>
      </c>
      <c r="C72" s="376" t="inlineStr">
        <is>
          <t>Компрессоры передвижные с электродвигателем давлением 600 кПа (6 ат), производительность до 3,5 м3/мин</t>
        </is>
      </c>
      <c r="D72" s="377" t="inlineStr">
        <is>
          <t>маш.-ч</t>
        </is>
      </c>
      <c r="E72" s="262" t="n">
        <v>0.5209</v>
      </c>
      <c r="F72" s="379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25.5" customFormat="1" customHeight="1" s="343">
      <c r="A73" s="377" t="n">
        <v>56</v>
      </c>
      <c r="B73" s="247" t="inlineStr">
        <is>
          <t>91.13.01-051</t>
        </is>
      </c>
      <c r="C73" s="376" t="inlineStr">
        <is>
          <t>Трактор с щетками дорожными навесными</t>
        </is>
      </c>
      <c r="D73" s="377" t="inlineStr">
        <is>
          <t>маш.-ч</t>
        </is>
      </c>
      <c r="E73" s="262" t="n">
        <v>0.109835</v>
      </c>
      <c r="F73" s="379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43">
      <c r="A74" s="377" t="n">
        <v>57</v>
      </c>
      <c r="B74" s="247" t="inlineStr">
        <is>
          <t>91.21.22-443</t>
        </is>
      </c>
      <c r="C74" s="376" t="inlineStr">
        <is>
          <t>Установки для изготовления бандажей, диафрагм, пряжек</t>
        </is>
      </c>
      <c r="D74" s="377" t="inlineStr">
        <is>
          <t>маш.-ч</t>
        </is>
      </c>
      <c r="E74" s="262" t="n">
        <v>1.434</v>
      </c>
      <c r="F74" s="379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43">
      <c r="A75" s="377" t="n">
        <v>58</v>
      </c>
      <c r="B75" s="247" t="inlineStr">
        <is>
          <t>91.08.09-024</t>
        </is>
      </c>
      <c r="C75" s="376" t="inlineStr">
        <is>
          <t>Трамбовки пневматические при работе от стационарного компрессора</t>
        </is>
      </c>
      <c r="D75" s="377" t="inlineStr">
        <is>
          <t>маш.-ч</t>
        </is>
      </c>
      <c r="E75" s="262" t="n">
        <v>0.5209</v>
      </c>
      <c r="F75" s="379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43">
      <c r="A76" s="377" t="n">
        <v>59</v>
      </c>
      <c r="B76" s="247" t="inlineStr">
        <is>
          <t>91.06.05-012</t>
        </is>
      </c>
      <c r="C76" s="376" t="inlineStr">
        <is>
          <t>Погрузчики с вилочными подхватами, грузоподъемность 1 т</t>
        </is>
      </c>
      <c r="D76" s="377" t="inlineStr">
        <is>
          <t>маш.-ч</t>
        </is>
      </c>
      <c r="E76" s="262" t="n">
        <v>0.0189</v>
      </c>
      <c r="F76" s="379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43">
      <c r="A77" s="377" t="n">
        <v>60</v>
      </c>
      <c r="B77" s="247" t="inlineStr">
        <is>
          <t>91.06.06-045</t>
        </is>
      </c>
      <c r="C77" s="376" t="inlineStr">
        <is>
          <t>Подъемники одномачтовые, грузоподъемность до 500 кг, высота подъема 15 м</t>
        </is>
      </c>
      <c r="D77" s="377" t="inlineStr">
        <is>
          <t>маш.-ч</t>
        </is>
      </c>
      <c r="E77" s="262" t="n">
        <v>0.0441</v>
      </c>
      <c r="F77" s="379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43">
      <c r="A78" s="377" t="n">
        <v>61</v>
      </c>
      <c r="B78" s="247" t="inlineStr">
        <is>
          <t>91.21.16-012</t>
        </is>
      </c>
      <c r="C78" s="376" t="inlineStr">
        <is>
          <t>Пресс гидравлический с электроприводом</t>
        </is>
      </c>
      <c r="D78" s="377" t="inlineStr">
        <is>
          <t>маш.-ч</t>
        </is>
      </c>
      <c r="E78" s="262" t="n">
        <v>0.6</v>
      </c>
      <c r="F78" s="379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43">
      <c r="A79" s="377" t="n"/>
      <c r="B79" s="377" t="n"/>
      <c r="C79" s="376" t="inlineStr">
        <is>
          <t>Итого прочие машины и механизмы</t>
        </is>
      </c>
      <c r="D79" s="377" t="n"/>
      <c r="E79" s="378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43">
      <c r="A80" s="377" t="n"/>
      <c r="B80" s="377" t="n"/>
      <c r="C80" s="364" t="inlineStr">
        <is>
          <t>Итого по разделу «Машины и механизмы»</t>
        </is>
      </c>
      <c r="D80" s="377" t="n"/>
      <c r="E80" s="378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43">
      <c r="A81" s="377" t="n"/>
      <c r="B81" s="364" t="inlineStr">
        <is>
          <t>Оборудование</t>
        </is>
      </c>
      <c r="C81" s="439" t="n"/>
      <c r="D81" s="439" t="n"/>
      <c r="E81" s="439" t="n"/>
      <c r="F81" s="439" t="n"/>
      <c r="G81" s="439" t="n"/>
      <c r="H81" s="440" t="n"/>
      <c r="I81" s="276" t="n"/>
      <c r="J81" s="276" t="n"/>
    </row>
    <row r="82">
      <c r="A82" s="377" t="n"/>
      <c r="B82" s="376" t="inlineStr">
        <is>
          <t>Основное оборудование</t>
        </is>
      </c>
      <c r="C82" s="439" t="n"/>
      <c r="D82" s="439" t="n"/>
      <c r="E82" s="439" t="n"/>
      <c r="F82" s="439" t="n"/>
      <c r="G82" s="439" t="n"/>
      <c r="H82" s="440" t="n"/>
      <c r="I82" s="276" t="n"/>
      <c r="J82" s="276" t="n"/>
      <c r="K82" s="343" t="n"/>
      <c r="L82" s="343" t="n"/>
    </row>
    <row r="83" ht="38.25" customHeight="1" s="334">
      <c r="A83" s="377" t="n">
        <v>62</v>
      </c>
      <c r="B83" s="247" t="inlineStr">
        <is>
          <t>64.2.03.04-0004</t>
        </is>
      </c>
      <c r="C83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7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43" t="n"/>
      <c r="L83" s="343" t="n"/>
      <c r="M83" s="343" t="n"/>
      <c r="N83" s="343" t="n"/>
    </row>
    <row r="84" ht="25.5" customHeight="1" s="334">
      <c r="A84" s="377" t="n">
        <v>63</v>
      </c>
      <c r="B84" s="247" t="inlineStr">
        <is>
          <t>64.2.03.06-0011</t>
        </is>
      </c>
      <c r="C84" s="376" t="inlineStr">
        <is>
          <t>Сплит системы канального типа, мощность 25 кВт</t>
        </is>
      </c>
      <c r="D84" s="377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43" t="n"/>
      <c r="L84" s="343" t="n"/>
      <c r="M84" s="343" t="n"/>
      <c r="N84" s="343" t="n"/>
    </row>
    <row r="85" ht="25.5" customHeight="1" s="334">
      <c r="A85" s="377" t="n">
        <v>64</v>
      </c>
      <c r="B85" s="247" t="inlineStr">
        <is>
          <t>64.2.03.06-0011</t>
        </is>
      </c>
      <c r="C85" s="376" t="inlineStr">
        <is>
          <t>Сплит системы канального типа, мощность 25 кВт</t>
        </is>
      </c>
      <c r="D85" s="377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43" t="n"/>
      <c r="L85" s="343" t="n"/>
      <c r="M85" s="343" t="n"/>
      <c r="N85" s="343" t="n"/>
    </row>
    <row r="86" ht="38.25" customHeight="1" s="334">
      <c r="A86" s="377" t="n">
        <v>65</v>
      </c>
      <c r="B86" s="247" t="inlineStr">
        <is>
          <t>64.2.03.04-0004</t>
        </is>
      </c>
      <c r="C86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7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43" t="n"/>
      <c r="L86" s="343" t="n"/>
      <c r="M86" s="343" t="n"/>
      <c r="N86" s="343" t="n"/>
    </row>
    <row r="87" ht="38.25" customHeight="1" s="334">
      <c r="A87" s="377" t="n">
        <v>66</v>
      </c>
      <c r="B87" s="247" t="inlineStr">
        <is>
          <t>18.5.06.01-0014</t>
        </is>
      </c>
      <c r="C87" s="37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7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43" t="n"/>
      <c r="L87" s="343" t="n"/>
      <c r="M87" s="343" t="n"/>
      <c r="N87" s="343" t="n"/>
    </row>
    <row r="88" ht="38.25" customHeight="1" s="334">
      <c r="A88" s="377" t="n">
        <v>67</v>
      </c>
      <c r="B88" s="247" t="inlineStr">
        <is>
          <t>64.2.03.04-0004</t>
        </is>
      </c>
      <c r="C88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7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43" t="n"/>
      <c r="L88" s="343" t="n"/>
      <c r="M88" s="343" t="n"/>
      <c r="N88" s="343" t="n"/>
    </row>
    <row r="89">
      <c r="A89" s="377" t="n"/>
      <c r="B89" s="377" t="n"/>
      <c r="C89" s="376" t="inlineStr">
        <is>
          <t>Итого основное оборудование</t>
        </is>
      </c>
      <c r="D89" s="377" t="n"/>
      <c r="E89" s="262" t="n"/>
      <c r="F89" s="379" t="n"/>
      <c r="G89" s="270">
        <f>SUM(G83:G88)</f>
        <v/>
      </c>
      <c r="H89" s="380">
        <f>G89/G112</f>
        <v/>
      </c>
      <c r="I89" s="280" t="n"/>
      <c r="J89" s="270">
        <f>SUM(J83:J88)</f>
        <v/>
      </c>
      <c r="K89" s="343" t="n"/>
      <c r="L89" s="343" t="n"/>
    </row>
    <row r="90" hidden="1" outlineLevel="1" ht="51" customHeight="1" s="334">
      <c r="A90" s="377" t="n">
        <v>68</v>
      </c>
      <c r="B90" s="247" t="inlineStr">
        <is>
          <t>64.2.03.06-0021</t>
        </is>
      </c>
      <c r="C90" s="376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7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43" t="n"/>
      <c r="L90" s="343" t="n"/>
      <c r="M90" s="343" t="n"/>
      <c r="N90" s="343" t="n"/>
    </row>
    <row r="91" hidden="1" outlineLevel="1" ht="38.25" customHeight="1" s="334">
      <c r="A91" s="377" t="n">
        <v>69</v>
      </c>
      <c r="B91" s="247" t="inlineStr">
        <is>
          <t>18.5.06.01-0005</t>
        </is>
      </c>
      <c r="C91" s="376" t="inlineStr">
        <is>
          <t>Конвекторы отопительные высокие напольные стальные с кожухом КПВК-20, тепловая мощность 6,55 кВт</t>
        </is>
      </c>
      <c r="D91" s="377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43" t="n"/>
      <c r="L91" s="343" t="n"/>
      <c r="M91" s="343" t="n"/>
      <c r="N91" s="343" t="n"/>
    </row>
    <row r="92" hidden="1" outlineLevel="1" ht="38.25" customHeight="1" s="334">
      <c r="A92" s="377" t="n">
        <v>70</v>
      </c>
      <c r="B92" s="247" t="inlineStr">
        <is>
          <t>18.5.06.01-0016</t>
        </is>
      </c>
      <c r="C92" s="37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7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43" t="n"/>
      <c r="L92" s="343" t="n"/>
      <c r="M92" s="343" t="n"/>
      <c r="N92" s="343" t="n"/>
    </row>
    <row r="93" hidden="1" outlineLevel="1" ht="51" customHeight="1" s="334">
      <c r="A93" s="377" t="n">
        <v>71</v>
      </c>
      <c r="B93" s="247" t="inlineStr">
        <is>
          <t>69.2.02.05-0162</t>
        </is>
      </c>
      <c r="C93" s="376" t="inlineStr">
        <is>
          <t>Клапаны противопожарные универсальные с электрическим приводом Belimo типа: КПУ-1М-Н размером 150х150 мм</t>
        </is>
      </c>
      <c r="D93" s="377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43" t="n"/>
      <c r="L93" s="343" t="n"/>
      <c r="M93" s="343" t="n"/>
      <c r="N93" s="343" t="n"/>
    </row>
    <row r="94" hidden="1" outlineLevel="1" ht="38.25" customHeight="1" s="334">
      <c r="A94" s="377" t="n">
        <v>72</v>
      </c>
      <c r="B94" s="247" t="inlineStr">
        <is>
          <t>68.1.01.07-0002</t>
        </is>
      </c>
      <c r="C94" s="376" t="inlineStr">
        <is>
          <t>Насосы погружные для дренажа и канализации, производительность 10,6 м3/час, напор 7,5 м.</t>
        </is>
      </c>
      <c r="D94" s="377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43" t="n"/>
      <c r="L94" s="343" t="n"/>
      <c r="M94" s="343" t="n"/>
      <c r="N94" s="343" t="n"/>
    </row>
    <row r="95" hidden="1" outlineLevel="1" ht="38.25" customHeight="1" s="334">
      <c r="A95" s="377" t="n">
        <v>73</v>
      </c>
      <c r="B95" s="247" t="inlineStr">
        <is>
          <t>64.1.04.03-0014</t>
        </is>
      </c>
      <c r="C95" s="376" t="inlineStr">
        <is>
          <t>Вентиляторы осевые из углеродистой стали, ВО 06 300 5С, с электродвигателем АИР63В4</t>
        </is>
      </c>
      <c r="D95" s="377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43" t="n"/>
      <c r="L95" s="343" t="n"/>
      <c r="M95" s="343" t="n"/>
      <c r="N95" s="343" t="n"/>
    </row>
    <row r="96" hidden="1" outlineLevel="1" ht="38.25" customHeight="1" s="334">
      <c r="A96" s="377" t="n">
        <v>74</v>
      </c>
      <c r="B96" s="247" t="inlineStr">
        <is>
          <t>18.5.06.01-0004</t>
        </is>
      </c>
      <c r="C96" s="376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7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43" t="n"/>
      <c r="L96" s="343" t="n"/>
      <c r="M96" s="343" t="n"/>
      <c r="N96" s="343" t="n"/>
    </row>
    <row r="97" hidden="1" outlineLevel="1" ht="38.25" customHeight="1" s="334">
      <c r="A97" s="377" t="n">
        <v>75</v>
      </c>
      <c r="B97" s="247" t="inlineStr">
        <is>
          <t>18.5.06.01-0011</t>
        </is>
      </c>
      <c r="C97" s="376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7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43" t="n"/>
      <c r="L97" s="343" t="n"/>
      <c r="M97" s="343" t="n"/>
      <c r="N97" s="343" t="n"/>
    </row>
    <row r="98" hidden="1" outlineLevel="1" ht="38.25" customHeight="1" s="334">
      <c r="A98" s="377" t="n">
        <v>76</v>
      </c>
      <c r="B98" s="247" t="inlineStr">
        <is>
          <t>18.5.06.01-0005</t>
        </is>
      </c>
      <c r="C98" s="376" t="inlineStr">
        <is>
          <t>Конвекторы отопительные высокие напольные стальные с кожухом КПВК-20, тепловая мощность 6,55 кВт</t>
        </is>
      </c>
      <c r="D98" s="377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43" t="n"/>
      <c r="L98" s="343" t="n"/>
      <c r="M98" s="343" t="n"/>
      <c r="N98" s="343" t="n"/>
    </row>
    <row r="99" hidden="1" outlineLevel="1" ht="38.25" customHeight="1" s="334">
      <c r="A99" s="377" t="n">
        <v>77</v>
      </c>
      <c r="B99" s="247" t="inlineStr">
        <is>
          <t>18.5.06.01-0009</t>
        </is>
      </c>
      <c r="C99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7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43" t="n"/>
      <c r="L99" s="343" t="n"/>
      <c r="M99" s="343" t="n"/>
      <c r="N99" s="343" t="n"/>
    </row>
    <row r="100" hidden="1" outlineLevel="1" ht="38.25" customHeight="1" s="334">
      <c r="A100" s="377" t="n">
        <v>78</v>
      </c>
      <c r="B100" s="247" t="inlineStr">
        <is>
          <t>18.5.06.01-0009</t>
        </is>
      </c>
      <c r="C100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7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43" t="n"/>
      <c r="L100" s="343" t="n"/>
      <c r="M100" s="343" t="n"/>
      <c r="N100" s="343" t="n"/>
    </row>
    <row r="101" hidden="1" outlineLevel="1" ht="38.25" customHeight="1" s="334">
      <c r="A101" s="377" t="n">
        <v>79</v>
      </c>
      <c r="B101" s="247" t="inlineStr">
        <is>
          <t>18.5.06.01-0009</t>
        </is>
      </c>
      <c r="C101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7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43" t="n"/>
      <c r="L101" s="343" t="n"/>
      <c r="M101" s="343" t="n"/>
      <c r="N101" s="343" t="n"/>
    </row>
    <row r="102" hidden="1" outlineLevel="1" ht="51" customHeight="1" s="334">
      <c r="A102" s="377" t="n">
        <v>80</v>
      </c>
      <c r="B102" s="247" t="inlineStr">
        <is>
          <t>69.2.02.05-0172</t>
        </is>
      </c>
      <c r="C102" s="376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7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43" t="n"/>
      <c r="L102" s="343" t="n"/>
      <c r="M102" s="343" t="n"/>
      <c r="N102" s="343" t="n"/>
    </row>
    <row r="103" hidden="1" outlineLevel="1" ht="25.5" customHeight="1" s="334">
      <c r="A103" s="377" t="n">
        <v>81</v>
      </c>
      <c r="B103" s="247" t="inlineStr">
        <is>
          <t>62.1.01.09-0016</t>
        </is>
      </c>
      <c r="C103" s="376" t="inlineStr">
        <is>
          <t>Выключатели автоматические «IEK» ВА47-29 3Р 10А, характеристика С</t>
        </is>
      </c>
      <c r="D103" s="377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43" t="n"/>
      <c r="L103" s="343" t="n"/>
      <c r="M103" s="343" t="n"/>
      <c r="N103" s="343" t="n"/>
    </row>
    <row r="104" hidden="1" outlineLevel="1" ht="38.25" customHeight="1" s="334">
      <c r="A104" s="377" t="n">
        <v>82</v>
      </c>
      <c r="B104" s="247" t="inlineStr">
        <is>
          <t>62.3.02.01-0001</t>
        </is>
      </c>
      <c r="C104" s="376" t="inlineStr">
        <is>
          <t>Выключатели и переключатели защитные (степень защиты: IP30, IP56, IP67) ПВ2-16 М1 56, пластмасса</t>
        </is>
      </c>
      <c r="D104" s="377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43" t="n"/>
      <c r="L104" s="343" t="n"/>
      <c r="M104" s="343" t="n"/>
      <c r="N104" s="343" t="n"/>
    </row>
    <row r="105" hidden="1" outlineLevel="1" s="334">
      <c r="A105" s="377" t="n">
        <v>83</v>
      </c>
      <c r="B105" s="247" t="inlineStr">
        <is>
          <t>62.1.02.16-0007</t>
        </is>
      </c>
      <c r="C105" s="376" t="inlineStr">
        <is>
          <t>Щитки осветительные: ОЩ-12 УХЛ4</t>
        </is>
      </c>
      <c r="D105" s="377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43" t="n"/>
      <c r="L105" s="343" t="n"/>
      <c r="M105" s="343" t="n"/>
      <c r="N105" s="343" t="n"/>
    </row>
    <row r="106" hidden="1" outlineLevel="1" ht="25.5" customHeight="1" s="334">
      <c r="A106" s="377" t="n">
        <v>84</v>
      </c>
      <c r="B106" s="247" t="inlineStr">
        <is>
          <t>62.1.01.09-0017</t>
        </is>
      </c>
      <c r="C106" s="376" t="inlineStr">
        <is>
          <t>Выключатели автоматические: «IEK» ВА47-29 3Р 16А, характеристика С</t>
        </is>
      </c>
      <c r="D106" s="377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43" t="n"/>
      <c r="L106" s="343" t="n"/>
      <c r="M106" s="343" t="n"/>
      <c r="N106" s="343" t="n"/>
    </row>
    <row r="107" hidden="1" outlineLevel="1" ht="25.5" customHeight="1" s="334">
      <c r="A107" s="377" t="n">
        <v>85</v>
      </c>
      <c r="B107" s="247" t="inlineStr">
        <is>
          <t>62.3.02.02-0001</t>
        </is>
      </c>
      <c r="C107" s="376" t="inlineStr">
        <is>
          <t>Выключатели и переключатели открытые (степень защиты IP00): ПВ2-10 М3Б</t>
        </is>
      </c>
      <c r="D107" s="377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43" t="n"/>
      <c r="L107" s="343" t="n"/>
      <c r="M107" s="343" t="n"/>
      <c r="N107" s="343" t="n"/>
    </row>
    <row r="108" hidden="1" outlineLevel="1" ht="38.25" customHeight="1" s="334">
      <c r="A108" s="377" t="n">
        <v>86</v>
      </c>
      <c r="B108" s="247" t="inlineStr">
        <is>
          <t>62.3.02.02-0032</t>
        </is>
      </c>
      <c r="C108" s="376" t="inlineStr">
        <is>
          <t>Пакетные переключатели и переключатели открытые со степенью защиты IP00: ПП2-16/Н2 М3</t>
        </is>
      </c>
      <c r="D108" s="377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43" t="n"/>
      <c r="L108" s="343" t="n"/>
      <c r="M108" s="343" t="n"/>
      <c r="N108" s="343" t="n"/>
    </row>
    <row r="109" hidden="1" outlineLevel="1" ht="25.5" customHeight="1" s="334">
      <c r="A109" s="377" t="n">
        <v>87</v>
      </c>
      <c r="B109" s="247" t="inlineStr">
        <is>
          <t>62.1.02.22-0032</t>
        </is>
      </c>
      <c r="C109" s="376" t="inlineStr">
        <is>
          <t>Ящики с понижающим трансформатором автомат. выключателем,: 12в ЯТП-0,25-4</t>
        </is>
      </c>
      <c r="D109" s="377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43" t="n"/>
      <c r="L109" s="343" t="n"/>
      <c r="M109" s="343" t="n"/>
      <c r="N109" s="343" t="n"/>
    </row>
    <row r="110" hidden="1" outlineLevel="1" ht="25.5" customHeight="1" s="334">
      <c r="A110" s="377" t="n">
        <v>88</v>
      </c>
      <c r="B110" s="247" t="inlineStr">
        <is>
          <t>62.1.01.09-0015</t>
        </is>
      </c>
      <c r="C110" s="376" t="inlineStr">
        <is>
          <t>Выключатели автоматические: «IEK» ВА47-29 2Р 63А, характеристика С</t>
        </is>
      </c>
      <c r="D110" s="377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43" t="n"/>
      <c r="L110" s="343" t="n"/>
      <c r="M110" s="343" t="n"/>
      <c r="N110" s="343" t="n"/>
    </row>
    <row r="111" collapsed="1" s="334">
      <c r="A111" s="377" t="n"/>
      <c r="B111" s="377" t="n"/>
      <c r="C111" s="376" t="inlineStr">
        <is>
          <t>Итого прочее оборудование</t>
        </is>
      </c>
      <c r="D111" s="377" t="n"/>
      <c r="E111" s="262" t="n"/>
      <c r="F111" s="379" t="n"/>
      <c r="G111" s="270">
        <f>SUM(G90:G110)</f>
        <v/>
      </c>
      <c r="H111" s="380">
        <f>G111/G112</f>
        <v/>
      </c>
      <c r="I111" s="280" t="n"/>
      <c r="J111" s="270">
        <f>SUM(J90:J110)</f>
        <v/>
      </c>
      <c r="K111" s="343" t="n"/>
      <c r="L111" s="343" t="n"/>
    </row>
    <row r="112">
      <c r="A112" s="377" t="n"/>
      <c r="B112" s="377" t="n"/>
      <c r="C112" s="364" t="inlineStr">
        <is>
          <t>Итого по разделу «Оборудование»</t>
        </is>
      </c>
      <c r="D112" s="377" t="n"/>
      <c r="E112" s="378" t="n"/>
      <c r="F112" s="379" t="n"/>
      <c r="G112" s="270">
        <f>G111+G89</f>
        <v/>
      </c>
      <c r="H112" s="380">
        <f>H111+H89</f>
        <v/>
      </c>
      <c r="I112" s="280" t="n"/>
      <c r="J112" s="270">
        <f>J111+J89</f>
        <v/>
      </c>
      <c r="K112" s="343" t="n"/>
      <c r="L112" s="343" t="n"/>
    </row>
    <row r="113" ht="25.5" customHeight="1" s="334">
      <c r="A113" s="377" t="n"/>
      <c r="B113" s="377" t="n"/>
      <c r="C113" s="376" t="inlineStr">
        <is>
          <t>в том числе технологическое оборудование</t>
        </is>
      </c>
      <c r="D113" s="377" t="n"/>
      <c r="E113" s="321" t="n"/>
      <c r="F113" s="379" t="n"/>
      <c r="G113" s="270">
        <f>G112</f>
        <v/>
      </c>
      <c r="H113" s="380" t="n"/>
      <c r="I113" s="280" t="n"/>
      <c r="J113" s="270">
        <f>J112</f>
        <v/>
      </c>
      <c r="K113" s="343" t="n"/>
      <c r="L113" s="343" t="n"/>
    </row>
    <row r="114" ht="14.25" customFormat="1" customHeight="1" s="343">
      <c r="A114" s="377" t="n"/>
      <c r="B114" s="364" t="inlineStr">
        <is>
          <t>Материалы</t>
        </is>
      </c>
      <c r="C114" s="439" t="n"/>
      <c r="D114" s="439" t="n"/>
      <c r="E114" s="439" t="n"/>
      <c r="F114" s="439" t="n"/>
      <c r="G114" s="439" t="n"/>
      <c r="H114" s="440" t="n"/>
      <c r="I114" s="276" t="n"/>
      <c r="J114" s="276" t="n"/>
    </row>
    <row r="115" ht="14.25" customFormat="1" customHeight="1" s="343">
      <c r="A115" s="372" t="n"/>
      <c r="B115" s="371" t="inlineStr">
        <is>
          <t>Основные материалы</t>
        </is>
      </c>
      <c r="C115" s="445" t="n"/>
      <c r="D115" s="445" t="n"/>
      <c r="E115" s="445" t="n"/>
      <c r="F115" s="445" t="n"/>
      <c r="G115" s="445" t="n"/>
      <c r="H115" s="446" t="n"/>
      <c r="I115" s="283" t="n"/>
      <c r="J115" s="283" t="n"/>
    </row>
    <row r="116" ht="38.25" customFormat="1" customHeight="1" s="343">
      <c r="A116" s="377" t="n">
        <v>89</v>
      </c>
      <c r="B116" s="377" t="inlineStr">
        <is>
          <t>04.1.02.05-0046</t>
        </is>
      </c>
      <c r="C116" s="376" t="inlineStr">
        <is>
          <t>Смеси бетонные тяжелого бетона (БСТ), крупность заполнителя 20 мм, класс В25 (М350)</t>
        </is>
      </c>
      <c r="D116" s="377" t="inlineStr">
        <is>
          <t>м3</t>
        </is>
      </c>
      <c r="E116" s="262" t="n">
        <v>971.2714999999999</v>
      </c>
      <c r="F116" s="379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43">
      <c r="A117" s="377" t="n">
        <v>90</v>
      </c>
      <c r="B117" s="377" t="inlineStr">
        <is>
          <t>07.2.07.12-0020</t>
        </is>
      </c>
      <c r="C117" s="37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7" t="inlineStr">
        <is>
          <t>т</t>
        </is>
      </c>
      <c r="E117" s="262" t="n">
        <v>41.800836</v>
      </c>
      <c r="F117" s="379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38.25" customFormat="1" customHeight="1" s="343">
      <c r="A118" s="377" t="n">
        <v>91</v>
      </c>
      <c r="B118" s="377" t="inlineStr">
        <is>
          <t>08.4.03.03-0003</t>
        </is>
      </c>
      <c r="C118" s="376" t="inlineStr">
        <is>
          <t>Сталь арматурная рифленая свариваемая, класс А500С, диаметр 10 мм</t>
        </is>
      </c>
      <c r="D118" s="377" t="inlineStr">
        <is>
          <t>т</t>
        </is>
      </c>
      <c r="E118" s="262" t="n">
        <v>55.16289</v>
      </c>
      <c r="F118" s="379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43">
      <c r="A119" s="377" t="n">
        <v>92</v>
      </c>
      <c r="B119" s="377" t="inlineStr">
        <is>
          <t>06.1.01.05-0036</t>
        </is>
      </c>
      <c r="C119" s="376" t="inlineStr">
        <is>
          <t>Кирпич керамический одинарный, размер 250х120х65 мм, марка 125</t>
        </is>
      </c>
      <c r="D119" s="377" t="inlineStr">
        <is>
          <t>1000 шт</t>
        </is>
      </c>
      <c r="E119" s="262" t="n">
        <v>135.41435</v>
      </c>
      <c r="F119" s="379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43">
      <c r="A120" s="377" t="n">
        <v>93</v>
      </c>
      <c r="B120" s="377" t="inlineStr">
        <is>
          <t>20.2.07.06-0020</t>
        </is>
      </c>
      <c r="C120" s="376" t="inlineStr">
        <is>
          <t>Лоток кабельный проволочный, размер 600х100 мм, горячеоцинкованный</t>
        </is>
      </c>
      <c r="D120" s="377" t="inlineStr">
        <is>
          <t>м</t>
        </is>
      </c>
      <c r="E120" s="262" t="n">
        <v>2100</v>
      </c>
      <c r="F120" s="379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43">
      <c r="A121" s="377" t="n">
        <v>94</v>
      </c>
      <c r="B121" s="377" t="inlineStr">
        <is>
          <t>24.3.05.01-0042</t>
        </is>
      </c>
      <c r="C121" s="37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7" t="inlineStr">
        <is>
          <t>шт</t>
        </is>
      </c>
      <c r="E121" s="262" t="n">
        <v>2930</v>
      </c>
      <c r="F121" s="379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63.75" customFormat="1" customHeight="1" s="343">
      <c r="A122" s="377" t="n">
        <v>95</v>
      </c>
      <c r="B122" s="377" t="inlineStr">
        <is>
          <t>20.3.03.04-0279</t>
        </is>
      </c>
      <c r="C122" s="37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7" t="inlineStr">
        <is>
          <t>шт.</t>
        </is>
      </c>
      <c r="E122" s="262" t="n">
        <v>243</v>
      </c>
      <c r="F122" s="379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43">
      <c r="A123" s="377" t="n">
        <v>96</v>
      </c>
      <c r="B123" s="377" t="inlineStr">
        <is>
          <t>20.2.03.03-0039</t>
        </is>
      </c>
      <c r="C123" s="376" t="inlineStr">
        <is>
          <t>Консоль кабельная усиленная сейсмостойкая горячеоцинкованная КУ-150</t>
        </is>
      </c>
      <c r="D123" s="377" t="inlineStr">
        <is>
          <t>шт</t>
        </is>
      </c>
      <c r="E123" s="262" t="n">
        <v>1670</v>
      </c>
      <c r="F123" s="379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43">
      <c r="A124" s="377" t="n">
        <v>97</v>
      </c>
      <c r="B124" s="377" t="inlineStr">
        <is>
          <t>23.8.05.03-0009</t>
        </is>
      </c>
      <c r="C124" s="376" t="inlineStr">
        <is>
          <t>Контргайка из ковкого чугуна с цилиндрической резьбой,</t>
        </is>
      </c>
      <c r="D124" s="377" t="inlineStr">
        <is>
          <t>10 шт</t>
        </is>
      </c>
      <c r="E124" s="377" t="n">
        <v>768</v>
      </c>
      <c r="F124" s="379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43">
      <c r="A125" s="377" t="n">
        <v>98</v>
      </c>
      <c r="B125" s="377" t="inlineStr">
        <is>
          <t>20.2.03.03-0041</t>
        </is>
      </c>
      <c r="C125" s="376" t="inlineStr">
        <is>
          <t>Консоль кабельная усиленная сейсмостойкая горячеоцинкованная КУ-300</t>
        </is>
      </c>
      <c r="D125" s="377" t="inlineStr">
        <is>
          <t>шт</t>
        </is>
      </c>
      <c r="E125" s="262" t="n">
        <v>1200</v>
      </c>
      <c r="F125" s="379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43">
      <c r="A126" s="377" t="n">
        <v>99</v>
      </c>
      <c r="B126" s="377" t="inlineStr">
        <is>
          <t>08.3.09.02-0010</t>
        </is>
      </c>
      <c r="C126" s="376" t="inlineStr">
        <is>
          <t>Профилированный лист оцинкованный окрашенный: Н60-845-0,8</t>
        </is>
      </c>
      <c r="D126" s="377" t="inlineStr">
        <is>
          <t>т</t>
        </is>
      </c>
      <c r="E126" s="262" t="n">
        <v>13.67</v>
      </c>
      <c r="F126" s="379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38.25" customFormat="1" customHeight="1" s="343">
      <c r="A127" s="377" t="n">
        <v>100</v>
      </c>
      <c r="B127" s="377" t="inlineStr">
        <is>
          <t>08.4.03.03-0006</t>
        </is>
      </c>
      <c r="C127" s="376" t="inlineStr">
        <is>
          <t>Сталь арматурная рифленая свариваемая, класс А500С, диаметр 16 мм</t>
        </is>
      </c>
      <c r="D127" s="377" t="inlineStr">
        <is>
          <t>т</t>
        </is>
      </c>
      <c r="E127" s="262" t="n">
        <v>21.898</v>
      </c>
      <c r="F127" s="379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43">
      <c r="A128" s="377" t="n">
        <v>101</v>
      </c>
      <c r="B128" s="377" t="inlineStr">
        <is>
          <t>20.2.03.03-0043</t>
        </is>
      </c>
      <c r="C128" s="376" t="inlineStr">
        <is>
          <t>Консоль кабельная усиленная сейсмостойкая горячеоцинкованная КУ-500</t>
        </is>
      </c>
      <c r="D128" s="377" t="inlineStr">
        <is>
          <t>шт.</t>
        </is>
      </c>
      <c r="E128" s="262" t="n">
        <v>872</v>
      </c>
      <c r="F128" s="379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43">
      <c r="A129" s="377" t="n">
        <v>102</v>
      </c>
      <c r="B129" s="377" t="inlineStr">
        <is>
          <t>11.3.02.01-0033</t>
        </is>
      </c>
      <c r="C129" s="37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7" t="inlineStr">
        <is>
          <t>м2</t>
        </is>
      </c>
      <c r="E129" s="262" t="n">
        <v>43.776</v>
      </c>
      <c r="F129" s="379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43">
      <c r="A130" s="377" t="n">
        <v>103</v>
      </c>
      <c r="B130" s="377" t="inlineStr">
        <is>
          <t>64.1.02.01-0057</t>
        </is>
      </c>
      <c r="C130" s="37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7" t="inlineStr">
        <is>
          <t>шт.</t>
        </is>
      </c>
      <c r="E130" s="262" t="n">
        <v>4</v>
      </c>
      <c r="F130" s="379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43">
      <c r="A131" s="377" t="n">
        <v>104</v>
      </c>
      <c r="B131" s="377" t="inlineStr">
        <is>
          <t>22.2.02.11-0011</t>
        </is>
      </c>
      <c r="C131" s="376" t="inlineStr">
        <is>
          <t>Болты крепежные грубой точности с гайками и шайбами БЧК-350</t>
        </is>
      </c>
      <c r="D131" s="377" t="inlineStr">
        <is>
          <t>шт</t>
        </is>
      </c>
      <c r="E131" s="262" t="n">
        <v>10800</v>
      </c>
      <c r="F131" s="379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43">
      <c r="A132" s="377" t="n">
        <v>105</v>
      </c>
      <c r="B132" s="377" t="inlineStr">
        <is>
          <t>20.2.07.06-0012</t>
        </is>
      </c>
      <c r="C132" s="376" t="inlineStr">
        <is>
          <t>Лоток кабельный проволочный, размер 300х80 мм, горячеоцинкованный</t>
        </is>
      </c>
      <c r="D132" s="377" t="inlineStr">
        <is>
          <t>м</t>
        </is>
      </c>
      <c r="E132" s="262" t="n">
        <v>1200</v>
      </c>
      <c r="F132" s="379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43">
      <c r="A133" s="377" t="n">
        <v>106</v>
      </c>
      <c r="B133" s="377" t="inlineStr">
        <is>
          <t>20.3.03.07-0093</t>
        </is>
      </c>
      <c r="C133" s="376" t="inlineStr">
        <is>
          <t>Светильник потолочный GM: A40-16-31-CM-40-V с декоративной накладкой</t>
        </is>
      </c>
      <c r="D133" s="377" t="inlineStr">
        <is>
          <t>шт.</t>
        </is>
      </c>
      <c r="E133" s="262" t="n">
        <v>118</v>
      </c>
      <c r="F133" s="379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43">
      <c r="A134" s="377" t="n">
        <v>107</v>
      </c>
      <c r="B134" s="377" t="inlineStr">
        <is>
          <t>04.1.02.05-0040</t>
        </is>
      </c>
      <c r="C134" s="376" t="inlineStr">
        <is>
          <t>Смеси бетонные тяжелого бетона (БСТ), крупность заполнителя 20 мм, класс В7,5 (М100)</t>
        </is>
      </c>
      <c r="D134" s="377" t="inlineStr">
        <is>
          <t>м3</t>
        </is>
      </c>
      <c r="E134" s="262" t="n">
        <v>148.7262</v>
      </c>
      <c r="F134" s="379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43">
      <c r="A135" s="377" t="n">
        <v>108</v>
      </c>
      <c r="B135" s="377" t="inlineStr">
        <is>
          <t>06.2.05.03-1004</t>
        </is>
      </c>
      <c r="C135" s="376" t="inlineStr">
        <is>
          <t>Плитка керамогранитная, размер 600x600x10 мм</t>
        </is>
      </c>
      <c r="D135" s="377" t="inlineStr">
        <is>
          <t>м2</t>
        </is>
      </c>
      <c r="E135" s="262" t="n">
        <v>929.22</v>
      </c>
      <c r="F135" s="379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43">
      <c r="A136" s="377" t="n">
        <v>109</v>
      </c>
      <c r="B136" s="377" t="inlineStr">
        <is>
          <t>12.1.02.03-0195</t>
        </is>
      </c>
      <c r="C136" s="37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7" t="inlineStr">
        <is>
          <t>м2</t>
        </is>
      </c>
      <c r="E136" s="262" t="n">
        <v>2805.576</v>
      </c>
      <c r="F136" s="379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43">
      <c r="A137" s="377" t="n">
        <v>110</v>
      </c>
      <c r="B137" s="377" t="inlineStr">
        <is>
          <t>20.2.03.03-0043</t>
        </is>
      </c>
      <c r="C137" s="376" t="inlineStr">
        <is>
          <t>Консоль кабельная усиленная сейсмостойкая горячеоцинкованная КУ-500</t>
        </is>
      </c>
      <c r="D137" s="377" t="inlineStr">
        <is>
          <t>шт</t>
        </is>
      </c>
      <c r="E137" s="262" t="n">
        <v>520</v>
      </c>
      <c r="F137" s="379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43">
      <c r="A138" s="377" t="n">
        <v>111</v>
      </c>
      <c r="B138" s="377" t="inlineStr">
        <is>
          <t>01.2.03.03-0122</t>
        </is>
      </c>
      <c r="C138" s="37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7" t="inlineStr">
        <is>
          <t>кг</t>
        </is>
      </c>
      <c r="E138" s="377" t="n">
        <v>4880.55</v>
      </c>
      <c r="F138" s="379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43">
      <c r="A139" s="377" t="n">
        <v>112</v>
      </c>
      <c r="B139" s="377" t="inlineStr">
        <is>
          <t>01.7.15.02-0011</t>
        </is>
      </c>
      <c r="C139" s="376" t="inlineStr">
        <is>
          <t>Анкер, со стопорным винтом M6х23.5 А4, с гайкой фиксатором А4, диаметр 15 мм</t>
        </is>
      </c>
      <c r="D139" s="377" t="inlineStr">
        <is>
          <t>1000 шт</t>
        </is>
      </c>
      <c r="E139" s="377" t="n">
        <v>24.61</v>
      </c>
      <c r="F139" s="379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43">
      <c r="A140" s="377" t="n">
        <v>113</v>
      </c>
      <c r="B140" s="377" t="inlineStr">
        <is>
          <t>21.1.06.10-0169</t>
        </is>
      </c>
      <c r="C140" s="376" t="inlineStr">
        <is>
          <t>Кабель силовой с медными жилами ВВГнг(A)-FRLS 3х2,5ок-1000</t>
        </is>
      </c>
      <c r="D140" s="377" t="inlineStr">
        <is>
          <t>1000 м</t>
        </is>
      </c>
      <c r="E140" s="262" t="n">
        <v>2.55</v>
      </c>
      <c r="F140" s="379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43">
      <c r="A141" s="377" t="n">
        <v>114</v>
      </c>
      <c r="B141" s="377" t="inlineStr">
        <is>
          <t>04.3.01.09-0015</t>
        </is>
      </c>
      <c r="C141" s="376" t="inlineStr">
        <is>
          <t>Раствор готовый кладочный, цементный, М150</t>
        </is>
      </c>
      <c r="D141" s="377" t="inlineStr">
        <is>
          <t>м3</t>
        </is>
      </c>
      <c r="E141" s="262" t="n">
        <v>109.98818</v>
      </c>
      <c r="F141" s="379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43">
      <c r="A142" s="377" t="n">
        <v>115</v>
      </c>
      <c r="B142" s="377" t="inlineStr">
        <is>
          <t>05.1.01.13-0043</t>
        </is>
      </c>
      <c r="C142" s="376" t="inlineStr">
        <is>
          <t>Плита железобетонная покрытий, перекрытий и днищ</t>
        </is>
      </c>
      <c r="D142" s="377" t="inlineStr">
        <is>
          <t>м3</t>
        </is>
      </c>
      <c r="E142" s="262" t="n">
        <v>43.26</v>
      </c>
      <c r="F142" s="379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43">
      <c r="A143" s="377" t="n">
        <v>116</v>
      </c>
      <c r="B143" s="377" t="inlineStr">
        <is>
          <t>20.2.07.03-0006</t>
        </is>
      </c>
      <c r="C143" s="376" t="inlineStr">
        <is>
          <t>Лоток кабельный лестничного типа Л-400, ширина 400 мм</t>
        </is>
      </c>
      <c r="D143" s="377" t="inlineStr">
        <is>
          <t>м</t>
        </is>
      </c>
      <c r="E143" s="262" t="n">
        <v>1293</v>
      </c>
      <c r="F143" s="379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43">
      <c r="A144" s="377" t="n">
        <v>117</v>
      </c>
      <c r="B144" s="377" t="inlineStr">
        <is>
          <t>01.7.15.02-0011</t>
        </is>
      </c>
      <c r="C144" s="376" t="inlineStr">
        <is>
          <t>Анкер, со стопорным винтом M6х23.5 А4, с гайкой фиксатором А4, диаметр 15 мм</t>
        </is>
      </c>
      <c r="D144" s="377" t="inlineStr">
        <is>
          <t>100 шт</t>
        </is>
      </c>
      <c r="E144" s="377" t="n">
        <v>20</v>
      </c>
      <c r="F144" s="379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38.25" customFormat="1" customHeight="1" s="343">
      <c r="A145" s="377" t="n">
        <v>118</v>
      </c>
      <c r="B145" s="377" t="inlineStr">
        <is>
          <t>08.4.03.03-0009</t>
        </is>
      </c>
      <c r="C145" s="376" t="inlineStr">
        <is>
          <t>Сталь арматурная рифленая свариваемая, класс А500С, диаметр 25 мм</t>
        </is>
      </c>
      <c r="D145" s="377" t="inlineStr">
        <is>
          <t>т</t>
        </is>
      </c>
      <c r="E145" s="262" t="n">
        <v>9.875999999999999</v>
      </c>
      <c r="F145" s="379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43">
      <c r="A146" s="377" t="n">
        <v>119</v>
      </c>
      <c r="B146" s="377" t="inlineStr">
        <is>
          <t>04.1.02.05-0006</t>
        </is>
      </c>
      <c r="C146" s="376" t="inlineStr">
        <is>
          <t>Смеси бетонные тяжелого бетона (БСТ), класс В15 (М200)</t>
        </is>
      </c>
      <c r="D146" s="377" t="inlineStr">
        <is>
          <t>м3</t>
        </is>
      </c>
      <c r="E146" s="262" t="n">
        <v>91.29000000000001</v>
      </c>
      <c r="F146" s="379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43">
      <c r="A147" s="377" t="n">
        <v>120</v>
      </c>
      <c r="B147" s="377" t="inlineStr">
        <is>
          <t>11.2.09.08-0001</t>
        </is>
      </c>
      <c r="C147" s="376" t="inlineStr">
        <is>
          <t>Панели фальшпола из ДСП размер 600x600x40,5 мм со стальным листом снизу и антистатическим ПВХ сверху</t>
        </is>
      </c>
      <c r="D147" s="377" t="inlineStr">
        <is>
          <t>м2</t>
        </is>
      </c>
      <c r="E147" s="262">
        <f>0.6*0.6*559</f>
        <v/>
      </c>
      <c r="F147" s="379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43">
      <c r="A148" s="377" t="n">
        <v>121</v>
      </c>
      <c r="B148" s="377" t="inlineStr">
        <is>
          <t>08.1.02.03-0041</t>
        </is>
      </c>
      <c r="C148" s="376" t="inlineStr">
        <is>
          <t>Кронштейн выравнивающий стальной оцинкованный, высота профиля 200 мм, толщина металла 1,2 мм</t>
        </is>
      </c>
      <c r="D148" s="377" t="inlineStr">
        <is>
          <t>шт</t>
        </is>
      </c>
      <c r="E148" s="262" t="n">
        <v>2986.0818</v>
      </c>
      <c r="F148" s="379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43">
      <c r="A149" s="377" t="n">
        <v>122</v>
      </c>
      <c r="B149" s="377" t="inlineStr">
        <is>
          <t>20.2.03.17-0001</t>
        </is>
      </c>
      <c r="C149" s="376" t="inlineStr">
        <is>
          <t>Скоба для крепления кабельной трассы верхняя с основанием 50 мм, из оцинкованной стали</t>
        </is>
      </c>
      <c r="D149" s="377" t="inlineStr">
        <is>
          <t>шт.</t>
        </is>
      </c>
      <c r="E149" s="262" t="n">
        <v>1744</v>
      </c>
      <c r="F149" s="379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43">
      <c r="A150" s="377" t="n">
        <v>123</v>
      </c>
      <c r="B150" s="377" t="inlineStr">
        <is>
          <t>14.5.11.02-0101</t>
        </is>
      </c>
      <c r="C150" s="376" t="inlineStr">
        <is>
          <t>Шпатлевка водно-дисперсионная</t>
        </is>
      </c>
      <c r="D150" s="377" t="inlineStr">
        <is>
          <t>т</t>
        </is>
      </c>
      <c r="E150" s="262" t="n">
        <v>4.317391</v>
      </c>
      <c r="F150" s="379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38.25" customFormat="1" customHeight="1" s="343">
      <c r="A151" s="377" t="n">
        <v>124</v>
      </c>
      <c r="B151" s="377" t="inlineStr">
        <is>
          <t>08.4.03.03-0008</t>
        </is>
      </c>
      <c r="C151" s="376" t="inlineStr">
        <is>
          <t>Сталь арматурная рифленая свариваемая, класс А500С, диаметр 20 мм</t>
        </is>
      </c>
      <c r="D151" s="377" t="inlineStr">
        <is>
          <t>т</t>
        </is>
      </c>
      <c r="E151" s="262" t="n">
        <v>8.928599999999999</v>
      </c>
      <c r="F151" s="379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43">
      <c r="A152" s="377" t="n">
        <v>125</v>
      </c>
      <c r="B152" s="377" t="inlineStr">
        <is>
          <t>04.1.02.05-0029</t>
        </is>
      </c>
      <c r="C152" s="376" t="inlineStr">
        <is>
          <t>Смеси бетонные тяжелого бетона (БСТ), крупность заполнителя 10 мм, класс В25 (М350)</t>
        </is>
      </c>
      <c r="D152" s="377" t="inlineStr">
        <is>
          <t>м3</t>
        </is>
      </c>
      <c r="E152" s="262" t="n">
        <v>65.42659999999999</v>
      </c>
      <c r="F152" s="379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43">
      <c r="A153" s="377" t="n">
        <v>126</v>
      </c>
      <c r="B153" s="377" t="inlineStr">
        <is>
          <t>21.1.06.10-0377</t>
        </is>
      </c>
      <c r="C153" s="376" t="inlineStr">
        <is>
          <t>Кабель силовой с медными жилами ВВГнг(A)-LS 3х2,5ок(N, PE)-1000</t>
        </is>
      </c>
      <c r="D153" s="377" t="inlineStr">
        <is>
          <t>1000 м</t>
        </is>
      </c>
      <c r="E153" s="262" t="n">
        <v>3.366</v>
      </c>
      <c r="F153" s="379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43">
      <c r="A154" s="377" t="n">
        <v>127</v>
      </c>
      <c r="B154" s="377" t="inlineStr">
        <is>
          <t>08.4.01.02-0013</t>
        </is>
      </c>
      <c r="C154" s="37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7" t="inlineStr">
        <is>
          <t>т</t>
        </is>
      </c>
      <c r="E154" s="262" t="n">
        <v>7.0712</v>
      </c>
      <c r="F154" s="379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43">
      <c r="A155" s="377" t="n">
        <v>128</v>
      </c>
      <c r="B155" s="377" t="inlineStr">
        <is>
          <t>12.2.04.05-0001</t>
        </is>
      </c>
      <c r="C155" s="376" t="inlineStr">
        <is>
          <t>Маты прошивные из минеральной ваты, в обкладках из стеклоткани М3-100, негорючие, толщина 50 мм</t>
        </is>
      </c>
      <c r="D155" s="377" t="inlineStr">
        <is>
          <t>м3</t>
        </is>
      </c>
      <c r="E155" s="262" t="n">
        <v>61.903</v>
      </c>
      <c r="F155" s="379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43">
      <c r="A156" s="377" t="n">
        <v>129</v>
      </c>
      <c r="B156" s="377" t="inlineStr">
        <is>
          <t>22.2.02.11-0011</t>
        </is>
      </c>
      <c r="C156" s="376" t="inlineStr">
        <is>
          <t>Болты крепежные грубой точности с гайками и шайбами БЧК-350</t>
        </is>
      </c>
      <c r="D156" s="377" t="inlineStr">
        <is>
          <t>шт</t>
        </is>
      </c>
      <c r="E156" s="262" t="n">
        <v>5500</v>
      </c>
      <c r="F156" s="379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51" customFormat="1" customHeight="1" s="343">
      <c r="A157" s="377" t="n">
        <v>130</v>
      </c>
      <c r="B157" s="377" t="inlineStr">
        <is>
          <t>18.1.04.03-0053</t>
        </is>
      </c>
      <c r="C157" s="376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7" t="inlineStr">
        <is>
          <t>шт.</t>
        </is>
      </c>
      <c r="E157" s="262" t="n">
        <v>4</v>
      </c>
      <c r="F157" s="379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43">
      <c r="A158" s="377" t="n">
        <v>131</v>
      </c>
      <c r="B158" s="377" t="inlineStr">
        <is>
          <t>08.1.02.23-0011</t>
        </is>
      </c>
      <c r="C158" s="37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7" t="inlineStr">
        <is>
          <t>м2</t>
        </is>
      </c>
      <c r="E158" s="262" t="n">
        <v>741</v>
      </c>
      <c r="F158" s="379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43">
      <c r="A159" s="377" t="n">
        <v>132</v>
      </c>
      <c r="B159" s="377" t="inlineStr">
        <is>
          <t>07.2.06.03-0193</t>
        </is>
      </c>
      <c r="C159" s="376" t="inlineStr">
        <is>
          <t>Профиль стоечный: S1P толщиной стали 1,5 мм, шириной 200 мм</t>
        </is>
      </c>
      <c r="D159" s="377" t="inlineStr">
        <is>
          <t>м</t>
        </is>
      </c>
      <c r="E159" s="262" t="n">
        <v>690</v>
      </c>
      <c r="F159" s="379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43">
      <c r="A160" s="377" t="n">
        <v>133</v>
      </c>
      <c r="B160" s="377" t="inlineStr">
        <is>
          <t>04.3.01.12-0003</t>
        </is>
      </c>
      <c r="C160" s="376" t="inlineStr">
        <is>
          <t>Раствор кладочный, цементно-известковый, М50</t>
        </is>
      </c>
      <c r="D160" s="377" t="inlineStr">
        <is>
          <t>м3</t>
        </is>
      </c>
      <c r="E160" s="262" t="n">
        <v>82.06601999999999</v>
      </c>
      <c r="F160" s="379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43">
      <c r="A161" s="377" t="n">
        <v>134</v>
      </c>
      <c r="B161" s="377" t="inlineStr">
        <is>
          <t>23.8.05.03-0009</t>
        </is>
      </c>
      <c r="C161" s="376" t="inlineStr">
        <is>
          <t>Контргайка из ковкого чугуна с цилиндрической резьбой,</t>
        </is>
      </c>
      <c r="D161" s="377" t="inlineStr">
        <is>
          <t>10 шт.</t>
        </is>
      </c>
      <c r="E161" s="377" t="n">
        <v>245.8</v>
      </c>
      <c r="F161" s="379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43">
      <c r="A162" s="377" t="n">
        <v>135</v>
      </c>
      <c r="B162" s="377" t="inlineStr">
        <is>
          <t>08.4.03.02-0002</t>
        </is>
      </c>
      <c r="C162" s="376" t="inlineStr">
        <is>
          <t>Сталь арматурная, горячекатаная, гладкая, класс А-I, диаметр 8 мм</t>
        </is>
      </c>
      <c r="D162" s="377" t="inlineStr">
        <is>
          <t>т</t>
        </is>
      </c>
      <c r="E162" s="262" t="n">
        <v>6.227</v>
      </c>
      <c r="F162" s="379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43">
      <c r="A163" s="377" t="n">
        <v>136</v>
      </c>
      <c r="B163" s="377" t="inlineStr">
        <is>
          <t>20.2.07.03-0006</t>
        </is>
      </c>
      <c r="C163" s="376" t="inlineStr">
        <is>
          <t>Лоток кабельный лестничного типа Л-400, ширина 400 мм</t>
        </is>
      </c>
      <c r="D163" s="377" t="inlineStr">
        <is>
          <t>м</t>
        </is>
      </c>
      <c r="E163" s="262" t="n">
        <v>951</v>
      </c>
      <c r="F163" s="379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43">
      <c r="A164" s="377" t="n">
        <v>137</v>
      </c>
      <c r="B164" s="377" t="inlineStr">
        <is>
          <t>07.2.06.03-0193</t>
        </is>
      </c>
      <c r="C164" s="376" t="inlineStr">
        <is>
          <t>Профиль стоечный: S1P толщиной стали 1,5 мм, шириной 200 мм</t>
        </is>
      </c>
      <c r="D164" s="377" t="inlineStr">
        <is>
          <t>м</t>
        </is>
      </c>
      <c r="E164" s="262" t="n">
        <v>630</v>
      </c>
      <c r="F164" s="379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43">
      <c r="A165" s="377" t="n">
        <v>138</v>
      </c>
      <c r="B165" s="377" t="inlineStr">
        <is>
          <t>23.8.05.03-0009</t>
        </is>
      </c>
      <c r="C165" s="376" t="inlineStr">
        <is>
          <t>Контргайка из ковкого чугуна с цилиндрической резьбой,</t>
        </is>
      </c>
      <c r="D165" s="377" t="inlineStr">
        <is>
          <t>10 шт</t>
        </is>
      </c>
      <c r="E165" s="377" t="n">
        <v>235.1</v>
      </c>
      <c r="F165" s="379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43">
      <c r="A166" s="377" t="n">
        <v>139</v>
      </c>
      <c r="B166" s="377" t="inlineStr">
        <is>
          <t>07.2.07.12-0019</t>
        </is>
      </c>
      <c r="C166" s="37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7" t="inlineStr">
        <is>
          <t>т</t>
        </is>
      </c>
      <c r="E166" s="262" t="n">
        <v>5.0104</v>
      </c>
      <c r="F166" s="379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43">
      <c r="A167" s="377" t="n">
        <v>140</v>
      </c>
      <c r="B167" s="377" t="inlineStr">
        <is>
          <t>08.1.02.19-0017</t>
        </is>
      </c>
      <c r="C167" s="376" t="inlineStr">
        <is>
          <t>Уголок монтажный сейсмостойкий оцинкованный У1 50x50x3-2/8</t>
        </is>
      </c>
      <c r="D167" s="377" t="inlineStr">
        <is>
          <t>шт</t>
        </is>
      </c>
      <c r="E167" s="262" t="n">
        <v>340</v>
      </c>
      <c r="F167" s="379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43">
      <c r="A168" s="377" t="n">
        <v>141</v>
      </c>
      <c r="B168" s="377" t="inlineStr">
        <is>
          <t>11.1.03.01-0079</t>
        </is>
      </c>
      <c r="C168" s="376" t="inlineStr">
        <is>
          <t>Бруски обрезные, хвойных пород, длина 4-6,5 м, ширина 75-150 мм, толщина 40-75 мм, сорт III</t>
        </is>
      </c>
      <c r="D168" s="377" t="inlineStr">
        <is>
          <t>м3</t>
        </is>
      </c>
      <c r="E168" s="262" t="n">
        <v>28.061479</v>
      </c>
      <c r="F168" s="379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38.25" customFormat="1" customHeight="1" s="343">
      <c r="A169" s="377" t="n">
        <v>142</v>
      </c>
      <c r="B169" s="377" t="inlineStr">
        <is>
          <t>08.4.03.03-0004</t>
        </is>
      </c>
      <c r="C169" s="376" t="inlineStr">
        <is>
          <t>Сталь арматурная рифленая свариваемая, класс А500С, диаметр 12 мм</t>
        </is>
      </c>
      <c r="D169" s="377" t="inlineStr">
        <is>
          <t>т</t>
        </is>
      </c>
      <c r="E169" s="262" t="n">
        <v>6.17894</v>
      </c>
      <c r="F169" s="379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43">
      <c r="A170" s="377" t="n">
        <v>143</v>
      </c>
      <c r="B170" s="377" t="inlineStr">
        <is>
          <t>23.8.05.03-0009</t>
        </is>
      </c>
      <c r="C170" s="376" t="inlineStr">
        <is>
          <t>Контргайка из ковкого чугуна с цилиндрической резьбой,</t>
        </is>
      </c>
      <c r="D170" s="377" t="inlineStr">
        <is>
          <t>10 шт.</t>
        </is>
      </c>
      <c r="E170" s="377" t="n">
        <v>198.5</v>
      </c>
      <c r="F170" s="379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43">
      <c r="A171" s="377" t="n">
        <v>144</v>
      </c>
      <c r="B171" s="377" t="inlineStr">
        <is>
          <t>14.4.04.09-0022</t>
        </is>
      </c>
      <c r="C171" s="376" t="inlineStr">
        <is>
          <t>Эмаль ХВ-785, белая</t>
        </is>
      </c>
      <c r="D171" s="377" t="inlineStr">
        <is>
          <t>т</t>
        </is>
      </c>
      <c r="E171" s="262" t="n">
        <v>1.324415</v>
      </c>
      <c r="F171" s="379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43">
      <c r="A172" s="377" t="n">
        <v>145</v>
      </c>
      <c r="B172" s="377" t="inlineStr">
        <is>
          <t>20.2.03.26-0051</t>
        </is>
      </c>
      <c r="C172" s="376" t="inlineStr">
        <is>
          <t>Разделитель лотковый горячеоцинкованный РЛ 2000x65 ХЛ1</t>
        </is>
      </c>
      <c r="D172" s="377" t="inlineStr">
        <is>
          <t>м</t>
        </is>
      </c>
      <c r="E172" s="262" t="n">
        <v>951</v>
      </c>
      <c r="F172" s="379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43">
      <c r="A173" s="377" t="n">
        <v>146</v>
      </c>
      <c r="B173" s="377" t="inlineStr">
        <is>
          <t>23.8.05.03-0009</t>
        </is>
      </c>
      <c r="C173" s="376" t="inlineStr">
        <is>
          <t>Контргайка из ковкого чугуна с цилиндрической резьбой,</t>
        </is>
      </c>
      <c r="D173" s="377" t="inlineStr">
        <is>
          <t>10 шт</t>
        </is>
      </c>
      <c r="E173" s="377" t="n">
        <v>174.4</v>
      </c>
      <c r="F173" s="379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43">
      <c r="A174" s="377" t="n">
        <v>147</v>
      </c>
      <c r="B174" s="377" t="inlineStr">
        <is>
          <t>08.4.03.01-0012</t>
        </is>
      </c>
      <c r="C174" s="376" t="inlineStr">
        <is>
          <t>Проволока арматурная из низкоуглеродистой стали Вр-I, диаметр 5 мм</t>
        </is>
      </c>
      <c r="D174" s="377" t="inlineStr">
        <is>
          <t>т</t>
        </is>
      </c>
      <c r="E174" s="262" t="n">
        <v>4.002</v>
      </c>
      <c r="F174" s="379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43">
      <c r="A175" s="377" t="n">
        <v>148</v>
      </c>
      <c r="B175" s="377" t="inlineStr">
        <is>
          <t>04.1.02.01-0006</t>
        </is>
      </c>
      <c r="C175" s="376" t="inlineStr">
        <is>
          <t>Смеси бетонные мелкозернистого бетона (БСМ), класс В15 (М200)</t>
        </is>
      </c>
      <c r="D175" s="377" t="inlineStr">
        <is>
          <t>м3</t>
        </is>
      </c>
      <c r="E175" s="262" t="n">
        <v>58.3625</v>
      </c>
      <c r="F175" s="379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43">
      <c r="A176" s="377" t="n">
        <v>149</v>
      </c>
      <c r="B176" s="377" t="inlineStr">
        <is>
          <t>04.3.01.12-0111</t>
        </is>
      </c>
      <c r="C176" s="376" t="inlineStr">
        <is>
          <t>Раствор готовый отделочный тяжелый, цементно-известковый, состав 1:1:6</t>
        </is>
      </c>
      <c r="D176" s="377" t="inlineStr">
        <is>
          <t>м3</t>
        </is>
      </c>
      <c r="E176" s="262" t="n">
        <v>54.91444</v>
      </c>
      <c r="F176" s="379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43">
      <c r="A177" s="377" t="n">
        <v>150</v>
      </c>
      <c r="B177" s="377" t="inlineStr">
        <is>
          <t>19.3.01.06-0034</t>
        </is>
      </c>
      <c r="C177" s="376" t="inlineStr">
        <is>
          <t>Клапаны воздушные К-0,5 (503 мм), производительность до 250 тыс. м3/час</t>
        </is>
      </c>
      <c r="D177" s="377" t="inlineStr">
        <is>
          <t>шт.</t>
        </is>
      </c>
      <c r="E177" s="262" t="n">
        <v>4</v>
      </c>
      <c r="F177" s="379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43">
      <c r="A178" s="377" t="n">
        <v>151</v>
      </c>
      <c r="B178" s="377" t="inlineStr">
        <is>
          <t>11.3.01.02-0012</t>
        </is>
      </c>
      <c r="C178" s="37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7" t="inlineStr">
        <is>
          <t>м2</t>
        </is>
      </c>
      <c r="E178" s="262" t="n">
        <v>18.69</v>
      </c>
      <c r="F178" s="379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43">
      <c r="A179" s="377" t="n">
        <v>152</v>
      </c>
      <c r="B179" s="377" t="inlineStr">
        <is>
          <t>04.2.02.01-0013</t>
        </is>
      </c>
      <c r="C179" s="376" t="inlineStr">
        <is>
          <t>Асфальт литой: для покрытий тротуаров тип II (жесткий)</t>
        </is>
      </c>
      <c r="D179" s="377" t="inlineStr">
        <is>
          <t>т</t>
        </is>
      </c>
      <c r="E179" s="262" t="n">
        <v>60.16961</v>
      </c>
      <c r="F179" s="379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43">
      <c r="A180" s="377" t="n">
        <v>153</v>
      </c>
      <c r="B180" s="377" t="inlineStr">
        <is>
          <t>11.2.13.04-0011</t>
        </is>
      </c>
      <c r="C180" s="376" t="inlineStr">
        <is>
          <t>Щиты из досок, толщина 25 мм</t>
        </is>
      </c>
      <c r="D180" s="377" t="inlineStr">
        <is>
          <t>м2</t>
        </is>
      </c>
      <c r="E180" s="262" t="n">
        <v>766.24101</v>
      </c>
      <c r="F180" s="379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38.25" customFormat="1" customHeight="1" s="343">
      <c r="A181" s="377" t="n">
        <v>154</v>
      </c>
      <c r="B181" s="377" t="inlineStr">
        <is>
          <t>08.4.03.03-0010</t>
        </is>
      </c>
      <c r="C181" s="376" t="inlineStr">
        <is>
          <t>Сталь арматурная рифленая свариваемая, класс А500С, диаметр 28 мм</t>
        </is>
      </c>
      <c r="D181" s="377" t="inlineStr">
        <is>
          <t>т</t>
        </is>
      </c>
      <c r="E181" s="262" t="n">
        <v>4.8883</v>
      </c>
      <c r="F181" s="379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43">
      <c r="A182" s="377" t="n">
        <v>155</v>
      </c>
      <c r="B182" s="377" t="inlineStr">
        <is>
          <t>14.4.01.02-0113</t>
        </is>
      </c>
      <c r="C182" s="376" t="inlineStr">
        <is>
          <t>Грунтовка акриловая, антисептическая, глубокого проникновения</t>
        </is>
      </c>
      <c r="D182" s="377" t="inlineStr">
        <is>
          <t>кг</t>
        </is>
      </c>
      <c r="E182" s="262" t="n">
        <v>1708.46</v>
      </c>
      <c r="F182" s="379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43">
      <c r="A183" s="377" t="n">
        <v>156</v>
      </c>
      <c r="B183" s="377" t="inlineStr">
        <is>
          <t>08.1.02.19-0017</t>
        </is>
      </c>
      <c r="C183" s="376" t="inlineStr">
        <is>
          <t>Уголок монтажный сейсмостойкий оцинкованный У1 50x50x3-2/8</t>
        </is>
      </c>
      <c r="D183" s="377" t="inlineStr">
        <is>
          <t>шт</t>
        </is>
      </c>
      <c r="E183" s="262" t="n">
        <v>222</v>
      </c>
      <c r="F183" s="379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43">
      <c r="A184" s="377" t="n">
        <v>157</v>
      </c>
      <c r="B184" s="377" t="inlineStr">
        <is>
          <t>20.3.03.04-0456</t>
        </is>
      </c>
      <c r="C184" s="376" t="inlineStr">
        <is>
          <t>Светильники настенные для компактных люминесцентных ламп типа NBT 21 F226</t>
        </is>
      </c>
      <c r="D184" s="377" t="inlineStr">
        <is>
          <t>шт.</t>
        </is>
      </c>
      <c r="E184" s="262" t="n">
        <v>23</v>
      </c>
      <c r="F184" s="379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43">
      <c r="A185" s="377" t="n">
        <v>158</v>
      </c>
      <c r="B185" s="377" t="inlineStr">
        <is>
          <t>20.2.03.03-0043</t>
        </is>
      </c>
      <c r="C185" s="376" t="inlineStr">
        <is>
          <t>Консоль кабельная усиленная сейсмостойкая горячеоцинкованная КУ-500</t>
        </is>
      </c>
      <c r="D185" s="377" t="inlineStr">
        <is>
          <t>шт.</t>
        </is>
      </c>
      <c r="E185" s="262" t="n">
        <v>180</v>
      </c>
      <c r="F185" s="379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43">
      <c r="A186" s="377" t="n">
        <v>159</v>
      </c>
      <c r="B186" s="377" t="inlineStr">
        <is>
          <t>69.2.02.02-0034</t>
        </is>
      </c>
      <c r="C186" s="376" t="inlineStr">
        <is>
          <t>Клапаны воздушные с механизмом исполнительным: МЭО-40/25-0.25 КВУ 2400х1000Б</t>
        </is>
      </c>
      <c r="D186" s="377" t="inlineStr">
        <is>
          <t>шт.</t>
        </is>
      </c>
      <c r="E186" s="262" t="n">
        <v>4</v>
      </c>
      <c r="F186" s="379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43">
      <c r="A187" s="377" t="n">
        <v>160</v>
      </c>
      <c r="B187" s="377" t="inlineStr">
        <is>
          <t>20.2.07.08-0001</t>
        </is>
      </c>
      <c r="C187" s="376" t="inlineStr">
        <is>
          <t>Разветвитель Т-образный глубокий сейсмостойкий ЛО-3-400, горячеоцинкованный</t>
        </is>
      </c>
      <c r="D187" s="377" t="inlineStr">
        <is>
          <t>шт.</t>
        </is>
      </c>
      <c r="E187" s="262" t="n">
        <v>71</v>
      </c>
      <c r="F187" s="379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43">
      <c r="A188" s="377" t="n">
        <v>161</v>
      </c>
      <c r="B188" s="377" t="inlineStr">
        <is>
          <t>07.2.06.03-0193</t>
        </is>
      </c>
      <c r="C188" s="376" t="inlineStr">
        <is>
          <t>Профиль стоечный: S1P толщиной стали 1,5 мм, шириной 200 мм (прим. Профиль ST 41/41/2,0-6 D ТУ 5285-002-17919807-2014)</t>
        </is>
      </c>
      <c r="D188" s="377" t="inlineStr">
        <is>
          <t>м</t>
        </is>
      </c>
      <c r="E188" s="262" t="n">
        <v>354</v>
      </c>
      <c r="F188" s="379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43">
      <c r="A189" s="377" t="n">
        <v>162</v>
      </c>
      <c r="B189" s="377" t="inlineStr">
        <is>
          <t>12.1.02.10-0096</t>
        </is>
      </c>
      <c r="C189" s="376" t="inlineStr">
        <is>
          <t>Мембрана однослойная ветрозащитная гидроизоляционная Tyvek Housewrap</t>
        </is>
      </c>
      <c r="D189" s="377" t="inlineStr">
        <is>
          <t>10 м2</t>
        </is>
      </c>
      <c r="E189" s="262" t="n">
        <v>88.92</v>
      </c>
      <c r="F189" s="379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43">
      <c r="A190" s="377" t="n">
        <v>163</v>
      </c>
      <c r="B190" s="377" t="inlineStr">
        <is>
          <t>08.1.02.19-0017</t>
        </is>
      </c>
      <c r="C190" s="376" t="inlineStr">
        <is>
          <t>Уголок монтажный сейсмостойкий оцинкованный У1 50x50x3-2/8</t>
        </is>
      </c>
      <c r="D190" s="377" t="inlineStr">
        <is>
          <t>шт.</t>
        </is>
      </c>
      <c r="E190" s="262" t="n">
        <v>180</v>
      </c>
      <c r="F190" s="379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43">
      <c r="A191" s="377" t="n">
        <v>164</v>
      </c>
      <c r="B191" s="377" t="inlineStr">
        <is>
          <t>12.2.05.11-0024</t>
        </is>
      </c>
      <c r="C191" s="376" t="inlineStr">
        <is>
          <t>Плиты минераловатные жесткие ТЕРМОПОЛ (ПЖ-140)</t>
        </is>
      </c>
      <c r="D191" s="377" t="inlineStr">
        <is>
          <t>м3</t>
        </is>
      </c>
      <c r="E191" s="262" t="n">
        <v>29.64</v>
      </c>
      <c r="F191" s="379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43">
      <c r="A192" s="377" t="n">
        <v>165</v>
      </c>
      <c r="B192" s="377" t="inlineStr">
        <is>
          <t>20.3.03.04-0456</t>
        </is>
      </c>
      <c r="C192" s="376" t="inlineStr">
        <is>
          <t>Светильники настенные для компактных люминесцентных ламп типа NBT 21 F226</t>
        </is>
      </c>
      <c r="D192" s="377" t="inlineStr">
        <is>
          <t>шт.</t>
        </is>
      </c>
      <c r="E192" s="262" t="n">
        <v>19</v>
      </c>
      <c r="F192" s="379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43">
      <c r="A193" s="377" t="n">
        <v>166</v>
      </c>
      <c r="B193" s="377" t="inlineStr">
        <is>
          <t>01.7.15.02-0011</t>
        </is>
      </c>
      <c r="C193" s="376" t="inlineStr">
        <is>
          <t>Анкер, со стопорным винтом M6х23.5 А4, с гайкой фиксатором А4, диаметр 15 мм</t>
        </is>
      </c>
      <c r="D193" s="377" t="inlineStr">
        <is>
          <t>100 шт.</t>
        </is>
      </c>
      <c r="E193" s="377" t="n">
        <v>7.32</v>
      </c>
      <c r="F193" s="379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43">
      <c r="A194" s="377" t="n">
        <v>167</v>
      </c>
      <c r="B194" s="377" t="inlineStr">
        <is>
          <t>06.2.04.01-0024</t>
        </is>
      </c>
      <c r="C194" s="376" t="inlineStr">
        <is>
          <t>Плитка кислотоупорная шамотная, квадратная и прямоугольная, толщина 50 мм</t>
        </is>
      </c>
      <c r="D194" s="377" t="inlineStr">
        <is>
          <t>м2</t>
        </is>
      </c>
      <c r="E194" s="262" t="n">
        <v>90.28</v>
      </c>
      <c r="F194" s="379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43">
      <c r="A195" s="377" t="n">
        <v>168</v>
      </c>
      <c r="B195" s="377" t="inlineStr">
        <is>
          <t>20.2.04.03-0001</t>
        </is>
      </c>
      <c r="C195" s="376" t="inlineStr">
        <is>
          <t>Короб кабельный крестообразный У1095 У3, размер 200х100х512 мм</t>
        </is>
      </c>
      <c r="D195" s="377" t="inlineStr">
        <is>
          <t>шт.</t>
        </is>
      </c>
      <c r="E195" s="262" t="n">
        <v>69</v>
      </c>
      <c r="F195" s="379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43">
      <c r="A196" s="377" t="n">
        <v>169</v>
      </c>
      <c r="B196" s="377" t="inlineStr">
        <is>
          <t>11.3.01.02-0010</t>
        </is>
      </c>
      <c r="C196" s="37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7" t="inlineStr">
        <is>
          <t>м2</t>
        </is>
      </c>
      <c r="E196" s="262" t="n">
        <v>13.02</v>
      </c>
      <c r="F196" s="379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43">
      <c r="A197" s="377" t="n">
        <v>170</v>
      </c>
      <c r="B197" s="377" t="inlineStr">
        <is>
          <t>20.2.08.05-0021</t>
        </is>
      </c>
      <c r="C197" s="376" t="inlineStr">
        <is>
          <t>Профиль монтажный перфорированный</t>
        </is>
      </c>
      <c r="D197" s="377" t="inlineStr">
        <is>
          <t>шт</t>
        </is>
      </c>
      <c r="E197" s="262" t="n">
        <v>240</v>
      </c>
      <c r="F197" s="379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43">
      <c r="A198" s="377" t="n">
        <v>171</v>
      </c>
      <c r="B198" s="377" t="inlineStr">
        <is>
          <t>14.4.01.19-0002</t>
        </is>
      </c>
      <c r="C198" s="376" t="inlineStr">
        <is>
          <t>Грунтовка химстойкая на основе сополимера винилиденхлорида с винилхлоридом, красно-коричневая</t>
        </is>
      </c>
      <c r="D198" s="377" t="inlineStr">
        <is>
          <t>т</t>
        </is>
      </c>
      <c r="E198" s="262" t="n">
        <v>0.63853</v>
      </c>
      <c r="F198" s="379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43">
      <c r="A199" s="377" t="n">
        <v>172</v>
      </c>
      <c r="B199" s="377" t="inlineStr">
        <is>
          <t>11.3.02.02-0024</t>
        </is>
      </c>
      <c r="C199" s="37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7" t="inlineStr">
        <is>
          <t>м2</t>
        </is>
      </c>
      <c r="E199" s="262" t="n">
        <v>6.1</v>
      </c>
      <c r="F199" s="379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43">
      <c r="A200" s="377" t="n">
        <v>173</v>
      </c>
      <c r="B200" s="377" t="inlineStr">
        <is>
          <t>14.2.02.12-0801</t>
        </is>
      </c>
      <c r="C200" s="376" t="inlineStr">
        <is>
          <t>Пена противопожарная, марка "PROMAFOAM-C" (700 мл)</t>
        </is>
      </c>
      <c r="D200" s="377" t="inlineStr">
        <is>
          <t>шт.</t>
        </is>
      </c>
      <c r="E200" s="262" t="n">
        <v>50</v>
      </c>
      <c r="F200" s="379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43">
      <c r="A201" s="377" t="n">
        <v>174</v>
      </c>
      <c r="B201" s="377" t="inlineStr">
        <is>
          <t>02.3.01.07-0004</t>
        </is>
      </c>
      <c r="C201" s="376" t="inlineStr">
        <is>
          <t>Песок кварцевый ЛПК-5</t>
        </is>
      </c>
      <c r="D201" s="377" t="inlineStr">
        <is>
          <t>кг</t>
        </is>
      </c>
      <c r="E201" s="262" t="n">
        <v>68654.22</v>
      </c>
      <c r="F201" s="379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43">
      <c r="A202" s="377" t="n">
        <v>175</v>
      </c>
      <c r="B202" s="377" t="inlineStr">
        <is>
          <t>21.1.06.10-0363</t>
        </is>
      </c>
      <c r="C202" s="376" t="inlineStr">
        <is>
          <t>Кабель силовой с медными жилами ВВГнг(A)-LS 2х2,5ок(N)-1000</t>
        </is>
      </c>
      <c r="D202" s="377" t="inlineStr">
        <is>
          <t>1000 м</t>
        </is>
      </c>
      <c r="E202" s="262" t="n">
        <v>2.04</v>
      </c>
      <c r="F202" s="379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43">
      <c r="A203" s="377" t="n">
        <v>176</v>
      </c>
      <c r="B203" s="377" t="inlineStr">
        <is>
          <t>01.7.15.02-0091</t>
        </is>
      </c>
      <c r="C203" s="376" t="inlineStr">
        <is>
          <t>Болты шестигранные оцинкованные для монтажа стальных конструкций М8x40</t>
        </is>
      </c>
      <c r="D203" s="377" t="inlineStr">
        <is>
          <t>кг</t>
        </is>
      </c>
      <c r="E203" s="262">
        <f>0.06*7680</f>
        <v/>
      </c>
      <c r="F203" s="379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43">
      <c r="A204" s="377" t="n">
        <v>177</v>
      </c>
      <c r="B204" s="377" t="inlineStr">
        <is>
          <t>11.1.03.06-0095</t>
        </is>
      </c>
      <c r="C204" s="376" t="inlineStr">
        <is>
          <t>Доска обрезная, хвойных пород, ширина 75-150 мм, толщина 44 мм и более, длина 4-6,5 м, сорт III</t>
        </is>
      </c>
      <c r="D204" s="377" t="inlineStr">
        <is>
          <t>м3</t>
        </is>
      </c>
      <c r="E204" s="262" t="n">
        <v>16.062993</v>
      </c>
      <c r="F204" s="379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43">
      <c r="A205" s="377" t="n">
        <v>178</v>
      </c>
      <c r="B205" s="377" t="inlineStr">
        <is>
          <t>01.6.04.02-0011</t>
        </is>
      </c>
      <c r="C205" s="376" t="inlineStr">
        <is>
          <t>Панели потолочные с комплектующими «Армстронг»</t>
        </is>
      </c>
      <c r="D205" s="377" t="inlineStr">
        <is>
          <t>м2</t>
        </is>
      </c>
      <c r="E205" s="262" t="n">
        <v>318.888</v>
      </c>
      <c r="F205" s="379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43">
      <c r="A206" s="377" t="n">
        <v>179</v>
      </c>
      <c r="B206" s="377" t="inlineStr">
        <is>
          <t>21.1.06.10-0183</t>
        </is>
      </c>
      <c r="C206" s="37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7" t="inlineStr">
        <is>
          <t>1000 м</t>
        </is>
      </c>
      <c r="E206" s="262" t="n">
        <v>0.51</v>
      </c>
      <c r="F206" s="379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43">
      <c r="A207" s="377" t="n">
        <v>180</v>
      </c>
      <c r="B207" s="377" t="inlineStr">
        <is>
          <t>07.1.01.01-0020</t>
        </is>
      </c>
      <c r="C207" s="376" t="inlineStr">
        <is>
          <t>Дверь противопожарная металлическая однопольная ДПМ-01/60, размером 1000х2100 мм</t>
        </is>
      </c>
      <c r="D207" s="377" t="inlineStr">
        <is>
          <t>шт.</t>
        </is>
      </c>
      <c r="E207" s="262" t="n">
        <v>5</v>
      </c>
      <c r="F207" s="379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43">
      <c r="A208" s="377" t="n">
        <v>181</v>
      </c>
      <c r="B208" s="377" t="inlineStr">
        <is>
          <t>08.4.03.03-0031</t>
        </is>
      </c>
      <c r="C208" s="376" t="inlineStr">
        <is>
          <t>Горячекатаная арматурная сталь периодического профиля класса А-III, диаметром 10 мм</t>
        </is>
      </c>
      <c r="D208" s="377" t="inlineStr">
        <is>
          <t>т</t>
        </is>
      </c>
      <c r="E208" s="262" t="n">
        <v>1.913</v>
      </c>
      <c r="F208" s="379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43">
      <c r="A209" s="377" t="n">
        <v>182</v>
      </c>
      <c r="B209" s="377" t="inlineStr">
        <is>
          <t>20.3.03.04-0261</t>
        </is>
      </c>
      <c r="C209" s="376" t="inlineStr">
        <is>
          <t>Светильники люминесцентные потолочные ARS/S 4х18 HF ES1 с ЭПРА, с аварийным блоком</t>
        </is>
      </c>
      <c r="D209" s="377" t="inlineStr">
        <is>
          <t>шт.</t>
        </is>
      </c>
      <c r="E209" s="262" t="n">
        <v>11</v>
      </c>
      <c r="F209" s="379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43">
      <c r="A210" s="377" t="n">
        <v>183</v>
      </c>
      <c r="B210" s="377" t="inlineStr">
        <is>
          <t>20.2.07.08-0001</t>
        </is>
      </c>
      <c r="C210" s="376" t="inlineStr">
        <is>
          <t>Разветвитель Т-образный глубокий сейсмостойкий ЛО-3-400, горячеоцинкованный</t>
        </is>
      </c>
      <c r="D210" s="377" t="inlineStr">
        <is>
          <t>шт.</t>
        </is>
      </c>
      <c r="E210" s="262" t="n">
        <v>45</v>
      </c>
      <c r="F210" s="379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43">
      <c r="A211" s="377" t="n">
        <v>184</v>
      </c>
      <c r="B211" s="377" t="inlineStr">
        <is>
          <t>07.1.01.03-0002</t>
        </is>
      </c>
      <c r="C211" s="376" t="inlineStr">
        <is>
          <t>Блок дверной стальной наружный двупольный ДСН ДКН, площадь 2,73 м2 (ГОСТ 31173-2003)</t>
        </is>
      </c>
      <c r="D211" s="377" t="inlineStr">
        <is>
          <t>м2</t>
        </is>
      </c>
      <c r="E211" s="262" t="n">
        <v>9.81</v>
      </c>
      <c r="F211" s="379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43">
      <c r="A212" s="377" t="n">
        <v>185</v>
      </c>
      <c r="B212" s="377" t="inlineStr">
        <is>
          <t>01.3.01.01-0009</t>
        </is>
      </c>
      <c r="C212" s="376" t="inlineStr">
        <is>
          <t>Бензин растворитель</t>
        </is>
      </c>
      <c r="D212" s="377" t="inlineStr">
        <is>
          <t>т</t>
        </is>
      </c>
      <c r="E212" s="262" t="n">
        <v>2.327</v>
      </c>
      <c r="F212" s="379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43">
      <c r="A213" s="377" t="n">
        <v>186</v>
      </c>
      <c r="B213" s="377" t="inlineStr">
        <is>
          <t>07.2.07.12-0011</t>
        </is>
      </c>
      <c r="C213" s="37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7" t="inlineStr">
        <is>
          <t>т</t>
        </is>
      </c>
      <c r="E213" s="262" t="n">
        <v>1.26</v>
      </c>
      <c r="F213" s="379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43">
      <c r="A214" s="377" t="n">
        <v>187</v>
      </c>
      <c r="B214" s="377" t="inlineStr">
        <is>
          <t>07.2.06.03-0199</t>
        </is>
      </c>
      <c r="C214" s="376" t="inlineStr">
        <is>
          <t>Профиль стоечный ПС-4 75/50/0,6</t>
        </is>
      </c>
      <c r="D214" s="377" t="inlineStr">
        <is>
          <t>м</t>
        </is>
      </c>
      <c r="E214" s="262" t="n">
        <v>1755</v>
      </c>
      <c r="F214" s="379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43">
      <c r="A215" s="377" t="n">
        <v>188</v>
      </c>
      <c r="B215" s="377" t="inlineStr">
        <is>
          <t>07.2.01.04-0001</t>
        </is>
      </c>
      <c r="C215" s="376" t="inlineStr">
        <is>
          <t>Дверь герметическая, марка стали С 255</t>
        </is>
      </c>
      <c r="D215" s="377" t="inlineStr">
        <is>
          <t>т</t>
        </is>
      </c>
      <c r="E215" s="262" t="n">
        <v>0.5984</v>
      </c>
      <c r="F215" s="379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43">
      <c r="A216" s="377" t="n">
        <v>189</v>
      </c>
      <c r="B216" s="377" t="inlineStr">
        <is>
          <t>06.2.03.02-0026</t>
        </is>
      </c>
      <c r="C216" s="376" t="inlineStr">
        <is>
          <t>Плитки керамические фасадные и ковры из них неглазурованные гладкие толщиной 9 мм</t>
        </is>
      </c>
      <c r="D216" s="377" t="inlineStr">
        <is>
          <t>м2</t>
        </is>
      </c>
      <c r="E216" s="262" t="n">
        <v>170.5</v>
      </c>
      <c r="F216" s="379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43">
      <c r="A217" s="377" t="n">
        <v>190</v>
      </c>
      <c r="B217" s="377" t="inlineStr">
        <is>
          <t>07.1.03.05-0011</t>
        </is>
      </c>
      <c r="C217" s="37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7" t="inlineStr">
        <is>
          <t>т</t>
        </is>
      </c>
      <c r="E217" s="262" t="n">
        <v>1.0212</v>
      </c>
      <c r="F217" s="379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43">
      <c r="A218" s="377" t="n">
        <v>191</v>
      </c>
      <c r="B218" s="377" t="inlineStr">
        <is>
          <t>12.2.05.09-0005</t>
        </is>
      </c>
      <c r="C218" s="376" t="inlineStr">
        <is>
          <t>Пенополистирол экструдированный ТЕХНОНИКОЛЬ XPS 30-250 Стандарт</t>
        </is>
      </c>
      <c r="D218" s="377" t="inlineStr">
        <is>
          <t>м3</t>
        </is>
      </c>
      <c r="E218" s="262" t="n">
        <v>8.457000000000001</v>
      </c>
      <c r="F218" s="379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43">
      <c r="A219" s="377" t="n">
        <v>192</v>
      </c>
      <c r="B219" s="377" t="inlineStr">
        <is>
          <t>04.1.02.05-0026</t>
        </is>
      </c>
      <c r="C219" s="376" t="inlineStr">
        <is>
          <t>Бетон тяжелый, крупность заполнителя 10 мм, класс В15 (М200)</t>
        </is>
      </c>
      <c r="D219" s="377" t="inlineStr">
        <is>
          <t>м3</t>
        </is>
      </c>
      <c r="E219" s="262" t="n">
        <v>19.329</v>
      </c>
      <c r="F219" s="379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43">
      <c r="A220" s="377" t="n">
        <v>193</v>
      </c>
      <c r="B220" s="377" t="inlineStr">
        <is>
          <t>07.2.06.03-0193</t>
        </is>
      </c>
      <c r="C220" s="376" t="inlineStr">
        <is>
          <t>Профиль стоечный: S1P толщиной стали 1,5 мм, шириной 200 мм</t>
        </is>
      </c>
      <c r="D220" s="377" t="inlineStr">
        <is>
          <t>м</t>
        </is>
      </c>
      <c r="E220" s="262" t="n">
        <v>198</v>
      </c>
      <c r="F220" s="379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43">
      <c r="A221" s="388" t="n"/>
      <c r="B221" s="377" t="n"/>
      <c r="C221" s="376" t="inlineStr">
        <is>
          <t>Итого основные материалы</t>
        </is>
      </c>
      <c r="D221" s="377" t="n"/>
      <c r="E221" s="262" t="n"/>
      <c r="F221" s="379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43">
      <c r="A222" s="377" t="n">
        <v>194</v>
      </c>
      <c r="B222" s="377" t="inlineStr">
        <is>
          <t>21.1.06.10-0392</t>
        </is>
      </c>
      <c r="C222" s="37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7" t="inlineStr">
        <is>
          <t>1000 м</t>
        </is>
      </c>
      <c r="E222" s="262" t="n">
        <v>0.714</v>
      </c>
      <c r="F222" s="379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43">
      <c r="A223" s="377" t="n">
        <v>195</v>
      </c>
      <c r="B223" s="377" t="inlineStr">
        <is>
          <t>08.3.05.05-0053</t>
        </is>
      </c>
      <c r="C223" s="376" t="inlineStr">
        <is>
          <t>Сталь листовая оцинкованная толщиной листа 0,7 мм</t>
        </is>
      </c>
      <c r="D223" s="377" t="inlineStr">
        <is>
          <t>т</t>
        </is>
      </c>
      <c r="E223" s="262" t="n">
        <v>1.0662</v>
      </c>
      <c r="F223" s="379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43">
      <c r="A224" s="377" t="n">
        <v>196</v>
      </c>
      <c r="B224" s="377" t="inlineStr">
        <is>
          <t>02.2.05.04-0080</t>
        </is>
      </c>
      <c r="C224" s="376" t="inlineStr">
        <is>
          <t>Щебень из природного камня для строительных работ марка 400, фракция 5(3)-10 мм</t>
        </is>
      </c>
      <c r="D224" s="377" t="inlineStr">
        <is>
          <t>м3</t>
        </is>
      </c>
      <c r="E224" s="262" t="n">
        <v>91</v>
      </c>
      <c r="F224" s="379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43">
      <c r="A225" s="377" t="n">
        <v>197</v>
      </c>
      <c r="B225" s="377" t="inlineStr">
        <is>
          <t>20.1.02.23-0082</t>
        </is>
      </c>
      <c r="C225" s="376" t="inlineStr">
        <is>
          <t>Перемычки гибкие, тип ПГС-50</t>
        </is>
      </c>
      <c r="D225" s="377" t="inlineStr">
        <is>
          <t>10 шт.</t>
        </is>
      </c>
      <c r="E225" s="262" t="n">
        <v>301.7</v>
      </c>
      <c r="F225" s="379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43">
      <c r="A226" s="377" t="n">
        <v>198</v>
      </c>
      <c r="B226" s="377" t="inlineStr">
        <is>
          <t>14.2.06.08-0001</t>
        </is>
      </c>
      <c r="C226" s="376" t="inlineStr">
        <is>
          <t>Пропитка упрочняющая для бетона Ашфорд Формула</t>
        </is>
      </c>
      <c r="D226" s="377" t="inlineStr">
        <is>
          <t>л</t>
        </is>
      </c>
      <c r="E226" s="262" t="n">
        <v>105</v>
      </c>
      <c r="F226" s="379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43">
      <c r="A227" s="377" t="n">
        <v>199</v>
      </c>
      <c r="B227" s="377" t="inlineStr">
        <is>
          <t>Прайс из СД ОП</t>
        </is>
      </c>
      <c r="C227" s="376" t="inlineStr">
        <is>
          <t>Воздуховод из листовой стали b=1.2мм 200х200  L=1500</t>
        </is>
      </c>
      <c r="D227" s="377" t="inlineStr">
        <is>
          <t>шт.</t>
        </is>
      </c>
      <c r="E227" s="262" t="n">
        <v>14</v>
      </c>
      <c r="F227" s="379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43">
      <c r="A228" s="377" t="n">
        <v>200</v>
      </c>
      <c r="B228" s="377" t="inlineStr">
        <is>
          <t>Прайс из СД ОП</t>
        </is>
      </c>
      <c r="C228" s="376" t="inlineStr">
        <is>
          <t>Клапан противопожарный универсальный КПУ-1М-В BF-230  300х250 с электроприводом Belimo</t>
        </is>
      </c>
      <c r="D228" s="377" t="inlineStr">
        <is>
          <t>шт.</t>
        </is>
      </c>
      <c r="E228" s="262" t="n">
        <v>1</v>
      </c>
      <c r="F228" s="379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43">
      <c r="A229" s="377" t="n">
        <v>201</v>
      </c>
      <c r="B229" s="377" t="inlineStr">
        <is>
          <t>14.3.02.01-0112</t>
        </is>
      </c>
      <c r="C229" s="376" t="inlineStr">
        <is>
          <t>Краска акриловая ВД-АК 2180, ВГТ</t>
        </is>
      </c>
      <c r="D229" s="377" t="inlineStr">
        <is>
          <t>т</t>
        </is>
      </c>
      <c r="E229" s="262" t="n">
        <v>2.56269</v>
      </c>
      <c r="F229" s="379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43">
      <c r="A230" s="377" t="n">
        <v>202</v>
      </c>
      <c r="B230" s="377" t="inlineStr">
        <is>
          <t>Прайс из СД ОП</t>
        </is>
      </c>
      <c r="C230" s="376" t="inlineStr">
        <is>
          <t>Клапан противопожарный универсальный КПУ-1М-В BF-230  200х200 с электроприводом Belimo</t>
        </is>
      </c>
      <c r="D230" s="377" t="inlineStr">
        <is>
          <t>шт.</t>
        </is>
      </c>
      <c r="E230" s="262" t="n">
        <v>1</v>
      </c>
      <c r="F230" s="379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43">
      <c r="A231" s="377" t="n">
        <v>203</v>
      </c>
      <c r="B231" s="377" t="inlineStr">
        <is>
          <t>21.1.06.10-0375</t>
        </is>
      </c>
      <c r="C231" s="37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7" t="inlineStr">
        <is>
          <t>1000 м</t>
        </is>
      </c>
      <c r="E231" s="262" t="n">
        <v>1.02</v>
      </c>
      <c r="F231" s="379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43">
      <c r="A232" s="377" t="n">
        <v>204</v>
      </c>
      <c r="B232" s="377" t="inlineStr">
        <is>
          <t>08.4.03.03-0007</t>
        </is>
      </c>
      <c r="C232" s="376" t="inlineStr">
        <is>
          <t>Горячекатанная арматурная сталь класса А500 С, диаметром 18 мм</t>
        </is>
      </c>
      <c r="D232" s="377" t="inlineStr">
        <is>
          <t>т</t>
        </is>
      </c>
      <c r="E232" s="262" t="n">
        <v>2.036</v>
      </c>
      <c r="F232" s="379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43">
      <c r="A233" s="377" t="n">
        <v>205</v>
      </c>
      <c r="B233" s="377" t="inlineStr">
        <is>
          <t>01.7.16.03-0011</t>
        </is>
      </c>
      <c r="C233" s="376" t="inlineStr">
        <is>
          <t>Стойки деревометаллические раздвижные инвентарные</t>
        </is>
      </c>
      <c r="D233" s="377" t="inlineStr">
        <is>
          <t>шт.</t>
        </is>
      </c>
      <c r="E233" s="262" t="n">
        <v>10.8416</v>
      </c>
      <c r="F233" s="379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43">
      <c r="A234" s="377" t="n">
        <v>206</v>
      </c>
      <c r="B234" s="377" t="inlineStr">
        <is>
          <t>01.3.01.01-0001</t>
        </is>
      </c>
      <c r="C234" s="376" t="inlineStr">
        <is>
          <t>Бензин авиационный Б-70</t>
        </is>
      </c>
      <c r="D234" s="377" t="inlineStr">
        <is>
          <t>т</t>
        </is>
      </c>
      <c r="E234" s="262" t="n">
        <v>2.44</v>
      </c>
      <c r="F234" s="379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43">
      <c r="A235" s="377" t="n">
        <v>207</v>
      </c>
      <c r="B235" s="377" t="inlineStr">
        <is>
          <t>22.2.02.23-0151</t>
        </is>
      </c>
      <c r="C235" s="376" t="inlineStr">
        <is>
          <t>Пластина (черт. 2ИШ.841.003)</t>
        </is>
      </c>
      <c r="D235" s="377" t="inlineStr">
        <is>
          <t>100 шт.</t>
        </is>
      </c>
      <c r="E235" s="377" t="n">
        <v>20.73</v>
      </c>
      <c r="F235" s="379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43">
      <c r="A236" s="377" t="n">
        <v>208</v>
      </c>
      <c r="B236" s="377" t="inlineStr">
        <is>
          <t>Прайс из СД ОП</t>
        </is>
      </c>
      <c r="C236" s="376" t="inlineStr">
        <is>
          <t>Уголок трехмерный СТД-41-3 7175-1ПС_2-ПЛ-002-28СМ</t>
        </is>
      </c>
      <c r="D236" s="377" t="inlineStr">
        <is>
          <t>шт</t>
        </is>
      </c>
      <c r="E236" s="262" t="n">
        <v>275</v>
      </c>
      <c r="F236" s="379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43">
      <c r="A237" s="377" t="n">
        <v>209</v>
      </c>
      <c r="B237" s="377" t="inlineStr">
        <is>
          <t>23.3.06.02-0010</t>
        </is>
      </c>
      <c r="C237" s="37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7" t="inlineStr">
        <is>
          <t>м</t>
        </is>
      </c>
      <c r="E237" s="262" t="n">
        <v>67.5</v>
      </c>
      <c r="F237" s="379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43">
      <c r="A238" s="377" t="n">
        <v>210</v>
      </c>
      <c r="B238" s="377" t="inlineStr">
        <is>
          <t>06.2.05.03-0031</t>
        </is>
      </c>
      <c r="C238" s="376" t="inlineStr">
        <is>
          <t>Плитки керамические плинтусные прямые</t>
        </is>
      </c>
      <c r="D238" s="377" t="inlineStr">
        <is>
          <t>м</t>
        </is>
      </c>
      <c r="E238" s="262" t="n">
        <v>445.0464</v>
      </c>
      <c r="F238" s="379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43">
      <c r="A239" s="377" t="n">
        <v>211</v>
      </c>
      <c r="B239" s="377" t="inlineStr">
        <is>
          <t>Прайс из СД ОП</t>
        </is>
      </c>
      <c r="C239" s="376" t="inlineStr">
        <is>
          <t>Кронштейн для крепления вентилятора ВО-06-300 №5 серия 1.494-43 К-15</t>
        </is>
      </c>
      <c r="D239" s="377" t="inlineStr">
        <is>
          <t>шт.</t>
        </is>
      </c>
      <c r="E239" s="262" t="n">
        <v>4</v>
      </c>
      <c r="F239" s="379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43">
      <c r="A240" s="377" t="n">
        <v>212</v>
      </c>
      <c r="B240" s="377" t="inlineStr">
        <is>
          <t>Прайс из СД ОП</t>
        </is>
      </c>
      <c r="C240" s="376" t="inlineStr">
        <is>
          <t>Лоток лестничный SL 200 h-80 s-1 ТУ 3449-011-17919807-2014</t>
        </is>
      </c>
      <c r="D240" s="377" t="inlineStr">
        <is>
          <t>м</t>
        </is>
      </c>
      <c r="E240" s="262" t="n">
        <v>138</v>
      </c>
      <c r="F240" s="379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43">
      <c r="A241" s="377" t="n">
        <v>213</v>
      </c>
      <c r="B241" s="377" t="inlineStr">
        <is>
          <t>20.5.02.04-0001</t>
        </is>
      </c>
      <c r="C241" s="376" t="inlineStr">
        <is>
          <t>Коробка ответвительная DKC размером 100х100х50 мм</t>
        </is>
      </c>
      <c r="D241" s="377" t="inlineStr">
        <is>
          <t>шт.</t>
        </is>
      </c>
      <c r="E241" s="262" t="n">
        <v>500</v>
      </c>
      <c r="F241" s="379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43">
      <c r="A242" s="377" t="n">
        <v>214</v>
      </c>
      <c r="B242" s="377" t="inlineStr">
        <is>
          <t>Прайс из СД ОП</t>
        </is>
      </c>
      <c r="C242" s="376" t="inlineStr">
        <is>
          <t>Светильник светодиодный CD LED 18 4000K IP65 круглый  цена 4100.0  руб с НДС 7175-1ПС_2-ПЛ-002-28СМ</t>
        </is>
      </c>
      <c r="D242" s="377" t="inlineStr">
        <is>
          <t>шт.</t>
        </is>
      </c>
      <c r="E242" s="262" t="n">
        <v>18</v>
      </c>
      <c r="F242" s="379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43">
      <c r="A243" s="377" t="n">
        <v>215</v>
      </c>
      <c r="B243" s="377" t="inlineStr">
        <is>
          <t>Прайс из СД ОП</t>
        </is>
      </c>
      <c r="C243" s="376" t="inlineStr">
        <is>
          <t>Скоба прижимная СР ТУ 3449-011-17919807-2014</t>
        </is>
      </c>
      <c r="D243" s="377" t="inlineStr">
        <is>
          <t>шт.</t>
        </is>
      </c>
      <c r="E243" s="262" t="n">
        <v>588</v>
      </c>
      <c r="F243" s="379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43">
      <c r="A244" s="377" t="n">
        <v>216</v>
      </c>
      <c r="B244" s="377" t="inlineStr">
        <is>
          <t>Прайс из СД ОП</t>
        </is>
      </c>
      <c r="C244" s="376" t="inlineStr">
        <is>
          <t>Клиновой анкер AN BZ plus 10/10/30/90</t>
        </is>
      </c>
      <c r="D244" s="377" t="inlineStr">
        <is>
          <t>шт.</t>
        </is>
      </c>
      <c r="E244" s="262" t="n">
        <v>390</v>
      </c>
      <c r="F244" s="379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43">
      <c r="A245" s="377" t="n">
        <v>217</v>
      </c>
      <c r="B245" s="377" t="inlineStr">
        <is>
          <t>01.2.01.02-0054</t>
        </is>
      </c>
      <c r="C245" s="376" t="inlineStr">
        <is>
          <t>Битумы нефтяные строительные марки БН-90/10</t>
        </is>
      </c>
      <c r="D245" s="377" t="inlineStr">
        <is>
          <t>т</t>
        </is>
      </c>
      <c r="E245" s="262" t="n">
        <v>6.947559</v>
      </c>
      <c r="F245" s="379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43">
      <c r="A246" s="377" t="n">
        <v>218</v>
      </c>
      <c r="B246" s="377" t="inlineStr">
        <is>
          <t>11.1.03.01-0086</t>
        </is>
      </c>
      <c r="C246" s="376" t="inlineStr">
        <is>
          <t>Бруски обрезные хвойных пород длиной 4-6,5 м, шириной 75-150 мм, толщиной 150 мм и более, II сорта</t>
        </is>
      </c>
      <c r="D246" s="377" t="inlineStr">
        <is>
          <t>м3</t>
        </is>
      </c>
      <c r="E246" s="262" t="n">
        <v>4.418556</v>
      </c>
      <c r="F246" s="379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43">
      <c r="A247" s="377" t="n">
        <v>219</v>
      </c>
      <c r="B247" s="377" t="inlineStr">
        <is>
          <t>Прайс из СД ОП</t>
        </is>
      </c>
      <c r="C247" s="376" t="inlineStr">
        <is>
          <t>Кронштейн для крепления вентилятора ВО-06-300 №3.15 серия 1.494-43 К-6</t>
        </is>
      </c>
      <c r="D247" s="377" t="inlineStr">
        <is>
          <t>шт.</t>
        </is>
      </c>
      <c r="E247" s="262" t="n">
        <v>4</v>
      </c>
      <c r="F247" s="379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43">
      <c r="A248" s="377" t="n">
        <v>220</v>
      </c>
      <c r="B248" s="377" t="inlineStr">
        <is>
          <t>11.3.02.02-0006</t>
        </is>
      </c>
      <c r="C248" s="37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7" t="inlineStr">
        <is>
          <t>м2</t>
        </is>
      </c>
      <c r="E248" s="262" t="n">
        <v>6.85</v>
      </c>
      <c r="F248" s="379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43">
      <c r="A249" s="377" t="n">
        <v>221</v>
      </c>
      <c r="B249" s="377" t="inlineStr">
        <is>
          <t>11.3.01.02-0016</t>
        </is>
      </c>
      <c r="C249" s="37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7" t="inlineStr">
        <is>
          <t>м2</t>
        </is>
      </c>
      <c r="E249" s="262" t="n">
        <v>6.02</v>
      </c>
      <c r="F249" s="379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43">
      <c r="A250" s="377" t="n">
        <v>222</v>
      </c>
      <c r="B250" s="377" t="inlineStr">
        <is>
          <t>Прайс из СД ОП</t>
        </is>
      </c>
      <c r="C250" s="376" t="inlineStr">
        <is>
          <t>Секция угловая 90 SLC 400 h-80 s-1,0 ТУ 3449-011-17919807-2014</t>
        </is>
      </c>
      <c r="D250" s="377" t="inlineStr">
        <is>
          <t>шт.</t>
        </is>
      </c>
      <c r="E250" s="262" t="n">
        <v>35</v>
      </c>
      <c r="F250" s="379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43">
      <c r="A251" s="377" t="n">
        <v>223</v>
      </c>
      <c r="B251" s="377" t="inlineStr">
        <is>
          <t>Прайс из СД ОП</t>
        </is>
      </c>
      <c r="C251" s="37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7" t="inlineStr">
        <is>
          <t>шт.</t>
        </is>
      </c>
      <c r="E251" s="262" t="n">
        <v>19</v>
      </c>
      <c r="F251" s="379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43">
      <c r="A252" s="377" t="n">
        <v>224</v>
      </c>
      <c r="B252" s="377" t="inlineStr">
        <is>
          <t>Прайс из СД ОП</t>
        </is>
      </c>
      <c r="C252" s="376" t="inlineStr">
        <is>
          <t>Вентилятор осевой №3.15 L=1830м3/ч Н=50Па с электродвигателем  N=0.18кВт n=1500 об/мин ВО-06-300 АИР56В4</t>
        </is>
      </c>
      <c r="D252" s="377" t="inlineStr">
        <is>
          <t>шт.</t>
        </is>
      </c>
      <c r="E252" s="262" t="n">
        <v>4</v>
      </c>
      <c r="F252" s="379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43">
      <c r="A253" s="377" t="n">
        <v>225</v>
      </c>
      <c r="B253" s="377" t="inlineStr">
        <is>
          <t>Прайс из СД ОП</t>
        </is>
      </c>
      <c r="C253" s="376" t="inlineStr">
        <is>
          <t>Огнетушитель хладоновый ОХ-2(3)-АВСЕ-01. Цена: 16000руб.(с НДС)</t>
        </is>
      </c>
      <c r="D253" s="377" t="inlineStr">
        <is>
          <t>шт</t>
        </is>
      </c>
      <c r="E253" s="262" t="n">
        <v>4</v>
      </c>
      <c r="F253" s="379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43">
      <c r="A254" s="377" t="n">
        <v>226</v>
      </c>
      <c r="B254" s="377" t="inlineStr">
        <is>
          <t>04.1.02.05-0074</t>
        </is>
      </c>
      <c r="C254" s="376" t="inlineStr">
        <is>
          <t>Бетон тяжелый, крупность заполнителя более 40 мм, класс В7,5 (М 100)</t>
        </is>
      </c>
      <c r="D254" s="377" t="inlineStr">
        <is>
          <t>м3</t>
        </is>
      </c>
      <c r="E254" s="262" t="n">
        <v>15.8406</v>
      </c>
      <c r="F254" s="379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43">
      <c r="A255" s="377" t="n">
        <v>227</v>
      </c>
      <c r="B255" s="377" t="inlineStr">
        <is>
          <t>08.4.03.02-0001</t>
        </is>
      </c>
      <c r="C255" s="376" t="inlineStr">
        <is>
          <t>Горячекатаная арматурная сталь гладкая класса А-I, диаметром 6 мм</t>
        </is>
      </c>
      <c r="D255" s="377" t="inlineStr">
        <is>
          <t>т</t>
        </is>
      </c>
      <c r="E255" s="262" t="n">
        <v>1.171824</v>
      </c>
      <c r="F255" s="379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43">
      <c r="A256" s="377" t="n">
        <v>228</v>
      </c>
      <c r="B256" s="377" t="inlineStr">
        <is>
          <t>Прайс из СД ОП</t>
        </is>
      </c>
      <c r="C256" s="376" t="inlineStr">
        <is>
          <t>Краска для бетонных полов ТЕКСИЛ (расход 0.4кг/м2) 7175-1ПС_2-ПЛ-002-28СМ</t>
        </is>
      </c>
      <c r="D256" s="377" t="inlineStr">
        <is>
          <t>кг</t>
        </is>
      </c>
      <c r="E256" s="262" t="n">
        <v>272.48</v>
      </c>
      <c r="F256" s="379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43">
      <c r="A257" s="377" t="n">
        <v>229</v>
      </c>
      <c r="B257" s="377" t="inlineStr">
        <is>
          <t>14.5.09.07-0029</t>
        </is>
      </c>
      <c r="C257" s="376" t="inlineStr">
        <is>
          <t>Растворитель марки Р-4</t>
        </is>
      </c>
      <c r="D257" s="377" t="inlineStr">
        <is>
          <t>т</t>
        </is>
      </c>
      <c r="E257" s="262" t="n">
        <v>0.913147</v>
      </c>
      <c r="F257" s="379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43">
      <c r="A258" s="377" t="n">
        <v>230</v>
      </c>
      <c r="B258" s="377" t="inlineStr">
        <is>
          <t>Прайс из СД ОП</t>
        </is>
      </c>
      <c r="C258" s="376" t="inlineStr">
        <is>
          <t>Короб из листовой оцинкованной стали b=1,2мм 1600х1000х1500</t>
        </is>
      </c>
      <c r="D258" s="377" t="inlineStr">
        <is>
          <t>шт.</t>
        </is>
      </c>
      <c r="E258" s="262" t="n">
        <v>1</v>
      </c>
      <c r="F258" s="379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43">
      <c r="A259" s="377" t="n">
        <v>231</v>
      </c>
      <c r="B259" s="377" t="inlineStr">
        <is>
          <t>Прайс из СД ОП</t>
        </is>
      </c>
      <c r="C259" s="37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7" t="inlineStr">
        <is>
          <t>уп</t>
        </is>
      </c>
      <c r="E259" s="262" t="n">
        <v>66</v>
      </c>
      <c r="F259" s="379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43">
      <c r="A260" s="377" t="n">
        <v>232</v>
      </c>
      <c r="B260" s="377" t="inlineStr">
        <is>
          <t>20.2.03.09-0001</t>
        </is>
      </c>
      <c r="C260" s="376" t="inlineStr">
        <is>
          <t>Перегородка разделительная для проволочного лотка высотой 50 мм</t>
        </is>
      </c>
      <c r="D260" s="377" t="inlineStr">
        <is>
          <t>м</t>
        </is>
      </c>
      <c r="E260" s="262" t="n">
        <v>400</v>
      </c>
      <c r="F260" s="379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43">
      <c r="A261" s="377" t="n">
        <v>233</v>
      </c>
      <c r="B261" s="377" t="inlineStr">
        <is>
          <t>14.5.01.05-0001</t>
        </is>
      </c>
      <c r="C261" s="376" t="inlineStr">
        <is>
          <t>Герметик пенополиуретановый (пена монтажная) типа Makrofleks, Soudal в баллонах по 750 мл</t>
        </is>
      </c>
      <c r="D261" s="377" t="inlineStr">
        <is>
          <t>шт.</t>
        </is>
      </c>
      <c r="E261" s="262" t="n">
        <v>116.20042</v>
      </c>
      <c r="F261" s="379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43">
      <c r="A262" s="377" t="n">
        <v>234</v>
      </c>
      <c r="B262" s="377" t="inlineStr">
        <is>
          <t>Прайс из СД ОП</t>
        </is>
      </c>
      <c r="C262" s="376" t="inlineStr">
        <is>
          <t>Муфта шестигранная f/f М12 х 35</t>
        </is>
      </c>
      <c r="D262" s="377" t="inlineStr">
        <is>
          <t>шт.</t>
        </is>
      </c>
      <c r="E262" s="262" t="n">
        <v>502</v>
      </c>
      <c r="F262" s="379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38.25" customFormat="1" customHeight="1" s="343">
      <c r="A263" s="377" t="n">
        <v>235</v>
      </c>
      <c r="B263" s="377" t="inlineStr">
        <is>
          <t>Прайс из СД ОП</t>
        </is>
      </c>
      <c r="C263" s="376" t="inlineStr">
        <is>
          <t>Цилиндры из минеральной ваты на основе базальтовых пород ТЕХНОНИКОЛЬ</t>
        </is>
      </c>
      <c r="D263" s="377" t="inlineStr">
        <is>
          <t>м3</t>
        </is>
      </c>
      <c r="E263" s="262" t="n">
        <v>1.7</v>
      </c>
      <c r="F263" s="379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43">
      <c r="A264" s="377" t="n">
        <v>236</v>
      </c>
      <c r="B264" s="377" t="inlineStr">
        <is>
          <t>Прайс из СД ОП</t>
        </is>
      </c>
      <c r="C264" s="376" t="inlineStr">
        <is>
          <t>Воздуховод из листовой стали b=1.2мм ф250  L=1250</t>
        </is>
      </c>
      <c r="D264" s="377" t="inlineStr">
        <is>
          <t>шт.</t>
        </is>
      </c>
      <c r="E264" s="262" t="n">
        <v>11</v>
      </c>
      <c r="F264" s="379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43">
      <c r="A265" s="377" t="n">
        <v>237</v>
      </c>
      <c r="B265" s="377" t="inlineStr">
        <is>
          <t>14.2.06.08-0001</t>
        </is>
      </c>
      <c r="C265" s="376" t="inlineStr">
        <is>
          <t>Пропитка упрочняющая для бетона Ашфорд Формула (расход 0.35л/м2)</t>
        </is>
      </c>
      <c r="D265" s="377" t="inlineStr">
        <is>
          <t>л</t>
        </is>
      </c>
      <c r="E265" s="262" t="n">
        <v>68.95</v>
      </c>
      <c r="F265" s="379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43">
      <c r="A266" s="377" t="n">
        <v>238</v>
      </c>
      <c r="B266" s="377" t="inlineStr">
        <is>
          <t>08.1.02.19-0017</t>
        </is>
      </c>
      <c r="C266" s="376" t="inlineStr">
        <is>
          <t>Уголок монтажный сейсмостойкий оцинкованный У1 50x50x3-2/8</t>
        </is>
      </c>
      <c r="D266" s="377" t="inlineStr">
        <is>
          <t>шт.</t>
        </is>
      </c>
      <c r="E266" s="262" t="n">
        <v>65</v>
      </c>
      <c r="F266" s="379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43">
      <c r="A267" s="377" t="n">
        <v>239</v>
      </c>
      <c r="B267" s="377" t="inlineStr">
        <is>
          <t>Прайс из СД ОП</t>
        </is>
      </c>
      <c r="C267" s="376" t="inlineStr">
        <is>
          <t>Сетка защитная д-500 CEM-OCA</t>
        </is>
      </c>
      <c r="D267" s="377" t="inlineStr">
        <is>
          <t>шт.</t>
        </is>
      </c>
      <c r="E267" s="262" t="n">
        <v>4</v>
      </c>
      <c r="F267" s="379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43">
      <c r="A268" s="377" t="n">
        <v>240</v>
      </c>
      <c r="B268" s="377" t="inlineStr">
        <is>
          <t>01.7.15.06-0111</t>
        </is>
      </c>
      <c r="C268" s="376" t="inlineStr">
        <is>
          <t>Гвозди строительные</t>
        </is>
      </c>
      <c r="D268" s="377" t="inlineStr">
        <is>
          <t>т</t>
        </is>
      </c>
      <c r="E268" s="262" t="n">
        <v>0.616436</v>
      </c>
      <c r="F268" s="379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43">
      <c r="A269" s="377" t="n">
        <v>241</v>
      </c>
      <c r="B269" s="377" t="inlineStr">
        <is>
          <t>Прайс из СД ОП</t>
        </is>
      </c>
      <c r="C269" s="376" t="inlineStr">
        <is>
          <t>Короб из листовой оцинкованной стали b=1,2мм 1200х1000х1500</t>
        </is>
      </c>
      <c r="D269" s="377" t="inlineStr">
        <is>
          <t>шт.</t>
        </is>
      </c>
      <c r="E269" s="262" t="n">
        <v>1</v>
      </c>
      <c r="F269" s="379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43">
      <c r="A270" s="377" t="n">
        <v>242</v>
      </c>
      <c r="B270" s="377" t="inlineStr">
        <is>
          <t>08.1.02.03-0061</t>
        </is>
      </c>
      <c r="C270" s="376" t="inlineStr">
        <is>
          <t>Начальная планка из оцинкованной стали с полимерным покрытием</t>
        </is>
      </c>
      <c r="D270" s="377" t="inlineStr">
        <is>
          <t>п.м</t>
        </is>
      </c>
      <c r="E270" s="262" t="n">
        <v>311.2</v>
      </c>
      <c r="F270" s="379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43">
      <c r="A271" s="377" t="n">
        <v>243</v>
      </c>
      <c r="B271" s="377" t="inlineStr">
        <is>
          <t>01.7.11.07-0032</t>
        </is>
      </c>
      <c r="C271" s="376" t="inlineStr">
        <is>
          <t>Электроды диаметром 4 мм Э42</t>
        </is>
      </c>
      <c r="D271" s="377" t="inlineStr">
        <is>
          <t>т</t>
        </is>
      </c>
      <c r="E271" s="262" t="n">
        <v>0.695963</v>
      </c>
      <c r="F271" s="379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43">
      <c r="A272" s="377" t="n">
        <v>244</v>
      </c>
      <c r="B272" s="377" t="inlineStr">
        <is>
          <t>07.2.06.03-0193</t>
        </is>
      </c>
      <c r="C272" s="376" t="inlineStr">
        <is>
          <t>Профиль стоечный: S1P толщиной стали 1,5 мм, шириной 200 мм</t>
        </is>
      </c>
      <c r="D272" s="377" t="inlineStr">
        <is>
          <t>м</t>
        </is>
      </c>
      <c r="E272" s="262" t="n">
        <v>108</v>
      </c>
      <c r="F272" s="379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43">
      <c r="A273" s="377" t="n">
        <v>245</v>
      </c>
      <c r="B273" s="377" t="inlineStr">
        <is>
          <t>Прайс из СД ОП</t>
        </is>
      </c>
      <c r="C273" s="376" t="inlineStr">
        <is>
          <t>Соединительная пластина SCP h&gt;50/s-1,2 ТУ 3449-011-17919807-2014</t>
        </is>
      </c>
      <c r="D273" s="377" t="inlineStr">
        <is>
          <t>шт.</t>
        </is>
      </c>
      <c r="E273" s="262" t="n">
        <v>862</v>
      </c>
      <c r="F273" s="379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43">
      <c r="A274" s="377" t="n">
        <v>246</v>
      </c>
      <c r="B274" s="377" t="inlineStr">
        <is>
          <t>20.2.03.03-0043</t>
        </is>
      </c>
      <c r="C274" s="376" t="inlineStr">
        <is>
          <t>Консоль кабельная усиленная сейсмостойкая горячеоцинкованная КУ-500</t>
        </is>
      </c>
      <c r="D274" s="377" t="inlineStr">
        <is>
          <t>шт.</t>
        </is>
      </c>
      <c r="E274" s="262" t="n">
        <v>50</v>
      </c>
      <c r="F274" s="379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43">
      <c r="A275" s="377" t="n">
        <v>247</v>
      </c>
      <c r="B275" s="377" t="inlineStr">
        <is>
          <t>14.4.02.09-0301</t>
        </is>
      </c>
      <c r="C275" s="376" t="inlineStr">
        <is>
          <t>Краска Цинол</t>
        </is>
      </c>
      <c r="D275" s="377" t="inlineStr">
        <is>
          <t>кг</t>
        </is>
      </c>
      <c r="E275" s="262" t="n">
        <v>27.7</v>
      </c>
      <c r="F275" s="379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43">
      <c r="A276" s="377" t="n">
        <v>248</v>
      </c>
      <c r="B276" s="377" t="inlineStr">
        <is>
          <t>Прайс из СД ОП</t>
        </is>
      </c>
      <c r="C276" s="376" t="inlineStr">
        <is>
          <t>Уголок опорный 60/40/90 ТУ 5285-002-17919807-2014</t>
        </is>
      </c>
      <c r="D276" s="377" t="inlineStr">
        <is>
          <t>шт.</t>
        </is>
      </c>
      <c r="E276" s="262" t="n">
        <v>192</v>
      </c>
      <c r="F276" s="379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43">
      <c r="A277" s="377" t="n">
        <v>249</v>
      </c>
      <c r="B277" s="377" t="inlineStr">
        <is>
          <t>01.7.19.04-0013</t>
        </is>
      </c>
      <c r="C277" s="376" t="inlineStr">
        <is>
          <t>Пластины полиизобутиленовые ПСГ (расход 3.85кг/м2)</t>
        </is>
      </c>
      <c r="D277" s="377" t="inlineStr">
        <is>
          <t>т</t>
        </is>
      </c>
      <c r="E277" s="262" t="n">
        <v>0.2849</v>
      </c>
      <c r="F277" s="379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43">
      <c r="A278" s="377" t="n">
        <v>250</v>
      </c>
      <c r="B278" s="377" t="inlineStr">
        <is>
          <t>02.2.05.04-0093</t>
        </is>
      </c>
      <c r="C278" s="376" t="inlineStr">
        <is>
          <t>Щебень из природного камня для строительных работ марка 800, фракция 20-40 мм</t>
        </is>
      </c>
      <c r="D278" s="377" t="inlineStr">
        <is>
          <t>м3</t>
        </is>
      </c>
      <c r="E278" s="262" t="n">
        <v>60.1072</v>
      </c>
      <c r="F278" s="379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43">
      <c r="A279" s="377" t="n">
        <v>251</v>
      </c>
      <c r="B279" s="377" t="inlineStr">
        <is>
          <t>08.4.03.03-0005</t>
        </is>
      </c>
      <c r="C279" s="376" t="inlineStr">
        <is>
          <t>Горячекатанная арматурная сталь класса А500 С, диаметром 14 мм</t>
        </is>
      </c>
      <c r="D279" s="377" t="inlineStr">
        <is>
          <t>т</t>
        </is>
      </c>
      <c r="E279" s="262" t="n">
        <v>1.1845</v>
      </c>
      <c r="F279" s="379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43">
      <c r="A280" s="377" t="n">
        <v>252</v>
      </c>
      <c r="B280" s="377" t="inlineStr">
        <is>
          <t>Прайс из СД ОП</t>
        </is>
      </c>
      <c r="C280" s="376" t="inlineStr">
        <is>
          <t>Алюминиевый скотч</t>
        </is>
      </c>
      <c r="D280" s="377" t="inlineStr">
        <is>
          <t>шт.</t>
        </is>
      </c>
      <c r="E280" s="262" t="n">
        <v>89</v>
      </c>
      <c r="F280" s="379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43">
      <c r="A281" s="377" t="n">
        <v>253</v>
      </c>
      <c r="B281" s="377" t="inlineStr">
        <is>
          <t>Прайс из СД ОП</t>
        </is>
      </c>
      <c r="C281" s="376" t="inlineStr">
        <is>
          <t>Болт шестигранный М12/30</t>
        </is>
      </c>
      <c r="D281" s="377" t="inlineStr">
        <is>
          <t>шт.</t>
        </is>
      </c>
      <c r="E281" s="262" t="n">
        <v>2458</v>
      </c>
      <c r="F281" s="379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43">
      <c r="A282" s="377" t="n">
        <v>254</v>
      </c>
      <c r="B282" s="377" t="inlineStr">
        <is>
          <t>Прайс из СД ОП</t>
        </is>
      </c>
      <c r="C282" s="376" t="inlineStr">
        <is>
          <t>Воздуховод из тонколистовой оцинкованной стали b=0.8мм 150х200 L=1500</t>
        </is>
      </c>
      <c r="D282" s="377" t="inlineStr">
        <is>
          <t>шт.</t>
        </is>
      </c>
      <c r="E282" s="262" t="n">
        <v>10</v>
      </c>
      <c r="F282" s="379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43">
      <c r="A283" s="377" t="n">
        <v>255</v>
      </c>
      <c r="B283" s="377" t="inlineStr">
        <is>
          <t>07.2.06.03-0193</t>
        </is>
      </c>
      <c r="C283" s="376" t="inlineStr">
        <is>
          <t>Профиль стоечный: S1P толщиной стали 1,5 мм, шириной 200 мм (прим.Профиль 41/41/2.0-6 D 7175-1ПС_2-ПЛ-002-28СМ)</t>
        </is>
      </c>
      <c r="D283" s="377" t="inlineStr">
        <is>
          <t>м</t>
        </is>
      </c>
      <c r="E283" s="262" t="n">
        <v>97</v>
      </c>
      <c r="F283" s="379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43">
      <c r="A284" s="377" t="n">
        <v>256</v>
      </c>
      <c r="B284" s="377" t="inlineStr">
        <is>
          <t>07.2.05.01-0001</t>
        </is>
      </c>
      <c r="C284" s="376" t="inlineStr">
        <is>
          <t>Косоуры</t>
        </is>
      </c>
      <c r="D284" s="377" t="inlineStr">
        <is>
          <t>т</t>
        </is>
      </c>
      <c r="E284" s="262" t="n">
        <v>0.6349</v>
      </c>
      <c r="F284" s="379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43">
      <c r="A285" s="377" t="n">
        <v>257</v>
      </c>
      <c r="B285" s="377" t="inlineStr">
        <is>
          <t>04.3.01.12-0002</t>
        </is>
      </c>
      <c r="C285" s="376" t="inlineStr">
        <is>
          <t>Раствор готовый кладочный цементно-известковый марки 25</t>
        </is>
      </c>
      <c r="D285" s="377" t="inlineStr">
        <is>
          <t>м3</t>
        </is>
      </c>
      <c r="E285" s="262" t="n">
        <v>12.29028</v>
      </c>
      <c r="F285" s="379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43">
      <c r="A286" s="377" t="n">
        <v>258</v>
      </c>
      <c r="B286" s="377" t="inlineStr">
        <is>
          <t>Прайс из СД ОП</t>
        </is>
      </c>
      <c r="C286" s="376" t="inlineStr">
        <is>
          <t>Слуховое окно жалюзийное из алюминиевого профиля 1.5х1.5м 7175-1ПС_2-ПЛ-002-28СМ</t>
        </is>
      </c>
      <c r="D286" s="377" t="inlineStr">
        <is>
          <t>шт</t>
        </is>
      </c>
      <c r="E286" s="262" t="n">
        <v>2</v>
      </c>
      <c r="F286" s="379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43">
      <c r="A287" s="377" t="n">
        <v>259</v>
      </c>
      <c r="B287" s="377" t="inlineStr">
        <is>
          <t>Прайс из СД ОП</t>
        </is>
      </c>
      <c r="C287" s="376" t="inlineStr">
        <is>
          <t>Воздуховод из тонколистовой стали b=1.0мм 200х200 L=1500</t>
        </is>
      </c>
      <c r="D287" s="377" t="inlineStr">
        <is>
          <t>шт.</t>
        </is>
      </c>
      <c r="E287" s="262" t="n">
        <v>8</v>
      </c>
      <c r="F287" s="379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43">
      <c r="A288" s="377" t="n">
        <v>260</v>
      </c>
      <c r="B288" s="377" t="inlineStr">
        <is>
          <t>01.7.15.03-0041</t>
        </is>
      </c>
      <c r="C288" s="376" t="inlineStr">
        <is>
          <t>Болты с гайками и шайбами строительные</t>
        </is>
      </c>
      <c r="D288" s="377" t="inlineStr">
        <is>
          <t>т</t>
        </is>
      </c>
      <c r="E288" s="262" t="n">
        <v>0.652346</v>
      </c>
      <c r="F288" s="379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43">
      <c r="A289" s="377" t="n">
        <v>261</v>
      </c>
      <c r="B289" s="377" t="inlineStr">
        <is>
          <t>07.2.07.12-0006</t>
        </is>
      </c>
      <c r="C289" s="37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7" t="inlineStr">
        <is>
          <t>т</t>
        </is>
      </c>
      <c r="E289" s="262" t="n">
        <v>0.578</v>
      </c>
      <c r="F289" s="379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43">
      <c r="A290" s="377" t="n">
        <v>262</v>
      </c>
      <c r="B290" s="377" t="inlineStr">
        <is>
          <t>08.3.07.01-0035</t>
        </is>
      </c>
      <c r="C290" s="376" t="inlineStr">
        <is>
          <t>Сталь полосовая 25х4 мм, марка Ст3сп</t>
        </is>
      </c>
      <c r="D290" s="377" t="inlineStr">
        <is>
          <t>т</t>
        </is>
      </c>
      <c r="E290" s="262" t="n">
        <v>0.9360000000000001</v>
      </c>
      <c r="F290" s="379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43">
      <c r="A291" s="377" t="n">
        <v>263</v>
      </c>
      <c r="B291" s="377" t="inlineStr">
        <is>
          <t>08.1.02.03-0071</t>
        </is>
      </c>
      <c r="C291" s="376" t="inlineStr">
        <is>
          <t>Нащельник стальной оцинкованный с покрытием «Полиэстер»</t>
        </is>
      </c>
      <c r="D291" s="377" t="inlineStr">
        <is>
          <t>п.м</t>
        </is>
      </c>
      <c r="E291" s="262" t="n">
        <v>88.92</v>
      </c>
      <c r="F291" s="379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43">
      <c r="A292" s="377" t="n">
        <v>264</v>
      </c>
      <c r="B292" s="377" t="inlineStr">
        <is>
          <t>05.2.02.01-0053</t>
        </is>
      </c>
      <c r="C292" s="37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7" t="inlineStr">
        <is>
          <t>шт.</t>
        </is>
      </c>
      <c r="E292" s="262" t="n">
        <v>18</v>
      </c>
      <c r="F292" s="379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43">
      <c r="A293" s="377" t="n">
        <v>265</v>
      </c>
      <c r="B293" s="377" t="inlineStr">
        <is>
          <t>11.3.02.01-0032</t>
        </is>
      </c>
      <c r="C293" s="37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7" t="inlineStr">
        <is>
          <t>м2</t>
        </is>
      </c>
      <c r="E293" s="262" t="n">
        <v>1.98</v>
      </c>
      <c r="F293" s="379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43">
      <c r="A294" s="377" t="n">
        <v>266</v>
      </c>
      <c r="B294" s="377" t="inlineStr">
        <is>
          <t>Прайс из СД ОП</t>
        </is>
      </c>
      <c r="C294" s="376" t="inlineStr">
        <is>
          <t>Болт шестигранный М10/30. 7175-1ПС_2-ПЛ-002-28СМ</t>
        </is>
      </c>
      <c r="D294" s="377" t="inlineStr">
        <is>
          <t>шт</t>
        </is>
      </c>
      <c r="E294" s="262" t="n">
        <v>2351</v>
      </c>
      <c r="F294" s="379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43">
      <c r="A295" s="377" t="n">
        <v>267</v>
      </c>
      <c r="B295" s="377" t="inlineStr">
        <is>
          <t>25.2.01.01-0001</t>
        </is>
      </c>
      <c r="C295" s="376" t="inlineStr">
        <is>
          <t>Бирки-оконцеватели</t>
        </is>
      </c>
      <c r="D295" s="377" t="inlineStr">
        <is>
          <t>100 шт.</t>
        </is>
      </c>
      <c r="E295" s="262" t="n">
        <v>88.20959999999999</v>
      </c>
      <c r="F295" s="379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43">
      <c r="A296" s="377" t="n">
        <v>268</v>
      </c>
      <c r="B296" s="377" t="inlineStr">
        <is>
          <t>04.1.02.05-0080</t>
        </is>
      </c>
      <c r="C296" s="376" t="inlineStr">
        <is>
          <t>Бетон тяжелый, крупность заполнителя более 40 мм, класс В25 (М350)</t>
        </is>
      </c>
      <c r="D296" s="377" t="inlineStr">
        <is>
          <t>м3</t>
        </is>
      </c>
      <c r="E296" s="262" t="n">
        <v>8.16</v>
      </c>
      <c r="F296" s="379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43">
      <c r="A297" s="377" t="n">
        <v>269</v>
      </c>
      <c r="B297" s="377" t="inlineStr">
        <is>
          <t>20.5.04.03-0011</t>
        </is>
      </c>
      <c r="C297" s="376" t="inlineStr">
        <is>
          <t>Зажимы наборные</t>
        </is>
      </c>
      <c r="D297" s="377" t="inlineStr">
        <is>
          <t>шт.</t>
        </is>
      </c>
      <c r="E297" s="262" t="n">
        <v>1530</v>
      </c>
      <c r="F297" s="379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43">
      <c r="A298" s="377" t="n">
        <v>270</v>
      </c>
      <c r="B298" s="377" t="inlineStr">
        <is>
          <t>Прайс из СД ОП</t>
        </is>
      </c>
      <c r="C298" s="376" t="inlineStr">
        <is>
          <t>Вентилятор осевой оконный N=0,01кВт, n=1500об/мин ВО-2,0-220</t>
        </is>
      </c>
      <c r="D298" s="377" t="inlineStr">
        <is>
          <t>шт.</t>
        </is>
      </c>
      <c r="E298" s="262" t="n">
        <v>4</v>
      </c>
      <c r="F298" s="379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43">
      <c r="A299" s="377" t="n">
        <v>271</v>
      </c>
      <c r="B299" s="377" t="inlineStr">
        <is>
          <t>07.2.05.02-0112</t>
        </is>
      </c>
      <c r="C299" s="376" t="inlineStr">
        <is>
          <t>Элементы фасонные (доборные) изготавливаются из оцинкованной стали</t>
        </is>
      </c>
      <c r="D299" s="377" t="inlineStr">
        <is>
          <t>т</t>
        </is>
      </c>
      <c r="E299" s="262" t="n">
        <v>0.4457</v>
      </c>
      <c r="F299" s="379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43">
      <c r="A300" s="377" t="n">
        <v>272</v>
      </c>
      <c r="B300" s="377" t="inlineStr">
        <is>
          <t>Прайс из СД ОП</t>
        </is>
      </c>
      <c r="C300" s="376" t="inlineStr">
        <is>
          <t>Резьбовая шпилька М12х3000</t>
        </is>
      </c>
      <c r="D300" s="377" t="inlineStr">
        <is>
          <t>м</t>
        </is>
      </c>
      <c r="E300" s="262" t="n">
        <v>201</v>
      </c>
      <c r="F300" s="379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43">
      <c r="A301" s="377" t="n">
        <v>273</v>
      </c>
      <c r="B301" s="377" t="inlineStr">
        <is>
          <t>Прайс из СД ОП</t>
        </is>
      </c>
      <c r="C301" s="376" t="inlineStr">
        <is>
          <t>Сетка защитная д-315 CEM-OCA</t>
        </is>
      </c>
      <c r="D301" s="377" t="inlineStr">
        <is>
          <t>шт.</t>
        </is>
      </c>
      <c r="E301" s="262" t="n">
        <v>4</v>
      </c>
      <c r="F301" s="379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43">
      <c r="A302" s="377" t="n">
        <v>274</v>
      </c>
      <c r="B302" s="377" t="inlineStr">
        <is>
          <t>11.3.01.01-0016</t>
        </is>
      </c>
      <c r="C302" s="37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7" t="inlineStr">
        <is>
          <t>м2</t>
        </is>
      </c>
      <c r="E302" s="262" t="n">
        <v>3.44</v>
      </c>
      <c r="F302" s="379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43">
      <c r="A303" s="377" t="n">
        <v>275</v>
      </c>
      <c r="B303" s="377" t="inlineStr">
        <is>
          <t>01.7.17.11-0011</t>
        </is>
      </c>
      <c r="C303" s="376" t="inlineStr">
        <is>
          <t>Шкурка шлифовальная двухслойная с зернистостью 40-25</t>
        </is>
      </c>
      <c r="D303" s="377" t="inlineStr">
        <is>
          <t>м2</t>
        </is>
      </c>
      <c r="E303" s="262" t="n">
        <v>70.26484000000001</v>
      </c>
      <c r="F303" s="379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43">
      <c r="A304" s="377" t="n">
        <v>276</v>
      </c>
      <c r="B304" s="377" t="inlineStr">
        <is>
          <t>Прайс из СД ОП</t>
        </is>
      </c>
      <c r="C304" s="376" t="inlineStr">
        <is>
          <t>Соединительная пластина LCP h&gt;50/s-1 ТУ 3449-005-17919807-2014</t>
        </is>
      </c>
      <c r="D304" s="377" t="inlineStr">
        <is>
          <t>шт.</t>
        </is>
      </c>
      <c r="E304" s="262" t="n">
        <v>734</v>
      </c>
      <c r="F304" s="379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43">
      <c r="A305" s="377" t="n">
        <v>277</v>
      </c>
      <c r="B305" s="377" t="inlineStr">
        <is>
          <t>Прайс из СД ОП</t>
        </is>
      </c>
      <c r="C305" s="376" t="inlineStr">
        <is>
          <t>Воздуховод из листовой стали b=1.2мм ф200 L=1250</t>
        </is>
      </c>
      <c r="D305" s="377" t="inlineStr">
        <is>
          <t>шт.</t>
        </is>
      </c>
      <c r="E305" s="262" t="n">
        <v>9</v>
      </c>
      <c r="F305" s="379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51" customFormat="1" customHeight="1" s="343">
      <c r="A306" s="377" t="n">
        <v>278</v>
      </c>
      <c r="B306" s="377" t="inlineStr">
        <is>
          <t>19.3.01.09-0058</t>
        </is>
      </c>
      <c r="C306" s="37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7" t="inlineStr">
        <is>
          <t>шт.</t>
        </is>
      </c>
      <c r="E306" s="262" t="n">
        <v>11</v>
      </c>
      <c r="F306" s="379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43">
      <c r="A307" s="377" t="n">
        <v>279</v>
      </c>
      <c r="B307" s="377" t="inlineStr">
        <is>
          <t>Прайс из СД ОП</t>
        </is>
      </c>
      <c r="C307" s="376" t="inlineStr">
        <is>
          <t>Накладка 2ф.  7175-1ПС_2-ПЛ-002-28СМ</t>
        </is>
      </c>
      <c r="D307" s="377" t="inlineStr">
        <is>
          <t>шт</t>
        </is>
      </c>
      <c r="E307" s="262" t="n">
        <v>1000</v>
      </c>
      <c r="F307" s="379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43">
      <c r="A308" s="377" t="n">
        <v>280</v>
      </c>
      <c r="B308" s="377" t="inlineStr">
        <is>
          <t>20.2.07.05-0002</t>
        </is>
      </c>
      <c r="C308" s="376" t="inlineStr">
        <is>
          <t>Лоток кабельный оцинкованный перфорированный PNK 100-100х50 мм, длина 2,5 м</t>
        </is>
      </c>
      <c r="D308" s="377" t="inlineStr">
        <is>
          <t>шт.</t>
        </is>
      </c>
      <c r="E308" s="262" t="n">
        <v>164</v>
      </c>
      <c r="F308" s="379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43">
      <c r="A309" s="377" t="n">
        <v>281</v>
      </c>
      <c r="B309" s="377" t="inlineStr">
        <is>
          <t>Прайс из СД ОП</t>
        </is>
      </c>
      <c r="C309" s="376" t="inlineStr">
        <is>
          <t>Праймер битумный Aquamast (расход 0.35 л/м2)</t>
        </is>
      </c>
      <c r="D309" s="377" t="inlineStr">
        <is>
          <t>л</t>
        </is>
      </c>
      <c r="E309" s="262" t="n">
        <v>310.82</v>
      </c>
      <c r="F309" s="379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43">
      <c r="A310" s="377" t="n">
        <v>282</v>
      </c>
      <c r="B310" s="377" t="inlineStr">
        <is>
          <t>04.1.02.05-0046</t>
        </is>
      </c>
      <c r="C310" s="376" t="inlineStr">
        <is>
          <t>Добавка на водонепроницаемость W 6 Бетон тяжелый, крупность заполнителя 20 мм, класс В25 (М350)</t>
        </is>
      </c>
      <c r="D310" s="377" t="inlineStr">
        <is>
          <t>м3</t>
        </is>
      </c>
      <c r="E310" s="262" t="n">
        <v>415.9674</v>
      </c>
      <c r="F310" s="379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43">
      <c r="A311" s="377" t="n">
        <v>283</v>
      </c>
      <c r="B311" s="377" t="inlineStr">
        <is>
          <t>Прайс из СД ОП</t>
        </is>
      </c>
      <c r="C311" s="376" t="inlineStr">
        <is>
          <t>Клиновой анкер AN BZ plus 8/30/41/95</t>
        </is>
      </c>
      <c r="D311" s="377" t="inlineStr">
        <is>
          <t>шт.</t>
        </is>
      </c>
      <c r="E311" s="262" t="n">
        <v>228</v>
      </c>
      <c r="F311" s="379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43">
      <c r="A312" s="377" t="n">
        <v>284</v>
      </c>
      <c r="B312" s="377" t="inlineStr">
        <is>
          <t>05.1.07.28-0050</t>
        </is>
      </c>
      <c r="C312" s="376" t="inlineStr">
        <is>
          <t>Ступени лестничные ЛС 12 /бетон В15 (М200), объем 0,053 м3, расход арматуры 0,69 кг/ (ГОСТ 8717.0-84)</t>
        </is>
      </c>
      <c r="D312" s="377" t="inlineStr">
        <is>
          <t>шт.</t>
        </is>
      </c>
      <c r="E312" s="262" t="n">
        <v>53</v>
      </c>
      <c r="F312" s="379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43">
      <c r="A313" s="377" t="n">
        <v>285</v>
      </c>
      <c r="B313" s="377" t="inlineStr">
        <is>
          <t>23.3.06.05-0010</t>
        </is>
      </c>
      <c r="C313" s="37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7" t="inlineStr">
        <is>
          <t>м</t>
        </is>
      </c>
      <c r="E313" s="262" t="n">
        <v>50</v>
      </c>
      <c r="F313" s="379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43">
      <c r="A314" s="377" t="n">
        <v>286</v>
      </c>
      <c r="B314" s="377" t="inlineStr">
        <is>
          <t>08.4.03.01-0011</t>
        </is>
      </c>
      <c r="C314" s="376" t="inlineStr">
        <is>
          <t>Проволока арматурная из низкоуглеродистой стали Вр-I, диаметром 4 мм (армирование стен)</t>
        </is>
      </c>
      <c r="D314" s="377" t="inlineStr">
        <is>
          <t>т</t>
        </is>
      </c>
      <c r="E314" s="262" t="n">
        <v>0.4894</v>
      </c>
      <c r="F314" s="379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43">
      <c r="A315" s="377" t="n">
        <v>287</v>
      </c>
      <c r="B315" s="377" t="inlineStr">
        <is>
          <t>07.2.06.03-0193</t>
        </is>
      </c>
      <c r="C315" s="376" t="inlineStr">
        <is>
          <t>Профиль стоечный: S1P толщиной стали 1,5 мм, шириной 200 мм</t>
        </is>
      </c>
      <c r="D315" s="377" t="inlineStr">
        <is>
          <t>м</t>
        </is>
      </c>
      <c r="E315" s="262" t="n">
        <v>66</v>
      </c>
      <c r="F315" s="379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51" customFormat="1" customHeight="1" s="343">
      <c r="A316" s="377" t="n">
        <v>288</v>
      </c>
      <c r="B316" s="377" t="inlineStr">
        <is>
          <t>Прайс из СД ОП</t>
        </is>
      </c>
      <c r="C316" s="376" t="inlineStr">
        <is>
          <t>Провод медный ПВ6-3 1х16 Цена: 102,40 руб.(с НДС)  (2% на отходы Т.Ч. ТЕРм 08 Приложение 8.4) 7175-1ПС_2-ПЛ-002-28СМ</t>
        </is>
      </c>
      <c r="D316" s="377" t="inlineStr">
        <is>
          <t>м</t>
        </is>
      </c>
      <c r="E316" s="262" t="n">
        <v>300</v>
      </c>
      <c r="F316" s="379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43">
      <c r="A317" s="377" t="n">
        <v>289</v>
      </c>
      <c r="B317" s="377" t="inlineStr">
        <is>
          <t>11.2.03.02-0036</t>
        </is>
      </c>
      <c r="C317" s="376" t="inlineStr">
        <is>
          <t>Покрытие напольное ламинированное маркиQuick Step", 32 класс износостойкости, толщина 8 мм</t>
        </is>
      </c>
      <c r="D317" s="377" t="inlineStr">
        <is>
          <t>м2</t>
        </is>
      </c>
      <c r="E317" s="262" t="n">
        <v>17.22</v>
      </c>
      <c r="F317" s="379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43">
      <c r="A318" s="377" t="n">
        <v>290</v>
      </c>
      <c r="B318" s="377" t="inlineStr">
        <is>
          <t>Прайс из СД ОП</t>
        </is>
      </c>
      <c r="C318" s="376" t="inlineStr">
        <is>
          <t>Болт шестигранный М12/30</t>
        </is>
      </c>
      <c r="D318" s="377" t="inlineStr">
        <is>
          <t>шт.</t>
        </is>
      </c>
      <c r="E318" s="262" t="n">
        <v>1625</v>
      </c>
      <c r="F318" s="379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43">
      <c r="A319" s="377" t="n">
        <v>291</v>
      </c>
      <c r="B319" s="377" t="inlineStr">
        <is>
          <t>07.2.05.01-0032</t>
        </is>
      </c>
      <c r="C319" s="376" t="inlineStr">
        <is>
          <t>Ограждения лестничных проемов, лестничные марши, пожарные лестницы</t>
        </is>
      </c>
      <c r="D319" s="377" t="inlineStr">
        <is>
          <t>т</t>
        </is>
      </c>
      <c r="E319" s="262" t="n">
        <v>0.54967</v>
      </c>
      <c r="F319" s="379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43">
      <c r="A320" s="377" t="n">
        <v>292</v>
      </c>
      <c r="B320" s="377" t="inlineStr">
        <is>
          <t>08.1.02.17-0161</t>
        </is>
      </c>
      <c r="C320" s="376" t="inlineStr">
        <is>
          <t>Сетка тканая с квадратными ячейками № 05 без покрытия</t>
        </is>
      </c>
      <c r="D320" s="377" t="inlineStr">
        <is>
          <t>м2</t>
        </is>
      </c>
      <c r="E320" s="262" t="n">
        <v>147.21803</v>
      </c>
      <c r="F320" s="379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43">
      <c r="A321" s="377" t="n">
        <v>293</v>
      </c>
      <c r="B321" s="377" t="inlineStr">
        <is>
          <t>Прайс из СД ОП</t>
        </is>
      </c>
      <c r="C321" s="376" t="inlineStr">
        <is>
          <t>Воздуховод из листовой стали b=1.2мм 250х250 L=1500</t>
        </is>
      </c>
      <c r="D321" s="377" t="inlineStr">
        <is>
          <t>шт.</t>
        </is>
      </c>
      <c r="E321" s="262" t="n">
        <v>4</v>
      </c>
      <c r="F321" s="379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43">
      <c r="A322" s="377" t="n">
        <v>294</v>
      </c>
      <c r="B322" s="377" t="inlineStr">
        <is>
          <t>Прайс из СД ОП</t>
        </is>
      </c>
      <c r="C322" s="376" t="inlineStr">
        <is>
          <t>Соединительная пластина СС-1. 7175-1ПС_2-ПЛ-002-28СМ</t>
        </is>
      </c>
      <c r="D322" s="377" t="inlineStr">
        <is>
          <t>шт</t>
        </is>
      </c>
      <c r="E322" s="262" t="n">
        <v>64</v>
      </c>
      <c r="F322" s="379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43">
      <c r="A323" s="377" t="n">
        <v>295</v>
      </c>
      <c r="B323" s="377" t="inlineStr">
        <is>
          <t>Прайс из СД ОП</t>
        </is>
      </c>
      <c r="C323" s="376" t="inlineStr">
        <is>
          <t>Шайба 12/125. 7175-1ПС_2-ПЛ-002-28СМ</t>
        </is>
      </c>
      <c r="D323" s="377" t="inlineStr">
        <is>
          <t>шт</t>
        </is>
      </c>
      <c r="E323" s="262" t="n">
        <v>8020</v>
      </c>
      <c r="F323" s="379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43">
      <c r="A324" s="377" t="n">
        <v>296</v>
      </c>
      <c r="B324" s="377" t="inlineStr">
        <is>
          <t>Прайс из СД ОП</t>
        </is>
      </c>
      <c r="C324" s="376" t="inlineStr">
        <is>
          <t>Вентилятор канальный N=0,132кВт n=3100об/мин CK160 EC 230/50</t>
        </is>
      </c>
      <c r="D324" s="377" t="inlineStr">
        <is>
          <t>шт.</t>
        </is>
      </c>
      <c r="E324" s="262" t="n">
        <v>1</v>
      </c>
      <c r="F324" s="379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43">
      <c r="A325" s="377" t="n">
        <v>297</v>
      </c>
      <c r="B325" s="377" t="inlineStr">
        <is>
          <t>07.1.01.03-0001</t>
        </is>
      </c>
      <c r="C325" s="376" t="inlineStr">
        <is>
          <t>Блок дверной стальной внутренний однопольный ДСВ, площадь 2,1 м2 (ГОСТ 31173-2003)</t>
        </is>
      </c>
      <c r="D325" s="377" t="inlineStr">
        <is>
          <t>м2</t>
        </is>
      </c>
      <c r="E325" s="262" t="n">
        <v>2.142</v>
      </c>
      <c r="F325" s="379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43">
      <c r="A326" s="377" t="n">
        <v>298</v>
      </c>
      <c r="B326" s="377" t="inlineStr">
        <is>
          <t>01.7.07.13-0001</t>
        </is>
      </c>
      <c r="C326" s="376" t="inlineStr">
        <is>
          <t>Мука андезитовая кислотоупорная, марка А</t>
        </is>
      </c>
      <c r="D326" s="377" t="inlineStr">
        <is>
          <t>т</t>
        </is>
      </c>
      <c r="E326" s="262" t="n">
        <v>5.55324</v>
      </c>
      <c r="F326" s="379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43">
      <c r="A327" s="377" t="n">
        <v>299</v>
      </c>
      <c r="B327" s="377" t="inlineStr">
        <is>
          <t>20.2.12.03-0011</t>
        </is>
      </c>
      <c r="C327" s="376" t="inlineStr">
        <is>
          <t>Трубы гибкие гофрированные из ПВХ DKC диаметром 20 мм</t>
        </is>
      </c>
      <c r="D327" s="377" t="inlineStr">
        <is>
          <t>10 м</t>
        </is>
      </c>
      <c r="E327" s="262" t="n">
        <v>306</v>
      </c>
      <c r="F327" s="379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43">
      <c r="A328" s="377" t="n">
        <v>300</v>
      </c>
      <c r="B328" s="377" t="inlineStr">
        <is>
          <t>Прайс из СД ОП</t>
        </is>
      </c>
      <c r="C328" s="376" t="inlineStr">
        <is>
          <t>Вентилятор осевой оконный с комплектом для установки на стекле N=0.025 кВт Vortice Punto 150/6AR</t>
        </is>
      </c>
      <c r="D328" s="377" t="inlineStr">
        <is>
          <t>шт.</t>
        </is>
      </c>
      <c r="E328" s="262" t="n">
        <v>1</v>
      </c>
      <c r="F328" s="379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43">
      <c r="A329" s="377" t="n">
        <v>301</v>
      </c>
      <c r="B329" s="377" t="inlineStr">
        <is>
          <t>Прайс из СД ОП</t>
        </is>
      </c>
      <c r="C329" s="376" t="inlineStr">
        <is>
          <t>Декоративная крышка 41/41 7175-1ПС_2-ПЛ-002-28СМ</t>
        </is>
      </c>
      <c r="D329" s="377" t="inlineStr">
        <is>
          <t>шт</t>
        </is>
      </c>
      <c r="E329" s="262" t="n">
        <v>2400</v>
      </c>
      <c r="F329" s="379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43">
      <c r="A330" s="377" t="n">
        <v>302</v>
      </c>
      <c r="B330" s="377" t="inlineStr">
        <is>
          <t>11.3.02.01-0030</t>
        </is>
      </c>
      <c r="C330" s="37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7" t="inlineStr">
        <is>
          <t>м2</t>
        </is>
      </c>
      <c r="E330" s="262" t="n">
        <v>1.1</v>
      </c>
      <c r="F330" s="379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43">
      <c r="A331" s="377" t="n">
        <v>303</v>
      </c>
      <c r="B331" s="377" t="inlineStr">
        <is>
          <t>Прайс из СД ОП</t>
        </is>
      </c>
      <c r="C331" s="376" t="inlineStr">
        <is>
          <t>Воздуховод из листовой стали b=1.2мм 100х200  L=1500</t>
        </is>
      </c>
      <c r="D331" s="377" t="inlineStr">
        <is>
          <t>шт.</t>
        </is>
      </c>
      <c r="E331" s="262" t="n">
        <v>6</v>
      </c>
      <c r="F331" s="379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43">
      <c r="A332" s="377" t="n">
        <v>304</v>
      </c>
      <c r="B332" s="377" t="inlineStr">
        <is>
          <t>01.2.01.01-0019</t>
        </is>
      </c>
      <c r="C332" s="376" t="inlineStr">
        <is>
          <t>Битумы нефтяные дорожные марки БНД-60/90, БНД 90/130</t>
        </is>
      </c>
      <c r="D332" s="377" t="inlineStr">
        <is>
          <t>т</t>
        </is>
      </c>
      <c r="E332" s="262" t="n">
        <v>2.17673</v>
      </c>
      <c r="F332" s="379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43">
      <c r="A333" s="377" t="n">
        <v>305</v>
      </c>
      <c r="B333" s="377" t="inlineStr">
        <is>
          <t>Прайс из СД ОП</t>
        </is>
      </c>
      <c r="C333" s="376" t="inlineStr">
        <is>
          <t>Воздуховод из листовой оцинкованной стали b=0.8мм 250х250 L=1500</t>
        </is>
      </c>
      <c r="D333" s="377" t="inlineStr">
        <is>
          <t>шт.</t>
        </is>
      </c>
      <c r="E333" s="262" t="n">
        <v>6</v>
      </c>
      <c r="F333" s="379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43">
      <c r="A334" s="377" t="n">
        <v>306</v>
      </c>
      <c r="B334" s="377" t="inlineStr">
        <is>
          <t>01.2.03.03-0122</t>
        </is>
      </c>
      <c r="C334" s="376" t="inlineStr">
        <is>
          <t>Мастика кровельная холодная ТЕХНОНИКОЛЬ №21 (Техномаст)(расход 3,5кг/м2)</t>
        </is>
      </c>
      <c r="D334" s="377" t="inlineStr">
        <is>
          <t>кг</t>
        </is>
      </c>
      <c r="E334" s="262" t="n">
        <v>259</v>
      </c>
      <c r="F334" s="379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43">
      <c r="A335" s="377" t="n">
        <v>307</v>
      </c>
      <c r="B335" s="377" t="inlineStr">
        <is>
          <t>20.2.03.26-0041</t>
        </is>
      </c>
      <c r="C335" s="376" t="inlineStr">
        <is>
          <t>Пластина соединительная ПС-4-300</t>
        </is>
      </c>
      <c r="D335" s="377" t="inlineStr">
        <is>
          <t>шт.</t>
        </is>
      </c>
      <c r="E335" s="262" t="n">
        <v>100</v>
      </c>
      <c r="F335" s="379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43">
      <c r="A336" s="377" t="n">
        <v>308</v>
      </c>
      <c r="B336" s="377" t="inlineStr">
        <is>
          <t>02.2.05.04-0105</t>
        </is>
      </c>
      <c r="C336" s="376" t="inlineStr">
        <is>
          <t>Щебень из природного камня для строительных работ марка 1000, фракция 40-70 мм</t>
        </is>
      </c>
      <c r="D336" s="377" t="inlineStr">
        <is>
          <t>м3</t>
        </is>
      </c>
      <c r="E336" s="262" t="n">
        <v>22.40634</v>
      </c>
      <c r="F336" s="379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43">
      <c r="A337" s="377" t="n">
        <v>309</v>
      </c>
      <c r="B337" s="377" t="inlineStr">
        <is>
          <t>23.5.02.02-0054</t>
        </is>
      </c>
      <c r="C337" s="37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7" t="inlineStr">
        <is>
          <t>м</t>
        </is>
      </c>
      <c r="E337" s="262" t="n">
        <v>60.9</v>
      </c>
      <c r="F337" s="379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43">
      <c r="A338" s="377" t="n">
        <v>310</v>
      </c>
      <c r="B338" s="377" t="inlineStr">
        <is>
          <t>18.3.01.02-0023</t>
        </is>
      </c>
      <c r="C338" s="376" t="inlineStr">
        <is>
          <t>Рукава пожарные латексированные, диаметром 66 мм</t>
        </is>
      </c>
      <c r="D338" s="377" t="inlineStr">
        <is>
          <t>м</t>
        </is>
      </c>
      <c r="E338" s="262" t="n">
        <v>160</v>
      </c>
      <c r="F338" s="379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43">
      <c r="A339" s="377" t="n">
        <v>311</v>
      </c>
      <c r="B339" s="377" t="inlineStr">
        <is>
          <t>Прайс из СД ОП</t>
        </is>
      </c>
      <c r="C339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7" t="inlineStr">
        <is>
          <t>шт.</t>
        </is>
      </c>
      <c r="E339" s="262" t="n">
        <v>12</v>
      </c>
      <c r="F339" s="379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43">
      <c r="A340" s="377" t="n">
        <v>312</v>
      </c>
      <c r="B340" s="377" t="inlineStr">
        <is>
          <t>Прайс из СД ОП</t>
        </is>
      </c>
      <c r="C340" s="376" t="inlineStr">
        <is>
          <t>Опорная пластина 41/12 7175-1ПС_2-ПЛ-002-28СМ</t>
        </is>
      </c>
      <c r="D340" s="377" t="inlineStr">
        <is>
          <t>шт</t>
        </is>
      </c>
      <c r="E340" s="262" t="n">
        <v>340</v>
      </c>
      <c r="F340" s="379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43">
      <c r="A341" s="377" t="n">
        <v>313</v>
      </c>
      <c r="B341" s="377" t="inlineStr">
        <is>
          <t>14.4.04.13-0208</t>
        </is>
      </c>
      <c r="C341" s="376" t="inlineStr">
        <is>
          <t>Эмаль антикислотная № 1</t>
        </is>
      </c>
      <c r="D341" s="377" t="inlineStr">
        <is>
          <t>кг</t>
        </is>
      </c>
      <c r="E341" s="262" t="n">
        <v>50.1159</v>
      </c>
      <c r="F341" s="379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43">
      <c r="A342" s="377" t="n">
        <v>314</v>
      </c>
      <c r="B342" s="377" t="inlineStr">
        <is>
          <t>Прайс из СД ОП</t>
        </is>
      </c>
      <c r="C342" s="376" t="inlineStr">
        <is>
          <t>Воздуховод из тонколистовой оцинкованной стали b=0.8мм 150х150 L=1500</t>
        </is>
      </c>
      <c r="D342" s="377" t="inlineStr">
        <is>
          <t>шт.</t>
        </is>
      </c>
      <c r="E342" s="262" t="n">
        <v>6</v>
      </c>
      <c r="F342" s="379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43">
      <c r="A343" s="377" t="n">
        <v>315</v>
      </c>
      <c r="B343" s="377" t="inlineStr">
        <is>
          <t>20.1.02.04-0003</t>
        </is>
      </c>
      <c r="C343" s="376" t="inlineStr">
        <is>
          <t>Клемма строительно-монтажная для распределительных коробок на 3 проводника сечением до 6 мм2  WAGO 773-173</t>
        </is>
      </c>
      <c r="D343" s="377" t="inlineStr">
        <is>
          <t>100 шт.</t>
        </is>
      </c>
      <c r="E343" s="262" t="n">
        <v>15</v>
      </c>
      <c r="F343" s="379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43">
      <c r="A344" s="377" t="n">
        <v>316</v>
      </c>
      <c r="B344" s="377" t="inlineStr">
        <is>
          <t>08.4.03.01-0001</t>
        </is>
      </c>
      <c r="C344" s="376" t="inlineStr">
        <is>
          <t>Проволока арматурная (армирование штукатурного слоя)</t>
        </is>
      </c>
      <c r="D344" s="377" t="inlineStr">
        <is>
          <t>т</t>
        </is>
      </c>
      <c r="E344" s="262" t="n">
        <v>0.4376</v>
      </c>
      <c r="F344" s="379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43">
      <c r="A345" s="377" t="n">
        <v>317</v>
      </c>
      <c r="B345" s="377" t="inlineStr">
        <is>
          <t>08.3.11.01-0060</t>
        </is>
      </c>
      <c r="C345" s="376" t="inlineStr">
        <is>
          <t>Швеллеры № 20 сталь марки Ст3пс</t>
        </is>
      </c>
      <c r="D345" s="377" t="inlineStr">
        <is>
          <t>т</t>
        </is>
      </c>
      <c r="E345" s="262" t="n">
        <v>0.6647999999999999</v>
      </c>
      <c r="F345" s="379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43">
      <c r="A346" s="377" t="n">
        <v>318</v>
      </c>
      <c r="B346" s="377" t="inlineStr">
        <is>
          <t>01.2.03.05-0011</t>
        </is>
      </c>
      <c r="C346" s="376" t="inlineStr">
        <is>
          <t>Праймер битумный ТЕХНОНИКОЛЬ №01</t>
        </is>
      </c>
      <c r="D346" s="377" t="inlineStr">
        <is>
          <t>л</t>
        </is>
      </c>
      <c r="E346" s="262" t="n">
        <v>370.11</v>
      </c>
      <c r="F346" s="379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43">
      <c r="A347" s="377" t="n">
        <v>319</v>
      </c>
      <c r="B347" s="377" t="inlineStr">
        <is>
          <t>08.4.03.03-0011</t>
        </is>
      </c>
      <c r="C347" s="376" t="inlineStr">
        <is>
          <t>Горячекатанная арматурная сталь класса А500 С, диаметром 32 мм</t>
        </is>
      </c>
      <c r="D347" s="377" t="inlineStr">
        <is>
          <t>т</t>
        </is>
      </c>
      <c r="E347" s="262" t="n">
        <v>0.5663</v>
      </c>
      <c r="F347" s="379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43">
      <c r="A348" s="377" t="n">
        <v>320</v>
      </c>
      <c r="B348" s="377" t="inlineStr">
        <is>
          <t>Прайс из СД ОП</t>
        </is>
      </c>
      <c r="C348" s="376" t="inlineStr">
        <is>
          <t>Винт Мб х 20</t>
        </is>
      </c>
      <c r="D348" s="377" t="inlineStr">
        <is>
          <t>шт.</t>
        </is>
      </c>
      <c r="E348" s="262" t="n">
        <v>6280</v>
      </c>
      <c r="F348" s="379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43">
      <c r="A349" s="377" t="n">
        <v>321</v>
      </c>
      <c r="B349" s="377" t="inlineStr">
        <is>
          <t>08.3.03.04-0012</t>
        </is>
      </c>
      <c r="C349" s="376" t="inlineStr">
        <is>
          <t>Проволока светлая диаметром 1,1 мм</t>
        </is>
      </c>
      <c r="D349" s="377" t="inlineStr">
        <is>
          <t>т</t>
        </is>
      </c>
      <c r="E349" s="262" t="n">
        <v>0.300338</v>
      </c>
      <c r="F349" s="379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43">
      <c r="A350" s="377" t="n">
        <v>322</v>
      </c>
      <c r="B350" s="377" t="inlineStr">
        <is>
          <t>08.1.02.03-0091</t>
        </is>
      </c>
      <c r="C350" s="376" t="inlineStr">
        <is>
          <t>Угол наружный, внутренний из оцинкованной стали с полимерным покрытием</t>
        </is>
      </c>
      <c r="D350" s="377" t="inlineStr">
        <is>
          <t>п.м</t>
        </is>
      </c>
      <c r="E350" s="262" t="n">
        <v>407.5</v>
      </c>
      <c r="F350" s="379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43">
      <c r="A351" s="377" t="n">
        <v>323</v>
      </c>
      <c r="B351" s="377" t="inlineStr">
        <is>
          <t>19.1.01.03-0045</t>
        </is>
      </c>
      <c r="C351" s="376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7" t="inlineStr">
        <is>
          <t>м2</t>
        </is>
      </c>
      <c r="E351" s="262" t="n">
        <v>22.2</v>
      </c>
      <c r="F351" s="379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43">
      <c r="A352" s="377" t="n">
        <v>324</v>
      </c>
      <c r="B352" s="377" t="inlineStr">
        <is>
          <t>04.3.01.09-0011</t>
        </is>
      </c>
      <c r="C352" s="376" t="inlineStr">
        <is>
          <t>Раствор готовый кладочный цементный марки 25</t>
        </is>
      </c>
      <c r="D352" s="377" t="inlineStr">
        <is>
          <t>м3</t>
        </is>
      </c>
      <c r="E352" s="262" t="n">
        <v>6.51</v>
      </c>
      <c r="F352" s="379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43">
      <c r="A353" s="377" t="n">
        <v>325</v>
      </c>
      <c r="B353" s="377" t="inlineStr">
        <is>
          <t>01.3.02.09-0022</t>
        </is>
      </c>
      <c r="C353" s="376" t="inlineStr">
        <is>
          <t>Пропан-бутан, смесь техническая</t>
        </is>
      </c>
      <c r="D353" s="377" t="inlineStr">
        <is>
          <t>кг</t>
        </is>
      </c>
      <c r="E353" s="262" t="n">
        <v>494.370967</v>
      </c>
      <c r="F353" s="379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43">
      <c r="A354" s="377" t="n">
        <v>326</v>
      </c>
      <c r="B354" s="377" t="inlineStr">
        <is>
          <t>18.3.01.02-0031</t>
        </is>
      </c>
      <c r="C354" s="376" t="inlineStr">
        <is>
          <t>Рукава пожарные льняные сухого прядения нормальные, диаметром 51 мм</t>
        </is>
      </c>
      <c r="D354" s="377" t="inlineStr">
        <is>
          <t>м</t>
        </is>
      </c>
      <c r="E354" s="262" t="n">
        <v>80</v>
      </c>
      <c r="F354" s="379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43">
      <c r="A355" s="377" t="n">
        <v>327</v>
      </c>
      <c r="B355" s="377" t="inlineStr">
        <is>
          <t>Прайс из СД ОП</t>
        </is>
      </c>
      <c r="C355" s="376" t="inlineStr">
        <is>
          <t>Декоративная крышка 41/41</t>
        </is>
      </c>
      <c r="D355" s="377" t="inlineStr">
        <is>
          <t>шт.</t>
        </is>
      </c>
      <c r="E355" s="262" t="n">
        <v>1232</v>
      </c>
      <c r="F355" s="379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43">
      <c r="A356" s="377" t="n">
        <v>328</v>
      </c>
      <c r="B356" s="377" t="inlineStr">
        <is>
          <t>04.3.01.09-0023</t>
        </is>
      </c>
      <c r="C356" s="376" t="inlineStr">
        <is>
          <t>Раствор готовый отделочный тяжелый, цементный 1:3</t>
        </is>
      </c>
      <c r="D356" s="377" t="inlineStr">
        <is>
          <t>м3</t>
        </is>
      </c>
      <c r="E356" s="262" t="n">
        <v>5.636</v>
      </c>
      <c r="F356" s="379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43">
      <c r="A357" s="377" t="n">
        <v>329</v>
      </c>
      <c r="B357" s="377" t="inlineStr">
        <is>
          <t>Прайс из СД ОП</t>
        </is>
      </c>
      <c r="C357" s="376" t="inlineStr">
        <is>
          <t>Компенсатор фланцевый Д=100 мм "Dаnfos". Цена: 9977руб.(с НДС)</t>
        </is>
      </c>
      <c r="D357" s="377" t="inlineStr">
        <is>
          <t>шт.</t>
        </is>
      </c>
      <c r="E357" s="262" t="n">
        <v>2</v>
      </c>
      <c r="F357" s="379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38.25" customFormat="1" customHeight="1" s="343">
      <c r="A358" s="377" t="n">
        <v>330</v>
      </c>
      <c r="B358" s="377" t="inlineStr">
        <is>
          <t>Прайс из СД ОП</t>
        </is>
      </c>
      <c r="C358" s="376" t="inlineStr">
        <is>
          <t>Секция крестообразная симметричная SXC 200 h-80 s-1 ТУ 3449-011-17919807-2014</t>
        </is>
      </c>
      <c r="D358" s="377" t="inlineStr">
        <is>
          <t>шт.</t>
        </is>
      </c>
      <c r="E358" s="262" t="n">
        <v>14</v>
      </c>
      <c r="F358" s="379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43">
      <c r="A359" s="377" t="n">
        <v>331</v>
      </c>
      <c r="B359" s="377" t="inlineStr">
        <is>
          <t>05.1.03.09-0005</t>
        </is>
      </c>
      <c r="C359" s="376" t="inlineStr">
        <is>
          <t>Перемычка брусковая 2БП-22-3-п /бетон В15 (М200), объем 0,037 м3, расход арматуры 1,44 кг/ (серия 1.038.1-1 вып. 1)</t>
        </is>
      </c>
      <c r="D359" s="377" t="inlineStr">
        <is>
          <t>шт.</t>
        </is>
      </c>
      <c r="E359" s="262" t="n">
        <v>54</v>
      </c>
      <c r="F359" s="379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43">
      <c r="A360" s="377" t="n">
        <v>332</v>
      </c>
      <c r="B360" s="377" t="inlineStr">
        <is>
          <t>Прайс из СД ОП</t>
        </is>
      </c>
      <c r="C360" s="376" t="inlineStr">
        <is>
          <t>Маты из базальтового волокна b=40мм ТЕХНОНИКОЛЬ-80</t>
        </is>
      </c>
      <c r="D360" s="377" t="inlineStr">
        <is>
          <t>м3</t>
        </is>
      </c>
      <c r="E360" s="262" t="n">
        <v>1.1</v>
      </c>
      <c r="F360" s="379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43">
      <c r="A361" s="377" t="n">
        <v>333</v>
      </c>
      <c r="B361" s="377" t="inlineStr">
        <is>
          <t>Прайс из СД ОП</t>
        </is>
      </c>
      <c r="C361" s="376" t="inlineStr">
        <is>
          <t>Воздуховод из листовой оцинкованной стали b=0.8мм 200х250 L=1500</t>
        </is>
      </c>
      <c r="D361" s="377" t="inlineStr">
        <is>
          <t>шт.</t>
        </is>
      </c>
      <c r="E361" s="262" t="n">
        <v>5</v>
      </c>
      <c r="F361" s="379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43">
      <c r="A362" s="377" t="n">
        <v>334</v>
      </c>
      <c r="B362" s="377" t="inlineStr">
        <is>
          <t>Прайс из СД ОП</t>
        </is>
      </c>
      <c r="C362" s="376" t="inlineStr">
        <is>
          <t>Опорная пластина 41/12</t>
        </is>
      </c>
      <c r="D362" s="377" t="inlineStr">
        <is>
          <t>шт.</t>
        </is>
      </c>
      <c r="E362" s="262" t="n">
        <v>180</v>
      </c>
      <c r="F362" s="379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43">
      <c r="A363" s="377" t="n">
        <v>335</v>
      </c>
      <c r="B363" s="377" t="inlineStr">
        <is>
          <t>Прайс из СД ОП</t>
        </is>
      </c>
      <c r="C363" s="376" t="inlineStr">
        <is>
          <t>Гайка с прессшайбой М12</t>
        </is>
      </c>
      <c r="D363" s="377" t="inlineStr">
        <is>
          <t>шт.</t>
        </is>
      </c>
      <c r="E363" s="262" t="n">
        <v>2008</v>
      </c>
      <c r="F363" s="379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43">
      <c r="A364" s="377" t="n">
        <v>336</v>
      </c>
      <c r="B364" s="377" t="inlineStr">
        <is>
          <t>01.7.04.04-0011</t>
        </is>
      </c>
      <c r="C364" s="376" t="inlineStr">
        <is>
          <t>Замок врезной оцинкованный с цилиндровым механизмом</t>
        </is>
      </c>
      <c r="D364" s="377" t="inlineStr">
        <is>
          <t>компл.</t>
        </is>
      </c>
      <c r="E364" s="262" t="n">
        <v>35</v>
      </c>
      <c r="F364" s="379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43">
      <c r="A365" s="377" t="n">
        <v>337</v>
      </c>
      <c r="B365" s="377" t="inlineStr">
        <is>
          <t>18.3.02.02-0011</t>
        </is>
      </c>
      <c r="C365" s="376" t="inlineStr">
        <is>
          <t>Шкаф пожарный ШПК-320 навесной закрытый</t>
        </is>
      </c>
      <c r="D365" s="377" t="inlineStr">
        <is>
          <t>шт.</t>
        </is>
      </c>
      <c r="E365" s="262" t="n">
        <v>8</v>
      </c>
      <c r="F365" s="379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43">
      <c r="A366" s="377" t="n">
        <v>338</v>
      </c>
      <c r="B366" s="377" t="inlineStr">
        <is>
          <t>11.1.03.06-0087</t>
        </is>
      </c>
      <c r="C366" s="376" t="inlineStr">
        <is>
          <t>Доски обрезные хвойных пород длиной 4-6,5 м, шириной 75-150 мм, толщиной 25 мм, III сорта</t>
        </is>
      </c>
      <c r="D366" s="377" t="inlineStr">
        <is>
          <t>м3</t>
        </is>
      </c>
      <c r="E366" s="262" t="n">
        <v>2.372918</v>
      </c>
      <c r="F366" s="379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43">
      <c r="A367" s="377" t="n">
        <v>339</v>
      </c>
      <c r="B367" s="377" t="inlineStr">
        <is>
          <t>Прайс из СД ОП</t>
        </is>
      </c>
      <c r="C367" s="376" t="inlineStr">
        <is>
          <t>Болт шестигранный М12/120. 7175-1ПС_2-ПЛ-002-28СМ</t>
        </is>
      </c>
      <c r="D367" s="377" t="inlineStr">
        <is>
          <t>шт</t>
        </is>
      </c>
      <c r="E367" s="262" t="n">
        <v>340</v>
      </c>
      <c r="F367" s="379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38.25" customFormat="1" customHeight="1" s="343">
      <c r="A368" s="377" t="n">
        <v>340</v>
      </c>
      <c r="B368" s="377" t="inlineStr">
        <is>
          <t>Прайс из СД ОП</t>
        </is>
      </c>
      <c r="C368" s="376" t="inlineStr">
        <is>
          <t>Секция крестообразная симметричная SXC 400 h-80 s-1 ТУ 3449-011-17919807-2014</t>
        </is>
      </c>
      <c r="D368" s="377" t="inlineStr">
        <is>
          <t>шт.</t>
        </is>
      </c>
      <c r="E368" s="262" t="n">
        <v>8</v>
      </c>
      <c r="F368" s="379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43">
      <c r="A369" s="377" t="n">
        <v>341</v>
      </c>
      <c r="B369" s="377" t="inlineStr">
        <is>
          <t>20.1.02.14-0001</t>
        </is>
      </c>
      <c r="C369" s="376" t="inlineStr">
        <is>
          <t>Серьга</t>
        </is>
      </c>
      <c r="D369" s="377" t="inlineStr">
        <is>
          <t>шт.</t>
        </is>
      </c>
      <c r="E369" s="262" t="n">
        <v>239.4</v>
      </c>
      <c r="F369" s="379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43">
      <c r="A370" s="377" t="n">
        <v>342</v>
      </c>
      <c r="B370" s="377" t="inlineStr">
        <is>
          <t>Прайс из СД ОП</t>
        </is>
      </c>
      <c r="C370" s="376" t="inlineStr">
        <is>
          <t>Воздуховод из тонколистовой оцинкованной стали b=0.8мм ф315</t>
        </is>
      </c>
      <c r="D370" s="377" t="inlineStr">
        <is>
          <t>шт.</t>
        </is>
      </c>
      <c r="E370" s="262" t="n">
        <v>2</v>
      </c>
      <c r="F370" s="379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43">
      <c r="A371" s="377" t="n">
        <v>343</v>
      </c>
      <c r="B371" s="377" t="inlineStr">
        <is>
          <t>Прайс из СД ОП</t>
        </is>
      </c>
      <c r="C371" s="376" t="inlineStr">
        <is>
          <t>Воздуховод из листовой стали b=1.2мм 150х150  L=1500</t>
        </is>
      </c>
      <c r="D371" s="377" t="inlineStr">
        <is>
          <t>шт.</t>
        </is>
      </c>
      <c r="E371" s="262" t="n">
        <v>4</v>
      </c>
      <c r="F371" s="379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43">
      <c r="A372" s="377" t="n">
        <v>344</v>
      </c>
      <c r="B372" s="377" t="inlineStr">
        <is>
          <t>01.7.15.04-0045</t>
        </is>
      </c>
      <c r="C372" s="376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7" t="inlineStr">
        <is>
          <t>т</t>
        </is>
      </c>
      <c r="E372" s="262" t="n">
        <v>0.07000000000000001</v>
      </c>
      <c r="F372" s="379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43">
      <c r="A373" s="377" t="n">
        <v>345</v>
      </c>
      <c r="B373" s="377" t="inlineStr">
        <is>
          <t>Прайс из СД ОП</t>
        </is>
      </c>
      <c r="C373" s="376" t="inlineStr">
        <is>
          <t>Винт Мб х 20</t>
        </is>
      </c>
      <c r="D373" s="377" t="inlineStr">
        <is>
          <t>шт.</t>
        </is>
      </c>
      <c r="E373" s="262" t="n">
        <v>4923</v>
      </c>
      <c r="F373" s="379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43">
      <c r="A374" s="377" t="n">
        <v>346</v>
      </c>
      <c r="B374" s="377" t="inlineStr">
        <is>
          <t>Прайс из СД ОП</t>
        </is>
      </c>
      <c r="C374" s="37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7" t="inlineStr">
        <is>
          <t>шт</t>
        </is>
      </c>
      <c r="E374" s="262" t="n">
        <v>44</v>
      </c>
      <c r="F374" s="379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43">
      <c r="A375" s="377" t="n">
        <v>347</v>
      </c>
      <c r="B375" s="377" t="inlineStr">
        <is>
          <t>08.1.02.11-0013</t>
        </is>
      </c>
      <c r="C375" s="376" t="inlineStr">
        <is>
          <t>Поковки оцинкованные, масса 2,825 кг</t>
        </is>
      </c>
      <c r="D375" s="377" t="inlineStr">
        <is>
          <t>т</t>
        </is>
      </c>
      <c r="E375" s="262" t="n">
        <v>0.300064</v>
      </c>
      <c r="F375" s="379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43">
      <c r="A376" s="377" t="n">
        <v>348</v>
      </c>
      <c r="B376" s="377" t="inlineStr">
        <is>
          <t>06.2.01.02-0011</t>
        </is>
      </c>
      <c r="C376" s="376" t="inlineStr">
        <is>
          <t>Плитки керамические глазурованные для внутренней облицовки стен гладкие без завала белые</t>
        </is>
      </c>
      <c r="D376" s="377" t="inlineStr">
        <is>
          <t>м2</t>
        </is>
      </c>
      <c r="E376" s="262" t="n">
        <v>33.6</v>
      </c>
      <c r="F376" s="379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43">
      <c r="A377" s="377" t="n">
        <v>349</v>
      </c>
      <c r="B377" s="377" t="inlineStr">
        <is>
          <t>Прайс из СД ОП</t>
        </is>
      </c>
      <c r="C377" s="376" t="inlineStr">
        <is>
          <t>Крышка лестничного лотка KSL 600 s-1,0 ТУ 3449-011-17919807-2014</t>
        </is>
      </c>
      <c r="D377" s="377" t="inlineStr">
        <is>
          <t>м</t>
        </is>
      </c>
      <c r="E377" s="262" t="n">
        <v>12</v>
      </c>
      <c r="F377" s="379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43">
      <c r="A378" s="377" t="n">
        <v>350</v>
      </c>
      <c r="B378" s="377" t="inlineStr">
        <is>
          <t>01.7.15.12-0014</t>
        </is>
      </c>
      <c r="C378" s="376" t="inlineStr">
        <is>
          <t>Шпилька резьбовая М10-2000</t>
        </is>
      </c>
      <c r="D378" s="377" t="inlineStr">
        <is>
          <t>шт.</t>
        </is>
      </c>
      <c r="E378" s="262" t="n">
        <v>164.8</v>
      </c>
      <c r="F378" s="379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43">
      <c r="A379" s="377" t="n">
        <v>351</v>
      </c>
      <c r="B379" s="377" t="inlineStr">
        <is>
          <t>999-9950</t>
        </is>
      </c>
      <c r="C379" s="376" t="inlineStr">
        <is>
          <t>Вспомогательные ненормируемые материалы</t>
        </is>
      </c>
      <c r="D379" s="377" t="inlineStr">
        <is>
          <t>руб</t>
        </is>
      </c>
      <c r="E379" s="262" t="n">
        <v>2352.4502</v>
      </c>
      <c r="F379" s="379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43">
      <c r="A380" s="377" t="n">
        <v>352</v>
      </c>
      <c r="B380" s="377" t="inlineStr">
        <is>
          <t>01.1.02.10-0011</t>
        </is>
      </c>
      <c r="C380" s="376" t="inlineStr">
        <is>
          <t>Асбест хризотиловый волокнистый, марка А-7-370 (С7 М7-370)</t>
        </is>
      </c>
      <c r="D380" s="377" t="inlineStr">
        <is>
          <t>т</t>
        </is>
      </c>
      <c r="E380" s="262" t="n">
        <v>1</v>
      </c>
      <c r="F380" s="379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43">
      <c r="A381" s="377" t="n">
        <v>353</v>
      </c>
      <c r="B381" s="377" t="inlineStr">
        <is>
          <t>Прайс из СД ОП</t>
        </is>
      </c>
      <c r="C381" s="376" t="inlineStr">
        <is>
          <t>Вентилятор канальный N=0.256 кВт, n=2700 об/мин Канал-ВЕНТ-ЕС-160</t>
        </is>
      </c>
      <c r="D381" s="377" t="inlineStr">
        <is>
          <t>шт.</t>
        </is>
      </c>
      <c r="E381" s="262" t="n">
        <v>1</v>
      </c>
      <c r="F381" s="379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43">
      <c r="A382" s="377" t="n">
        <v>354</v>
      </c>
      <c r="B382" s="377" t="inlineStr">
        <is>
          <t>Прайс из СД ОП</t>
        </is>
      </c>
      <c r="C382" s="376" t="inlineStr">
        <is>
          <t>Воздуховод из листовой стали b=1.2мм ф150 L=1250</t>
        </is>
      </c>
      <c r="D382" s="377" t="inlineStr">
        <is>
          <t>шт.</t>
        </is>
      </c>
      <c r="E382" s="262" t="n">
        <v>5</v>
      </c>
      <c r="F382" s="379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43">
      <c r="A383" s="377" t="n">
        <v>355</v>
      </c>
      <c r="B383" s="377" t="inlineStr">
        <is>
          <t>08.3.07.01-0076</t>
        </is>
      </c>
      <c r="C383" s="376" t="inlineStr">
        <is>
          <t>Сталь полосовая, марка стали Ст3сп шириной 50-200 мм толщиной 4-5 мм</t>
        </is>
      </c>
      <c r="D383" s="377" t="inlineStr">
        <is>
          <t>т</t>
        </is>
      </c>
      <c r="E383" s="262" t="n">
        <v>0.4429</v>
      </c>
      <c r="F383" s="379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43">
      <c r="A384" s="377" t="n">
        <v>356</v>
      </c>
      <c r="B384" s="377" t="inlineStr">
        <is>
          <t>20.2.12.03-0012</t>
        </is>
      </c>
      <c r="C384" s="376" t="inlineStr">
        <is>
          <t>Трубы гибкие гофрированные из ПВХ DKC диаметром 25 мм</t>
        </is>
      </c>
      <c r="D384" s="377" t="inlineStr">
        <is>
          <t>10 м</t>
        </is>
      </c>
      <c r="E384" s="262" t="n">
        <v>102</v>
      </c>
      <c r="F384" s="379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43">
      <c r="A385" s="377" t="n">
        <v>357</v>
      </c>
      <c r="B385" s="377" t="inlineStr">
        <is>
          <t>07.2.07.04-0007</t>
        </is>
      </c>
      <c r="C385" s="376" t="inlineStr">
        <is>
          <t>Конструкции стальные индивидуальные решетчатые сварные массой до 0,1 т</t>
        </is>
      </c>
      <c r="D385" s="377" t="inlineStr">
        <is>
          <t>т</t>
        </is>
      </c>
      <c r="E385" s="262" t="n">
        <v>0.192</v>
      </c>
      <c r="F385" s="379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43">
      <c r="A386" s="377" t="n">
        <v>358</v>
      </c>
      <c r="B386" s="377" t="inlineStr">
        <is>
          <t>01.7.06.07-0001</t>
        </is>
      </c>
      <c r="C386" s="376" t="inlineStr">
        <is>
          <t>Лента К226</t>
        </is>
      </c>
      <c r="D386" s="377" t="inlineStr">
        <is>
          <t>100 м</t>
        </is>
      </c>
      <c r="E386" s="262" t="n">
        <v>17.912816</v>
      </c>
      <c r="F386" s="379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43">
      <c r="A387" s="377" t="n">
        <v>359</v>
      </c>
      <c r="B387" s="377" t="inlineStr">
        <is>
          <t>01.7.07.12-0024</t>
        </is>
      </c>
      <c r="C387" s="376" t="inlineStr">
        <is>
          <t>Пленка полиэтиленовая толщиной 0,15 мм</t>
        </is>
      </c>
      <c r="D387" s="377" t="inlineStr">
        <is>
          <t>м2</t>
        </is>
      </c>
      <c r="E387" s="262" t="n">
        <v>593.31778</v>
      </c>
      <c r="F387" s="379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43">
      <c r="A388" s="377" t="n">
        <v>360</v>
      </c>
      <c r="B388" s="377" t="inlineStr">
        <is>
          <t>01.7.04.01-0011</t>
        </is>
      </c>
      <c r="C388" s="376" t="inlineStr">
        <is>
          <t>Закрыватель дверной гидравлический рычажный в алюминиевом корпусе</t>
        </is>
      </c>
      <c r="D388" s="377" t="inlineStr">
        <is>
          <t>шт.</t>
        </is>
      </c>
      <c r="E388" s="262" t="n">
        <v>5</v>
      </c>
      <c r="F388" s="379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43">
      <c r="A389" s="377" t="n">
        <v>361</v>
      </c>
      <c r="B389" s="377" t="inlineStr">
        <is>
          <t>01.2.01.02-0052</t>
        </is>
      </c>
      <c r="C389" s="376" t="inlineStr">
        <is>
          <t>Битумы нефтяные строительные марки БН-70/30</t>
        </is>
      </c>
      <c r="D389" s="377" t="inlineStr">
        <is>
          <t>т</t>
        </is>
      </c>
      <c r="E389" s="262" t="n">
        <v>1.370275</v>
      </c>
      <c r="F389" s="379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43">
      <c r="A390" s="377" t="n">
        <v>362</v>
      </c>
      <c r="B390" s="377" t="inlineStr">
        <is>
          <t>01.7.06.02-0001</t>
        </is>
      </c>
      <c r="C390" s="376" t="inlineStr">
        <is>
          <t>Лента бутиловая</t>
        </is>
      </c>
      <c r="D390" s="377" t="inlineStr">
        <is>
          <t>м</t>
        </is>
      </c>
      <c r="E390" s="262" t="n">
        <v>326.1674</v>
      </c>
      <c r="F390" s="379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43">
      <c r="A391" s="377" t="n">
        <v>363</v>
      </c>
      <c r="B391" s="377" t="inlineStr">
        <is>
          <t>ООО"Стандарт-электрик" л.162</t>
        </is>
      </c>
      <c r="C391" s="376" t="inlineStr">
        <is>
          <t>Уголок монтажный СТУ 90-2 7175-1ПС_2-ПЛ-002-28СМ</t>
        </is>
      </c>
      <c r="D391" s="377" t="inlineStr">
        <is>
          <t>шт</t>
        </is>
      </c>
      <c r="E391" s="262" t="n">
        <v>58</v>
      </c>
      <c r="F391" s="379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43">
      <c r="A392" s="377" t="n">
        <v>364</v>
      </c>
      <c r="B392" s="377" t="inlineStr">
        <is>
          <t>08.3.09.01-0021</t>
        </is>
      </c>
      <c r="C392" s="376" t="inlineStr">
        <is>
          <t>Профилированный лист оцинкованный НС35-1000-0,7</t>
        </is>
      </c>
      <c r="D392" s="377" t="inlineStr">
        <is>
          <t>т</t>
        </is>
      </c>
      <c r="E392" s="262" t="n">
        <v>0.21</v>
      </c>
      <c r="F392" s="379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43">
      <c r="A393" s="377" t="n">
        <v>365</v>
      </c>
      <c r="B393" s="377" t="inlineStr">
        <is>
          <t>14.1.04.02-0011</t>
        </is>
      </c>
      <c r="C393" s="376" t="inlineStr">
        <is>
          <t>Клей резиновый № 88-Н (расход 0.6кг/м2)</t>
        </is>
      </c>
      <c r="D393" s="377" t="inlineStr">
        <is>
          <t>кг</t>
        </is>
      </c>
      <c r="E393" s="262" t="n">
        <v>44.4</v>
      </c>
      <c r="F393" s="379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43">
      <c r="A394" s="377" t="n">
        <v>366</v>
      </c>
      <c r="B394" s="377" t="inlineStr">
        <is>
          <t>19.1.01.03-0074</t>
        </is>
      </c>
      <c r="C394" s="376" t="inlineStr">
        <is>
          <t>Воздуховоды из оцинкованной стали толщиной 0,6 мм, диаметром до 450 мм (д-315 24м)</t>
        </is>
      </c>
      <c r="D394" s="377" t="inlineStr">
        <is>
          <t>м2</t>
        </is>
      </c>
      <c r="E394" s="262" t="n">
        <v>23.75</v>
      </c>
      <c r="F394" s="379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43">
      <c r="A395" s="377" t="n">
        <v>367</v>
      </c>
      <c r="B395" s="377" t="inlineStr">
        <is>
          <t>19.1.06.01-0031</t>
        </is>
      </c>
      <c r="C395" s="376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7" t="inlineStr">
        <is>
          <t>шт.</t>
        </is>
      </c>
      <c r="E395" s="262" t="n">
        <v>3</v>
      </c>
      <c r="F395" s="379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43">
      <c r="A396" s="377" t="n">
        <v>368</v>
      </c>
      <c r="B396" s="377" t="inlineStr">
        <is>
          <t>20.2.03.26-0011</t>
        </is>
      </c>
      <c r="C396" s="376" t="inlineStr">
        <is>
          <t>Накладка соединительная сейсмостойкая оцинкованная НС- 2,5</t>
        </is>
      </c>
      <c r="D396" s="377" t="inlineStr">
        <is>
          <t>шт.</t>
        </is>
      </c>
      <c r="E396" s="262" t="n">
        <v>100</v>
      </c>
      <c r="F396" s="379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43">
      <c r="A397" s="377" t="n">
        <v>369</v>
      </c>
      <c r="B397" s="377" t="inlineStr">
        <is>
          <t>Прайс из СД ОП</t>
        </is>
      </c>
      <c r="C397" s="376" t="inlineStr">
        <is>
          <t>Вентилятор канальный N=0.082 кВт, n=2300 об/мин Канал-ВЕНТ-ЕС-125</t>
        </is>
      </c>
      <c r="D397" s="377" t="inlineStr">
        <is>
          <t>шт.</t>
        </is>
      </c>
      <c r="E397" s="262" t="n">
        <v>1</v>
      </c>
      <c r="F397" s="379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43">
      <c r="A398" s="377" t="n">
        <v>370</v>
      </c>
      <c r="B398" s="377" t="inlineStr">
        <is>
          <t>01.3.01.03-0002</t>
        </is>
      </c>
      <c r="C398" s="376" t="inlineStr">
        <is>
          <t>Керосин для технических целей марок КТ-1, КТ-2</t>
        </is>
      </c>
      <c r="D398" s="377" t="inlineStr">
        <is>
          <t>т</t>
        </is>
      </c>
      <c r="E398" s="262" t="n">
        <v>0.736991</v>
      </c>
      <c r="F398" s="379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43">
      <c r="A399" s="377" t="n">
        <v>371</v>
      </c>
      <c r="B399" s="377" t="inlineStr">
        <is>
          <t>18.1.10.02-0002</t>
        </is>
      </c>
      <c r="C399" s="376" t="inlineStr">
        <is>
          <t>Вентили пожарные 50-10 для воды давлением 1 МПа (10 кгс/см2), диаметром 50 мм</t>
        </is>
      </c>
      <c r="D399" s="377" t="inlineStr">
        <is>
          <t>шт.</t>
        </is>
      </c>
      <c r="E399" s="262" t="n">
        <v>8</v>
      </c>
      <c r="F399" s="379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43">
      <c r="A400" s="377" t="n">
        <v>372</v>
      </c>
      <c r="B400" s="377" t="inlineStr">
        <is>
          <t>18.1.02.01-0203</t>
        </is>
      </c>
      <c r="C400" s="37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7" t="inlineStr">
        <is>
          <t>шт.</t>
        </is>
      </c>
      <c r="E400" s="262" t="n">
        <v>4</v>
      </c>
      <c r="F400" s="379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25.5" customFormat="1" customHeight="1" s="343">
      <c r="A401" s="377" t="n">
        <v>373</v>
      </c>
      <c r="B401" s="377" t="inlineStr">
        <is>
          <t>08.4.03.01-0001</t>
        </is>
      </c>
      <c r="C401" s="376" t="inlineStr">
        <is>
          <t>Проволока арматурная (армирование стен)</t>
        </is>
      </c>
      <c r="D401" s="377" t="inlineStr">
        <is>
          <t>т</t>
        </is>
      </c>
      <c r="E401" s="262" t="n">
        <v>0.263</v>
      </c>
      <c r="F401" s="379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43">
      <c r="A402" s="377" t="n">
        <v>374</v>
      </c>
      <c r="B402" s="377" t="inlineStr">
        <is>
          <t>01.7.16.02-0003</t>
        </is>
      </c>
      <c r="C402" s="376" t="inlineStr">
        <is>
          <t>Детали стальных трубчатых лесов, укомплектованные пробками, крючками и хомутами, окрашенные</t>
        </is>
      </c>
      <c r="D402" s="377" t="inlineStr">
        <is>
          <t>т</t>
        </is>
      </c>
      <c r="E402" s="262" t="n">
        <v>0.30118</v>
      </c>
      <c r="F402" s="379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43">
      <c r="A403" s="377" t="n">
        <v>375</v>
      </c>
      <c r="B403" s="377" t="inlineStr">
        <is>
          <t>01.7.06.05-0042</t>
        </is>
      </c>
      <c r="C403" s="376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7" t="inlineStr">
        <is>
          <t>кг</t>
        </is>
      </c>
      <c r="E403" s="262" t="n">
        <v>20.02054</v>
      </c>
      <c r="F403" s="379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43">
      <c r="A404" s="377" t="n">
        <v>376</v>
      </c>
      <c r="B404" s="377" t="inlineStr">
        <is>
          <t>18.2.07.01-0011</t>
        </is>
      </c>
      <c r="C404" s="37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7" t="inlineStr">
        <is>
          <t>м</t>
        </is>
      </c>
      <c r="E404" s="262" t="n">
        <v>22</v>
      </c>
      <c r="F404" s="379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43">
      <c r="A405" s="377" t="n">
        <v>377</v>
      </c>
      <c r="B405" s="377" t="inlineStr">
        <is>
          <t>19.1.01.03-0023</t>
        </is>
      </c>
      <c r="C405" s="376" t="inlineStr">
        <is>
          <t>Воздуховоды из оцинкованной стали с шиной и уголками толщиной 0,7 мм, периметром 1200 мм  (b=0.8мм 300х300 10м)</t>
        </is>
      </c>
      <c r="D405" s="377" t="inlineStr">
        <is>
          <t>м2</t>
        </is>
      </c>
      <c r="E405" s="262" t="n">
        <v>12</v>
      </c>
      <c r="F405" s="379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43">
      <c r="A406" s="377" t="n">
        <v>378</v>
      </c>
      <c r="B406" s="377" t="inlineStr">
        <is>
          <t>Прайс из СД ОП</t>
        </is>
      </c>
      <c r="C406" s="376" t="inlineStr">
        <is>
          <t>Винт с полукруглой головкой М8 х 20 ТУ 5285-002-17919807-2014</t>
        </is>
      </c>
      <c r="D406" s="377" t="inlineStr">
        <is>
          <t>шт.</t>
        </is>
      </c>
      <c r="E406" s="262" t="n">
        <v>1744</v>
      </c>
      <c r="F406" s="379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43">
      <c r="A407" s="377" t="n">
        <v>379</v>
      </c>
      <c r="B407" s="377" t="inlineStr">
        <is>
          <t>01.2.03.03-0133</t>
        </is>
      </c>
      <c r="C407" s="376" t="inlineStr">
        <is>
          <t>Мастика приклеивающая холодная ТЕХНОНИКОЛЬ №22 (Вишера)</t>
        </is>
      </c>
      <c r="D407" s="377" t="inlineStr">
        <is>
          <t>кг</t>
        </is>
      </c>
      <c r="E407" s="262" t="n">
        <v>170.5</v>
      </c>
      <c r="F407" s="379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43">
      <c r="A408" s="377" t="n">
        <v>380</v>
      </c>
      <c r="B408" s="377" t="inlineStr">
        <is>
          <t>04.3.01.09-0016</t>
        </is>
      </c>
      <c r="C408" s="376" t="inlineStr">
        <is>
          <t>Раствор готовый кладочный цементный марки 200</t>
        </is>
      </c>
      <c r="D408" s="377" t="inlineStr">
        <is>
          <t>м3</t>
        </is>
      </c>
      <c r="E408" s="262" t="n">
        <v>2.912204</v>
      </c>
      <c r="F408" s="379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43">
      <c r="A409" s="377" t="n">
        <v>381</v>
      </c>
      <c r="B409" s="377" t="inlineStr">
        <is>
          <t>01.7.11.07-0035</t>
        </is>
      </c>
      <c r="C409" s="376" t="inlineStr">
        <is>
          <t>Электроды диаметром 4 мм Э46</t>
        </is>
      </c>
      <c r="D409" s="377" t="inlineStr">
        <is>
          <t>т</t>
        </is>
      </c>
      <c r="E409" s="262" t="n">
        <v>0.161189</v>
      </c>
      <c r="F409" s="379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43">
      <c r="A410" s="377" t="n">
        <v>382</v>
      </c>
      <c r="B410" s="377" t="inlineStr">
        <is>
          <t>01.7.15.07-0014</t>
        </is>
      </c>
      <c r="C410" s="376" t="inlineStr">
        <is>
          <t>Дюбели распорные полипропиленовые</t>
        </is>
      </c>
      <c r="D410" s="377" t="inlineStr">
        <is>
          <t>100 шт.</t>
        </is>
      </c>
      <c r="E410" s="262" t="n">
        <v>20.0832</v>
      </c>
      <c r="F410" s="379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43">
      <c r="A411" s="377" t="n">
        <v>383</v>
      </c>
      <c r="B411" s="377" t="inlineStr">
        <is>
          <t>10.3.02.03-0011</t>
        </is>
      </c>
      <c r="C411" s="376" t="inlineStr">
        <is>
          <t>Припои оловянно-свинцовые бессурьмянистые марки ПОС30</t>
        </is>
      </c>
      <c r="D411" s="377" t="inlineStr">
        <is>
          <t>кг</t>
        </is>
      </c>
      <c r="E411" s="262" t="n">
        <v>24.9584</v>
      </c>
      <c r="F411" s="379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43">
      <c r="A412" s="377" t="n">
        <v>384</v>
      </c>
      <c r="B412" s="377" t="inlineStr">
        <is>
          <t>Прайс из СД ОП</t>
        </is>
      </c>
      <c r="C412" s="376" t="inlineStr">
        <is>
          <t>Секция угловая 90 SLC 400 h-100 s-1,2 ТУ 3449-011-17919807-2014</t>
        </is>
      </c>
      <c r="D412" s="377" t="inlineStr">
        <is>
          <t>шт.</t>
        </is>
      </c>
      <c r="E412" s="262" t="n">
        <v>5</v>
      </c>
      <c r="F412" s="379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43">
      <c r="A413" s="377" t="n">
        <v>385</v>
      </c>
      <c r="B413" s="377" t="inlineStr">
        <is>
          <t>18.5.08.18-0071</t>
        </is>
      </c>
      <c r="C413" s="376" t="inlineStr">
        <is>
          <t>Кронштейны и подставки под оборудование из сортовой стали</t>
        </is>
      </c>
      <c r="D413" s="377" t="inlineStr">
        <is>
          <t>кг</t>
        </is>
      </c>
      <c r="E413" s="262" t="n">
        <v>195</v>
      </c>
      <c r="F413" s="379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43">
      <c r="A414" s="377" t="n">
        <v>386</v>
      </c>
      <c r="B414" s="377" t="inlineStr">
        <is>
          <t>14.4.01.01-0003</t>
        </is>
      </c>
      <c r="C414" s="376" t="inlineStr">
        <is>
          <t>Грунтовка ГФ-021 красно-коричневая</t>
        </is>
      </c>
      <c r="D414" s="377" t="inlineStr">
        <is>
          <t>т</t>
        </is>
      </c>
      <c r="E414" s="262" t="n">
        <v>0.106249</v>
      </c>
      <c r="F414" s="379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43">
      <c r="A415" s="377" t="n">
        <v>387</v>
      </c>
      <c r="B415" s="377" t="inlineStr">
        <is>
          <t>Прайс из СД ОП</t>
        </is>
      </c>
      <c r="C415" s="376" t="inlineStr">
        <is>
          <t>Скоба US 400 s-1 ТУ 3449-005-17919807-2014</t>
        </is>
      </c>
      <c r="D415" s="377" t="inlineStr">
        <is>
          <t>шт.</t>
        </is>
      </c>
      <c r="E415" s="262" t="n">
        <v>104</v>
      </c>
      <c r="F415" s="379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43">
      <c r="A416" s="377" t="n">
        <v>388</v>
      </c>
      <c r="B416" s="377" t="inlineStr">
        <is>
          <t>14.4.04.08-0003</t>
        </is>
      </c>
      <c r="C416" s="376" t="inlineStr">
        <is>
          <t>Эмаль ПФ-115 серая</t>
        </is>
      </c>
      <c r="D416" s="377" t="inlineStr">
        <is>
          <t>т</t>
        </is>
      </c>
      <c r="E416" s="262" t="n">
        <v>0.114608</v>
      </c>
      <c r="F416" s="379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43">
      <c r="A417" s="377" t="n">
        <v>389</v>
      </c>
      <c r="B417" s="377" t="inlineStr">
        <is>
          <t>20.4.03.07-0021</t>
        </is>
      </c>
      <c r="C417" s="376" t="inlineStr">
        <is>
          <t>Розетка штепсельная с заземляющим контактом</t>
        </is>
      </c>
      <c r="D417" s="377" t="inlineStr">
        <is>
          <t>100 шт.</t>
        </is>
      </c>
      <c r="E417" s="262" t="n">
        <v>0.82</v>
      </c>
      <c r="F417" s="379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43">
      <c r="A418" s="377" t="n">
        <v>390</v>
      </c>
      <c r="B418" s="377" t="inlineStr">
        <is>
          <t>01.7.03.01-0001</t>
        </is>
      </c>
      <c r="C418" s="376" t="inlineStr">
        <is>
          <t>Вода</t>
        </is>
      </c>
      <c r="D418" s="377" t="inlineStr">
        <is>
          <t>м3</t>
        </is>
      </c>
      <c r="E418" s="262" t="n">
        <v>661.3095970000001</v>
      </c>
      <c r="F418" s="379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43">
      <c r="A419" s="377" t="n">
        <v>391</v>
      </c>
      <c r="B419" s="377" t="inlineStr">
        <is>
          <t>19.2.03.02-0142</t>
        </is>
      </c>
      <c r="C419" s="376" t="inlineStr">
        <is>
          <t>Решетки вентиляционные алюминиевые АРКТОС типа АРН размером 500х800 мм</t>
        </is>
      </c>
      <c r="D419" s="377" t="inlineStr">
        <is>
          <t>шт.</t>
        </is>
      </c>
      <c r="E419" s="262" t="n">
        <v>2</v>
      </c>
      <c r="F419" s="379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43">
      <c r="A420" s="377" t="n">
        <v>392</v>
      </c>
      <c r="B420" s="377" t="inlineStr">
        <is>
          <t>07.1.05.01-0004</t>
        </is>
      </c>
      <c r="C420" s="376" t="inlineStr">
        <is>
          <t>Люки металлические противопожарные (Е160)</t>
        </is>
      </c>
      <c r="D420" s="377" t="inlineStr">
        <is>
          <t>м2</t>
        </is>
      </c>
      <c r="E420" s="262" t="n">
        <v>0.72</v>
      </c>
      <c r="F420" s="379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43">
      <c r="A421" s="377" t="n">
        <v>393</v>
      </c>
      <c r="B421" s="377" t="inlineStr">
        <is>
          <t>01.7.11.07-0034</t>
        </is>
      </c>
      <c r="C421" s="376" t="inlineStr">
        <is>
          <t>Электроды диаметром 4 мм Э42А</t>
        </is>
      </c>
      <c r="D421" s="377" t="inlineStr">
        <is>
          <t>кг</t>
        </is>
      </c>
      <c r="E421" s="262" t="n">
        <v>145.6717</v>
      </c>
      <c r="F421" s="379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43">
      <c r="A422" s="377" t="n">
        <v>394</v>
      </c>
      <c r="B422" s="377" t="inlineStr">
        <is>
          <t>01.7.07.29-0111</t>
        </is>
      </c>
      <c r="C422" s="376" t="inlineStr">
        <is>
          <t>Пакля пропитанная</t>
        </is>
      </c>
      <c r="D422" s="377" t="inlineStr">
        <is>
          <t>кг</t>
        </is>
      </c>
      <c r="E422" s="262" t="n">
        <v>167.7665</v>
      </c>
      <c r="F422" s="379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43">
      <c r="A423" s="377" t="n">
        <v>395</v>
      </c>
      <c r="B423" s="377" t="inlineStr">
        <is>
          <t>Прайс из СД ОП</t>
        </is>
      </c>
      <c r="C423" s="376" t="inlineStr">
        <is>
          <t>Гайка с прессшайбой Мб ТУ 5285-002-17919807-2014</t>
        </is>
      </c>
      <c r="D423" s="377" t="inlineStr">
        <is>
          <t>шт.</t>
        </is>
      </c>
      <c r="E423" s="262" t="n">
        <v>6280</v>
      </c>
      <c r="F423" s="379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43">
      <c r="A424" s="377" t="n">
        <v>396</v>
      </c>
      <c r="B424" s="377" t="inlineStr">
        <is>
          <t>Прайс из СД ОП</t>
        </is>
      </c>
      <c r="C424" s="376" t="inlineStr">
        <is>
          <t>Огнетушитель порошковый ОП-10(3). Цена: 1350руб.(с НДС)</t>
        </is>
      </c>
      <c r="D424" s="377" t="inlineStr">
        <is>
          <t>шт</t>
        </is>
      </c>
      <c r="E424" s="262" t="n">
        <v>8</v>
      </c>
      <c r="F424" s="379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43">
      <c r="A425" s="377" t="n">
        <v>397</v>
      </c>
      <c r="B425" s="377" t="inlineStr">
        <is>
          <t>07.1.03.05-0011</t>
        </is>
      </c>
      <c r="C425" s="37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7" t="inlineStr">
        <is>
          <t>т</t>
        </is>
      </c>
      <c r="E425" s="262" t="n">
        <v>0.115</v>
      </c>
      <c r="F425" s="379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43">
      <c r="A426" s="377" t="n">
        <v>398</v>
      </c>
      <c r="B426" s="377" t="inlineStr">
        <is>
          <t>19.2.01.02-1012</t>
        </is>
      </c>
      <c r="C426" s="376" t="inlineStr">
        <is>
          <t>Вставки гибкие к канальным вентиляторам из оцинкованной стали с тканевой лентой, размер 600х350 мм</t>
        </is>
      </c>
      <c r="D426" s="377" t="inlineStr">
        <is>
          <t>шт.</t>
        </is>
      </c>
      <c r="E426" s="262" t="n">
        <v>8</v>
      </c>
      <c r="F426" s="379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43">
      <c r="A427" s="377" t="n">
        <v>399</v>
      </c>
      <c r="B427" s="377" t="inlineStr">
        <is>
          <t>12.2.03.11-0023</t>
        </is>
      </c>
      <c r="C427" s="376" t="inlineStr">
        <is>
          <t>Ткань стеклянная конструкционная марки Т-11</t>
        </is>
      </c>
      <c r="D427" s="377" t="inlineStr">
        <is>
          <t>м2</t>
        </is>
      </c>
      <c r="E427" s="262" t="n">
        <v>69.3</v>
      </c>
      <c r="F427" s="379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43">
      <c r="A428" s="377" t="n">
        <v>400</v>
      </c>
      <c r="B428" s="377" t="inlineStr">
        <is>
          <t>01.7.06.11-0001</t>
        </is>
      </c>
      <c r="C428" s="376" t="inlineStr">
        <is>
          <t>Лента ПСУЛ</t>
        </is>
      </c>
      <c r="D428" s="377" t="inlineStr">
        <is>
          <t>10 м</t>
        </is>
      </c>
      <c r="E428" s="262" t="n">
        <v>22.12186</v>
      </c>
      <c r="F428" s="379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43">
      <c r="A429" s="377" t="n">
        <v>401</v>
      </c>
      <c r="B429" s="377" t="inlineStr">
        <is>
          <t>01.7.20.08-0162</t>
        </is>
      </c>
      <c r="C429" s="376" t="inlineStr">
        <is>
          <t>Ткань мешочная</t>
        </is>
      </c>
      <c r="D429" s="377" t="inlineStr">
        <is>
          <t>10 м2</t>
        </is>
      </c>
      <c r="E429" s="262" t="n">
        <v>16.61088</v>
      </c>
      <c r="F429" s="379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43">
      <c r="A430" s="377" t="n">
        <v>402</v>
      </c>
      <c r="B430" s="377" t="inlineStr">
        <is>
          <t>20.2.10.04-0003</t>
        </is>
      </c>
      <c r="C430" s="376" t="inlineStr">
        <is>
          <t>Наконечники кабельные медные луженные ТМЛ-10</t>
        </is>
      </c>
      <c r="D430" s="377" t="inlineStr">
        <is>
          <t>100 шт.</t>
        </is>
      </c>
      <c r="E430" s="262" t="n">
        <v>6</v>
      </c>
      <c r="F430" s="379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43">
      <c r="A431" s="377" t="n">
        <v>403</v>
      </c>
      <c r="B431" s="377" t="inlineStr">
        <is>
          <t>Прайс из СД ОП</t>
        </is>
      </c>
      <c r="C431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7" t="inlineStr">
        <is>
          <t>шт.</t>
        </is>
      </c>
      <c r="E431" s="262" t="n">
        <v>7</v>
      </c>
      <c r="F431" s="379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43">
      <c r="A432" s="377" t="n">
        <v>404</v>
      </c>
      <c r="B432" s="377" t="inlineStr">
        <is>
          <t>04.1.02.05-0043</t>
        </is>
      </c>
      <c r="C432" s="376" t="inlineStr">
        <is>
          <t>Бетон тяжелый, крупность заполнителя 20 мм, класс В15 (М200)</t>
        </is>
      </c>
      <c r="D432" s="377" t="inlineStr">
        <is>
          <t>м3</t>
        </is>
      </c>
      <c r="E432" s="262" t="n">
        <v>2.04</v>
      </c>
      <c r="F432" s="379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43">
      <c r="A433" s="377" t="n">
        <v>405</v>
      </c>
      <c r="B433" s="377" t="inlineStr">
        <is>
          <t>Прайс из СД ОП</t>
        </is>
      </c>
      <c r="C433" s="376" t="inlineStr">
        <is>
          <t>Шайба 12/125</t>
        </is>
      </c>
      <c r="D433" s="377" t="inlineStr">
        <is>
          <t>шт.</t>
        </is>
      </c>
      <c r="E433" s="262" t="n">
        <v>2818</v>
      </c>
      <c r="F433" s="379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43">
      <c r="A434" s="377" t="n">
        <v>406</v>
      </c>
      <c r="B434" s="377" t="inlineStr">
        <is>
          <t>Прайс из СД ОП</t>
        </is>
      </c>
      <c r="C434" s="376" t="inlineStr">
        <is>
          <t>Болт шестигранный М12/120</t>
        </is>
      </c>
      <c r="D434" s="377" t="inlineStr">
        <is>
          <t>шт.</t>
        </is>
      </c>
      <c r="E434" s="262" t="n">
        <v>180</v>
      </c>
      <c r="F434" s="379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43">
      <c r="A435" s="377" t="n">
        <v>407</v>
      </c>
      <c r="B435" s="377" t="inlineStr">
        <is>
          <t>19.1.04.02-0006</t>
        </is>
      </c>
      <c r="C435" s="376" t="inlineStr">
        <is>
          <t>Дефлекторы статические из оцинкованной стали ДС-200, диаметр 200 мм</t>
        </is>
      </c>
      <c r="D435" s="377" t="inlineStr">
        <is>
          <t>шт.</t>
        </is>
      </c>
      <c r="E435" s="262" t="n">
        <v>2</v>
      </c>
      <c r="F435" s="379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43">
      <c r="A436" s="377" t="n">
        <v>408</v>
      </c>
      <c r="B436" s="377" t="inlineStr">
        <is>
          <t>18.1.10.10-0044</t>
        </is>
      </c>
      <c r="C436" s="376" t="inlineStr">
        <is>
          <t>Смесители для умывальников СМ-УМ-ОРА с поворотным корпусом, одной рукояткой, с аэратором</t>
        </is>
      </c>
      <c r="D436" s="377" t="inlineStr">
        <is>
          <t>компл.</t>
        </is>
      </c>
      <c r="E436" s="262" t="n">
        <v>4</v>
      </c>
      <c r="F436" s="379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43">
      <c r="A437" s="377" t="n">
        <v>409</v>
      </c>
      <c r="B437" s="377" t="inlineStr">
        <is>
          <t>04.1.02.05-0044</t>
        </is>
      </c>
      <c r="C437" s="376" t="inlineStr">
        <is>
          <t>Бетон тяжелый, крупность заполнителя 20 мм, класс В20 (М250)</t>
        </is>
      </c>
      <c r="D437" s="377" t="inlineStr">
        <is>
          <t>м3</t>
        </is>
      </c>
      <c r="E437" s="262" t="n">
        <v>1.827</v>
      </c>
      <c r="F437" s="379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43">
      <c r="A438" s="377" t="n">
        <v>410</v>
      </c>
      <c r="B438" s="377" t="inlineStr">
        <is>
          <t>02.3.01.02-0015</t>
        </is>
      </c>
      <c r="C438" s="376" t="inlineStr">
        <is>
          <t>Песок природный для строительных работ средний</t>
        </is>
      </c>
      <c r="D438" s="377" t="inlineStr">
        <is>
          <t>м3</t>
        </is>
      </c>
      <c r="E438" s="262" t="n">
        <v>22.0745</v>
      </c>
      <c r="F438" s="379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43">
      <c r="A439" s="377" t="n">
        <v>411</v>
      </c>
      <c r="B439" s="377" t="inlineStr">
        <is>
          <t>Прайс из СД ОП</t>
        </is>
      </c>
      <c r="C439" s="376" t="inlineStr">
        <is>
          <t>Гайка с прессшайбой Мб ТУ 5285-002-17919807-2014</t>
        </is>
      </c>
      <c r="D439" s="377" t="inlineStr">
        <is>
          <t>шт.</t>
        </is>
      </c>
      <c r="E439" s="262" t="n">
        <v>4923</v>
      </c>
      <c r="F439" s="379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43">
      <c r="A440" s="377" t="n">
        <v>412</v>
      </c>
      <c r="B440" s="377" t="inlineStr">
        <is>
          <t>Прайс из СД ОП</t>
        </is>
      </c>
      <c r="C440" s="376" t="inlineStr">
        <is>
          <t>Лоток лестничный SL 600 h-80 s-1 ТУ 3449-011-17919807-2014</t>
        </is>
      </c>
      <c r="D440" s="377" t="inlineStr">
        <is>
          <t>м</t>
        </is>
      </c>
      <c r="E440" s="262" t="n">
        <v>12</v>
      </c>
      <c r="F440" s="379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43">
      <c r="A441" s="377" t="n">
        <v>413</v>
      </c>
      <c r="B441" s="377" t="inlineStr">
        <is>
          <t>Прайс из СД ОП</t>
        </is>
      </c>
      <c r="C441" s="376" t="inlineStr">
        <is>
          <t>Вентили запорный пожарный,с муфтой и цапкой  Д=65 мм  КПЧП 65-1( прим. 11кч11р). Цена: 1060руб.(с НДС)</t>
        </is>
      </c>
      <c r="D441" s="377" t="inlineStr">
        <is>
          <t>шт.</t>
        </is>
      </c>
      <c r="E441" s="262" t="n">
        <v>8</v>
      </c>
      <c r="F441" s="379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43">
      <c r="A442" s="377" t="n">
        <v>414</v>
      </c>
      <c r="B442" s="377" t="inlineStr">
        <is>
          <t>19.1.01.03-0022</t>
        </is>
      </c>
      <c r="C442" s="376" t="inlineStr">
        <is>
          <t>Воздуховоды из оцинкованной стали с шиной и уголками толщиной 0,7 мм, периметром 1100 мм (b=0.8мм 300х250 7м)</t>
        </is>
      </c>
      <c r="D442" s="377" t="inlineStr">
        <is>
          <t>м2</t>
        </is>
      </c>
      <c r="E442" s="262" t="n">
        <v>7.7</v>
      </c>
      <c r="F442" s="379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43">
      <c r="A443" s="377" t="n">
        <v>415</v>
      </c>
      <c r="B443" s="377" t="inlineStr">
        <is>
          <t>08.3.03.06-0002</t>
        </is>
      </c>
      <c r="C443" s="376" t="inlineStr">
        <is>
          <t>Проволока горячекатаная в мотках, диаметром 6,3-6,5 мм</t>
        </is>
      </c>
      <c r="D443" s="377" t="inlineStr">
        <is>
          <t>т</t>
        </is>
      </c>
      <c r="E443" s="262" t="n">
        <v>0.25385</v>
      </c>
      <c r="F443" s="379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43">
      <c r="A444" s="377" t="n">
        <v>416</v>
      </c>
      <c r="B444" s="377" t="inlineStr">
        <is>
          <t>01.7.07.29-0091</t>
        </is>
      </c>
      <c r="C444" s="376" t="inlineStr">
        <is>
          <t>Опилки древесные</t>
        </is>
      </c>
      <c r="D444" s="377" t="inlineStr">
        <is>
          <t>м3</t>
        </is>
      </c>
      <c r="E444" s="262" t="n">
        <v>30.2894</v>
      </c>
      <c r="F444" s="379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43">
      <c r="A445" s="377" t="n">
        <v>417</v>
      </c>
      <c r="B445" s="377" t="inlineStr">
        <is>
          <t>24.3.03.02-0002</t>
        </is>
      </c>
      <c r="C445" s="376" t="inlineStr">
        <is>
          <t>Трубопроводы канализации из полиэтиленовых труб высокой плотности с гильзами, диаметром 110 мм</t>
        </is>
      </c>
      <c r="D445" s="377" t="inlineStr">
        <is>
          <t>м</t>
        </is>
      </c>
      <c r="E445" s="262" t="n">
        <v>14.97</v>
      </c>
      <c r="F445" s="379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43">
      <c r="A446" s="377" t="n">
        <v>418</v>
      </c>
      <c r="B446" s="377" t="inlineStr">
        <is>
          <t>08.3.11.01-0091</t>
        </is>
      </c>
      <c r="C446" s="376" t="inlineStr">
        <is>
          <t>Швеллеры № 40 из стали марки Ст0</t>
        </is>
      </c>
      <c r="D446" s="377" t="inlineStr">
        <is>
          <t>т</t>
        </is>
      </c>
      <c r="E446" s="262" t="n">
        <v>0.212314</v>
      </c>
      <c r="F446" s="379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43">
      <c r="A447" s="377" t="n">
        <v>419</v>
      </c>
      <c r="B447" s="377" t="inlineStr">
        <is>
          <t>Прайс из СД ОП</t>
        </is>
      </c>
      <c r="C447" s="376" t="inlineStr">
        <is>
          <t>Воздуховод из тонколистовой стали b=1.0мм 300х250 L=1500</t>
        </is>
      </c>
      <c r="D447" s="377" t="inlineStr">
        <is>
          <t>шт.</t>
        </is>
      </c>
      <c r="E447" s="262" t="n">
        <v>1</v>
      </c>
      <c r="F447" s="379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43">
      <c r="A448" s="377" t="n">
        <v>420</v>
      </c>
      <c r="B448" s="377" t="inlineStr">
        <is>
          <t>19.2.03.02-0080</t>
        </is>
      </c>
      <c r="C448" s="376" t="inlineStr">
        <is>
          <t>Решетки вентиляционные алюминиевые АРКТОС типа АМН, размером 150х150 мм</t>
        </is>
      </c>
      <c r="D448" s="377" t="inlineStr">
        <is>
          <t>шт.</t>
        </is>
      </c>
      <c r="E448" s="262" t="n">
        <v>17</v>
      </c>
      <c r="F448" s="379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43">
      <c r="A449" s="377" t="n">
        <v>421</v>
      </c>
      <c r="B449" s="377" t="inlineStr">
        <is>
          <t>Прайс из СД ОП</t>
        </is>
      </c>
      <c r="C449" s="376" t="inlineStr">
        <is>
          <t>Переходник ширины левый SCPP-L 400 h-80 s-1,0 ТУ 3449-011-17919807-2014</t>
        </is>
      </c>
      <c r="D449" s="377" t="inlineStr">
        <is>
          <t>шт.</t>
        </is>
      </c>
      <c r="E449" s="262" t="n">
        <v>18</v>
      </c>
      <c r="F449" s="379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43">
      <c r="A450" s="377" t="n">
        <v>422</v>
      </c>
      <c r="B450" s="377" t="inlineStr">
        <is>
          <t>Прайс из СД ОП</t>
        </is>
      </c>
      <c r="C450" s="376" t="inlineStr">
        <is>
          <t>Воздуховод из тонколистовой оцинкованной стали b=0.8мм ф125 L=3000</t>
        </is>
      </c>
      <c r="D450" s="377" t="inlineStr">
        <is>
          <t>шт.</t>
        </is>
      </c>
      <c r="E450" s="262" t="n">
        <v>2</v>
      </c>
      <c r="F450" s="379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43">
      <c r="A451" s="377" t="n">
        <v>423</v>
      </c>
      <c r="B451" s="377" t="inlineStr">
        <is>
          <t>11.3.03.01-0003</t>
        </is>
      </c>
      <c r="C451" s="376" t="inlineStr">
        <is>
          <t>Доски подоконные ПВХ, шириной 200 мм</t>
        </is>
      </c>
      <c r="D451" s="377" t="inlineStr">
        <is>
          <t>м</t>
        </is>
      </c>
      <c r="E451" s="262" t="n">
        <v>36.82</v>
      </c>
      <c r="F451" s="379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43">
      <c r="A452" s="377" t="n">
        <v>424</v>
      </c>
      <c r="B452" s="377" t="inlineStr">
        <is>
          <t>Прайс из СД ОП</t>
        </is>
      </c>
      <c r="C452" s="376" t="inlineStr">
        <is>
          <t>Декоративная крышка 41/41</t>
        </is>
      </c>
      <c r="D452" s="377" t="inlineStr">
        <is>
          <t>шт.</t>
        </is>
      </c>
      <c r="E452" s="262" t="n">
        <v>400</v>
      </c>
      <c r="F452" s="379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43">
      <c r="A453" s="377" t="n">
        <v>425</v>
      </c>
      <c r="B453" s="377" t="inlineStr">
        <is>
          <t>08.4.03.03-0029</t>
        </is>
      </c>
      <c r="C453" s="376" t="inlineStr">
        <is>
          <t>Горячекатаная арматурная сталь периодического профиля класса А-III, диаметром 6 мм</t>
        </is>
      </c>
      <c r="D453" s="377" t="inlineStr">
        <is>
          <t>т</t>
        </is>
      </c>
      <c r="E453" s="262" t="n">
        <v>0.11122</v>
      </c>
      <c r="F453" s="379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43">
      <c r="A454" s="377" t="n">
        <v>426</v>
      </c>
      <c r="B454" s="377" t="inlineStr">
        <is>
          <t>01.7.19.04-0031</t>
        </is>
      </c>
      <c r="C454" s="376" t="inlineStr">
        <is>
          <t>Прокладки резиновые (пластина техническая прессованная)</t>
        </is>
      </c>
      <c r="D454" s="377" t="inlineStr">
        <is>
          <t>кг</t>
        </is>
      </c>
      <c r="E454" s="262" t="n">
        <v>39.4818</v>
      </c>
      <c r="F454" s="379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43">
      <c r="A455" s="377" t="n">
        <v>427</v>
      </c>
      <c r="B455" s="377" t="inlineStr">
        <is>
          <t>ЭТМ, 15.02.2017г.л.33А</t>
        </is>
      </c>
      <c r="C455" s="376" t="inlineStr">
        <is>
          <t>Герметик огнезащитный картридж 300мл (DS1202) Цена: 613.0 руб.(с НДС) 7175-1ПС_2-ПЛ-002-28СМ</t>
        </is>
      </c>
      <c r="D455" s="377" t="inlineStr">
        <is>
          <t>шт.</t>
        </is>
      </c>
      <c r="E455" s="262" t="n">
        <v>10</v>
      </c>
      <c r="F455" s="379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43">
      <c r="A456" s="377" t="n">
        <v>428</v>
      </c>
      <c r="B456" s="377" t="inlineStr">
        <is>
          <t>19.4.02.03-0003</t>
        </is>
      </c>
      <c r="C456" s="37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7" t="inlineStr">
        <is>
          <t>шт.</t>
        </is>
      </c>
      <c r="E456" s="262" t="n">
        <v>2</v>
      </c>
      <c r="F456" s="379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43">
      <c r="A457" s="377" t="n">
        <v>429</v>
      </c>
      <c r="B457" s="377" t="inlineStr">
        <is>
          <t>Прайс из СД ОП</t>
        </is>
      </c>
      <c r="C457" s="376" t="inlineStr">
        <is>
          <t>Трубы полипропиленовые PPR PN Д=50мм. Цена: 397.56руб.(с НДС)</t>
        </is>
      </c>
      <c r="D457" s="377" t="inlineStr">
        <is>
          <t>м</t>
        </is>
      </c>
      <c r="E457" s="262" t="n">
        <v>15</v>
      </c>
      <c r="F457" s="379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43">
      <c r="A458" s="377" t="n">
        <v>430</v>
      </c>
      <c r="B458" s="377" t="inlineStr">
        <is>
          <t>23.3.03.02-0163</t>
        </is>
      </c>
      <c r="C458" s="37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7" t="inlineStr">
        <is>
          <t>м</t>
        </is>
      </c>
      <c r="E458" s="262" t="n">
        <v>2.79</v>
      </c>
      <c r="F458" s="379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43">
      <c r="A459" s="377" t="n">
        <v>431</v>
      </c>
      <c r="B459" s="377" t="inlineStr">
        <is>
          <t>Прайс из СД ОП</t>
        </is>
      </c>
      <c r="C459" s="376" t="inlineStr">
        <is>
          <t>Компенсатор фланцевый Д=50мм "Dаnfos". Цена: 5880руб.(с НДС)</t>
        </is>
      </c>
      <c r="D459" s="377" t="inlineStr">
        <is>
          <t>шт.</t>
        </is>
      </c>
      <c r="E459" s="262" t="n">
        <v>1</v>
      </c>
      <c r="F459" s="379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43">
      <c r="A460" s="377" t="n">
        <v>432</v>
      </c>
      <c r="B460" s="377" t="inlineStr">
        <is>
          <t>Прайс из СД ОП</t>
        </is>
      </c>
      <c r="C460" s="376" t="inlineStr">
        <is>
          <t>Шайба 12/125</t>
        </is>
      </c>
      <c r="D460" s="377" t="inlineStr">
        <is>
          <t>шт.</t>
        </is>
      </c>
      <c r="E460" s="262" t="n">
        <v>1690</v>
      </c>
      <c r="F460" s="379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43">
      <c r="A461" s="377" t="n">
        <v>433</v>
      </c>
      <c r="B461" s="377" t="inlineStr">
        <is>
          <t>Прайс из СД ОП</t>
        </is>
      </c>
      <c r="C461" s="376" t="inlineStr">
        <is>
          <t>Уголок двухмерный СТД-41-2 7175-1ПС_2-ПЛ-002-28СМ</t>
        </is>
      </c>
      <c r="D461" s="377" t="inlineStr">
        <is>
          <t>шт</t>
        </is>
      </c>
      <c r="E461" s="262" t="n">
        <v>22</v>
      </c>
      <c r="F461" s="379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43">
      <c r="A462" s="377" t="n">
        <v>434</v>
      </c>
      <c r="B462" s="377" t="inlineStr">
        <is>
          <t>Прайс из СД ОП</t>
        </is>
      </c>
      <c r="C462" s="376" t="inlineStr">
        <is>
          <t>Переходник ширины правый SCPP-P 400 h-200 s-1,0 ТУ 3449-011-17919807-2014</t>
        </is>
      </c>
      <c r="D462" s="377" t="inlineStr">
        <is>
          <t>шт.</t>
        </is>
      </c>
      <c r="E462" s="262" t="n">
        <v>14</v>
      </c>
      <c r="F462" s="379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43">
      <c r="A463" s="377" t="n">
        <v>435</v>
      </c>
      <c r="B463" s="377" t="inlineStr">
        <is>
          <t>11.1.03.05-0084</t>
        </is>
      </c>
      <c r="C463" s="376" t="inlineStr">
        <is>
          <t>Доски необрезные хвойных пород длиной 4-6,5 м, все ширины, толщиной 44 мм и более, II сорта</t>
        </is>
      </c>
      <c r="D463" s="377" t="inlineStr">
        <is>
          <t>м3</t>
        </is>
      </c>
      <c r="E463" s="262" t="n">
        <v>0.91596</v>
      </c>
      <c r="F463" s="379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43">
      <c r="A464" s="377" t="n">
        <v>436</v>
      </c>
      <c r="B464" s="377" t="inlineStr">
        <is>
          <t>20.2.05.02-0011</t>
        </is>
      </c>
      <c r="C464" s="376" t="inlineStr">
        <is>
          <t>Держатель с защелкой DKC для труб диаметром 25 мм</t>
        </is>
      </c>
      <c r="D464" s="377" t="inlineStr">
        <is>
          <t>100 шт.</t>
        </is>
      </c>
      <c r="E464" s="262" t="n">
        <v>20</v>
      </c>
      <c r="F464" s="379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43">
      <c r="A465" s="377" t="n">
        <v>437</v>
      </c>
      <c r="B465" s="377" t="inlineStr">
        <is>
          <t>01.7.15.04-0011</t>
        </is>
      </c>
      <c r="C465" s="376" t="inlineStr">
        <is>
          <t>Винты с полукруглой головкой длиной 50 мм</t>
        </is>
      </c>
      <c r="D465" s="377" t="inlineStr">
        <is>
          <t>т</t>
        </is>
      </c>
      <c r="E465" s="262" t="n">
        <v>0.060222</v>
      </c>
      <c r="F465" s="379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43">
      <c r="A466" s="377" t="n">
        <v>438</v>
      </c>
      <c r="B466" s="377" t="inlineStr">
        <is>
          <t>01.7.06.05-0041</t>
        </is>
      </c>
      <c r="C466" s="376" t="inlineStr">
        <is>
          <t>Лента изоляционная прорезиненная односторонняя ширина 20 мм, толщина 0,25-0,35 мм</t>
        </is>
      </c>
      <c r="D466" s="377" t="inlineStr">
        <is>
          <t>кг</t>
        </is>
      </c>
      <c r="E466" s="262" t="n">
        <v>24.5676</v>
      </c>
      <c r="F466" s="379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43">
      <c r="A467" s="377" t="n">
        <v>439</v>
      </c>
      <c r="B467" s="377" t="inlineStr">
        <is>
          <t>04.1.02.01-0006</t>
        </is>
      </c>
      <c r="C467" s="376" t="inlineStr">
        <is>
          <t>Надбака на водонепроницаемость W6. Бетон песчаный, класс В15 (М200)</t>
        </is>
      </c>
      <c r="D467" s="377" t="inlineStr">
        <is>
          <t>м3</t>
        </is>
      </c>
      <c r="E467" s="262" t="n">
        <v>43.442</v>
      </c>
      <c r="F467" s="379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43">
      <c r="A468" s="377" t="n">
        <v>440</v>
      </c>
      <c r="B468" s="377" t="inlineStr">
        <is>
          <t>23.8.03.11-0650</t>
        </is>
      </c>
      <c r="C468" s="376" t="inlineStr">
        <is>
          <t>Фланцы стальные плоские приварные из стали ВСт3сп2, ВСт3сп3, давлением 1,0 МПа (10 кгс/см2), диаметром 25 мм</t>
        </is>
      </c>
      <c r="D468" s="377" t="inlineStr">
        <is>
          <t>шт.</t>
        </is>
      </c>
      <c r="E468" s="262" t="n">
        <v>44</v>
      </c>
      <c r="F468" s="379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43">
      <c r="A469" s="377" t="n">
        <v>441</v>
      </c>
      <c r="B469" s="377" t="inlineStr">
        <is>
          <t>18.2.01.06-0036</t>
        </is>
      </c>
      <c r="C469" s="37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7" t="inlineStr">
        <is>
          <t>компл.</t>
        </is>
      </c>
      <c r="E469" s="262" t="n">
        <v>2</v>
      </c>
      <c r="F469" s="379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43">
      <c r="A470" s="377" t="n">
        <v>442</v>
      </c>
      <c r="B470" s="377" t="inlineStr">
        <is>
          <t>12.2.05.10-0017</t>
        </is>
      </c>
      <c r="C470" s="376" t="inlineStr">
        <is>
          <t>Плиты минераловатные «Лайт-Баттс» ROCKWOOL, толщина 50 мм</t>
        </is>
      </c>
      <c r="D470" s="377" t="inlineStr">
        <is>
          <t>м2</t>
        </is>
      </c>
      <c r="E470" s="262" t="n">
        <v>35</v>
      </c>
      <c r="F470" s="379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43">
      <c r="A471" s="377" t="n">
        <v>443</v>
      </c>
      <c r="B471" s="377" t="inlineStr">
        <is>
          <t>Прайс из СД ОП</t>
        </is>
      </c>
      <c r="C471" s="376" t="inlineStr">
        <is>
          <t>Электроводонагреватель V=100 л. "ISEA". Цена: 5064руб.(с НДС)</t>
        </is>
      </c>
      <c r="D471" s="377" t="inlineStr">
        <is>
          <t>шт.</t>
        </is>
      </c>
      <c r="E471" s="262" t="n">
        <v>1</v>
      </c>
      <c r="F471" s="379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43">
      <c r="A472" s="377" t="n">
        <v>444</v>
      </c>
      <c r="B472" s="377" t="inlineStr">
        <is>
          <t>Прайс из СД ОП</t>
        </is>
      </c>
      <c r="C472" s="376" t="inlineStr">
        <is>
          <t>Фиксатор кабеля TR-E 100 (07714) Цена 126.0 руб. с НДС 7175-1ПС_2-ПЛ-002-28СМ</t>
        </is>
      </c>
      <c r="D472" s="377" t="inlineStr">
        <is>
          <t>шт.</t>
        </is>
      </c>
      <c r="E472" s="262" t="n">
        <v>40</v>
      </c>
      <c r="F472" s="379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43">
      <c r="A473" s="377" t="n">
        <v>445</v>
      </c>
      <c r="B473" s="377" t="inlineStr">
        <is>
          <t>01.2.03.03-0044</t>
        </is>
      </c>
      <c r="C473" s="376" t="inlineStr">
        <is>
          <t>Мастика битумно-латексная кровельная</t>
        </is>
      </c>
      <c r="D473" s="377" t="inlineStr">
        <is>
          <t>т</t>
        </is>
      </c>
      <c r="E473" s="262" t="n">
        <v>0.230026</v>
      </c>
      <c r="F473" s="379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43">
      <c r="A474" s="377" t="n">
        <v>446</v>
      </c>
      <c r="B474" s="377" t="inlineStr">
        <is>
          <t>14.4.02.09-0001</t>
        </is>
      </c>
      <c r="C474" s="376" t="inlineStr">
        <is>
          <t>Краска</t>
        </is>
      </c>
      <c r="D474" s="377" t="inlineStr">
        <is>
          <t>кг</t>
        </is>
      </c>
      <c r="E474" s="262" t="n">
        <v>23.951</v>
      </c>
      <c r="F474" s="379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43">
      <c r="A475" s="377" t="n">
        <v>447</v>
      </c>
      <c r="B475" s="377" t="inlineStr">
        <is>
          <t>01.7.15.14-0062</t>
        </is>
      </c>
      <c r="C475" s="376" t="inlineStr">
        <is>
          <t>Шурупы-саморезы 4,2х16 мм</t>
        </is>
      </c>
      <c r="D475" s="377" t="inlineStr">
        <is>
          <t>100 шт.</t>
        </is>
      </c>
      <c r="E475" s="262" t="n">
        <v>67.6533</v>
      </c>
      <c r="F475" s="379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43">
      <c r="A476" s="377" t="n">
        <v>448</v>
      </c>
      <c r="B476" s="377" t="inlineStr">
        <is>
          <t>19.1.01.03-0071</t>
        </is>
      </c>
      <c r="C476" s="376" t="inlineStr">
        <is>
          <t>Воздуховоды из оцинкованной стали толщиной 0,5 мм, диаметром до 200 мм ( д-160 10м; д-125 5м)</t>
        </is>
      </c>
      <c r="D476" s="377" t="inlineStr">
        <is>
          <t>м2</t>
        </is>
      </c>
      <c r="E476" s="262" t="n">
        <v>6.99</v>
      </c>
      <c r="F476" s="379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43">
      <c r="A477" s="377" t="n">
        <v>449</v>
      </c>
      <c r="B477" s="377" t="inlineStr">
        <is>
          <t>Прайс из СД ОП</t>
        </is>
      </c>
      <c r="C477" s="376" t="inlineStr">
        <is>
          <t>Огнетушитель порошковый ОП-4(3). Цена: 605руб.(с НДС)</t>
        </is>
      </c>
      <c r="D477" s="377" t="inlineStr">
        <is>
          <t>шт</t>
        </is>
      </c>
      <c r="E477" s="262" t="n">
        <v>8</v>
      </c>
      <c r="F477" s="379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43">
      <c r="A478" s="377" t="n">
        <v>450</v>
      </c>
      <c r="B478" s="377" t="inlineStr">
        <is>
          <t>05.1.03.09-0013</t>
        </is>
      </c>
      <c r="C478" s="376" t="inlineStr">
        <is>
          <t>Перемычка брусковая 2ПБ-19-3-п /бетон В15 (М200), объем 0,033 м3, расход арматуры 0,11 кг/ (серия 1.038.1-1 вып. 1)</t>
        </is>
      </c>
      <c r="D478" s="377" t="inlineStr">
        <is>
          <t>шт.</t>
        </is>
      </c>
      <c r="E478" s="262" t="n">
        <v>15</v>
      </c>
      <c r="F478" s="379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43">
      <c r="A479" s="377" t="n">
        <v>451</v>
      </c>
      <c r="B479" s="377" t="inlineStr">
        <is>
          <t>18.3.01.04-0001</t>
        </is>
      </c>
      <c r="C479" s="376" t="inlineStr">
        <is>
          <t>Стволы пожарные ручные марки РС, диаметр 50 мм</t>
        </is>
      </c>
      <c r="D479" s="377" t="inlineStr">
        <is>
          <t>шт.</t>
        </is>
      </c>
      <c r="E479" s="262" t="n">
        <v>8</v>
      </c>
      <c r="F479" s="379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43">
      <c r="A480" s="377" t="n">
        <v>452</v>
      </c>
      <c r="B480" s="377" t="inlineStr">
        <is>
          <t>Прайс из СД ОП</t>
        </is>
      </c>
      <c r="C480" s="376" t="inlineStr">
        <is>
          <t>Гайка с прессшайбой М12 7175-1ПС_2-ПЛ-002-28СМ</t>
        </is>
      </c>
      <c r="D480" s="377" t="inlineStr">
        <is>
          <t>шт</t>
        </is>
      </c>
      <c r="E480" s="262" t="n">
        <v>340</v>
      </c>
      <c r="F480" s="379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43">
      <c r="A481" s="377" t="n">
        <v>453</v>
      </c>
      <c r="B481" s="377" t="inlineStr">
        <is>
          <t>18.2.02.07-0012</t>
        </is>
      </c>
      <c r="C481" s="376" t="inlineStr">
        <is>
          <t>Поддоны душевые эмалированные стальные мелкие ПМС-2 с чугунным сифоном, латунным выпуском</t>
        </is>
      </c>
      <c r="D481" s="377" t="inlineStr">
        <is>
          <t>компл.</t>
        </is>
      </c>
      <c r="E481" s="262" t="n">
        <v>1</v>
      </c>
      <c r="F481" s="379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43">
      <c r="A482" s="377" t="n">
        <v>454</v>
      </c>
      <c r="B482" s="377" t="inlineStr">
        <is>
          <t>24.3.03.06-0041</t>
        </is>
      </c>
      <c r="C482" s="376" t="inlineStr">
        <is>
          <t>Трубы дренажные полиэтиленовые гофрированные диаметром 50 мм, 1 типа</t>
        </is>
      </c>
      <c r="D482" s="377" t="inlineStr">
        <is>
          <t>1000 м</t>
        </is>
      </c>
      <c r="E482" s="262" t="n">
        <v>0.06</v>
      </c>
      <c r="F482" s="379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43">
      <c r="A483" s="377" t="n">
        <v>455</v>
      </c>
      <c r="B483" s="377" t="inlineStr">
        <is>
          <t>Прайс из СД ОП</t>
        </is>
      </c>
      <c r="C483" s="376" t="inlineStr">
        <is>
          <t>Воздуховод из тонколистовой оцинкованной стали b=0.8мм ф160 L=3000</t>
        </is>
      </c>
      <c r="D483" s="377" t="inlineStr">
        <is>
          <t>шт.</t>
        </is>
      </c>
      <c r="E483" s="262" t="n">
        <v>1</v>
      </c>
      <c r="F483" s="379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51" customFormat="1" customHeight="1" s="343">
      <c r="A484" s="377" t="n">
        <v>456</v>
      </c>
      <c r="B484" s="377" t="inlineStr">
        <is>
          <t>19.3.01.09-0059</t>
        </is>
      </c>
      <c r="C484" s="37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7" t="inlineStr">
        <is>
          <t>шт.</t>
        </is>
      </c>
      <c r="E484" s="262" t="n">
        <v>1</v>
      </c>
      <c r="F484" s="379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43">
      <c r="A485" s="377" t="n">
        <v>457</v>
      </c>
      <c r="B485" s="377" t="inlineStr">
        <is>
          <t>08.4.03.03-0002</t>
        </is>
      </c>
      <c r="C485" s="376" t="inlineStr">
        <is>
          <t>Горячекатанная арматурная сталь класса А500 С, диаметром 8 мм</t>
        </is>
      </c>
      <c r="D485" s="377" t="inlineStr">
        <is>
          <t>т</t>
        </is>
      </c>
      <c r="E485" s="262" t="n">
        <v>0.0988</v>
      </c>
      <c r="F485" s="379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43">
      <c r="A486" s="377" t="n">
        <v>458</v>
      </c>
      <c r="B486" s="377" t="inlineStr">
        <is>
          <t>03.1.01.01-0002</t>
        </is>
      </c>
      <c r="C486" s="376" t="inlineStr">
        <is>
          <t>Гипсовые вяжущие, марка Г3</t>
        </is>
      </c>
      <c r="D486" s="377" t="inlineStr">
        <is>
          <t>т</t>
        </is>
      </c>
      <c r="E486" s="262" t="n">
        <v>0.8398949999999999</v>
      </c>
      <c r="F486" s="379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43">
      <c r="A487" s="377" t="n">
        <v>459</v>
      </c>
      <c r="B487" s="377" t="inlineStr">
        <is>
          <t>14.4.03.17-0101</t>
        </is>
      </c>
      <c r="C487" s="376" t="inlineStr">
        <is>
          <t>Лаки канифольные, марки КФ-965</t>
        </is>
      </c>
      <c r="D487" s="377" t="inlineStr">
        <is>
          <t>т</t>
        </is>
      </c>
      <c r="E487" s="262" t="n">
        <v>0.008647999999999999</v>
      </c>
      <c r="F487" s="379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43">
      <c r="A488" s="377" t="n">
        <v>460</v>
      </c>
      <c r="B488" s="377" t="inlineStr">
        <is>
          <t>08.4.01.01-0022</t>
        </is>
      </c>
      <c r="C488" s="37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7" t="inlineStr">
        <is>
          <t>т</t>
        </is>
      </c>
      <c r="E488" s="262" t="n">
        <v>0.06</v>
      </c>
      <c r="F488" s="379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43">
      <c r="A489" s="377" t="n">
        <v>461</v>
      </c>
      <c r="B489" s="377" t="inlineStr">
        <is>
          <t>01.7.11.07-0054</t>
        </is>
      </c>
      <c r="C489" s="376" t="inlineStr">
        <is>
          <t>Электроды диаметром 6 мм Э42</t>
        </is>
      </c>
      <c r="D489" s="377" t="inlineStr">
        <is>
          <t>т</t>
        </is>
      </c>
      <c r="E489" s="262" t="n">
        <v>0.064079</v>
      </c>
      <c r="F489" s="379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43">
      <c r="A490" s="377" t="n">
        <v>462</v>
      </c>
      <c r="B490" s="377" t="inlineStr">
        <is>
          <t>23.8.03.12-0011</t>
        </is>
      </c>
      <c r="C490" s="376" t="inlineStr">
        <is>
          <t>Фасонные стальные сварные части, диаметр до 800 мм</t>
        </is>
      </c>
      <c r="D490" s="377" t="inlineStr">
        <is>
          <t>т</t>
        </is>
      </c>
      <c r="E490" s="262" t="n">
        <v>0.1097</v>
      </c>
      <c r="F490" s="379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43">
      <c r="A491" s="377" t="n">
        <v>463</v>
      </c>
      <c r="B491" s="377" t="inlineStr">
        <is>
          <t>Прайс из СД ОП</t>
        </is>
      </c>
      <c r="C491" s="376" t="inlineStr">
        <is>
          <t>Винт с полукруглой головкой М8 х 20 ТУ 5285-002-17919807-2014</t>
        </is>
      </c>
      <c r="D491" s="377" t="inlineStr">
        <is>
          <t>шт.</t>
        </is>
      </c>
      <c r="E491" s="262" t="n">
        <v>588</v>
      </c>
      <c r="F491" s="379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43">
      <c r="A492" s="377" t="n">
        <v>464</v>
      </c>
      <c r="B492" s="377" t="inlineStr">
        <is>
          <t>24.3.03.02-0001</t>
        </is>
      </c>
      <c r="C492" s="376" t="inlineStr">
        <is>
          <t>Трубопроводы канализации из полиэтиленовых труб высокой плотности с гильзами, диаметром 50 мм</t>
        </is>
      </c>
      <c r="D492" s="377" t="inlineStr">
        <is>
          <t>м</t>
        </is>
      </c>
      <c r="E492" s="262" t="n">
        <v>14.97</v>
      </c>
      <c r="F492" s="379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43">
      <c r="A493" s="377" t="n">
        <v>465</v>
      </c>
      <c r="B493" s="377" t="inlineStr">
        <is>
          <t>Прайс из СД ОП</t>
        </is>
      </c>
      <c r="C493" s="376" t="inlineStr">
        <is>
          <t>Электроводонагреватель V=50 л. "ISEA". Цена: 4183руб.(с НДС)</t>
        </is>
      </c>
      <c r="D493" s="377" t="inlineStr">
        <is>
          <t>шт.</t>
        </is>
      </c>
      <c r="E493" s="262" t="n">
        <v>1</v>
      </c>
      <c r="F493" s="379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43">
      <c r="A494" s="377" t="n">
        <v>466</v>
      </c>
      <c r="B494" s="377" t="inlineStr">
        <is>
          <t>01.7.15.03-0042</t>
        </is>
      </c>
      <c r="C494" s="376" t="inlineStr">
        <is>
          <t>Болты с гайками и шайбами строительные</t>
        </is>
      </c>
      <c r="D494" s="377" t="inlineStr">
        <is>
          <t>кг</t>
        </is>
      </c>
      <c r="E494" s="262" t="n">
        <v>63.2861</v>
      </c>
      <c r="F494" s="379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43">
      <c r="A495" s="377" t="n">
        <v>467</v>
      </c>
      <c r="B495" s="377" t="inlineStr">
        <is>
          <t>03.1.02.03-0011</t>
        </is>
      </c>
      <c r="C495" s="376" t="inlineStr">
        <is>
          <t>Известь строительная негашеная комовая, сорт I</t>
        </is>
      </c>
      <c r="D495" s="377" t="inlineStr">
        <is>
          <t>т</t>
        </is>
      </c>
      <c r="E495" s="262" t="n">
        <v>0.778823</v>
      </c>
      <c r="F495" s="379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43">
      <c r="A496" s="377" t="n">
        <v>468</v>
      </c>
      <c r="B496" s="377" t="inlineStr">
        <is>
          <t>20.2.03.08-0001</t>
        </is>
      </c>
      <c r="C496" s="376" t="inlineStr">
        <is>
          <t>Отвод Т-образный для лотка PNK 100</t>
        </is>
      </c>
      <c r="D496" s="377" t="inlineStr">
        <is>
          <t>шт.</t>
        </is>
      </c>
      <c r="E496" s="262" t="n">
        <v>20</v>
      </c>
      <c r="F496" s="379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43">
      <c r="A497" s="377" t="n">
        <v>469</v>
      </c>
      <c r="B497" s="377" t="inlineStr">
        <is>
          <t>01.7.15.14-0165</t>
        </is>
      </c>
      <c r="C497" s="376" t="inlineStr">
        <is>
          <t>Шурупы с полукруглой головкой 4x40 мм</t>
        </is>
      </c>
      <c r="D497" s="377" t="inlineStr">
        <is>
          <t>т</t>
        </is>
      </c>
      <c r="E497" s="262" t="n">
        <v>0.044616</v>
      </c>
      <c r="F497" s="379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43">
      <c r="A498" s="377" t="n">
        <v>470</v>
      </c>
      <c r="B498" s="377" t="inlineStr">
        <is>
          <t>11.3.03.15-0021</t>
        </is>
      </c>
      <c r="C498" s="376" t="inlineStr">
        <is>
          <t>Клинья пластиковые монтажные</t>
        </is>
      </c>
      <c r="D498" s="377" t="inlineStr">
        <is>
          <t>100 шт.</t>
        </is>
      </c>
      <c r="E498" s="262" t="n">
        <v>10.3776</v>
      </c>
      <c r="F498" s="379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51" customFormat="1" customHeight="1" s="343">
      <c r="A499" s="377" t="n">
        <v>471</v>
      </c>
      <c r="B499" s="377" t="inlineStr">
        <is>
          <t>ТССЦ-301-1527</t>
        </is>
      </c>
      <c r="C499" s="376" t="inlineStr">
        <is>
          <t>Смеситель латунный с гальванопокрытием для мойки настольный, с верхней камерой смешения</t>
        </is>
      </c>
      <c r="D499" s="377" t="inlineStr">
        <is>
          <t>шт.</t>
        </is>
      </c>
      <c r="E499" s="262" t="n">
        <v>4</v>
      </c>
      <c r="F499" s="379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43">
      <c r="A500" s="377" t="n">
        <v>472</v>
      </c>
      <c r="B500" s="377" t="inlineStr">
        <is>
          <t>19.2.01.05-0003</t>
        </is>
      </c>
      <c r="C500" s="376" t="inlineStr">
        <is>
          <t>Вставки гибкие из брезента и сортовой стали марки В-3,15 и ВВ-3,15 (к вентилятору ВО-06-300)</t>
        </is>
      </c>
      <c r="D500" s="377" t="inlineStr">
        <is>
          <t>шт.</t>
        </is>
      </c>
      <c r="E500" s="262" t="n">
        <v>4</v>
      </c>
      <c r="F500" s="379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43">
      <c r="A501" s="377" t="n">
        <v>473</v>
      </c>
      <c r="B501" s="377" t="inlineStr">
        <is>
          <t>19.2.03.02-0083</t>
        </is>
      </c>
      <c r="C501" s="376" t="inlineStr">
        <is>
          <t>Решетки вентиляционные алюминиевые АРКТОС типа АМН, размером 150х500 мм (150х450)</t>
        </is>
      </c>
      <c r="D501" s="377" t="inlineStr">
        <is>
          <t>шт.</t>
        </is>
      </c>
      <c r="E501" s="262" t="n">
        <v>5</v>
      </c>
      <c r="F501" s="379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43">
      <c r="A502" s="377" t="n">
        <v>474</v>
      </c>
      <c r="B502" s="377" t="inlineStr">
        <is>
          <t>01.7.06.03-0023</t>
        </is>
      </c>
      <c r="C502" s="376" t="inlineStr">
        <is>
          <t>Лента полиэтиленовая с липким слоем марка А</t>
        </is>
      </c>
      <c r="D502" s="377" t="inlineStr">
        <is>
          <t>кг</t>
        </is>
      </c>
      <c r="E502" s="262" t="n">
        <v>12.54914</v>
      </c>
      <c r="F502" s="379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43">
      <c r="A503" s="377" t="n">
        <v>475</v>
      </c>
      <c r="B503" s="377" t="inlineStr">
        <is>
          <t>01.2.03.05-0012</t>
        </is>
      </c>
      <c r="C503" s="376" t="inlineStr">
        <is>
          <t>Праймер битумный ТЕХНОНИКОЛЬ №01 концентрат</t>
        </is>
      </c>
      <c r="D503" s="377" t="inlineStr">
        <is>
          <t>л</t>
        </is>
      </c>
      <c r="E503" s="262" t="n">
        <v>59.68</v>
      </c>
      <c r="F503" s="379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43">
      <c r="A504" s="377" t="n">
        <v>476</v>
      </c>
      <c r="B504" s="377" t="inlineStr">
        <is>
          <t>Прайс из СД ОП</t>
        </is>
      </c>
      <c r="C504" s="376" t="inlineStr">
        <is>
          <t>Кусачки для проволочного лотка  7175-1ПС_2-ПЛ-002-28СМ</t>
        </is>
      </c>
      <c r="D504" s="377" t="inlineStr">
        <is>
          <t>шт</t>
        </is>
      </c>
      <c r="E504" s="262" t="n">
        <v>2</v>
      </c>
      <c r="F504" s="379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43">
      <c r="A505" s="377" t="n">
        <v>477</v>
      </c>
      <c r="B505" s="377" t="inlineStr">
        <is>
          <t>01.3.02.08-0001</t>
        </is>
      </c>
      <c r="C505" s="376" t="inlineStr">
        <is>
          <t>Кислород технический газообразный</t>
        </is>
      </c>
      <c r="D505" s="377" t="inlineStr">
        <is>
          <t>м3</t>
        </is>
      </c>
      <c r="E505" s="262" t="n">
        <v>75.63775</v>
      </c>
      <c r="F505" s="379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43">
      <c r="A506" s="377" t="n">
        <v>478</v>
      </c>
      <c r="B506" s="377" t="inlineStr">
        <is>
          <t>08.4.01.02-0011</t>
        </is>
      </c>
      <c r="C506" s="37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7" t="inlineStr">
        <is>
          <t>т</t>
        </is>
      </c>
      <c r="E506" s="262" t="n">
        <v>0.080424</v>
      </c>
      <c r="F506" s="379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43">
      <c r="A507" s="377" t="n">
        <v>479</v>
      </c>
      <c r="B507" s="377" t="inlineStr">
        <is>
          <t>08.1.02.19-0017</t>
        </is>
      </c>
      <c r="C507" s="376" t="inlineStr">
        <is>
          <t>Уголок монтажный сейсмостойкий оцинкованный У1 50х50х3-2/8</t>
        </is>
      </c>
      <c r="D507" s="377" t="inlineStr">
        <is>
          <t>шт.</t>
        </is>
      </c>
      <c r="E507" s="262" t="n">
        <v>4</v>
      </c>
      <c r="F507" s="379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43">
      <c r="A508" s="377" t="n">
        <v>480</v>
      </c>
      <c r="B508" s="377" t="inlineStr">
        <is>
          <t>19.1.01.03-0048</t>
        </is>
      </c>
      <c r="C508" s="376" t="inlineStr">
        <is>
          <t>Воздуховоды из оцинкованной стали с шиной и уголками толщиной 0,55 мм, периметром 900 мм (300х150 4м)</t>
        </is>
      </c>
      <c r="D508" s="377" t="inlineStr">
        <is>
          <t>м2</t>
        </is>
      </c>
      <c r="E508" s="262" t="n">
        <v>3.6</v>
      </c>
      <c r="F508" s="379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43">
      <c r="A509" s="377" t="n">
        <v>481</v>
      </c>
      <c r="B509" s="377" t="inlineStr">
        <is>
          <t>20.4.04.02-0025</t>
        </is>
      </c>
      <c r="C509" s="376" t="inlineStr">
        <is>
          <t>Щиты распределительные навесные ЩРН-24, размер корпуса 350х300х125 мм</t>
        </is>
      </c>
      <c r="D509" s="377" t="inlineStr">
        <is>
          <t>шт.</t>
        </is>
      </c>
      <c r="E509" s="262" t="n">
        <v>2</v>
      </c>
      <c r="F509" s="379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43">
      <c r="A510" s="377" t="n">
        <v>482</v>
      </c>
      <c r="B510" s="377" t="inlineStr">
        <is>
          <t>11.1.02.04-0031</t>
        </is>
      </c>
      <c r="C510" s="376" t="inlineStr">
        <is>
          <t>Лесоматериалы круглые хвойных пород для строительства диаметром 14-24 см, длиной 3-6,5 м</t>
        </is>
      </c>
      <c r="D510" s="377" t="inlineStr">
        <is>
          <t>м3</t>
        </is>
      </c>
      <c r="E510" s="262" t="n">
        <v>0.822094</v>
      </c>
      <c r="F510" s="379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43">
      <c r="A511" s="377" t="n">
        <v>483</v>
      </c>
      <c r="B511" s="377" t="inlineStr">
        <is>
          <t>14.5.01.08-0002</t>
        </is>
      </c>
      <c r="C511" s="376" t="inlineStr">
        <is>
          <t>Герметик У-30М</t>
        </is>
      </c>
      <c r="D511" s="377" t="inlineStr">
        <is>
          <t>кг</t>
        </is>
      </c>
      <c r="E511" s="262" t="n">
        <v>13.5</v>
      </c>
      <c r="F511" s="379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43">
      <c r="A512" s="377" t="n">
        <v>484</v>
      </c>
      <c r="B512" s="377" t="inlineStr">
        <is>
          <t>Прайс из СД ОП</t>
        </is>
      </c>
      <c r="C512" s="376" t="inlineStr">
        <is>
          <t>Болт шестигранный М12/120</t>
        </is>
      </c>
      <c r="D512" s="377" t="inlineStr">
        <is>
          <t>шт.</t>
        </is>
      </c>
      <c r="E512" s="262" t="n">
        <v>65</v>
      </c>
      <c r="F512" s="379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43">
      <c r="A513" s="377" t="n">
        <v>485</v>
      </c>
      <c r="B513" s="377" t="inlineStr">
        <is>
          <t>Прайс из СД ОП</t>
        </is>
      </c>
      <c r="C513" s="376" t="inlineStr">
        <is>
          <t>Гайка шестигранная М12 7175-1ПС_2-ПЛ-002-28СМ</t>
        </is>
      </c>
      <c r="D513" s="377" t="inlineStr">
        <is>
          <t>шт</t>
        </is>
      </c>
      <c r="E513" s="262" t="n">
        <v>340</v>
      </c>
      <c r="F513" s="379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43">
      <c r="A514" s="377" t="n">
        <v>486</v>
      </c>
      <c r="B514" s="377" t="inlineStr">
        <is>
          <t>01.7.06.02-0002</t>
        </is>
      </c>
      <c r="C514" s="376" t="inlineStr">
        <is>
          <t>Лента бутиловая диффузионная</t>
        </is>
      </c>
      <c r="D514" s="377" t="inlineStr">
        <is>
          <t>м</t>
        </is>
      </c>
      <c r="E514" s="262" t="n">
        <v>56.9471</v>
      </c>
      <c r="F514" s="379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43">
      <c r="A515" s="377" t="n">
        <v>487</v>
      </c>
      <c r="B515" s="377" t="inlineStr">
        <is>
          <t>04.1.01.01-0008</t>
        </is>
      </c>
      <c r="C515" s="37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7" t="inlineStr">
        <is>
          <t>м3</t>
        </is>
      </c>
      <c r="E515" s="262" t="n">
        <v>0.76806</v>
      </c>
      <c r="F515" s="379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43">
      <c r="A516" s="377" t="n">
        <v>488</v>
      </c>
      <c r="B516" s="377" t="inlineStr">
        <is>
          <t>08.3.03.04-0031</t>
        </is>
      </c>
      <c r="C516" s="376" t="inlineStr">
        <is>
          <t>Проволока стальная низкоуглеродистая отожженная диаметром 0,8 мм</t>
        </is>
      </c>
      <c r="D516" s="377" t="inlineStr">
        <is>
          <t>т</t>
        </is>
      </c>
      <c r="E516" s="262" t="n">
        <v>0.041175</v>
      </c>
      <c r="F516" s="379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43">
      <c r="A517" s="377" t="n">
        <v>489</v>
      </c>
      <c r="B517" s="377" t="inlineStr">
        <is>
          <t>23.3.06.05-0007</t>
        </is>
      </c>
      <c r="C517" s="37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7" t="inlineStr">
        <is>
          <t>м</t>
        </is>
      </c>
      <c r="E517" s="262" t="n">
        <v>8</v>
      </c>
      <c r="F517" s="379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43">
      <c r="A518" s="377" t="n">
        <v>490</v>
      </c>
      <c r="B518" s="377" t="inlineStr">
        <is>
          <t>Прайс из СД ОП</t>
        </is>
      </c>
      <c r="C518" s="376" t="inlineStr">
        <is>
          <t>Шайба 10/125.  7175-1ПС_2-ПЛ-002-28СМ</t>
        </is>
      </c>
      <c r="D518" s="377" t="inlineStr">
        <is>
          <t>шт</t>
        </is>
      </c>
      <c r="E518" s="262" t="n">
        <v>1463</v>
      </c>
      <c r="F518" s="379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43">
      <c r="A519" s="377" t="n">
        <v>491</v>
      </c>
      <c r="B519" s="377" t="inlineStr">
        <is>
          <t>20.2.05.04-0034</t>
        </is>
      </c>
      <c r="C519" s="376" t="inlineStr">
        <is>
          <t>Кабель-канал (короб)Электропласт" 100x60 мм</t>
        </is>
      </c>
      <c r="D519" s="377" t="inlineStr">
        <is>
          <t>100 м</t>
        </is>
      </c>
      <c r="E519" s="262" t="n">
        <v>0.32</v>
      </c>
      <c r="F519" s="379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43">
      <c r="A520" s="377" t="n">
        <v>492</v>
      </c>
      <c r="B520" s="377" t="inlineStr">
        <is>
          <t>08.4.03.03-0032</t>
        </is>
      </c>
      <c r="C520" s="376" t="inlineStr">
        <is>
          <t>Горячекатаная арматурная сталь периодического профиля класса А-III, диаметром 12 мм</t>
        </is>
      </c>
      <c r="D520" s="377" t="inlineStr">
        <is>
          <t>т</t>
        </is>
      </c>
      <c r="E520" s="262" t="n">
        <v>0.0544</v>
      </c>
      <c r="F520" s="379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43">
      <c r="A521" s="377" t="n">
        <v>493</v>
      </c>
      <c r="B521" s="377" t="inlineStr">
        <is>
          <t>07.2.06.06-0081</t>
        </is>
      </c>
      <c r="C521" s="376" t="inlineStr">
        <is>
          <t>ТПУ014-01 пластина (рихтовочная пластина) пластина заземления</t>
        </is>
      </c>
      <c r="D521" s="377" t="inlineStr">
        <is>
          <t>100 шт.</t>
        </is>
      </c>
      <c r="E521" s="262" t="n">
        <v>1</v>
      </c>
      <c r="F521" s="379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43">
      <c r="A522" s="377" t="n">
        <v>494</v>
      </c>
      <c r="B522" s="377" t="inlineStr">
        <is>
          <t>Прайс из СД ОП</t>
        </is>
      </c>
      <c r="C522" s="376" t="inlineStr">
        <is>
          <t>Стеклосетка «Конверс» 5*5</t>
        </is>
      </c>
      <c r="D522" s="377" t="inlineStr">
        <is>
          <t>м2</t>
        </is>
      </c>
      <c r="E522" s="262" t="n">
        <v>45</v>
      </c>
      <c r="F522" s="379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43">
      <c r="A523" s="377" t="n">
        <v>495</v>
      </c>
      <c r="B523" s="377" t="inlineStr">
        <is>
          <t>04.1.02.05-0006</t>
        </is>
      </c>
      <c r="C523" s="376" t="inlineStr">
        <is>
          <t>Надбавка на водонепроницаемость W6. Бетон тяжелый, класс В15 (М200)</t>
        </is>
      </c>
      <c r="D523" s="377" t="inlineStr">
        <is>
          <t>м3</t>
        </is>
      </c>
      <c r="E523" s="262" t="n">
        <v>20.094</v>
      </c>
      <c r="F523" s="379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43">
      <c r="A524" s="377" t="n">
        <v>496</v>
      </c>
      <c r="B524" s="377" t="inlineStr">
        <is>
          <t>01.7.20.08-0071</t>
        </is>
      </c>
      <c r="C524" s="376" t="inlineStr">
        <is>
          <t>Канаты пеньковые пропитанные</t>
        </is>
      </c>
      <c r="D524" s="377" t="inlineStr">
        <is>
          <t>т</t>
        </is>
      </c>
      <c r="E524" s="262" t="n">
        <v>0.010902</v>
      </c>
      <c r="F524" s="379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43">
      <c r="A525" s="377" t="n">
        <v>497</v>
      </c>
      <c r="B525" s="377" t="inlineStr">
        <is>
          <t>01.3.01.02-0002</t>
        </is>
      </c>
      <c r="C525" s="376" t="inlineStr">
        <is>
          <t>Вазелин технический</t>
        </is>
      </c>
      <c r="D525" s="377" t="inlineStr">
        <is>
          <t>кг</t>
        </is>
      </c>
      <c r="E525" s="262" t="n">
        <v>9.173</v>
      </c>
      <c r="F525" s="379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43">
      <c r="A526" s="377" t="n">
        <v>498</v>
      </c>
      <c r="B526" s="377" t="inlineStr">
        <is>
          <t>14.4.03.03-0002</t>
        </is>
      </c>
      <c r="C526" s="376" t="inlineStr">
        <is>
          <t>Лак битумный БТ-123</t>
        </is>
      </c>
      <c r="D526" s="377" t="inlineStr">
        <is>
          <t>т</t>
        </is>
      </c>
      <c r="E526" s="262" t="n">
        <v>0.052272</v>
      </c>
      <c r="F526" s="379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43">
      <c r="A527" s="377" t="n">
        <v>499</v>
      </c>
      <c r="B527" s="377" t="inlineStr">
        <is>
          <t>14.5.05.01-0011</t>
        </is>
      </c>
      <c r="C527" s="376" t="inlineStr">
        <is>
          <t>Олифа комбинированная, марки К-2</t>
        </is>
      </c>
      <c r="D527" s="377" t="inlineStr">
        <is>
          <t>т</t>
        </is>
      </c>
      <c r="E527" s="262" t="n">
        <v>0.019498</v>
      </c>
      <c r="F527" s="379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43">
      <c r="A528" s="377" t="n">
        <v>500</v>
      </c>
      <c r="B528" s="377" t="inlineStr">
        <is>
          <t>20.4.04.02-0046</t>
        </is>
      </c>
      <c r="C528" s="376" t="inlineStr">
        <is>
          <t>Щиты распределительные наружной установки ЩРН-36 IP31 (520х310х120 мм)</t>
        </is>
      </c>
      <c r="D528" s="377" t="inlineStr">
        <is>
          <t>шт.</t>
        </is>
      </c>
      <c r="E528" s="262" t="n">
        <v>2</v>
      </c>
      <c r="F528" s="379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43">
      <c r="A529" s="377" t="n">
        <v>501</v>
      </c>
      <c r="B529" s="377" t="inlineStr">
        <is>
          <t>19.2.03.02-0133</t>
        </is>
      </c>
      <c r="C529" s="376" t="inlineStr">
        <is>
          <t>Решетки вентиляционные алюминиевые АРКТОС типа АРН размером 200х200 мм</t>
        </is>
      </c>
      <c r="D529" s="377" t="inlineStr">
        <is>
          <t>шт.</t>
        </is>
      </c>
      <c r="E529" s="262" t="n">
        <v>4</v>
      </c>
      <c r="F529" s="379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43">
      <c r="A530" s="377" t="n">
        <v>502</v>
      </c>
      <c r="B530" s="377" t="inlineStr">
        <is>
          <t>01.7.15.01-0037</t>
        </is>
      </c>
      <c r="C530" s="376" t="inlineStr">
        <is>
          <t>Анкер забивной М10</t>
        </is>
      </c>
      <c r="D530" s="377" t="inlineStr">
        <is>
          <t>100 шт.</t>
        </is>
      </c>
      <c r="E530" s="262" t="n">
        <v>4.8</v>
      </c>
      <c r="F530" s="379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43">
      <c r="A531" s="377" t="n">
        <v>503</v>
      </c>
      <c r="B531" s="377" t="inlineStr">
        <is>
          <t>08.3.02.01-0041</t>
        </is>
      </c>
      <c r="C531" s="376" t="inlineStr">
        <is>
          <t>Лента стальная упаковочная, мягкая, нормальной точности 0,7х20-50 мм</t>
        </is>
      </c>
      <c r="D531" s="377" t="inlineStr">
        <is>
          <t>т</t>
        </is>
      </c>
      <c r="E531" s="262" t="n">
        <v>0.052054</v>
      </c>
      <c r="F531" s="379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43">
      <c r="A532" s="377" t="n">
        <v>504</v>
      </c>
      <c r="B532" s="377" t="inlineStr">
        <is>
          <t>Прайс из СД ОП</t>
        </is>
      </c>
      <c r="C532" s="376" t="inlineStr">
        <is>
          <t>Лючок для замера параметров воздуха А9-57</t>
        </is>
      </c>
      <c r="D532" s="377" t="inlineStr">
        <is>
          <t>шт.</t>
        </is>
      </c>
      <c r="E532" s="262" t="n">
        <v>9</v>
      </c>
      <c r="F532" s="379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43">
      <c r="A533" s="377" t="n">
        <v>505</v>
      </c>
      <c r="B533" s="377" t="inlineStr">
        <is>
          <t>04.3.01.07-0012</t>
        </is>
      </c>
      <c r="C533" s="376" t="inlineStr">
        <is>
          <t>Раствор готовый отделочный тяжелый, известковый 1:2,5</t>
        </is>
      </c>
      <c r="D533" s="377" t="inlineStr">
        <is>
          <t>м3</t>
        </is>
      </c>
      <c r="E533" s="262" t="n">
        <v>0.7719</v>
      </c>
      <c r="F533" s="379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43">
      <c r="A534" s="377" t="n">
        <v>506</v>
      </c>
      <c r="B534" s="377" t="inlineStr">
        <is>
          <t>01.1.02.10-0021</t>
        </is>
      </c>
      <c r="C534" s="376" t="inlineStr">
        <is>
          <t>Асбест хризотиловый марки К-6-30</t>
        </is>
      </c>
      <c r="D534" s="377" t="inlineStr">
        <is>
          <t>т</t>
        </is>
      </c>
      <c r="E534" s="262" t="n">
        <v>0.33656</v>
      </c>
      <c r="F534" s="379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43">
      <c r="A535" s="377" t="n">
        <v>507</v>
      </c>
      <c r="B535" s="377" t="inlineStr">
        <is>
          <t>Прайс из СД ОП</t>
        </is>
      </c>
      <c r="C535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7" t="inlineStr">
        <is>
          <t>шт.</t>
        </is>
      </c>
      <c r="E535" s="262" t="n">
        <v>1</v>
      </c>
      <c r="F535" s="379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43">
      <c r="A536" s="377" t="n">
        <v>508</v>
      </c>
      <c r="B536" s="377" t="inlineStr">
        <is>
          <t>01.8.01.06-0002</t>
        </is>
      </c>
      <c r="C536" s="376" t="inlineStr">
        <is>
          <t>Сетка стеклотканевая, размер 2х2 мм, плотность 60 г/м2</t>
        </is>
      </c>
      <c r="D536" s="377" t="inlineStr">
        <is>
          <t>10 м2</t>
        </is>
      </c>
      <c r="E536" s="262" t="n">
        <v>17.9</v>
      </c>
      <c r="F536" s="379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43">
      <c r="A537" s="377" t="n">
        <v>509</v>
      </c>
      <c r="B537" s="377" t="inlineStr">
        <is>
          <t>Прайс из СД ОП</t>
        </is>
      </c>
      <c r="C537" s="376" t="inlineStr">
        <is>
          <t>Шайба 6 125 ТУ 5285-002-17919807-2014</t>
        </is>
      </c>
      <c r="D537" s="377" t="inlineStr">
        <is>
          <t>шт.</t>
        </is>
      </c>
      <c r="E537" s="262" t="n">
        <v>6280</v>
      </c>
      <c r="F537" s="379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43">
      <c r="A538" s="377" t="n">
        <v>510</v>
      </c>
      <c r="B538" s="377" t="inlineStr">
        <is>
          <t>19.1.01.03-0046</t>
        </is>
      </c>
      <c r="C538" s="376" t="inlineStr">
        <is>
          <t>Воздуховоды из оцинкованной стали с шиной и уголками толщиной 0,55 мм, периметром 700 мм (b=0.5мм 150х200 4м)</t>
        </is>
      </c>
      <c r="D538" s="377" t="inlineStr">
        <is>
          <t>м2</t>
        </is>
      </c>
      <c r="E538" s="262" t="n">
        <v>2.8</v>
      </c>
      <c r="F538" s="379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43">
      <c r="A539" s="377" t="n">
        <v>511</v>
      </c>
      <c r="B539" s="377" t="inlineStr">
        <is>
          <t>12.2.05.10-0024</t>
        </is>
      </c>
      <c r="C539" s="376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7" t="inlineStr">
        <is>
          <t>м3</t>
        </is>
      </c>
      <c r="E539" s="262" t="n">
        <v>0.26</v>
      </c>
      <c r="F539" s="379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43">
      <c r="A540" s="377" t="n">
        <v>512</v>
      </c>
      <c r="B540" s="377" t="inlineStr">
        <is>
          <t>19.1.04.02-0004</t>
        </is>
      </c>
      <c r="C540" s="376" t="inlineStr">
        <is>
          <t>Дефлекторы статические из оцинкованной стали ДС-160, диаметр 160 мм</t>
        </is>
      </c>
      <c r="D540" s="377" t="inlineStr">
        <is>
          <t>шт.</t>
        </is>
      </c>
      <c r="E540" s="262" t="n">
        <v>1</v>
      </c>
      <c r="F540" s="379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43">
      <c r="A541" s="377" t="n">
        <v>513</v>
      </c>
      <c r="B541" s="377" t="inlineStr">
        <is>
          <t>01.7.15.07-0005</t>
        </is>
      </c>
      <c r="C541" s="376" t="inlineStr">
        <is>
          <t>Дюбели монтажные 10х130 (10х132, 10х150) мм</t>
        </is>
      </c>
      <c r="D541" s="377" t="inlineStr">
        <is>
          <t>10 шт.</t>
        </is>
      </c>
      <c r="E541" s="262" t="n">
        <v>51.38689</v>
      </c>
      <c r="F541" s="379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43">
      <c r="A542" s="377" t="n">
        <v>514</v>
      </c>
      <c r="B542" s="377" t="inlineStr">
        <is>
          <t>11.2.13.06-0011</t>
        </is>
      </c>
      <c r="C542" s="376" t="inlineStr">
        <is>
          <t>Щиты: настила</t>
        </is>
      </c>
      <c r="D542" s="377" t="inlineStr">
        <is>
          <t>м2</t>
        </is>
      </c>
      <c r="E542" s="262" t="n">
        <v>9.768000000000001</v>
      </c>
      <c r="F542" s="379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43">
      <c r="A543" s="377" t="n">
        <v>515</v>
      </c>
      <c r="B543" s="377" t="inlineStr">
        <is>
          <t>04.1.02.01-0009</t>
        </is>
      </c>
      <c r="C543" s="376" t="inlineStr">
        <is>
          <t>Бетон песчаный, класс В25 (М350)</t>
        </is>
      </c>
      <c r="D543" s="377" t="inlineStr">
        <is>
          <t>м3</t>
        </is>
      </c>
      <c r="E543" s="262" t="n">
        <v>14.9205</v>
      </c>
      <c r="F543" s="379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43">
      <c r="A544" s="377" t="n">
        <v>516</v>
      </c>
      <c r="B544" s="377" t="inlineStr">
        <is>
          <t>18.3.01.01-0041</t>
        </is>
      </c>
      <c r="C544" s="376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7" t="inlineStr">
        <is>
          <t>шт.</t>
        </is>
      </c>
      <c r="E544" s="262" t="n">
        <v>24</v>
      </c>
      <c r="F544" s="379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43">
      <c r="A545" s="377" t="n">
        <v>517</v>
      </c>
      <c r="B545" s="377" t="inlineStr">
        <is>
          <t>01.7.15.02-0051</t>
        </is>
      </c>
      <c r="C545" s="376" t="inlineStr">
        <is>
          <t>Болты анкерные</t>
        </is>
      </c>
      <c r="D545" s="377" t="inlineStr">
        <is>
          <t>т</t>
        </is>
      </c>
      <c r="E545" s="262" t="n">
        <v>0.033075</v>
      </c>
      <c r="F545" s="379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43">
      <c r="A546" s="377" t="n">
        <v>518</v>
      </c>
      <c r="B546" s="377" t="inlineStr">
        <is>
          <t>14.5.01.10-0029</t>
        </is>
      </c>
      <c r="C546" s="376" t="inlineStr">
        <is>
          <t>Пена монтажная противопожарная полиуретановая NULLIFIRE (0,88 л)</t>
        </is>
      </c>
      <c r="D546" s="377" t="inlineStr">
        <is>
          <t>шт.</t>
        </is>
      </c>
      <c r="E546" s="262" t="n">
        <v>2.97675</v>
      </c>
      <c r="F546" s="379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43">
      <c r="A547" s="377" t="n">
        <v>519</v>
      </c>
      <c r="B547" s="377" t="inlineStr">
        <is>
          <t>05.1.07.28-0065</t>
        </is>
      </c>
      <c r="C547" s="376" t="inlineStr">
        <is>
          <t>Ступени лестничные ЛСВ 12 /бетон В15 (М200), объем 0,041 м3, расход ар-ры 0.82 кг/ (ГОСТ 8717.0-84*)</t>
        </is>
      </c>
      <c r="D547" s="377" t="inlineStr">
        <is>
          <t>шт.</t>
        </is>
      </c>
      <c r="E547" s="262" t="n">
        <v>5</v>
      </c>
      <c r="F547" s="379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43">
      <c r="A548" s="377" t="n">
        <v>520</v>
      </c>
      <c r="B548" s="377" t="inlineStr">
        <is>
          <t>02.2.05.04-0103</t>
        </is>
      </c>
      <c r="C548" s="376" t="inlineStr">
        <is>
          <t>Щебень из природного камня для строительных работ марка 1000, фракция 20-40 мм</t>
        </is>
      </c>
      <c r="D548" s="377" t="inlineStr">
        <is>
          <t>м3</t>
        </is>
      </c>
      <c r="E548" s="262" t="n">
        <v>2.55616</v>
      </c>
      <c r="F548" s="379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43">
      <c r="A549" s="377" t="n">
        <v>521</v>
      </c>
      <c r="B549" s="377" t="inlineStr">
        <is>
          <t>20.3.03.03-0045</t>
        </is>
      </c>
      <c r="C549" s="376" t="inlineStr">
        <is>
          <t>Светильник переносной с защитной решеткой РВО-42, длина провода 12 м</t>
        </is>
      </c>
      <c r="D549" s="377" t="inlineStr">
        <is>
          <t>шт.</t>
        </is>
      </c>
      <c r="E549" s="262" t="n">
        <v>5</v>
      </c>
      <c r="F549" s="379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43">
      <c r="A550" s="377" t="n">
        <v>522</v>
      </c>
      <c r="B550" s="377" t="inlineStr">
        <is>
          <t>Прайс из СД ОП</t>
        </is>
      </c>
      <c r="C550" s="376" t="inlineStr">
        <is>
          <t>Рамка для ввода в стену/коробку RQM 100 IN-Liner (01776) Цена 107.0 руб. с НДС 7175-1ПС_2-ПЛ-002-28СМ</t>
        </is>
      </c>
      <c r="D550" s="377" t="inlineStr">
        <is>
          <t>шт.</t>
        </is>
      </c>
      <c r="E550" s="262" t="n">
        <v>20</v>
      </c>
      <c r="F550" s="379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43">
      <c r="A551" s="377" t="n">
        <v>523</v>
      </c>
      <c r="B551" s="377" t="inlineStr">
        <is>
          <t>Прайс из СД ОП</t>
        </is>
      </c>
      <c r="C551" s="376" t="inlineStr">
        <is>
          <t>Шайба 6 125 ТУ 5285-002-17919807-2014</t>
        </is>
      </c>
      <c r="D551" s="377" t="inlineStr">
        <is>
          <t>шт.</t>
        </is>
      </c>
      <c r="E551" s="262" t="n">
        <v>4923</v>
      </c>
      <c r="F551" s="379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43">
      <c r="A552" s="377" t="n">
        <v>524</v>
      </c>
      <c r="B552" s="377" t="inlineStr">
        <is>
          <t>08.3.03.05-0002</t>
        </is>
      </c>
      <c r="C552" s="376" t="inlineStr">
        <is>
          <t>Проволока канатная оцинкованная, диаметром 3 мм</t>
        </is>
      </c>
      <c r="D552" s="377" t="inlineStr">
        <is>
          <t>т</t>
        </is>
      </c>
      <c r="E552" s="262" t="n">
        <v>0.035493</v>
      </c>
      <c r="F552" s="379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43">
      <c r="A553" s="377" t="n">
        <v>525</v>
      </c>
      <c r="B553" s="377" t="inlineStr">
        <is>
          <t>Прайс из СД ОП</t>
        </is>
      </c>
      <c r="C553" s="376" t="inlineStr">
        <is>
          <t>Гайка с прессшайбой М8</t>
        </is>
      </c>
      <c r="D553" s="377" t="inlineStr">
        <is>
          <t>шт.</t>
        </is>
      </c>
      <c r="E553" s="262" t="n">
        <v>588</v>
      </c>
      <c r="F553" s="379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43">
      <c r="A554" s="377" t="n">
        <v>526</v>
      </c>
      <c r="B554" s="377" t="inlineStr">
        <is>
          <t>Прайс из СД ОП</t>
        </is>
      </c>
      <c r="C554" s="376" t="inlineStr">
        <is>
          <t>Соединитель шарнирный SCPH s-1,2 ТУ 3449-011-17919807-2014</t>
        </is>
      </c>
      <c r="D554" s="377" t="inlineStr">
        <is>
          <t>шт.</t>
        </is>
      </c>
      <c r="E554" s="262" t="n">
        <v>16</v>
      </c>
      <c r="F554" s="379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43">
      <c r="A555" s="377" t="n">
        <v>527</v>
      </c>
      <c r="B555" s="377" t="inlineStr">
        <is>
          <t>08.3.05.02-0101</t>
        </is>
      </c>
      <c r="C555" s="376" t="inlineStr">
        <is>
          <t>Сталь листовая углеродистая обыкновенного качества марки ВСт3пс5 толщиной 4-6 мм</t>
        </is>
      </c>
      <c r="D555" s="377" t="inlineStr">
        <is>
          <t>т</t>
        </is>
      </c>
      <c r="E555" s="262" t="n">
        <v>0.0482</v>
      </c>
      <c r="F555" s="379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43">
      <c r="A556" s="377" t="n">
        <v>528</v>
      </c>
      <c r="B556" s="377" t="inlineStr">
        <is>
          <t>Прайс из СД ОП</t>
        </is>
      </c>
      <c r="C556" s="376" t="inlineStr">
        <is>
          <t>Фланец стальной свободный  Д=100мм. Цена: 498руб.(с НДС)</t>
        </is>
      </c>
      <c r="D556" s="377" t="inlineStr">
        <is>
          <t>шт.</t>
        </is>
      </c>
      <c r="E556" s="262" t="n">
        <v>4</v>
      </c>
      <c r="F556" s="379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43">
      <c r="A557" s="377" t="n">
        <v>529</v>
      </c>
      <c r="B557" s="377" t="inlineStr">
        <is>
          <t>01.7.15.03-0014</t>
        </is>
      </c>
      <c r="C557" s="376" t="inlineStr">
        <is>
          <t>Болты с гайками и шайбами для санитарно-технических работ диаметром 16 мм</t>
        </is>
      </c>
      <c r="D557" s="377" t="inlineStr">
        <is>
          <t>т</t>
        </is>
      </c>
      <c r="E557" s="262" t="n">
        <v>0.018369</v>
      </c>
      <c r="F557" s="379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43">
      <c r="A558" s="377" t="n">
        <v>530</v>
      </c>
      <c r="B558" s="377" t="inlineStr">
        <is>
          <t>11.1.03.01-0080</t>
        </is>
      </c>
      <c r="C558" s="376" t="inlineStr">
        <is>
          <t>Бруски обрезные хвойных пород длиной 4-6,5 м, шириной 75-150 мм, толщиной 40-75 мм, IV сорта</t>
        </is>
      </c>
      <c r="D558" s="377" t="inlineStr">
        <is>
          <t>м3</t>
        </is>
      </c>
      <c r="E558" s="262" t="n">
        <v>0.257263</v>
      </c>
      <c r="F558" s="379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43">
      <c r="A559" s="377" t="n">
        <v>531</v>
      </c>
      <c r="B559" s="377" t="inlineStr">
        <is>
          <t>Прайс из СД ОП</t>
        </is>
      </c>
      <c r="C559" s="376" t="inlineStr">
        <is>
          <t>Шайба 10/125. 7175-1ПС_2-ПЛ-002-28СМ</t>
        </is>
      </c>
      <c r="D559" s="377" t="inlineStr">
        <is>
          <t>шт</t>
        </is>
      </c>
      <c r="E559" s="262" t="n">
        <v>888</v>
      </c>
      <c r="F559" s="379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43">
      <c r="A560" s="377" t="n">
        <v>532</v>
      </c>
      <c r="B560" s="377" t="inlineStr">
        <is>
          <t>18.1.10.12-0018</t>
        </is>
      </c>
      <c r="C560" s="37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7" t="inlineStr">
        <is>
          <t>шт.</t>
        </is>
      </c>
      <c r="E560" s="262" t="n">
        <v>3</v>
      </c>
      <c r="F560" s="379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43">
      <c r="A561" s="377" t="n">
        <v>533</v>
      </c>
      <c r="B561" s="377" t="inlineStr">
        <is>
          <t>18.3.01.01-0012</t>
        </is>
      </c>
      <c r="C561" s="376" t="inlineStr">
        <is>
          <t>Головка соединительная муфтовая ГМ-70</t>
        </is>
      </c>
      <c r="D561" s="377" t="inlineStr">
        <is>
          <t>шт.</t>
        </is>
      </c>
      <c r="E561" s="262" t="n">
        <v>8</v>
      </c>
      <c r="F561" s="379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43">
      <c r="A562" s="377" t="n">
        <v>534</v>
      </c>
      <c r="B562" s="377" t="inlineStr">
        <is>
          <t>Прайс из СД ОП</t>
        </is>
      </c>
      <c r="C562" s="376" t="inlineStr">
        <is>
          <t>Шайба 8/125</t>
        </is>
      </c>
      <c r="D562" s="377" t="inlineStr">
        <is>
          <t>шт.</t>
        </is>
      </c>
      <c r="E562" s="262" t="n">
        <v>1744</v>
      </c>
      <c r="F562" s="379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43">
      <c r="A563" s="377" t="n">
        <v>535</v>
      </c>
      <c r="B563" s="377" t="inlineStr">
        <is>
          <t>08.3.03.05-0020</t>
        </is>
      </c>
      <c r="C563" s="376" t="inlineStr">
        <is>
          <t>Проволока стальная низкоуглеродистая разного назначения оцинкованная диаметром 6,0-6,3 мм</t>
        </is>
      </c>
      <c r="D563" s="377" t="inlineStr">
        <is>
          <t>т</t>
        </is>
      </c>
      <c r="E563" s="262" t="n">
        <v>0.02151</v>
      </c>
      <c r="F563" s="379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43">
      <c r="A564" s="377" t="n">
        <v>536</v>
      </c>
      <c r="B564" s="377" t="inlineStr">
        <is>
          <t>18.1.02.01-0201</t>
        </is>
      </c>
      <c r="C564" s="37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7" t="inlineStr">
        <is>
          <t>шт.</t>
        </is>
      </c>
      <c r="E564" s="262" t="n">
        <v>1</v>
      </c>
      <c r="F564" s="379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43">
      <c r="A565" s="377" t="n">
        <v>537</v>
      </c>
      <c r="B565" s="377" t="inlineStr">
        <is>
          <t>20.3.01.02-0003</t>
        </is>
      </c>
      <c r="C565" s="37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7" t="inlineStr">
        <is>
          <t>100 шт.</t>
        </is>
      </c>
      <c r="E565" s="262" t="n">
        <v>0.19</v>
      </c>
      <c r="F565" s="379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43">
      <c r="A566" s="377" t="n">
        <v>538</v>
      </c>
      <c r="B566" s="377" t="inlineStr">
        <is>
          <t>Прайс из СД ОП</t>
        </is>
      </c>
      <c r="C566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7" t="inlineStr">
        <is>
          <t>шт.</t>
        </is>
      </c>
      <c r="E566" s="262" t="n">
        <v>1</v>
      </c>
      <c r="F566" s="379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43">
      <c r="A567" s="377" t="n">
        <v>539</v>
      </c>
      <c r="B567" s="377" t="inlineStr">
        <is>
          <t>01.3.01.05-0009</t>
        </is>
      </c>
      <c r="C567" s="376" t="inlineStr">
        <is>
          <t>Парафины нефтяные твердые марки Т-1</t>
        </is>
      </c>
      <c r="D567" s="377" t="inlineStr">
        <is>
          <t>т</t>
        </is>
      </c>
      <c r="E567" s="262" t="n">
        <v>0.0305</v>
      </c>
      <c r="F567" s="379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43">
      <c r="A568" s="377" t="n">
        <v>540</v>
      </c>
      <c r="B568" s="377" t="inlineStr">
        <is>
          <t>20.2.09.13-0011</t>
        </is>
      </c>
      <c r="C568" s="376" t="inlineStr">
        <is>
          <t>Муфта</t>
        </is>
      </c>
      <c r="D568" s="377" t="inlineStr">
        <is>
          <t>шт.</t>
        </is>
      </c>
      <c r="E568" s="262" t="n">
        <v>47.88</v>
      </c>
      <c r="F568" s="379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43">
      <c r="A569" s="377" t="n">
        <v>541</v>
      </c>
      <c r="B569" s="377" t="inlineStr">
        <is>
          <t>Прайс из СД ОП</t>
        </is>
      </c>
      <c r="C569" s="376" t="inlineStr">
        <is>
          <t>Гибкая вставка к вентилятору Канал-ВЕНТС-ЕС 160 ВЕНТС ВВГ-160</t>
        </is>
      </c>
      <c r="D569" s="377" t="inlineStr">
        <is>
          <t>шт.</t>
        </is>
      </c>
      <c r="E569" s="262" t="n">
        <v>4</v>
      </c>
      <c r="F569" s="379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43">
      <c r="A570" s="377" t="n">
        <v>542</v>
      </c>
      <c r="B570" s="377" t="inlineStr">
        <is>
          <t>24.3.03.06-0042</t>
        </is>
      </c>
      <c r="C570" s="376" t="inlineStr">
        <is>
          <t>Трубы дренажные полиэтиленовые гофрированные диаметром 63 мм</t>
        </is>
      </c>
      <c r="D570" s="377" t="inlineStr">
        <is>
          <t>1000 м</t>
        </is>
      </c>
      <c r="E570" s="262" t="n">
        <v>0.0119</v>
      </c>
      <c r="F570" s="379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43">
      <c r="A571" s="377" t="n">
        <v>543</v>
      </c>
      <c r="B571" s="377" t="inlineStr">
        <is>
          <t>19.2.03.02-0081</t>
        </is>
      </c>
      <c r="C571" s="376" t="inlineStr">
        <is>
          <t>Решетки вентиляционные алюминиевые АРКТОС типа АМН, размером 150х300 мм</t>
        </is>
      </c>
      <c r="D571" s="377" t="inlineStr">
        <is>
          <t>шт.</t>
        </is>
      </c>
      <c r="E571" s="262" t="n">
        <v>3</v>
      </c>
      <c r="F571" s="379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43">
      <c r="A572" s="377" t="n">
        <v>544</v>
      </c>
      <c r="B572" s="377" t="inlineStr">
        <is>
          <t>24.3.05.01-0011</t>
        </is>
      </c>
      <c r="C572" s="376" t="inlineStr">
        <is>
          <t>Втулка под фланец ПЭ SDR17 литая удлиненная, диаметр 110 мм</t>
        </is>
      </c>
      <c r="D572" s="377" t="inlineStr">
        <is>
          <t>шт.</t>
        </is>
      </c>
      <c r="E572" s="262" t="n">
        <v>2</v>
      </c>
      <c r="F572" s="379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43">
      <c r="A573" s="377" t="n">
        <v>545</v>
      </c>
      <c r="B573" s="377" t="inlineStr">
        <is>
          <t>Прайс из СД ОП</t>
        </is>
      </c>
      <c r="C573" s="376" t="inlineStr">
        <is>
          <t>Гайка шестигранная М12</t>
        </is>
      </c>
      <c r="D573" s="377" t="inlineStr">
        <is>
          <t>шт.</t>
        </is>
      </c>
      <c r="E573" s="262" t="n">
        <v>180</v>
      </c>
      <c r="F573" s="379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43">
      <c r="A574" s="377" t="n">
        <v>546</v>
      </c>
      <c r="B574" s="377" t="inlineStr">
        <is>
          <t>01.7.17.05-0021</t>
        </is>
      </c>
      <c r="C574" s="376" t="inlineStr">
        <is>
          <t>Карборунд</t>
        </is>
      </c>
      <c r="D574" s="377" t="inlineStr">
        <is>
          <t>кг</t>
        </is>
      </c>
      <c r="E574" s="262" t="n">
        <v>37.664</v>
      </c>
      <c r="F574" s="379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43">
      <c r="A575" s="377" t="n">
        <v>547</v>
      </c>
      <c r="B575" s="377" t="inlineStr">
        <is>
          <t>08.3.03.05-0011</t>
        </is>
      </c>
      <c r="C575" s="376" t="inlineStr">
        <is>
          <t>Проволока стальная низкоуглеродистая разного назначения оцинкованная диаметром 1,1 мм</t>
        </is>
      </c>
      <c r="D575" s="377" t="inlineStr">
        <is>
          <t>т</t>
        </is>
      </c>
      <c r="E575" s="262" t="n">
        <v>0.01434</v>
      </c>
      <c r="F575" s="379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43">
      <c r="A576" s="377" t="n">
        <v>548</v>
      </c>
      <c r="B576" s="377" t="inlineStr">
        <is>
          <t>18.3.01.01-0022</t>
        </is>
      </c>
      <c r="C576" s="376" t="inlineStr">
        <is>
          <t>Головка соединительная рукавная ГР-70</t>
        </is>
      </c>
      <c r="D576" s="377" t="inlineStr">
        <is>
          <t>шт.</t>
        </is>
      </c>
      <c r="E576" s="262" t="n">
        <v>16</v>
      </c>
      <c r="F576" s="379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43">
      <c r="A577" s="377" t="n">
        <v>549</v>
      </c>
      <c r="B577" s="377" t="inlineStr">
        <is>
          <t>05.1.03.09-0011</t>
        </is>
      </c>
      <c r="C577" s="376" t="inlineStr">
        <is>
          <t>Перемычка брусковая 2ПБ-16-2-п /бетон В15 (М200), объем 0,026 м3, расход арматуры 0,79 кг/ (серия 1.038.1-1 вып. 1)</t>
        </is>
      </c>
      <c r="D577" s="377" t="inlineStr">
        <is>
          <t>шт.</t>
        </is>
      </c>
      <c r="E577" s="262" t="n">
        <v>6</v>
      </c>
      <c r="F577" s="379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43">
      <c r="A578" s="377" t="n">
        <v>550</v>
      </c>
      <c r="B578" s="377" t="inlineStr">
        <is>
          <t>14.1.02.01-0002</t>
        </is>
      </c>
      <c r="C578" s="376" t="inlineStr">
        <is>
          <t>Клей БМК-5к</t>
        </is>
      </c>
      <c r="D578" s="377" t="inlineStr">
        <is>
          <t>кг</t>
        </is>
      </c>
      <c r="E578" s="262" t="n">
        <v>8</v>
      </c>
      <c r="F578" s="379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43">
      <c r="A579" s="377" t="n">
        <v>551</v>
      </c>
      <c r="B579" s="377" t="inlineStr">
        <is>
          <t>20.2.05.04-0025</t>
        </is>
      </c>
      <c r="C579" s="376" t="inlineStr">
        <is>
          <t>Кабель-канал (короб)Электропласт" 25x16 мм</t>
        </is>
      </c>
      <c r="D579" s="377" t="inlineStr">
        <is>
          <t>100 м</t>
        </is>
      </c>
      <c r="E579" s="262" t="n">
        <v>1.2</v>
      </c>
      <c r="F579" s="379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43">
      <c r="A580" s="377" t="n">
        <v>552</v>
      </c>
      <c r="B580" s="377" t="inlineStr">
        <is>
          <t>18.1.10.10-0013</t>
        </is>
      </c>
      <c r="C580" s="37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7" t="inlineStr">
        <is>
          <t>компл.</t>
        </is>
      </c>
      <c r="E580" s="262" t="n">
        <v>1</v>
      </c>
      <c r="F580" s="379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43">
      <c r="A581" s="377" t="n">
        <v>553</v>
      </c>
      <c r="B581" s="377" t="inlineStr">
        <is>
          <t>01.7.15.03-0013</t>
        </is>
      </c>
      <c r="C581" s="376" t="inlineStr">
        <is>
          <t>Болты с гайками и шайбами для санитарно-технических работ диаметром 12 мм</t>
        </is>
      </c>
      <c r="D581" s="377" t="inlineStr">
        <is>
          <t>т</t>
        </is>
      </c>
      <c r="E581" s="262" t="n">
        <v>0.0132</v>
      </c>
      <c r="F581" s="379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43">
      <c r="A582" s="377" t="n">
        <v>554</v>
      </c>
      <c r="B582" s="377" t="inlineStr">
        <is>
          <t>08.4.01.01-0022</t>
        </is>
      </c>
      <c r="C582" s="37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7" t="inlineStr">
        <is>
          <t>т</t>
        </is>
      </c>
      <c r="E582" s="262" t="n">
        <v>0.02</v>
      </c>
      <c r="F582" s="379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43">
      <c r="A583" s="377" t="n">
        <v>555</v>
      </c>
      <c r="B583" s="377" t="inlineStr">
        <is>
          <t>14.5.01.10-0025</t>
        </is>
      </c>
      <c r="C583" s="376" t="inlineStr">
        <is>
          <t>Пена монтажная для герметизации стыков в баллончике емкостью 0,85 л</t>
        </is>
      </c>
      <c r="D583" s="377" t="inlineStr">
        <is>
          <t>шт.</t>
        </is>
      </c>
      <c r="E583" s="262" t="n">
        <v>2.6808</v>
      </c>
      <c r="F583" s="379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43">
      <c r="A584" s="377" t="n">
        <v>556</v>
      </c>
      <c r="B584" s="377" t="inlineStr">
        <is>
          <t>05.1.07.28-0062</t>
        </is>
      </c>
      <c r="C584" s="376" t="inlineStr">
        <is>
          <t>Ступени лестничные: ЛСН12 /бетон В15 (М200), объем 0,027 м3, расход арматуры 0,8 кг/ (ГОСТ 8717.0-84*)</t>
        </is>
      </c>
      <c r="D584" s="377" t="inlineStr">
        <is>
          <t>шт.</t>
        </is>
      </c>
      <c r="E584" s="262" t="n">
        <v>3</v>
      </c>
      <c r="F584" s="379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43">
      <c r="A585" s="377" t="n">
        <v>557</v>
      </c>
      <c r="B585" s="377" t="inlineStr">
        <is>
          <t>07.2.05.01-0032</t>
        </is>
      </c>
      <c r="C585" s="376" t="inlineStr">
        <is>
          <t>Ограждения лестничных проемов, лестничные марши, пожарные лестницы (стремянка)</t>
        </is>
      </c>
      <c r="D585" s="377" t="inlineStr">
        <is>
          <t>т</t>
        </is>
      </c>
      <c r="E585" s="262" t="n">
        <v>0.02502</v>
      </c>
      <c r="F585" s="379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43">
      <c r="A586" s="377" t="n">
        <v>558</v>
      </c>
      <c r="B586" s="377" t="inlineStr">
        <is>
          <t>Прайс из СД ОП</t>
        </is>
      </c>
      <c r="C586" s="376" t="inlineStr">
        <is>
          <t>Скоба US 600 s-1,5 ТУ 3449-005-17919807-2014</t>
        </is>
      </c>
      <c r="D586" s="377" t="inlineStr">
        <is>
          <t>шт.</t>
        </is>
      </c>
      <c r="E586" s="262" t="n">
        <v>10</v>
      </c>
      <c r="F586" s="379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51" customFormat="1" customHeight="1" s="343">
      <c r="A587" s="377" t="n">
        <v>559</v>
      </c>
      <c r="B587" s="377" t="inlineStr">
        <is>
          <t>24.3.03.13-0046</t>
        </is>
      </c>
      <c r="C587" s="376" t="inlineStr">
        <is>
          <t>Труба напорная из полиэтилена PE 100 питьевая ПЭ100 SDR17, размером 110х6,6 мм (ГОСТ 18599-2001, ГОСТ Р 52134-2003)</t>
        </is>
      </c>
      <c r="D587" s="377" t="inlineStr">
        <is>
          <t>м</t>
        </is>
      </c>
      <c r="E587" s="262" t="n">
        <v>1.5</v>
      </c>
      <c r="F587" s="379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43">
      <c r="A588" s="377" t="n">
        <v>560</v>
      </c>
      <c r="B588" s="377" t="inlineStr">
        <is>
          <t>05.1.07.28-0083</t>
        </is>
      </c>
      <c r="C588" s="37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7" t="inlineStr">
        <is>
          <t>м3</t>
        </is>
      </c>
      <c r="E588" s="262" t="n">
        <v>0.08799999999999999</v>
      </c>
      <c r="F588" s="379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43">
      <c r="A589" s="377" t="n">
        <v>561</v>
      </c>
      <c r="B589" s="377" t="inlineStr">
        <is>
          <t>20.2.05.04-0027</t>
        </is>
      </c>
      <c r="C589" s="376" t="inlineStr">
        <is>
          <t>Кабель-канал (короб)Электропласт" 40x16 мм</t>
        </is>
      </c>
      <c r="D589" s="377" t="inlineStr">
        <is>
          <t>100 м</t>
        </is>
      </c>
      <c r="E589" s="262" t="n">
        <v>0.64</v>
      </c>
      <c r="F589" s="379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43">
      <c r="A590" s="377" t="n">
        <v>562</v>
      </c>
      <c r="B590" s="377" t="inlineStr">
        <is>
          <t>23.8.03.06-0009</t>
        </is>
      </c>
      <c r="C590" s="376" t="inlineStr">
        <is>
          <t>Сгоны стальные с муфтой и контргайкой, диаметром 40 мм</t>
        </is>
      </c>
      <c r="D590" s="377" t="inlineStr">
        <is>
          <t>шт.</t>
        </is>
      </c>
      <c r="E590" s="262" t="n">
        <v>9</v>
      </c>
      <c r="F590" s="379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43">
      <c r="A591" s="377" t="n">
        <v>563</v>
      </c>
      <c r="B591" s="377" t="inlineStr">
        <is>
          <t>11.1.03.01-0075</t>
        </is>
      </c>
      <c r="C591" s="376" t="inlineStr">
        <is>
          <t>Бруски обрезные хвойных пород длиной 2-6,5 м, толщиной 40-60 мм, II сорта</t>
        </is>
      </c>
      <c r="D591" s="377" t="inlineStr">
        <is>
          <t>м3</t>
        </is>
      </c>
      <c r="E591" s="262" t="n">
        <v>0.1347</v>
      </c>
      <c r="F591" s="379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43">
      <c r="A592" s="377" t="n">
        <v>564</v>
      </c>
      <c r="B592" s="377" t="inlineStr">
        <is>
          <t>Прайс из СД ОП</t>
        </is>
      </c>
      <c r="C592" s="376" t="inlineStr">
        <is>
          <t>Ствол пожарный ручной РС-70 с диаметром вспрыска 19 мм. Цена: 150руб.(с НДС)</t>
        </is>
      </c>
      <c r="D592" s="377" t="inlineStr">
        <is>
          <t>шт.</t>
        </is>
      </c>
      <c r="E592" s="262" t="n">
        <v>8</v>
      </c>
      <c r="F592" s="379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43">
      <c r="A593" s="377" t="n">
        <v>565</v>
      </c>
      <c r="B593" s="377" t="inlineStr">
        <is>
          <t>05.2.02.01-0042</t>
        </is>
      </c>
      <c r="C593" s="37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7" t="inlineStr">
        <is>
          <t>шт.</t>
        </is>
      </c>
      <c r="E593" s="262" t="n">
        <v>1</v>
      </c>
      <c r="F593" s="379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43">
      <c r="A594" s="377" t="n">
        <v>566</v>
      </c>
      <c r="B594" s="377" t="inlineStr">
        <is>
          <t>01.7.11.07-0045</t>
        </is>
      </c>
      <c r="C594" s="376" t="inlineStr">
        <is>
          <t>Электроды диаметром 5 мм Э42А</t>
        </is>
      </c>
      <c r="D594" s="377" t="inlineStr">
        <is>
          <t>т</t>
        </is>
      </c>
      <c r="E594" s="262" t="n">
        <v>0.015212</v>
      </c>
      <c r="F594" s="379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43">
      <c r="A595" s="377" t="n">
        <v>567</v>
      </c>
      <c r="B595" s="377" t="inlineStr">
        <is>
          <t>Прайс из СД ОП</t>
        </is>
      </c>
      <c r="C595" s="376" t="inlineStr">
        <is>
          <t>Трубы полипропиленовые PPR PN Д=20мм. Цена: 51,06руб.(с НДС)</t>
        </is>
      </c>
      <c r="D595" s="377" t="inlineStr">
        <is>
          <t>м</t>
        </is>
      </c>
      <c r="E595" s="262" t="n">
        <v>22</v>
      </c>
      <c r="F595" s="379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43">
      <c r="A596" s="377" t="n">
        <v>568</v>
      </c>
      <c r="B596" s="377" t="inlineStr">
        <is>
          <t>23.8.04.08-0034</t>
        </is>
      </c>
      <c r="C596" s="376" t="inlineStr">
        <is>
          <t>Переходы диаметром условного прохода 100/80 мм и наружным диаметром 122/93 мм</t>
        </is>
      </c>
      <c r="D596" s="377" t="inlineStr">
        <is>
          <t>шт.</t>
        </is>
      </c>
      <c r="E596" s="262" t="n">
        <v>3</v>
      </c>
      <c r="F596" s="379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43">
      <c r="A597" s="377" t="n">
        <v>569</v>
      </c>
      <c r="B597" s="377" t="inlineStr">
        <is>
          <t>19.1.01.03-0051</t>
        </is>
      </c>
      <c r="C597" s="376" t="inlineStr">
        <is>
          <t>Воздуховоды из оцинкованной стали с шиной и уголками толщиной 0,55 мм, периметром 1200 мм (450х150 1м)</t>
        </is>
      </c>
      <c r="D597" s="377" t="inlineStr">
        <is>
          <t>м2</t>
        </is>
      </c>
      <c r="E597" s="262" t="n">
        <v>1.2</v>
      </c>
      <c r="F597" s="379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43">
      <c r="A598" s="377" t="n">
        <v>570</v>
      </c>
      <c r="B598" s="377" t="inlineStr">
        <is>
          <t>08.4.03.02-0004</t>
        </is>
      </c>
      <c r="C598" s="376" t="inlineStr">
        <is>
          <t>Горячекатаная арматурная сталь гладкая класса А-I, диаметром 12 мм</t>
        </is>
      </c>
      <c r="D598" s="377" t="inlineStr">
        <is>
          <t>т</t>
        </is>
      </c>
      <c r="E598" s="262" t="n">
        <v>0.02236</v>
      </c>
      <c r="F598" s="379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43">
      <c r="A599" s="377" t="n">
        <v>571</v>
      </c>
      <c r="B599" s="377" t="inlineStr">
        <is>
          <t>18.1.09.06-0071</t>
        </is>
      </c>
      <c r="C599" s="376" t="inlineStr">
        <is>
          <t>Кран шаровый муфтовый Valtec для воды диаметром 25 мм с угловым сгоном(тип 320)</t>
        </is>
      </c>
      <c r="D599" s="377" t="inlineStr">
        <is>
          <t>шт.</t>
        </is>
      </c>
      <c r="E599" s="262" t="n">
        <v>1</v>
      </c>
      <c r="F599" s="379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43">
      <c r="A600" s="377" t="n">
        <v>572</v>
      </c>
      <c r="B600" s="377" t="inlineStr">
        <is>
          <t>Прайс из СД ОП</t>
        </is>
      </c>
      <c r="C600" s="376" t="inlineStr">
        <is>
          <t>Трубы полипропиленовые PPR PN  Д=20мм. Цена: 51,06руб.(с НДС)</t>
        </is>
      </c>
      <c r="D600" s="377" t="inlineStr">
        <is>
          <t>м</t>
        </is>
      </c>
      <c r="E600" s="262" t="n">
        <v>20</v>
      </c>
      <c r="F600" s="379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43">
      <c r="A601" s="377" t="n">
        <v>573</v>
      </c>
      <c r="B601" s="377" t="inlineStr">
        <is>
          <t>01.7.15.08-0011</t>
        </is>
      </c>
      <c r="C601" s="37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7" t="inlineStr">
        <is>
          <t>т</t>
        </is>
      </c>
      <c r="E601" s="262" t="n">
        <v>0.0143</v>
      </c>
      <c r="F601" s="379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43">
      <c r="A602" s="377" t="n">
        <v>574</v>
      </c>
      <c r="B602" s="377" t="inlineStr">
        <is>
          <t>19.2.02.02-0012</t>
        </is>
      </c>
      <c r="C602" s="376" t="inlineStr">
        <is>
          <t>Зонты вентиляционных систем из листовой оцинкованной стали, круглые, диаметром шахты 250 мм</t>
        </is>
      </c>
      <c r="D602" s="377" t="inlineStr">
        <is>
          <t>шт.</t>
        </is>
      </c>
      <c r="E602" s="262" t="n">
        <v>2</v>
      </c>
      <c r="F602" s="379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43">
      <c r="A603" s="377" t="n">
        <v>575</v>
      </c>
      <c r="B603" s="377" t="inlineStr">
        <is>
          <t>19.2.02.02-0011</t>
        </is>
      </c>
      <c r="C603" s="37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7" t="inlineStr">
        <is>
          <t>шт.</t>
        </is>
      </c>
      <c r="E603" s="262" t="n">
        <v>3</v>
      </c>
      <c r="F603" s="379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43">
      <c r="A604" s="377" t="n">
        <v>576</v>
      </c>
      <c r="B604" s="377" t="inlineStr">
        <is>
          <t>23.8.04.06-0102</t>
        </is>
      </c>
      <c r="C604" s="37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7" t="inlineStr">
        <is>
          <t>шт.</t>
        </is>
      </c>
      <c r="E604" s="262" t="n">
        <v>0.33</v>
      </c>
      <c r="F604" s="379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43">
      <c r="A605" s="377" t="n">
        <v>577</v>
      </c>
      <c r="B605" s="377" t="inlineStr">
        <is>
          <t>24.3.01.01-0002</t>
        </is>
      </c>
      <c r="C605" s="376" t="inlineStr">
        <is>
          <t>Трубка полихлорвиниловая</t>
        </is>
      </c>
      <c r="D605" s="377" t="inlineStr">
        <is>
          <t>кг</t>
        </is>
      </c>
      <c r="E605" s="262" t="n">
        <v>3.7702</v>
      </c>
      <c r="F605" s="379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43">
      <c r="A606" s="377" t="n">
        <v>578</v>
      </c>
      <c r="B606" s="377" t="inlineStr">
        <is>
          <t>18.1.09.08-0191</t>
        </is>
      </c>
      <c r="C606" s="37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7" t="inlineStr">
        <is>
          <t>шт.</t>
        </is>
      </c>
      <c r="E606" s="262" t="n">
        <v>5</v>
      </c>
      <c r="F606" s="379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43">
      <c r="A607" s="377" t="n">
        <v>579</v>
      </c>
      <c r="B607" s="377" t="inlineStr">
        <is>
          <t>04.3.01.09-0012</t>
        </is>
      </c>
      <c r="C607" s="376" t="inlineStr">
        <is>
          <t>Раствор готовый кладочный цементный марки 50</t>
        </is>
      </c>
      <c r="D607" s="377" t="inlineStr">
        <is>
          <t>м3</t>
        </is>
      </c>
      <c r="E607" s="262" t="n">
        <v>0.27055</v>
      </c>
      <c r="F607" s="379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43">
      <c r="A608" s="377" t="n">
        <v>580</v>
      </c>
      <c r="B608" s="377" t="inlineStr">
        <is>
          <t>14.5.09.11-0102</t>
        </is>
      </c>
      <c r="C608" s="376" t="inlineStr">
        <is>
          <t>Уайт-спирит</t>
        </is>
      </c>
      <c r="D608" s="377" t="inlineStr">
        <is>
          <t>кг</t>
        </is>
      </c>
      <c r="E608" s="262" t="n">
        <v>19.467</v>
      </c>
      <c r="F608" s="379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43">
      <c r="A609" s="377" t="n">
        <v>581</v>
      </c>
      <c r="B609" s="377" t="inlineStr">
        <is>
          <t>01.7.15.07-0152</t>
        </is>
      </c>
      <c r="C609" s="376" t="inlineStr">
        <is>
          <t>Дюбель с шурупом 6/35 мм</t>
        </is>
      </c>
      <c r="D609" s="377" t="inlineStr">
        <is>
          <t>100 шт.</t>
        </is>
      </c>
      <c r="E609" s="262" t="n">
        <v>16.10934</v>
      </c>
      <c r="F609" s="379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43">
      <c r="A610" s="377" t="n">
        <v>582</v>
      </c>
      <c r="B610" s="377" t="inlineStr">
        <is>
          <t>Прайс из СД ОП</t>
        </is>
      </c>
      <c r="C610" s="376" t="inlineStr">
        <is>
          <t>Трубы полипропиленовые PPR PN Д=32мм. Цена: 142,24руб.(с НДС)</t>
        </is>
      </c>
      <c r="D610" s="377" t="inlineStr">
        <is>
          <t>м</t>
        </is>
      </c>
      <c r="E610" s="262" t="n">
        <v>6.5</v>
      </c>
      <c r="F610" s="379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43">
      <c r="A611" s="377" t="n">
        <v>583</v>
      </c>
      <c r="B611" s="377" t="inlineStr">
        <is>
          <t>01.7.20.04-0005</t>
        </is>
      </c>
      <c r="C611" s="376" t="inlineStr">
        <is>
          <t>Нитки швейные</t>
        </is>
      </c>
      <c r="D611" s="377" t="inlineStr">
        <is>
          <t>кг</t>
        </is>
      </c>
      <c r="E611" s="262" t="n">
        <v>0.9538</v>
      </c>
      <c r="F611" s="379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43">
      <c r="A612" s="377" t="n">
        <v>584</v>
      </c>
      <c r="B612" s="377" t="inlineStr">
        <is>
          <t>05.2.02.01-0036</t>
        </is>
      </c>
      <c r="C612" s="37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7" t="inlineStr">
        <is>
          <t>шт.</t>
        </is>
      </c>
      <c r="E612" s="262" t="n">
        <v>1</v>
      </c>
      <c r="F612" s="379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43">
      <c r="A613" s="377" t="n">
        <v>585</v>
      </c>
      <c r="B613" s="377" t="inlineStr">
        <is>
          <t>20.1.02.18-0003</t>
        </is>
      </c>
      <c r="C613" s="376" t="inlineStr">
        <is>
          <t>Стяжка нейлоновая неоткрывающаяся 3,6х250 мм</t>
        </is>
      </c>
      <c r="D613" s="377" t="inlineStr">
        <is>
          <t>100 шт.</t>
        </is>
      </c>
      <c r="E613" s="262" t="n">
        <v>7.5</v>
      </c>
      <c r="F613" s="379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43">
      <c r="A614" s="377" t="n">
        <v>586</v>
      </c>
      <c r="B614" s="377" t="inlineStr">
        <is>
          <t>01.7.20.08-0051</t>
        </is>
      </c>
      <c r="C614" s="376" t="inlineStr">
        <is>
          <t>Ветошь</t>
        </is>
      </c>
      <c r="D614" s="377" t="inlineStr">
        <is>
          <t>кг</t>
        </is>
      </c>
      <c r="E614" s="262" t="n">
        <v>58.81762</v>
      </c>
      <c r="F614" s="379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43">
      <c r="A615" s="377" t="n">
        <v>587</v>
      </c>
      <c r="B615" s="377" t="inlineStr">
        <is>
          <t>08.1.02.11-0001</t>
        </is>
      </c>
      <c r="C615" s="376" t="inlineStr">
        <is>
          <t>Поковки из квадратных заготовок, масса 1,8 кг</t>
        </is>
      </c>
      <c r="D615" s="377" t="inlineStr">
        <is>
          <t>т</t>
        </is>
      </c>
      <c r="E615" s="262" t="n">
        <v>0.017754</v>
      </c>
      <c r="F615" s="379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43">
      <c r="A616" s="377" t="n">
        <v>588</v>
      </c>
      <c r="B616" s="377" t="inlineStr">
        <is>
          <t>01.7.15.06-0146</t>
        </is>
      </c>
      <c r="C616" s="376" t="inlineStr">
        <is>
          <t>Гвозди толевые круглые 3,0х40 мм</t>
        </is>
      </c>
      <c r="D616" s="377" t="inlineStr">
        <is>
          <t>т</t>
        </is>
      </c>
      <c r="E616" s="262" t="n">
        <v>0.012458</v>
      </c>
      <c r="F616" s="379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43">
      <c r="A617" s="377" t="n">
        <v>589</v>
      </c>
      <c r="B617" s="377" t="inlineStr">
        <is>
          <t>11.1.03.01-0077</t>
        </is>
      </c>
      <c r="C617" s="376" t="inlineStr">
        <is>
          <t>Бруски обрезные хвойных пород длиной 4-6,5 м, шириной 75-150 мм, толщиной 40-75 мм, I сорта</t>
        </is>
      </c>
      <c r="D617" s="377" t="inlineStr">
        <is>
          <t>м3</t>
        </is>
      </c>
      <c r="E617" s="262" t="n">
        <v>0.062112</v>
      </c>
      <c r="F617" s="379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43">
      <c r="A618" s="377" t="n">
        <v>590</v>
      </c>
      <c r="B618" s="377" t="inlineStr">
        <is>
          <t>19.1.01.03-0047</t>
        </is>
      </c>
      <c r="C618" s="376" t="inlineStr">
        <is>
          <t>Воздуховоды из оцинкованной стали с шиной и уголками толщиной 0,55 мм, периметром 800 мм (200х200 1 м)</t>
        </is>
      </c>
      <c r="D618" s="377" t="inlineStr">
        <is>
          <t>м2</t>
        </is>
      </c>
      <c r="E618" s="262" t="n">
        <v>0.8</v>
      </c>
      <c r="F618" s="379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43">
      <c r="A619" s="377" t="n">
        <v>591</v>
      </c>
      <c r="B619" s="377" t="inlineStr">
        <is>
          <t>01.1.02.08-0001</t>
        </is>
      </c>
      <c r="C619" s="376" t="inlineStr">
        <is>
          <t>Прокладки из паронита марки ПМБ, толщиной 1 мм, диаметром 50 мм</t>
        </is>
      </c>
      <c r="D619" s="377" t="inlineStr">
        <is>
          <t>1000 шт.</t>
        </is>
      </c>
      <c r="E619" s="262" t="n">
        <v>0.03</v>
      </c>
      <c r="F619" s="379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43">
      <c r="A620" s="377" t="n">
        <v>592</v>
      </c>
      <c r="B620" s="377" t="inlineStr">
        <is>
          <t>11.2.07.12-0011</t>
        </is>
      </c>
      <c r="C620" s="376" t="inlineStr">
        <is>
          <t>Штапик (раскладка), размер 19х19 мм</t>
        </is>
      </c>
      <c r="D620" s="377" t="inlineStr">
        <is>
          <t>м</t>
        </is>
      </c>
      <c r="E620" s="262" t="n">
        <v>32</v>
      </c>
      <c r="F620" s="379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43">
      <c r="A621" s="377" t="n">
        <v>593</v>
      </c>
      <c r="B621" s="377" t="inlineStr">
        <is>
          <t>23.3.06.01-0003</t>
        </is>
      </c>
      <c r="C621" s="37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7" t="inlineStr">
        <is>
          <t>м</t>
        </is>
      </c>
      <c r="E621" s="262" t="n">
        <v>3.25</v>
      </c>
      <c r="F621" s="379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43">
      <c r="A622" s="377" t="n">
        <v>594</v>
      </c>
      <c r="B622" s="377" t="inlineStr">
        <is>
          <t>Прайс из СД ОП</t>
        </is>
      </c>
      <c r="C622" s="376" t="inlineStr">
        <is>
          <t>Гибкая вставка к вентилятору Канал-ВЕНТС-ЕС 125  ВЕНТС ВВГ-125</t>
        </is>
      </c>
      <c r="D622" s="377" t="inlineStr">
        <is>
          <t>шт.</t>
        </is>
      </c>
      <c r="E622" s="262" t="n">
        <v>2</v>
      </c>
      <c r="F622" s="379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43">
      <c r="A623" s="377" t="n">
        <v>595</v>
      </c>
      <c r="B623" s="377" t="inlineStr">
        <is>
          <t>20.2.01.05-0001</t>
        </is>
      </c>
      <c r="C623" s="376" t="inlineStr">
        <is>
          <t>Гильза кабельная медная ГМ 2,5</t>
        </is>
      </c>
      <c r="D623" s="377" t="inlineStr">
        <is>
          <t>100 шт.</t>
        </is>
      </c>
      <c r="E623" s="262" t="n">
        <v>1.5</v>
      </c>
      <c r="F623" s="379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43">
      <c r="A624" s="377" t="n">
        <v>596</v>
      </c>
      <c r="B624" s="377" t="inlineStr">
        <is>
          <t>04.3.01.09-0014</t>
        </is>
      </c>
      <c r="C624" s="376" t="inlineStr">
        <is>
          <t>Раствор готовый кладочный цементный марки 100</t>
        </is>
      </c>
      <c r="D624" s="377" t="inlineStr">
        <is>
          <t>м3</t>
        </is>
      </c>
      <c r="E624" s="262" t="n">
        <v>0.1875</v>
      </c>
      <c r="F624" s="379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43">
      <c r="A625" s="377" t="n">
        <v>597</v>
      </c>
      <c r="B625" s="377" t="inlineStr">
        <is>
          <t>08.2.02.11-0007</t>
        </is>
      </c>
      <c r="C625" s="37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7" t="inlineStr">
        <is>
          <t>10 м</t>
        </is>
      </c>
      <c r="E625" s="262" t="n">
        <v>1.872862</v>
      </c>
      <c r="F625" s="379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43">
      <c r="A626" s="377" t="n">
        <v>598</v>
      </c>
      <c r="B626" s="377" t="inlineStr">
        <is>
          <t>14.5.09.02-0002</t>
        </is>
      </c>
      <c r="C626" s="376" t="inlineStr">
        <is>
          <t>Ксилол нефтяной марки А</t>
        </is>
      </c>
      <c r="D626" s="377" t="inlineStr">
        <is>
          <t>т</t>
        </is>
      </c>
      <c r="E626" s="262" t="n">
        <v>0.012064</v>
      </c>
      <c r="F626" s="379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43">
      <c r="A627" s="377" t="n">
        <v>599</v>
      </c>
      <c r="B627" s="377" t="inlineStr">
        <is>
          <t>01.7.15.07-0022</t>
        </is>
      </c>
      <c r="C627" s="376" t="inlineStr">
        <is>
          <t>Дюбели распорные полиэтиленовые 6х40 мм</t>
        </is>
      </c>
      <c r="D627" s="377" t="inlineStr">
        <is>
          <t>1000 шт.</t>
        </is>
      </c>
      <c r="E627" s="262" t="n">
        <v>0.496</v>
      </c>
      <c r="F627" s="379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43">
      <c r="A628" s="377" t="n">
        <v>600</v>
      </c>
      <c r="B628" s="377" t="inlineStr">
        <is>
          <t>11.1.01.14-0014</t>
        </is>
      </c>
      <c r="C628" s="376" t="inlineStr">
        <is>
          <t>Плинтуса из древесины тип ПЛ-2, размером 19х54 мм</t>
        </is>
      </c>
      <c r="D628" s="377" t="inlineStr">
        <is>
          <t>м</t>
        </is>
      </c>
      <c r="E628" s="262" t="n">
        <v>18.1598</v>
      </c>
      <c r="F628" s="379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43">
      <c r="A629" s="377" t="n">
        <v>601</v>
      </c>
      <c r="B629" s="377" t="inlineStr">
        <is>
          <t>Прайс из СД ОП</t>
        </is>
      </c>
      <c r="C629" s="376" t="inlineStr">
        <is>
          <t>Шайба 8/125</t>
        </is>
      </c>
      <c r="D629" s="377" t="inlineStr">
        <is>
          <t>шт.</t>
        </is>
      </c>
      <c r="E629" s="262" t="n">
        <v>588</v>
      </c>
      <c r="F629" s="379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51" customFormat="1" customHeight="1" s="343">
      <c r="A630" s="377" t="n">
        <v>602</v>
      </c>
      <c r="B630" s="377" t="inlineStr">
        <is>
          <t>24.3.03.13-0043</t>
        </is>
      </c>
      <c r="C630" s="376" t="inlineStr">
        <is>
          <t>Труба напорная из полиэтилена PE 100 питьевая ПЭ100 SDR17, размером 63х3,8 мм (ГОСТ 18599-2001, ГОСТ Р 52134-2003)</t>
        </is>
      </c>
      <c r="D630" s="377" t="inlineStr">
        <is>
          <t>м</t>
        </is>
      </c>
      <c r="E630" s="262" t="n">
        <v>2</v>
      </c>
      <c r="F630" s="379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43">
      <c r="A631" s="377" t="n">
        <v>603</v>
      </c>
      <c r="B631" s="377" t="inlineStr">
        <is>
          <t>01.1.02.08-0002</t>
        </is>
      </c>
      <c r="C631" s="376" t="inlineStr">
        <is>
          <t>Прокладки из паронита марки ПМБ, толщиной 1 мм, диаметром 100 мм</t>
        </is>
      </c>
      <c r="D631" s="377" t="inlineStr">
        <is>
          <t>1000 шт.</t>
        </is>
      </c>
      <c r="E631" s="262" t="n">
        <v>0.014</v>
      </c>
      <c r="F631" s="379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43">
      <c r="A632" s="377" t="n">
        <v>604</v>
      </c>
      <c r="B632" s="377" t="inlineStr">
        <is>
          <t>Прайс из СД ОП</t>
        </is>
      </c>
      <c r="C632" s="376" t="inlineStr">
        <is>
          <t>Гайка шестигранная М12</t>
        </is>
      </c>
      <c r="D632" s="377" t="inlineStr">
        <is>
          <t>шт.</t>
        </is>
      </c>
      <c r="E632" s="262" t="n">
        <v>65</v>
      </c>
      <c r="F632" s="379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43">
      <c r="A633" s="377" t="n">
        <v>605</v>
      </c>
      <c r="B633" s="377" t="inlineStr">
        <is>
          <t>11.1.03.05-0066</t>
        </is>
      </c>
      <c r="C633" s="376" t="inlineStr">
        <is>
          <t>Доски необрезные хвойных пород длиной 2-3,75 м, все ширины, толщиной 32-40 мм, IV сорта</t>
        </is>
      </c>
      <c r="D633" s="377" t="inlineStr">
        <is>
          <t>м3</t>
        </is>
      </c>
      <c r="E633" s="262" t="n">
        <v>0.115013</v>
      </c>
      <c r="F633" s="379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43">
      <c r="A634" s="377" t="n">
        <v>606</v>
      </c>
      <c r="B634" s="377" t="inlineStr">
        <is>
          <t>23.8.05.11-0002</t>
        </is>
      </c>
      <c r="C634" s="376" t="inlineStr">
        <is>
          <t>Ревизии диаметром 100 мм</t>
        </is>
      </c>
      <c r="D634" s="377" t="inlineStr">
        <is>
          <t>шт.</t>
        </is>
      </c>
      <c r="E634" s="262" t="n">
        <v>1</v>
      </c>
      <c r="F634" s="379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43">
      <c r="A635" s="377" t="n">
        <v>607</v>
      </c>
      <c r="B635" s="377" t="inlineStr">
        <is>
          <t>08.3.03.04-0025</t>
        </is>
      </c>
      <c r="C635" s="376" t="inlineStr">
        <is>
          <t>Проволока стальная низкоуглеродистая общего назначения диаметром 2 мм</t>
        </is>
      </c>
      <c r="D635" s="377" t="inlineStr">
        <is>
          <t>кг</t>
        </is>
      </c>
      <c r="E635" s="262" t="n">
        <v>10.038</v>
      </c>
      <c r="F635" s="379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43">
      <c r="A636" s="377" t="n">
        <v>608</v>
      </c>
      <c r="B636" s="377" t="inlineStr">
        <is>
          <t>18.1.09.06-0102</t>
        </is>
      </c>
      <c r="C636" s="37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7" t="inlineStr">
        <is>
          <t>шт.</t>
        </is>
      </c>
      <c r="E636" s="262" t="n">
        <v>1</v>
      </c>
      <c r="F636" s="379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43">
      <c r="A637" s="377" t="n">
        <v>609</v>
      </c>
      <c r="B637" s="377" t="inlineStr">
        <is>
          <t>01.7.15.06-0094</t>
        </is>
      </c>
      <c r="C637" s="376" t="inlineStr">
        <is>
          <t>Гвозди проволочные оцинкованные для асбестоцементной кровли 4,5х120 мм</t>
        </is>
      </c>
      <c r="D637" s="377" t="inlineStr">
        <is>
          <t>т</t>
        </is>
      </c>
      <c r="E637" s="262" t="n">
        <v>0.005168</v>
      </c>
      <c r="F637" s="379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43">
      <c r="A638" s="377" t="n">
        <v>610</v>
      </c>
      <c r="B638" s="377" t="inlineStr">
        <is>
          <t>11.3.03.08-0004</t>
        </is>
      </c>
      <c r="C638" s="376" t="inlineStr">
        <is>
          <t>Подложка под паркет и ламинат Порилекс НПЭ, толщина 2 мм</t>
        </is>
      </c>
      <c r="D638" s="377" t="inlineStr">
        <is>
          <t>10 м2</t>
        </is>
      </c>
      <c r="E638" s="262" t="n">
        <v>1.764</v>
      </c>
      <c r="F638" s="379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43">
      <c r="A639" s="377" t="n">
        <v>611</v>
      </c>
      <c r="B639" s="377" t="inlineStr">
        <is>
          <t>14.5.09.11-0101</t>
        </is>
      </c>
      <c r="C639" s="376" t="inlineStr">
        <is>
          <t>Уайт-спирит</t>
        </is>
      </c>
      <c r="D639" s="377" t="inlineStr">
        <is>
          <t>т</t>
        </is>
      </c>
      <c r="E639" s="262" t="n">
        <v>0.00844</v>
      </c>
      <c r="F639" s="379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43">
      <c r="A640" s="377" t="n">
        <v>612</v>
      </c>
      <c r="B640" s="377" t="inlineStr">
        <is>
          <t>11.1.02.05-0002</t>
        </is>
      </c>
      <c r="C640" s="37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7" t="inlineStr">
        <is>
          <t>м3</t>
        </is>
      </c>
      <c r="E640" s="262" t="n">
        <v>0.12</v>
      </c>
      <c r="F640" s="379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43">
      <c r="A641" s="377" t="n">
        <v>613</v>
      </c>
      <c r="B641" s="377" t="inlineStr">
        <is>
          <t>01.3.02.03-0011</t>
        </is>
      </c>
      <c r="C641" s="376" t="inlineStr">
        <is>
          <t>Ацетилен растворенный технический марки А</t>
        </is>
      </c>
      <c r="D641" s="377" t="inlineStr">
        <is>
          <t>т</t>
        </is>
      </c>
      <c r="E641" s="262" t="n">
        <v>0.00165</v>
      </c>
      <c r="F641" s="379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43">
      <c r="A642" s="377" t="n">
        <v>614</v>
      </c>
      <c r="B642" s="377" t="inlineStr">
        <is>
          <t>20.5.04.10-0011</t>
        </is>
      </c>
      <c r="C642" s="376" t="inlineStr">
        <is>
          <t>Сжимы соединительные</t>
        </is>
      </c>
      <c r="D642" s="377" t="inlineStr">
        <is>
          <t>100 шт.</t>
        </is>
      </c>
      <c r="E642" s="262" t="n">
        <v>0.5406</v>
      </c>
      <c r="F642" s="379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43">
      <c r="A643" s="377" t="n">
        <v>615</v>
      </c>
      <c r="B643" s="377" t="inlineStr">
        <is>
          <t>01.7.16.02-0001</t>
        </is>
      </c>
      <c r="C643" s="376" t="inlineStr">
        <is>
          <t>Детали деревянные лесов из пиломатериалов хвойных пород</t>
        </is>
      </c>
      <c r="D643" s="377" t="inlineStr">
        <is>
          <t>м3</t>
        </is>
      </c>
      <c r="E643" s="262" t="n">
        <v>0.04884</v>
      </c>
      <c r="F643" s="379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43">
      <c r="A644" s="377" t="n">
        <v>616</v>
      </c>
      <c r="B644" s="377" t="inlineStr">
        <is>
          <t>20.2.03.25-0011</t>
        </is>
      </c>
      <c r="C644" s="376" t="inlineStr">
        <is>
          <t>Угол горизонтальный 90 град. для лотка PNK 100</t>
        </is>
      </c>
      <c r="D644" s="377" t="inlineStr">
        <is>
          <t>шт.</t>
        </is>
      </c>
      <c r="E644" s="262" t="n">
        <v>2</v>
      </c>
      <c r="F644" s="379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43">
      <c r="A645" s="377" t="n">
        <v>617</v>
      </c>
      <c r="B645" s="377" t="inlineStr">
        <is>
          <t>01.7.15.04-0045</t>
        </is>
      </c>
      <c r="C645" s="376" t="inlineStr">
        <is>
          <t>Винты самонарезающие для крепления профилированного настила и панелей к несущим конструкциям</t>
        </is>
      </c>
      <c r="D645" s="377" t="inlineStr">
        <is>
          <t>т</t>
        </is>
      </c>
      <c r="E645" s="262" t="n">
        <v>0.0015</v>
      </c>
      <c r="F645" s="379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43">
      <c r="A646" s="377" t="n">
        <v>618</v>
      </c>
      <c r="B646" s="377" t="inlineStr">
        <is>
          <t>Прайс из СД ОП</t>
        </is>
      </c>
      <c r="C646" s="376" t="inlineStr">
        <is>
          <t>Кран шаровой проходной муфтовый 11ч38п, диаметром 15 мм. Цена: 125руб.(с НДС)</t>
        </is>
      </c>
      <c r="D646" s="377" t="inlineStr">
        <is>
          <t>шт.</t>
        </is>
      </c>
      <c r="E646" s="262" t="n">
        <v>3</v>
      </c>
      <c r="F646" s="379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43">
      <c r="A647" s="377" t="n">
        <v>619</v>
      </c>
      <c r="B647" s="377" t="inlineStr">
        <is>
          <t>20.4.01.01-0014</t>
        </is>
      </c>
      <c r="C647" s="376" t="inlineStr">
        <is>
          <t>Выключатель двухклавишный для открытой проводки серииПрима", марка А56-029, цвет белый</t>
        </is>
      </c>
      <c r="D647" s="377" t="inlineStr">
        <is>
          <t>10 шт.</t>
        </is>
      </c>
      <c r="E647" s="262" t="n">
        <v>1</v>
      </c>
      <c r="F647" s="379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43">
      <c r="A648" s="377" t="n">
        <v>620</v>
      </c>
      <c r="B648" s="377" t="inlineStr">
        <is>
          <t>06.1.01.05-0035</t>
        </is>
      </c>
      <c r="C648" s="376" t="inlineStr">
        <is>
          <t>Кирпич керамический одинарный, размером 250х120х65 мм, марка 100</t>
        </is>
      </c>
      <c r="D648" s="377" t="inlineStr">
        <is>
          <t>1000 шт.</t>
        </is>
      </c>
      <c r="E648" s="377" t="n">
        <v>0.026932</v>
      </c>
      <c r="F648" s="379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43">
      <c r="A649" s="377" t="n">
        <v>621</v>
      </c>
      <c r="B649" s="377" t="inlineStr">
        <is>
          <t>24.3.05.01-0002</t>
        </is>
      </c>
      <c r="C649" s="376" t="inlineStr">
        <is>
          <t>Втулка под фланец ПЭ100 SDR 13,6, диаметр 90 мм</t>
        </is>
      </c>
      <c r="D649" s="377" t="inlineStr">
        <is>
          <t>шт.</t>
        </is>
      </c>
      <c r="E649" s="262" t="n">
        <v>2</v>
      </c>
      <c r="F649" s="379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43">
      <c r="A650" s="377" t="n">
        <v>622</v>
      </c>
      <c r="B650" s="377" t="inlineStr">
        <is>
          <t>24.3.05.07-0139</t>
        </is>
      </c>
      <c r="C650" s="376" t="inlineStr">
        <is>
          <t>Муфта полипропиленовая переходная диаметром 50х32 мм</t>
        </is>
      </c>
      <c r="D650" s="377" t="inlineStr">
        <is>
          <t>10 шт.</t>
        </is>
      </c>
      <c r="E650" s="262" t="n">
        <v>1</v>
      </c>
      <c r="F650" s="379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43">
      <c r="A651" s="377" t="n">
        <v>623</v>
      </c>
      <c r="B651" s="377" t="inlineStr">
        <is>
          <t>Прайс из СД ОП</t>
        </is>
      </c>
      <c r="C651" s="376" t="inlineStr">
        <is>
          <t>Втулка  ПНД-50т. Цена: 147,50руб.(с НДС)</t>
        </is>
      </c>
      <c r="D651" s="377" t="inlineStr">
        <is>
          <t>шт.</t>
        </is>
      </c>
      <c r="E651" s="262" t="n">
        <v>2</v>
      </c>
      <c r="F651" s="379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43">
      <c r="A652" s="377" t="n">
        <v>624</v>
      </c>
      <c r="B652" s="377" t="inlineStr">
        <is>
          <t>01.7.11.07-0038</t>
        </is>
      </c>
      <c r="C652" s="376" t="inlineStr">
        <is>
          <t>Электроды диаметром 4 мм Э50</t>
        </is>
      </c>
      <c r="D652" s="377" t="inlineStr">
        <is>
          <t>т</t>
        </is>
      </c>
      <c r="E652" s="262" t="n">
        <v>0.003552</v>
      </c>
      <c r="F652" s="379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43">
      <c r="A653" s="377" t="n">
        <v>625</v>
      </c>
      <c r="B653" s="377" t="inlineStr">
        <is>
          <t>14.5.07.04-0301</t>
        </is>
      </c>
      <c r="C653" s="376" t="inlineStr">
        <is>
          <t>Краски сухие для внутренних работ</t>
        </is>
      </c>
      <c r="D653" s="377" t="inlineStr">
        <is>
          <t>т</t>
        </is>
      </c>
      <c r="E653" s="262" t="n">
        <v>0.003096</v>
      </c>
      <c r="F653" s="379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43">
      <c r="A654" s="377" t="n">
        <v>626</v>
      </c>
      <c r="B654" s="377" t="inlineStr">
        <is>
          <t>Прайс из СД ОП</t>
        </is>
      </c>
      <c r="C654" s="376" t="inlineStr">
        <is>
          <t>Трубы полипропиленовые PPR PN Д=25мм. Цена: 82,43руб.(с НДС)</t>
        </is>
      </c>
      <c r="D654" s="377" t="inlineStr">
        <is>
          <t>м</t>
        </is>
      </c>
      <c r="E654" s="262" t="n">
        <v>3</v>
      </c>
      <c r="F654" s="379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43">
      <c r="A655" s="377" t="n">
        <v>627</v>
      </c>
      <c r="B655" s="377" t="inlineStr">
        <is>
          <t>08.3.03.04-0021</t>
        </is>
      </c>
      <c r="C655" s="376" t="inlineStr">
        <is>
          <t>Проволока стальная низкоуглеродистая общего назначения диаметром 0,8 мм</t>
        </is>
      </c>
      <c r="D655" s="377" t="inlineStr">
        <is>
          <t>кг</t>
        </is>
      </c>
      <c r="E655" s="262" t="n">
        <v>3.585</v>
      </c>
      <c r="F655" s="379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43">
      <c r="A656" s="377" t="n">
        <v>628</v>
      </c>
      <c r="B656" s="377" t="inlineStr">
        <is>
          <t>03.2.02.08-0001</t>
        </is>
      </c>
      <c r="C656" s="376" t="inlineStr">
        <is>
          <t>Цемент гипсоглиноземистый расширяющийся</t>
        </is>
      </c>
      <c r="D656" s="377" t="inlineStr">
        <is>
          <t>т</t>
        </is>
      </c>
      <c r="E656" s="262" t="n">
        <v>0.017</v>
      </c>
      <c r="F656" s="379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43">
      <c r="A657" s="377" t="n">
        <v>629</v>
      </c>
      <c r="B657" s="377" t="inlineStr">
        <is>
          <t>01.7.07.29-0101</t>
        </is>
      </c>
      <c r="C657" s="376" t="inlineStr">
        <is>
          <t>Очес льняной</t>
        </is>
      </c>
      <c r="D657" s="377" t="inlineStr">
        <is>
          <t>кг</t>
        </is>
      </c>
      <c r="E657" s="262" t="n">
        <v>0.803003</v>
      </c>
      <c r="F657" s="379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43">
      <c r="A658" s="377" t="n">
        <v>630</v>
      </c>
      <c r="B658" s="377" t="inlineStr">
        <is>
          <t>03.2.01.04-0002</t>
        </is>
      </c>
      <c r="C658" s="376" t="inlineStr">
        <is>
          <t>Портландцемент пуццолановый общестроительного и специального назначения марки 400</t>
        </is>
      </c>
      <c r="D658" s="377" t="inlineStr">
        <is>
          <t>т</t>
        </is>
      </c>
      <c r="E658" s="262" t="n">
        <v>0.0682</v>
      </c>
      <c r="F658" s="379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43">
      <c r="A659" s="377" t="n">
        <v>631</v>
      </c>
      <c r="B659" s="377" t="inlineStr">
        <is>
          <t>20.2.02.01-0011</t>
        </is>
      </c>
      <c r="C659" s="376" t="inlineStr">
        <is>
          <t>Втулки В17</t>
        </is>
      </c>
      <c r="D659" s="377" t="inlineStr">
        <is>
          <t>1000 шт.</t>
        </is>
      </c>
      <c r="E659" s="262" t="n">
        <v>0.366</v>
      </c>
      <c r="F659" s="379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43">
      <c r="A660" s="377" t="n">
        <v>632</v>
      </c>
      <c r="B660" s="377" t="inlineStr">
        <is>
          <t>01.7.15.06-0121</t>
        </is>
      </c>
      <c r="C660" s="376" t="inlineStr">
        <is>
          <t>Гвозди строительные с плоской головкой 1,6x50 мм</t>
        </is>
      </c>
      <c r="D660" s="377" t="inlineStr">
        <is>
          <t>т</t>
        </is>
      </c>
      <c r="E660" s="262" t="n">
        <v>0.003249</v>
      </c>
      <c r="F660" s="379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43">
      <c r="A661" s="377" t="n">
        <v>633</v>
      </c>
      <c r="B661" s="377" t="inlineStr">
        <is>
          <t>14.5.11.01-0003</t>
        </is>
      </c>
      <c r="C661" s="376" t="inlineStr">
        <is>
          <t>Шпатлевка масляно-клеевая</t>
        </is>
      </c>
      <c r="D661" s="377" t="inlineStr">
        <is>
          <t>т</t>
        </is>
      </c>
      <c r="E661" s="262" t="n">
        <v>0.009469999999999999</v>
      </c>
      <c r="F661" s="379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43">
      <c r="A662" s="377" t="n">
        <v>634</v>
      </c>
      <c r="B662" s="377" t="inlineStr">
        <is>
          <t>04.1.02.05-0043</t>
        </is>
      </c>
      <c r="C662" s="376" t="inlineStr">
        <is>
          <t>Добавка на водонепроницаемость W4. Бетон тяжелый, крупность заполнителя 20 мм, класс В15 (М200)</t>
        </is>
      </c>
      <c r="D662" s="377" t="inlineStr">
        <is>
          <t>м3</t>
        </is>
      </c>
      <c r="E662" s="262" t="n">
        <v>2.04</v>
      </c>
      <c r="F662" s="379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43">
      <c r="A663" s="377" t="n">
        <v>635</v>
      </c>
      <c r="B663" s="377" t="inlineStr">
        <is>
          <t>01.7.15.10-0057</t>
        </is>
      </c>
      <c r="C663" s="376" t="inlineStr">
        <is>
          <t>Скобы скрепляющие и для подвеса</t>
        </is>
      </c>
      <c r="D663" s="377" t="inlineStr">
        <is>
          <t>кг</t>
        </is>
      </c>
      <c r="E663" s="262" t="n">
        <v>4</v>
      </c>
      <c r="F663" s="379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43">
      <c r="A664" s="377" t="n">
        <v>636</v>
      </c>
      <c r="B664" s="377" t="inlineStr">
        <is>
          <t>01.2.01.02-0031</t>
        </is>
      </c>
      <c r="C664" s="376" t="inlineStr">
        <is>
          <t>Битумы нефтяные строительные изоляционные БНИ-IV-3, БНИ- IV, БНИ-V</t>
        </is>
      </c>
      <c r="D664" s="377" t="inlineStr">
        <is>
          <t>т</t>
        </is>
      </c>
      <c r="E664" s="262" t="n">
        <v>0.0184</v>
      </c>
      <c r="F664" s="379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43">
      <c r="A665" s="377" t="n">
        <v>637</v>
      </c>
      <c r="B665" s="377" t="inlineStr">
        <is>
          <t>03.2.01.01-0001</t>
        </is>
      </c>
      <c r="C665" s="376" t="inlineStr">
        <is>
          <t>Портландцемент общестроительного назначения бездобавочный, марки 400</t>
        </is>
      </c>
      <c r="D665" s="377" t="inlineStr">
        <is>
          <t>т</t>
        </is>
      </c>
      <c r="E665" s="262" t="n">
        <v>0.062597</v>
      </c>
      <c r="F665" s="379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43">
      <c r="A666" s="377" t="n">
        <v>638</v>
      </c>
      <c r="B666" s="377" t="inlineStr">
        <is>
          <t>14.4.02.04-0141</t>
        </is>
      </c>
      <c r="C666" s="376" t="inlineStr">
        <is>
          <t>Краски масляные земляные марки МА-0115 мумия, сурик железный</t>
        </is>
      </c>
      <c r="D666" s="377" t="inlineStr">
        <is>
          <t>т</t>
        </is>
      </c>
      <c r="E666" s="262" t="n">
        <v>0.001671</v>
      </c>
      <c r="F666" s="379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43">
      <c r="A667" s="377" t="n">
        <v>639</v>
      </c>
      <c r="B667" s="377" t="inlineStr">
        <is>
          <t>18.4.01.08-0031</t>
        </is>
      </c>
      <c r="C667" s="376" t="inlineStr">
        <is>
          <t>Прочистка для газохода</t>
        </is>
      </c>
      <c r="D667" s="377" t="inlineStr">
        <is>
          <t>шт.</t>
        </is>
      </c>
      <c r="E667" s="262" t="n">
        <v>4</v>
      </c>
      <c r="F667" s="379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43">
      <c r="A668" s="377" t="n">
        <v>640</v>
      </c>
      <c r="B668" s="377" t="inlineStr">
        <is>
          <t>01.7.07.20-0002</t>
        </is>
      </c>
      <c r="C668" s="376" t="inlineStr">
        <is>
          <t>Тальк молотый, сорт I</t>
        </is>
      </c>
      <c r="D668" s="377" t="inlineStr">
        <is>
          <t>т</t>
        </is>
      </c>
      <c r="E668" s="262" t="n">
        <v>0.0129</v>
      </c>
      <c r="F668" s="379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43">
      <c r="A669" s="377" t="n">
        <v>641</v>
      </c>
      <c r="B669" s="377" t="inlineStr">
        <is>
          <t>01.7.02.06-0017</t>
        </is>
      </c>
      <c r="C669" s="376" t="inlineStr">
        <is>
          <t>Картон строительный прокладочный марки Б</t>
        </is>
      </c>
      <c r="D669" s="377" t="inlineStr">
        <is>
          <t>т</t>
        </is>
      </c>
      <c r="E669" s="262" t="n">
        <v>0.00114</v>
      </c>
      <c r="F669" s="379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43">
      <c r="A670" s="377" t="n">
        <v>642</v>
      </c>
      <c r="B670" s="377" t="inlineStr">
        <is>
          <t>20.5.04.09-0001</t>
        </is>
      </c>
      <c r="C670" s="376" t="inlineStr">
        <is>
          <t>Сжимы ответвительные</t>
        </is>
      </c>
      <c r="D670" s="377" t="inlineStr">
        <is>
          <t>100 шт.</t>
        </is>
      </c>
      <c r="E670" s="262" t="n">
        <v>0.041</v>
      </c>
      <c r="F670" s="379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43">
      <c r="A671" s="377" t="n">
        <v>643</v>
      </c>
      <c r="B671" s="377" t="inlineStr">
        <is>
          <t>01.7.02.09-0002</t>
        </is>
      </c>
      <c r="C671" s="376" t="inlineStr">
        <is>
          <t>Шпагат бумажный</t>
        </is>
      </c>
      <c r="D671" s="377" t="inlineStr">
        <is>
          <t>кг</t>
        </is>
      </c>
      <c r="E671" s="262" t="n">
        <v>1.8246</v>
      </c>
      <c r="F671" s="379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43">
      <c r="A672" s="377" t="n">
        <v>644</v>
      </c>
      <c r="B672" s="377" t="inlineStr">
        <is>
          <t>01.7.19.02-0041</t>
        </is>
      </c>
      <c r="C672" s="376" t="inlineStr">
        <is>
          <t>Кольца резиновые для: чугунных напорных труб диаметром 50-300 мм</t>
        </is>
      </c>
      <c r="D672" s="377" t="inlineStr">
        <is>
          <t>кг</t>
        </is>
      </c>
      <c r="E672" s="262" t="n">
        <v>0.825</v>
      </c>
      <c r="F672" s="379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43">
      <c r="A673" s="377" t="n">
        <v>645</v>
      </c>
      <c r="B673" s="377" t="inlineStr">
        <is>
          <t>01.7.19.07-0003</t>
        </is>
      </c>
      <c r="C673" s="376" t="inlineStr">
        <is>
          <t>Резина прессованная</t>
        </is>
      </c>
      <c r="D673" s="377" t="inlineStr">
        <is>
          <t>кг</t>
        </is>
      </c>
      <c r="E673" s="262" t="n">
        <v>0.6864</v>
      </c>
      <c r="F673" s="379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43">
      <c r="A674" s="377" t="n">
        <v>646</v>
      </c>
      <c r="B674" s="377" t="inlineStr">
        <is>
          <t>14.4.03.17-0011</t>
        </is>
      </c>
      <c r="C674" s="376" t="inlineStr">
        <is>
          <t>Лак электроизоляционный 318</t>
        </is>
      </c>
      <c r="D674" s="377" t="inlineStr">
        <is>
          <t>кг</t>
        </is>
      </c>
      <c r="E674" s="262" t="n">
        <v>0.54</v>
      </c>
      <c r="F674" s="379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43">
      <c r="A675" s="377" t="n">
        <v>647</v>
      </c>
      <c r="B675" s="377" t="inlineStr">
        <is>
          <t>01.2.03.03-0043</t>
        </is>
      </c>
      <c r="C675" s="376" t="inlineStr">
        <is>
          <t>Мастика битумно-кукерсольная холодная</t>
        </is>
      </c>
      <c r="D675" s="377" t="inlineStr">
        <is>
          <t>т</t>
        </is>
      </c>
      <c r="E675" s="262" t="n">
        <v>0.00576</v>
      </c>
      <c r="F675" s="379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43">
      <c r="A676" s="377" t="n">
        <v>648</v>
      </c>
      <c r="B676" s="377" t="inlineStr">
        <is>
          <t>01.7.07.10-0001</t>
        </is>
      </c>
      <c r="C676" s="376" t="inlineStr">
        <is>
          <t>Патроны для строительно-монтажного пистолета</t>
        </is>
      </c>
      <c r="D676" s="377" t="inlineStr">
        <is>
          <t>1000 шт.</t>
        </is>
      </c>
      <c r="E676" s="262" t="n">
        <v>0.068994</v>
      </c>
      <c r="F676" s="379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43">
      <c r="A677" s="377" t="n">
        <v>649</v>
      </c>
      <c r="B677" s="377" t="inlineStr">
        <is>
          <t>11.2.13.04-0012</t>
        </is>
      </c>
      <c r="C677" s="376" t="inlineStr">
        <is>
          <t>Щиты из досок толщиной 40 мм</t>
        </is>
      </c>
      <c r="D677" s="377" t="inlineStr">
        <is>
          <t>м2</t>
        </is>
      </c>
      <c r="E677" s="262" t="n">
        <v>0.288</v>
      </c>
      <c r="F677" s="379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43">
      <c r="A678" s="377" t="n">
        <v>650</v>
      </c>
      <c r="B678" s="377" t="inlineStr">
        <is>
          <t>01.7.15.07-0042</t>
        </is>
      </c>
      <c r="C678" s="376" t="inlineStr">
        <is>
          <t>Дюбели с калиброванной головкой (в обоймах) 3х58,5 мм</t>
        </is>
      </c>
      <c r="D678" s="377" t="inlineStr">
        <is>
          <t>т</t>
        </is>
      </c>
      <c r="E678" s="262" t="n">
        <v>0.000686</v>
      </c>
      <c r="F678" s="379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43">
      <c r="A679" s="377" t="n">
        <v>651</v>
      </c>
      <c r="B679" s="377" t="inlineStr">
        <is>
          <t>08.4.02.06-0003</t>
        </is>
      </c>
      <c r="C679" s="376" t="inlineStr">
        <is>
          <t>Сетка сварная из холоднотянутой проволоки 4-5 мм (сетка С1)</t>
        </is>
      </c>
      <c r="D679" s="377" t="inlineStr">
        <is>
          <t>т</t>
        </is>
      </c>
      <c r="E679" s="262" t="n">
        <v>0.00157</v>
      </c>
      <c r="F679" s="379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43">
      <c r="A680" s="377" t="n">
        <v>652</v>
      </c>
      <c r="B680" s="377" t="inlineStr">
        <is>
          <t>14.5.05.01-0012</t>
        </is>
      </c>
      <c r="C680" s="376" t="inlineStr">
        <is>
          <t>Олифа комбинированная, марки К-3</t>
        </is>
      </c>
      <c r="D680" s="377" t="inlineStr">
        <is>
          <t>т</t>
        </is>
      </c>
      <c r="E680" s="262" t="n">
        <v>0.000779</v>
      </c>
      <c r="F680" s="379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43">
      <c r="A681" s="377" t="n">
        <v>653</v>
      </c>
      <c r="B681" s="377" t="inlineStr">
        <is>
          <t>24.3.05.07-0133</t>
        </is>
      </c>
      <c r="C681" s="376" t="inlineStr">
        <is>
          <t>Муфта полипропиленовая переходная диаметром 32х25 мм</t>
        </is>
      </c>
      <c r="D681" s="377" t="inlineStr">
        <is>
          <t>10 шт.</t>
        </is>
      </c>
      <c r="E681" s="262" t="n">
        <v>1</v>
      </c>
      <c r="F681" s="379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43">
      <c r="A682" s="377" t="n">
        <v>654</v>
      </c>
      <c r="B682" s="377" t="inlineStr">
        <is>
          <t>01.7.11.04-0072</t>
        </is>
      </c>
      <c r="C682" s="376" t="inlineStr">
        <is>
          <t>Проволока сварочная легированная диаметром 4 мм</t>
        </is>
      </c>
      <c r="D682" s="377" t="inlineStr">
        <is>
          <t>т</t>
        </is>
      </c>
      <c r="E682" s="262" t="n">
        <v>0.000925</v>
      </c>
      <c r="F682" s="379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43">
      <c r="A683" s="377" t="n">
        <v>655</v>
      </c>
      <c r="B683" s="377" t="inlineStr">
        <is>
          <t>01.7.15.14-0043</t>
        </is>
      </c>
      <c r="C683" s="376" t="inlineStr">
        <is>
          <t>Шуруп самонарезающий (LN) 3,5/11 мм</t>
        </is>
      </c>
      <c r="D683" s="377" t="inlineStr">
        <is>
          <t>100 шт.</t>
        </is>
      </c>
      <c r="E683" s="262" t="n">
        <v>6.12</v>
      </c>
      <c r="F683" s="379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43">
      <c r="A684" s="377" t="n">
        <v>656</v>
      </c>
      <c r="B684" s="377" t="inlineStr">
        <is>
          <t>08.3.03.04-0032</t>
        </is>
      </c>
      <c r="C684" s="376" t="inlineStr">
        <is>
          <t>Проволока стальная низкоуглеродистая разного назначения оцинкованная диаметром: 0,55 мм</t>
        </is>
      </c>
      <c r="D684" s="377" t="inlineStr">
        <is>
          <t>т</t>
        </is>
      </c>
      <c r="E684" s="262" t="n">
        <v>0.00072</v>
      </c>
      <c r="F684" s="379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43">
      <c r="A685" s="377" t="n">
        <v>657</v>
      </c>
      <c r="B685" s="377" t="inlineStr">
        <is>
          <t>24.3.05.07-0132</t>
        </is>
      </c>
      <c r="C685" s="376" t="inlineStr">
        <is>
          <t>Муфта полипропиленовая переходная диаметром 32х20 мм</t>
        </is>
      </c>
      <c r="D685" s="377" t="inlineStr">
        <is>
          <t>10 шт.</t>
        </is>
      </c>
      <c r="E685" s="262" t="n">
        <v>1</v>
      </c>
      <c r="F685" s="379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43">
      <c r="A686" s="377" t="n">
        <v>658</v>
      </c>
      <c r="B686" s="377" t="inlineStr">
        <is>
          <t>20.3.02.03-0037</t>
        </is>
      </c>
      <c r="C686" s="376" t="inlineStr">
        <is>
          <t>Лампы накаливания газопольные в прозрачной колбе МО 36-60</t>
        </is>
      </c>
      <c r="D686" s="377" t="inlineStr">
        <is>
          <t>10 шт.</t>
        </is>
      </c>
      <c r="E686" s="262" t="n">
        <v>0.5</v>
      </c>
      <c r="F686" s="379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43">
      <c r="A687" s="377" t="n">
        <v>659</v>
      </c>
      <c r="B687" s="377" t="inlineStr">
        <is>
          <t>04.1.02.05-0044</t>
        </is>
      </c>
      <c r="C687" s="376" t="inlineStr">
        <is>
          <t>Добавка на водонепроницаемость W4. Бетон тяжелый, крупность заполнителя 20 мм, класс В20 (М250)</t>
        </is>
      </c>
      <c r="D687" s="377" t="inlineStr">
        <is>
          <t>м3</t>
        </is>
      </c>
      <c r="E687" s="262" t="n">
        <v>1.827</v>
      </c>
      <c r="F687" s="379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43">
      <c r="A688" s="377" t="n">
        <v>660</v>
      </c>
      <c r="B688" s="377" t="inlineStr">
        <is>
          <t>03.2.02.11-0001</t>
        </is>
      </c>
      <c r="C688" s="376" t="inlineStr">
        <is>
          <t>Цемент для приготовления раствора в построечных условиях и в других подобных случаях</t>
        </is>
      </c>
      <c r="D688" s="377" t="inlineStr">
        <is>
          <t>т</t>
        </is>
      </c>
      <c r="E688" s="262" t="n">
        <v>0.03945</v>
      </c>
      <c r="F688" s="379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43">
      <c r="A689" s="377" t="n">
        <v>661</v>
      </c>
      <c r="B689" s="377" t="inlineStr">
        <is>
          <t>24.3.05.01-0001</t>
        </is>
      </c>
      <c r="C689" s="376" t="inlineStr">
        <is>
          <t>Втулка под фланец ПЭ100 SDR 13,6, диаметр 63 мм</t>
        </is>
      </c>
      <c r="D689" s="377" t="inlineStr">
        <is>
          <t>шт.</t>
        </is>
      </c>
      <c r="E689" s="262" t="n">
        <v>1</v>
      </c>
      <c r="F689" s="379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43">
      <c r="A690" s="377" t="n">
        <v>662</v>
      </c>
      <c r="B690" s="377" t="inlineStr">
        <is>
          <t>24.3.05.07-0131</t>
        </is>
      </c>
      <c r="C690" s="376" t="inlineStr">
        <is>
          <t>Муфта полипропиленовая переходная диаметром 25х20 мм</t>
        </is>
      </c>
      <c r="D690" s="377" t="inlineStr">
        <is>
          <t>10 шт.</t>
        </is>
      </c>
      <c r="E690" s="262" t="n">
        <v>1</v>
      </c>
      <c r="F690" s="379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43">
      <c r="A691" s="377" t="n">
        <v>663</v>
      </c>
      <c r="B691" s="377" t="inlineStr">
        <is>
          <t>20.4.01.01-0044</t>
        </is>
      </c>
      <c r="C691" s="376" t="inlineStr">
        <is>
          <t>Выключатель одноклавишный для открытой проводки серииПрима", марка А16-051, цвет белый</t>
        </is>
      </c>
      <c r="D691" s="377" t="inlineStr">
        <is>
          <t>10 шт.</t>
        </is>
      </c>
      <c r="E691" s="262" t="n">
        <v>0.14</v>
      </c>
      <c r="F691" s="379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43">
      <c r="A692" s="377" t="n">
        <v>664</v>
      </c>
      <c r="B692" s="377" t="inlineStr">
        <is>
          <t>01.7.07.29-0031</t>
        </is>
      </c>
      <c r="C692" s="376" t="inlineStr">
        <is>
          <t>Каболка</t>
        </is>
      </c>
      <c r="D692" s="377" t="inlineStr">
        <is>
          <t>т</t>
        </is>
      </c>
      <c r="E692" s="262" t="n">
        <v>0.00027</v>
      </c>
      <c r="F692" s="379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43">
      <c r="A693" s="377" t="n">
        <v>665</v>
      </c>
      <c r="B693" s="377" t="inlineStr">
        <is>
          <t>14.1.04.02-0002</t>
        </is>
      </c>
      <c r="C693" s="376" t="inlineStr">
        <is>
          <t>Клей 88-СА</t>
        </is>
      </c>
      <c r="D693" s="377" t="inlineStr">
        <is>
          <t>кг</t>
        </is>
      </c>
      <c r="E693" s="262" t="n">
        <v>0.212505</v>
      </c>
      <c r="F693" s="379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43">
      <c r="A694" s="377" t="n">
        <v>666</v>
      </c>
      <c r="B694" s="377" t="inlineStr">
        <is>
          <t>14.4.02.04-0254</t>
        </is>
      </c>
      <c r="C694" s="37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7" t="inlineStr">
        <is>
          <t>т</t>
        </is>
      </c>
      <c r="E694" s="262" t="n">
        <v>0.000332</v>
      </c>
      <c r="F694" s="379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43">
      <c r="A695" s="377" t="n">
        <v>667</v>
      </c>
      <c r="B695" s="377" t="inlineStr">
        <is>
          <t>20.2.02.01-0019</t>
        </is>
      </c>
      <c r="C695" s="376" t="inlineStr">
        <is>
          <t>Втулки изолирующие</t>
        </is>
      </c>
      <c r="D695" s="377" t="inlineStr">
        <is>
          <t>1000 шт.</t>
        </is>
      </c>
      <c r="E695" s="262" t="n">
        <v>0.021</v>
      </c>
      <c r="F695" s="379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43">
      <c r="A696" s="377" t="n">
        <v>668</v>
      </c>
      <c r="B696" s="377" t="inlineStr">
        <is>
          <t>01.7.15.05-0013</t>
        </is>
      </c>
      <c r="C696" s="376" t="inlineStr">
        <is>
          <t>Гайки шестигранные диаметр резьбы 10 мм</t>
        </is>
      </c>
      <c r="D696" s="377" t="inlineStr">
        <is>
          <t>т</t>
        </is>
      </c>
      <c r="E696" s="262" t="n">
        <v>0.00048</v>
      </c>
      <c r="F696" s="379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43">
      <c r="A697" s="377" t="n">
        <v>669</v>
      </c>
      <c r="B697" s="377" t="inlineStr">
        <is>
          <t>08.3.05.05-0054</t>
        </is>
      </c>
      <c r="C697" s="376" t="inlineStr">
        <is>
          <t>Сталь листовая оцинкованная толщиной листа 0,8 мм</t>
        </is>
      </c>
      <c r="D697" s="377" t="inlineStr">
        <is>
          <t>т</t>
        </is>
      </c>
      <c r="E697" s="262" t="n">
        <v>0.00043</v>
      </c>
      <c r="F697" s="379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25.5" customFormat="1" customHeight="1" s="343">
      <c r="A698" s="377" t="n">
        <v>670</v>
      </c>
      <c r="B698" s="377" t="inlineStr">
        <is>
          <t>01.7.15.14-0161</t>
        </is>
      </c>
      <c r="C698" s="376" t="inlineStr">
        <is>
          <t>Шурупы с полукруглой головкой 2,5х20 мм</t>
        </is>
      </c>
      <c r="D698" s="377" t="inlineStr">
        <is>
          <t>т</t>
        </is>
      </c>
      <c r="E698" s="262" t="n">
        <v>0.000142</v>
      </c>
      <c r="F698" s="379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43">
      <c r="A699" s="377" t="n">
        <v>671</v>
      </c>
      <c r="B699" s="377" t="inlineStr">
        <is>
          <t>01.7.15.14-0169</t>
        </is>
      </c>
      <c r="C699" s="376" t="inlineStr">
        <is>
          <t>Шурупы с полукруглой головкой 6х40 мм</t>
        </is>
      </c>
      <c r="D699" s="377" t="inlineStr">
        <is>
          <t>т</t>
        </is>
      </c>
      <c r="E699" s="262" t="n">
        <v>0.00032</v>
      </c>
      <c r="F699" s="379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43">
      <c r="A700" s="377" t="n">
        <v>672</v>
      </c>
      <c r="B700" s="377" t="inlineStr">
        <is>
          <t>01.1.01.09-0026</t>
        </is>
      </c>
      <c r="C700" s="376" t="inlineStr">
        <is>
          <t>Шнур асбестовый общего назначения марки ШАОН диаметром 8-10 мм</t>
        </is>
      </c>
      <c r="D700" s="377" t="inlineStr">
        <is>
          <t>т</t>
        </is>
      </c>
      <c r="E700" s="262" t="n">
        <v>0.00015</v>
      </c>
      <c r="F700" s="379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43">
      <c r="A701" s="377" t="n">
        <v>673</v>
      </c>
      <c r="B701" s="377" t="inlineStr">
        <is>
          <t>12.1.02.14-0002</t>
        </is>
      </c>
      <c r="C701" s="376" t="inlineStr">
        <is>
          <t>Толь с крупнозернистой посыпкой марки ТВК-350</t>
        </is>
      </c>
      <c r="D701" s="377" t="inlineStr">
        <is>
          <t>м2</t>
        </is>
      </c>
      <c r="E701" s="262" t="n">
        <v>0.5991</v>
      </c>
      <c r="F701" s="379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43">
      <c r="A702" s="377" t="n">
        <v>674</v>
      </c>
      <c r="B702" s="377" t="inlineStr">
        <is>
          <t>14.3.02.05-0202</t>
        </is>
      </c>
      <c r="C702" s="376" t="inlineStr">
        <is>
          <t>Краски силикатные зеленая и красная</t>
        </is>
      </c>
      <c r="D702" s="377" t="inlineStr">
        <is>
          <t>т</t>
        </is>
      </c>
      <c r="E702" s="262" t="n">
        <v>0.00099</v>
      </c>
      <c r="F702" s="379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43">
      <c r="A703" s="377" t="n">
        <v>675</v>
      </c>
      <c r="B703" s="377" t="inlineStr">
        <is>
          <t>08.1.02.25-0101</t>
        </is>
      </c>
      <c r="C703" s="376" t="inlineStr">
        <is>
          <t>Наконечники для полиэтиленовых труб</t>
        </is>
      </c>
      <c r="D703" s="377" t="inlineStr">
        <is>
          <t>кг</t>
        </is>
      </c>
      <c r="E703" s="262" t="n">
        <v>0.13766</v>
      </c>
      <c r="F703" s="379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43">
      <c r="A704" s="377" t="n">
        <v>676</v>
      </c>
      <c r="B704" s="377" t="inlineStr">
        <is>
          <t>01.3.05.38-0241</t>
        </is>
      </c>
      <c r="C704" s="376" t="inlineStr">
        <is>
          <t>Метиленхлорид</t>
        </is>
      </c>
      <c r="D704" s="377" t="inlineStr">
        <is>
          <t>кг</t>
        </is>
      </c>
      <c r="E704" s="262" t="n">
        <v>0.232381</v>
      </c>
      <c r="F704" s="379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43">
      <c r="A705" s="377" t="n">
        <v>677</v>
      </c>
      <c r="B705" s="377" t="inlineStr">
        <is>
          <t>01.7.19.04-0002</t>
        </is>
      </c>
      <c r="C705" s="376" t="inlineStr">
        <is>
          <t>Пластина резиновая рулонная вулканизированная</t>
        </is>
      </c>
      <c r="D705" s="377" t="inlineStr">
        <is>
          <t>кг</t>
        </is>
      </c>
      <c r="E705" s="262" t="n">
        <v>0.16</v>
      </c>
      <c r="F705" s="379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43">
      <c r="A706" s="377" t="n">
        <v>678</v>
      </c>
      <c r="B706" s="377" t="inlineStr">
        <is>
          <t>08.3.03.04-0043</t>
        </is>
      </c>
      <c r="C706" s="376" t="inlineStr">
        <is>
          <t>Проволока черная диаметром 1,1 мм</t>
        </is>
      </c>
      <c r="D706" s="377" t="inlineStr">
        <is>
          <t>т</t>
        </is>
      </c>
      <c r="E706" s="262" t="n">
        <v>0.000324</v>
      </c>
      <c r="F706" s="379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43">
      <c r="A707" s="377" t="n">
        <v>679</v>
      </c>
      <c r="B707" s="377" t="inlineStr">
        <is>
          <t>01.7.15.07-0021</t>
        </is>
      </c>
      <c r="C707" s="376" t="inlineStr">
        <is>
          <t>Дюбели распорные полиэтиленовые 6х30 мм</t>
        </is>
      </c>
      <c r="D707" s="377" t="inlineStr">
        <is>
          <t>1000 шт.</t>
        </is>
      </c>
      <c r="E707" s="262" t="n">
        <v>0.01</v>
      </c>
      <c r="F707" s="379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43">
      <c r="A708" s="377" t="n">
        <v>680</v>
      </c>
      <c r="B708" s="377" t="inlineStr">
        <is>
          <t>14.1.05.03-0012</t>
        </is>
      </c>
      <c r="C708" s="376" t="inlineStr">
        <is>
          <t>Клей фенолполивинилацетатный марки БФ-2, сорт I</t>
        </is>
      </c>
      <c r="D708" s="377" t="inlineStr">
        <is>
          <t>т</t>
        </is>
      </c>
      <c r="E708" s="262" t="n">
        <v>0.00016</v>
      </c>
      <c r="F708" s="379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43">
      <c r="A709" s="377" t="n">
        <v>681</v>
      </c>
      <c r="B709" s="377" t="inlineStr">
        <is>
          <t>01.7.15.11-0022</t>
        </is>
      </c>
      <c r="C709" s="376" t="inlineStr">
        <is>
          <t>Шайбы диаметром 8-12 мм</t>
        </is>
      </c>
      <c r="D709" s="377" t="inlineStr">
        <is>
          <t>кг</t>
        </is>
      </c>
      <c r="E709" s="262" t="n">
        <v>0.0516</v>
      </c>
      <c r="F709" s="379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43">
      <c r="A710" s="377" t="n">
        <v>682</v>
      </c>
      <c r="B710" s="377" t="inlineStr">
        <is>
          <t>01.7.15.14-0166</t>
        </is>
      </c>
      <c r="C710" s="376" t="inlineStr">
        <is>
          <t>Шурупы с полукруглой головкой 5х35 мм</t>
        </is>
      </c>
      <c r="D710" s="377" t="inlineStr">
        <is>
          <t>т</t>
        </is>
      </c>
      <c r="E710" s="262" t="n">
        <v>5e-05</v>
      </c>
      <c r="F710" s="379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43">
      <c r="A711" s="377" t="n">
        <v>683</v>
      </c>
      <c r="B711" s="377" t="inlineStr">
        <is>
          <t>04.3.01.07-0011</t>
        </is>
      </c>
      <c r="C711" s="376" t="inlineStr">
        <is>
          <t>Раствор готовый отделочный тяжелый, известковый 1:2,0</t>
        </is>
      </c>
      <c r="D711" s="377" t="inlineStr">
        <is>
          <t>м3</t>
        </is>
      </c>
      <c r="E711" s="262" t="n">
        <v>0.001202</v>
      </c>
      <c r="F711" s="379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43">
      <c r="A712" s="377" t="n">
        <v>684</v>
      </c>
      <c r="B712" s="377" t="inlineStr">
        <is>
          <t>01.7.15.06-0123</t>
        </is>
      </c>
      <c r="C712" s="376" t="inlineStr">
        <is>
          <t>Гвозди строительные с плоской головкой 1,8х60 мм</t>
        </is>
      </c>
      <c r="D712" s="377" t="inlineStr">
        <is>
          <t>т</t>
        </is>
      </c>
      <c r="E712" s="262" t="n">
        <v>5.4e-05</v>
      </c>
      <c r="F712" s="379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43">
      <c r="A713" s="377" t="n">
        <v>685</v>
      </c>
      <c r="B713" s="377" t="inlineStr">
        <is>
          <t>14.5.09.10-0001</t>
        </is>
      </c>
      <c r="C713" s="376" t="inlineStr">
        <is>
          <t>Толуол каменноугольный и сланцевый марки А</t>
        </is>
      </c>
      <c r="D713" s="377" t="inlineStr">
        <is>
          <t>т</t>
        </is>
      </c>
      <c r="E713" s="262" t="n">
        <v>4e-06</v>
      </c>
      <c r="F713" s="379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43">
      <c r="A714" s="377" t="n">
        <v>686</v>
      </c>
      <c r="B714" s="377" t="inlineStr">
        <is>
          <t>01.7.15.03-0012</t>
        </is>
      </c>
      <c r="C714" s="376" t="inlineStr">
        <is>
          <t>Болты с гайками и шайбами для санитарно-технических работ диаметром 10 мм</t>
        </is>
      </c>
      <c r="D714" s="377" t="inlineStr">
        <is>
          <t>т</t>
        </is>
      </c>
      <c r="E714" s="262" t="n">
        <v>1e-05</v>
      </c>
      <c r="F714" s="379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43">
      <c r="A715" s="377" t="n">
        <v>687</v>
      </c>
      <c r="B715" s="377" t="inlineStr">
        <is>
          <t>14.5.05.02-0001</t>
        </is>
      </c>
      <c r="C715" s="376" t="inlineStr">
        <is>
          <t>Олифа натуральная</t>
        </is>
      </c>
      <c r="D715" s="377" t="inlineStr">
        <is>
          <t>кг</t>
        </is>
      </c>
      <c r="E715" s="262" t="n">
        <v>0.003</v>
      </c>
      <c r="F715" s="379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43">
      <c r="A716" s="377" t="n">
        <v>688</v>
      </c>
      <c r="B716" s="377" t="inlineStr">
        <is>
          <t>03.1.02.03-0015</t>
        </is>
      </c>
      <c r="C716" s="376" t="inlineStr">
        <is>
          <t>Известь строительная негашеная хлорная, марки А</t>
        </is>
      </c>
      <c r="D716" s="377" t="inlineStr">
        <is>
          <t>кг</t>
        </is>
      </c>
      <c r="E716" s="262" t="n">
        <v>0.037635</v>
      </c>
      <c r="F716" s="379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43">
      <c r="A717" s="377" t="n">
        <v>689</v>
      </c>
      <c r="B717" s="377" t="inlineStr">
        <is>
          <t>02.4.03.02-0001</t>
        </is>
      </c>
      <c r="C717" s="376" t="inlineStr">
        <is>
          <t>Пемза шлаковая (щебень пористый из металлургического шлака), марка 600, фракция 5-10 мм</t>
        </is>
      </c>
      <c r="D717" s="377" t="inlineStr">
        <is>
          <t>м3</t>
        </is>
      </c>
      <c r="E717" s="262" t="n">
        <v>0.000758</v>
      </c>
      <c r="F717" s="379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43">
      <c r="A718" s="377" t="n"/>
      <c r="B718" s="377" t="n"/>
      <c r="C718" s="376" t="inlineStr">
        <is>
          <t>Итого прочие материалы</t>
        </is>
      </c>
      <c r="D718" s="377" t="n"/>
      <c r="E718" s="378" t="n"/>
      <c r="F718" s="379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43">
      <c r="A719" s="377" t="n"/>
      <c r="B719" s="377" t="n"/>
      <c r="C719" s="364" t="inlineStr">
        <is>
          <t>Итого по разделу «Материалы»</t>
        </is>
      </c>
      <c r="D719" s="377" t="n"/>
      <c r="E719" s="378" t="n"/>
      <c r="F719" s="379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43">
      <c r="A720" s="377" t="n"/>
      <c r="B720" s="377" t="n"/>
      <c r="C720" s="376" t="inlineStr">
        <is>
          <t>ИТОГО ПО РМ</t>
        </is>
      </c>
      <c r="D720" s="377" t="n"/>
      <c r="E720" s="378" t="n"/>
      <c r="F720" s="379" t="n"/>
      <c r="G720" s="270">
        <f>G14+G80+G719</f>
        <v/>
      </c>
      <c r="H720" s="380" t="n"/>
      <c r="I720" s="270" t="n"/>
      <c r="J720" s="270">
        <f>J14+J80+J719</f>
        <v/>
      </c>
    </row>
    <row r="721" ht="14.25" customFormat="1" customHeight="1" s="343">
      <c r="A721" s="377" t="n"/>
      <c r="B721" s="377" t="n"/>
      <c r="C721" s="376" t="inlineStr">
        <is>
          <t>Накладные расходы</t>
        </is>
      </c>
      <c r="D721" s="287">
        <f>ROUND(G721/(G$16+$G$14),2)</f>
        <v/>
      </c>
      <c r="E721" s="378" t="n"/>
      <c r="F721" s="379" t="n"/>
      <c r="G721" s="270" t="n">
        <v>587297</v>
      </c>
      <c r="H721" s="380" t="n"/>
      <c r="I721" s="270" t="n"/>
      <c r="J721" s="270">
        <f>ROUND(D721*(J14+J16),2)</f>
        <v/>
      </c>
    </row>
    <row r="722" ht="14.25" customFormat="1" customHeight="1" s="343">
      <c r="A722" s="377" t="n"/>
      <c r="B722" s="377" t="n"/>
      <c r="C722" s="376" t="inlineStr">
        <is>
          <t>Сметная прибыль</t>
        </is>
      </c>
      <c r="D722" s="287">
        <f>ROUND(G722/(G$14+G$16),2)</f>
        <v/>
      </c>
      <c r="E722" s="378" t="n"/>
      <c r="F722" s="379" t="n"/>
      <c r="G722" s="270" t="n">
        <v>385492</v>
      </c>
      <c r="H722" s="380" t="n"/>
      <c r="I722" s="270" t="n"/>
      <c r="J722" s="270">
        <f>ROUND(D722*(J14+J16),2)</f>
        <v/>
      </c>
    </row>
    <row r="723" ht="14.25" customFormat="1" customHeight="1" s="343">
      <c r="A723" s="377" t="n"/>
      <c r="B723" s="377" t="n"/>
      <c r="C723" s="376" t="inlineStr">
        <is>
          <t>Итого СМР (с НР и СП)</t>
        </is>
      </c>
      <c r="D723" s="377" t="n"/>
      <c r="E723" s="378" t="n"/>
      <c r="F723" s="379" t="n"/>
      <c r="G723" s="270">
        <f>ROUND((G14+G80+G719+G721+G722),2)</f>
        <v/>
      </c>
      <c r="H723" s="380" t="n"/>
      <c r="I723" s="270" t="n"/>
      <c r="J723" s="270">
        <f>ROUND((J14+J80+J719+J721+J722),2)</f>
        <v/>
      </c>
    </row>
    <row r="724" ht="14.25" customFormat="1" customHeight="1" s="343">
      <c r="A724" s="377" t="n"/>
      <c r="B724" s="377" t="n"/>
      <c r="C724" s="376" t="inlineStr">
        <is>
          <t>ВСЕГО СМР + ОБОРУДОВАНИЕ</t>
        </is>
      </c>
      <c r="D724" s="377" t="n"/>
      <c r="E724" s="378" t="n"/>
      <c r="F724" s="379" t="n"/>
      <c r="G724" s="270">
        <f>G723+G112</f>
        <v/>
      </c>
      <c r="H724" s="380" t="n"/>
      <c r="I724" s="270" t="n"/>
      <c r="J724" s="270">
        <f>J723+J112</f>
        <v/>
      </c>
    </row>
    <row r="725" ht="34.5" customFormat="1" customHeight="1" s="343">
      <c r="A725" s="377" t="n"/>
      <c r="B725" s="377" t="n"/>
      <c r="C725" s="376" t="inlineStr">
        <is>
          <t>ИТОГО ПОКАЗАТЕЛЬ НА ЕД. ИЗМ.</t>
        </is>
      </c>
      <c r="D725" s="377" t="inlineStr">
        <is>
          <t>ед.</t>
        </is>
      </c>
      <c r="E725" s="321">
        <f>1188/396</f>
        <v/>
      </c>
      <c r="F725" s="379" t="n"/>
      <c r="G725" s="270">
        <f>G724/E725</f>
        <v/>
      </c>
      <c r="H725" s="380" t="n"/>
      <c r="I725" s="270" t="n"/>
      <c r="J725" s="270">
        <f>J724/E725</f>
        <v/>
      </c>
    </row>
    <row r="727" ht="14.25" customFormat="1" customHeight="1" s="343">
      <c r="A727" s="337" t="inlineStr">
        <is>
          <t>Составил ______________________     Е. М. Добровольская</t>
        </is>
      </c>
    </row>
    <row r="728" ht="14.25" customFormat="1" customHeight="1" s="343">
      <c r="A728" s="344" t="inlineStr">
        <is>
          <t xml:space="preserve">                         (подпись, инициалы, фамилия)</t>
        </is>
      </c>
    </row>
    <row r="729" ht="14.25" customFormat="1" customHeight="1" s="343">
      <c r="A729" s="337" t="n"/>
    </row>
    <row r="730" ht="14.25" customFormat="1" customHeight="1" s="343">
      <c r="A730" s="337" t="inlineStr">
        <is>
          <t>Проверил ______________________        А.В. Костянецкая</t>
        </is>
      </c>
    </row>
    <row r="731" ht="14.25" customFormat="1" customHeight="1" s="343">
      <c r="A731" s="344" t="inlineStr">
        <is>
          <t xml:space="preserve">                        (подпись, инициалы, фамилия)</t>
        </is>
      </c>
    </row>
  </sheetData>
  <mergeCells count="20">
    <mergeCell ref="A5:J5"/>
    <mergeCell ref="H9:H10"/>
    <mergeCell ref="B15:H15"/>
    <mergeCell ref="B114:H114"/>
    <mergeCell ref="C9:C10"/>
    <mergeCell ref="E9:E10"/>
    <mergeCell ref="H3:J3"/>
    <mergeCell ref="B81:H81"/>
    <mergeCell ref="B115:H115"/>
    <mergeCell ref="B9:B10"/>
    <mergeCell ref="D9:D10"/>
    <mergeCell ref="B18:H18"/>
    <mergeCell ref="B12:H12"/>
    <mergeCell ref="A8:H8"/>
    <mergeCell ref="F9:G9"/>
    <mergeCell ref="B17:H17"/>
    <mergeCell ref="A9:A10"/>
    <mergeCell ref="B82:H82"/>
    <mergeCell ref="D7:J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tabSelected="1" view="pageBreakPreview" topLeftCell="A33" zoomScale="55" zoomScaleSheetLayoutView="55" workbookViewId="0">
      <selection activeCell="AH42" sqref="AH42"/>
    </sheetView>
  </sheetViews>
  <sheetFormatPr baseColWidth="8" defaultRowHeight="15"/>
  <cols>
    <col width="5.5703125" customWidth="1" style="334" min="1" max="1"/>
    <col width="17.42578125" customWidth="1" style="334" min="2" max="2"/>
    <col width="39.140625" customWidth="1" style="334" min="3" max="3"/>
    <col width="10.5703125" customWidth="1" style="334" min="4" max="4"/>
    <col width="13.85546875" customWidth="1" style="334" min="5" max="5"/>
    <col width="13.425781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30.75" customHeight="1" s="334">
      <c r="A4" s="348" t="inlineStr">
        <is>
          <t>Наименование разрабатываемого показателя УНЦ — Здания ОПУ, РЩ. Количество присоединений линий электропередачи к РУ от 3 до 5, 220(150) кВ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4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7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4">
      <c r="A9" s="211" t="n"/>
      <c r="B9" s="37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4">
      <c r="A10" s="377" t="n"/>
      <c r="B10" s="364" t="n"/>
      <c r="C10" s="376" t="inlineStr">
        <is>
          <t>ИТОГО ИНЖЕНЕРНОЕ ОБОРУДОВАНИЕ</t>
        </is>
      </c>
      <c r="D10" s="364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61.5" customHeight="1" s="334">
      <c r="A12" s="377" t="n">
        <v>1</v>
      </c>
      <c r="B12" s="247" t="inlineStr">
        <is>
          <t>64.2.03.04-0004</t>
        </is>
      </c>
      <c r="C12" s="376">
        <f>'Прил.5 Расчет СМР и ОБ'!C83</f>
        <v/>
      </c>
      <c r="D12" s="377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34">
      <c r="A13" s="377" t="n">
        <v>2</v>
      </c>
      <c r="B13" s="247" t="inlineStr">
        <is>
          <t>64.2.03.06-0011</t>
        </is>
      </c>
      <c r="C13" s="376">
        <f>'Прил.5 Расчет СМР и ОБ'!C84</f>
        <v/>
      </c>
      <c r="D13" s="377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34">
      <c r="A14" s="377" t="n">
        <v>3</v>
      </c>
      <c r="B14" s="247" t="inlineStr">
        <is>
          <t>64.2.03.06-0011</t>
        </is>
      </c>
      <c r="C14" s="376">
        <f>'Прил.5 Расчет СМР и ОБ'!C85</f>
        <v/>
      </c>
      <c r="D14" s="377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34">
      <c r="A15" s="377" t="n">
        <v>4</v>
      </c>
      <c r="B15" s="247" t="inlineStr">
        <is>
          <t>64.2.03.04-0004</t>
        </is>
      </c>
      <c r="C15" s="376">
        <f>'Прил.5 Расчет СМР и ОБ'!C86</f>
        <v/>
      </c>
      <c r="D15" s="377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34">
      <c r="A16" s="377" t="n">
        <v>5</v>
      </c>
      <c r="B16" s="247" t="inlineStr">
        <is>
          <t>18.5.06.01-0014</t>
        </is>
      </c>
      <c r="C16" s="376">
        <f>'Прил.5 Расчет СМР и ОБ'!C87</f>
        <v/>
      </c>
      <c r="D16" s="377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34">
      <c r="A17" s="377" t="n">
        <v>6</v>
      </c>
      <c r="B17" s="247" t="inlineStr">
        <is>
          <t>64.2.03.04-0004</t>
        </is>
      </c>
      <c r="C17" s="376">
        <f>'Прил.5 Расчет СМР и ОБ'!C88</f>
        <v/>
      </c>
      <c r="D17" s="377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34">
      <c r="A18" s="377" t="n">
        <v>7</v>
      </c>
      <c r="B18" s="247" t="inlineStr">
        <is>
          <t>64.2.03.06-0021</t>
        </is>
      </c>
      <c r="C18" s="376">
        <f>'Прил.5 Расчет СМР и ОБ'!C90</f>
        <v/>
      </c>
      <c r="D18" s="377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34">
      <c r="A19" s="377" t="n">
        <v>8</v>
      </c>
      <c r="B19" s="247" t="inlineStr">
        <is>
          <t>18.5.06.01-0005</t>
        </is>
      </c>
      <c r="C19" s="376">
        <f>'Прил.5 Расчет СМР и ОБ'!C91</f>
        <v/>
      </c>
      <c r="D19" s="377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34">
      <c r="A20" s="377" t="n">
        <v>9</v>
      </c>
      <c r="B20" s="247" t="inlineStr">
        <is>
          <t>18.5.06.01-0016</t>
        </is>
      </c>
      <c r="C20" s="376">
        <f>'Прил.5 Расчет СМР и ОБ'!C92</f>
        <v/>
      </c>
      <c r="D20" s="377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34">
      <c r="A21" s="377" t="n">
        <v>10</v>
      </c>
      <c r="B21" s="247" t="inlineStr">
        <is>
          <t>69.2.02.05-0162</t>
        </is>
      </c>
      <c r="C21" s="376">
        <f>'Прил.5 Расчет СМР и ОБ'!C93</f>
        <v/>
      </c>
      <c r="D21" s="377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34">
      <c r="A22" s="377" t="n">
        <v>11</v>
      </c>
      <c r="B22" s="247" t="inlineStr">
        <is>
          <t>68.1.01.07-0002</t>
        </is>
      </c>
      <c r="C22" s="376">
        <f>'Прил.5 Расчет СМР и ОБ'!C94</f>
        <v/>
      </c>
      <c r="D22" s="377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34">
      <c r="A23" s="377" t="n">
        <v>12</v>
      </c>
      <c r="B23" s="247" t="inlineStr">
        <is>
          <t>64.1.04.03-0014</t>
        </is>
      </c>
      <c r="C23" s="376">
        <f>'Прил.5 Расчет СМР и ОБ'!C95</f>
        <v/>
      </c>
      <c r="D23" s="377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34">
      <c r="A24" s="377" t="n">
        <v>13</v>
      </c>
      <c r="B24" s="247" t="inlineStr">
        <is>
          <t>18.5.06.01-0004</t>
        </is>
      </c>
      <c r="C24" s="376">
        <f>'Прил.5 Расчет СМР и ОБ'!C96</f>
        <v/>
      </c>
      <c r="D24" s="377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34">
      <c r="A25" s="377" t="n">
        <v>14</v>
      </c>
      <c r="B25" s="247" t="inlineStr">
        <is>
          <t>18.5.06.01-0011</t>
        </is>
      </c>
      <c r="C25" s="376">
        <f>'Прил.5 Расчет СМР и ОБ'!C97</f>
        <v/>
      </c>
      <c r="D25" s="377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34">
      <c r="A26" s="377" t="n">
        <v>15</v>
      </c>
      <c r="B26" s="247" t="inlineStr">
        <is>
          <t>18.5.06.01-0005</t>
        </is>
      </c>
      <c r="C26" s="376">
        <f>'Прил.5 Расчет СМР и ОБ'!C98</f>
        <v/>
      </c>
      <c r="D26" s="377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34">
      <c r="A27" s="377" t="n">
        <v>16</v>
      </c>
      <c r="B27" s="247" t="inlineStr">
        <is>
          <t>18.5.06.01-0009</t>
        </is>
      </c>
      <c r="C27" s="376">
        <f>'Прил.5 Расчет СМР и ОБ'!C99</f>
        <v/>
      </c>
      <c r="D27" s="377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34">
      <c r="A28" s="377" t="n">
        <v>17</v>
      </c>
      <c r="B28" s="247" t="inlineStr">
        <is>
          <t>18.5.06.01-0009</t>
        </is>
      </c>
      <c r="C28" s="376">
        <f>'Прил.5 Расчет СМР и ОБ'!C100</f>
        <v/>
      </c>
      <c r="D28" s="377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34">
      <c r="A29" s="377" t="n">
        <v>18</v>
      </c>
      <c r="B29" s="247" t="inlineStr">
        <is>
          <t>18.5.06.01-0009</t>
        </is>
      </c>
      <c r="C29" s="376">
        <f>'Прил.5 Расчет СМР и ОБ'!C101</f>
        <v/>
      </c>
      <c r="D29" s="377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34">
      <c r="A30" s="377" t="n">
        <v>19</v>
      </c>
      <c r="B30" s="247" t="inlineStr">
        <is>
          <t>69.2.02.05-0172</t>
        </is>
      </c>
      <c r="C30" s="376">
        <f>'Прил.5 Расчет СМР и ОБ'!C102</f>
        <v/>
      </c>
      <c r="D30" s="377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34">
      <c r="A31" s="377" t="n">
        <v>20</v>
      </c>
      <c r="B31" s="247" t="inlineStr">
        <is>
          <t>62.1.01.09-0016</t>
        </is>
      </c>
      <c r="C31" s="376">
        <f>'Прил.5 Расчет СМР и ОБ'!C103</f>
        <v/>
      </c>
      <c r="D31" s="377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34">
      <c r="A32" s="377" t="n">
        <v>21</v>
      </c>
      <c r="B32" s="247" t="inlineStr">
        <is>
          <t>62.3.02.01-0001</t>
        </is>
      </c>
      <c r="C32" s="376">
        <f>'Прил.5 Расчет СМР и ОБ'!C104</f>
        <v/>
      </c>
      <c r="D32" s="377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34">
      <c r="A33" s="377" t="n">
        <v>22</v>
      </c>
      <c r="B33" s="247" t="inlineStr">
        <is>
          <t>62.1.02.16-0007</t>
        </is>
      </c>
      <c r="C33" s="376">
        <f>'Прил.5 Расчет СМР и ОБ'!C105</f>
        <v/>
      </c>
      <c r="D33" s="377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34">
      <c r="A34" s="377" t="n">
        <v>23</v>
      </c>
      <c r="B34" s="247" t="inlineStr">
        <is>
          <t>62.1.01.09-0017</t>
        </is>
      </c>
      <c r="C34" s="376">
        <f>'Прил.5 Расчет СМР и ОБ'!C106</f>
        <v/>
      </c>
      <c r="D34" s="377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34">
      <c r="A35" s="377" t="n">
        <v>24</v>
      </c>
      <c r="B35" s="247" t="inlineStr">
        <is>
          <t>62.3.02.02-0001</t>
        </is>
      </c>
      <c r="C35" s="376">
        <f>'Прил.5 Расчет СМР и ОБ'!C107</f>
        <v/>
      </c>
      <c r="D35" s="377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34">
      <c r="A36" s="377" t="n">
        <v>25</v>
      </c>
      <c r="B36" s="247" t="inlineStr">
        <is>
          <t>62.3.02.02-0032</t>
        </is>
      </c>
      <c r="C36" s="376">
        <f>'Прил.5 Расчет СМР и ОБ'!C108</f>
        <v/>
      </c>
      <c r="D36" s="377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34">
      <c r="A37" s="377" t="n">
        <v>26</v>
      </c>
      <c r="B37" s="247" t="inlineStr">
        <is>
          <t>62.1.02.22-0032</t>
        </is>
      </c>
      <c r="C37" s="376">
        <f>'Прил.5 Расчет СМР и ОБ'!C109</f>
        <v/>
      </c>
      <c r="D37" s="377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34">
      <c r="A38" s="377" t="n">
        <v>27</v>
      </c>
      <c r="B38" s="247" t="inlineStr">
        <is>
          <t>62.1.01.09-0015</t>
        </is>
      </c>
      <c r="C38" s="376">
        <f>'Прил.5 Расчет СМР и ОБ'!C110</f>
        <v/>
      </c>
      <c r="D38" s="377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34">
      <c r="A39" s="377" t="n"/>
      <c r="B39" s="376" t="n"/>
      <c r="C39" s="376" t="inlineStr">
        <is>
          <t>ИТОГО ТЕХНОЛОГИЧЕСКОЕ ОБОРУДОВАНИЕ</t>
        </is>
      </c>
      <c r="D39" s="376" t="n"/>
      <c r="E39" s="393" t="n"/>
      <c r="F39" s="379" t="n"/>
      <c r="G39" s="270">
        <f>SUM(G12:G38)</f>
        <v/>
      </c>
    </row>
    <row r="40" ht="19.5" customHeight="1" s="334">
      <c r="A40" s="377" t="n"/>
      <c r="B40" s="376" t="n"/>
      <c r="C40" s="376" t="inlineStr">
        <is>
          <t>Всего по разделу «Оборудование»</t>
        </is>
      </c>
      <c r="D40" s="376" t="n"/>
      <c r="E40" s="393" t="n"/>
      <c r="F40" s="379" t="n"/>
      <c r="G40" s="270">
        <f>G10+G39</f>
        <v/>
      </c>
    </row>
    <row r="41">
      <c r="A41" s="341" t="n"/>
      <c r="B41" s="342" t="n"/>
      <c r="C41" s="341" t="n"/>
      <c r="D41" s="341" t="n"/>
      <c r="E41" s="341" t="n"/>
      <c r="F41" s="341" t="n"/>
      <c r="G41" s="341" t="n"/>
    </row>
    <row r="42">
      <c r="A42" s="337" t="inlineStr">
        <is>
          <t>Составил ______________________    Е. М. Добровольская</t>
        </is>
      </c>
      <c r="B42" s="343" t="n"/>
      <c r="C42" s="343" t="n"/>
      <c r="D42" s="341" t="n"/>
      <c r="E42" s="341" t="n"/>
      <c r="F42" s="341" t="n"/>
      <c r="G42" s="341" t="n"/>
    </row>
    <row r="43">
      <c r="A43" s="344" t="inlineStr">
        <is>
          <t xml:space="preserve">                         (подпись, инициалы, фамилия)</t>
        </is>
      </c>
      <c r="B43" s="343" t="n"/>
      <c r="C43" s="343" t="n"/>
      <c r="D43" s="341" t="n"/>
      <c r="E43" s="341" t="n"/>
      <c r="F43" s="341" t="n"/>
      <c r="G43" s="341" t="n"/>
    </row>
    <row r="44">
      <c r="A44" s="337" t="n"/>
      <c r="B44" s="343" t="n"/>
      <c r="C44" s="343" t="n"/>
      <c r="D44" s="341" t="n"/>
      <c r="E44" s="341" t="n"/>
      <c r="F44" s="341" t="n"/>
      <c r="G44" s="341" t="n"/>
    </row>
    <row r="45">
      <c r="A45" s="337" t="inlineStr">
        <is>
          <t>Проверил ______________________        А.В. Костянецкая</t>
        </is>
      </c>
      <c r="B45" s="343" t="n"/>
      <c r="C45" s="343" t="n"/>
      <c r="D45" s="341" t="n"/>
      <c r="E45" s="341" t="n"/>
      <c r="F45" s="341" t="n"/>
      <c r="G45" s="341" t="n"/>
    </row>
    <row r="46">
      <c r="A46" s="344" t="inlineStr">
        <is>
          <t xml:space="preserve">                        (подпись, инициалы, фамилия)</t>
        </is>
      </c>
      <c r="B46" s="343" t="n"/>
      <c r="C46" s="343" t="n"/>
      <c r="D46" s="341" t="n"/>
      <c r="E46" s="341" t="n"/>
      <c r="F46" s="341" t="n"/>
      <c r="G46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fitToHeight="0" cellComments="atEnd"/>
  <rowBreaks count="1" manualBreakCount="1">
    <brk id="37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6" sqref="D16"/>
    </sheetView>
  </sheetViews>
  <sheetFormatPr baseColWidth="8" defaultColWidth="8.85546875" defaultRowHeight="15"/>
  <cols>
    <col width="18.140625" customWidth="1" style="334" min="1" max="1"/>
    <col width="27.42578125" customWidth="1" style="334" min="2" max="2"/>
    <col width="34.28515625" customWidth="1" style="334" min="3" max="3"/>
    <col width="32" customWidth="1" style="334" min="4" max="4"/>
    <col width="8.85546875" customWidth="1" style="334" min="5" max="5"/>
  </cols>
  <sheetData>
    <row r="1">
      <c r="B1" s="337" t="n"/>
      <c r="C1" s="337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5" t="inlineStr">
        <is>
          <t>Расчет показателя УНЦ</t>
        </is>
      </c>
    </row>
    <row r="4">
      <c r="A4" s="345" t="n"/>
      <c r="B4" s="345" t="n"/>
      <c r="C4" s="345" t="n"/>
      <c r="D4" s="345" t="n"/>
    </row>
    <row r="5" ht="55.15" customHeight="1" s="334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ОБ'!D7:J7</f>
        <v/>
      </c>
    </row>
    <row r="6">
      <c r="A6" s="348" t="inlineStr">
        <is>
          <t>Единица измерения  — 1 ячейка</t>
        </is>
      </c>
      <c r="D6" s="348" t="n"/>
    </row>
    <row r="7">
      <c r="A7" s="337" t="n"/>
      <c r="B7" s="337" t="n"/>
      <c r="C7" s="337" t="n"/>
      <c r="D7" s="33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63" customHeight="1" s="334">
      <c r="A11" s="377" t="inlineStr">
        <is>
          <t>33-02-02</t>
        </is>
      </c>
      <c r="B11" s="377" t="inlineStr">
        <is>
          <t xml:space="preserve">УНЦ зданий ОПУ, РЩ </t>
        </is>
      </c>
      <c r="C11" s="339">
        <f>D5</f>
        <v/>
      </c>
      <c r="D11" s="340">
        <f>'Прил.4 РМ'!C40/1000</f>
        <v/>
      </c>
    </row>
    <row r="12">
      <c r="A12" s="341" t="n"/>
      <c r="B12" s="342" t="n"/>
      <c r="C12" s="341" t="n"/>
      <c r="D12" s="341" t="n"/>
    </row>
    <row r="13">
      <c r="A13" s="337" t="inlineStr">
        <is>
          <t>Составил ______________________      Е. М. Добровольская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37" t="n"/>
      <c r="B15" s="343" t="n"/>
      <c r="C15" s="343" t="n"/>
      <c r="D15" s="341" t="n"/>
    </row>
    <row r="16">
      <c r="A16" s="337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style="334" min="1" max="1"/>
    <col width="40.570312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89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4">
      <c r="B10" s="362" t="n">
        <v>1</v>
      </c>
      <c r="C10" s="362" t="n">
        <v>2</v>
      </c>
      <c r="D10" s="362" t="n">
        <v>3</v>
      </c>
    </row>
    <row r="11" ht="45" customHeight="1" s="33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3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34">
      <c r="B14" s="36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4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4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34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34">
      <c r="B20" s="223" t="n"/>
    </row>
    <row r="21" ht="18.75" customHeight="1" s="334">
      <c r="B21" s="223" t="n"/>
    </row>
    <row r="22" ht="18.75" customHeight="1" s="334">
      <c r="B22" s="223" t="n"/>
    </row>
    <row r="23" ht="18.75" customHeight="1" s="334">
      <c r="B23" s="223" t="n"/>
    </row>
    <row r="26">
      <c r="B26" s="337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7" t="n"/>
      <c r="C28" s="343" t="n"/>
    </row>
    <row r="29">
      <c r="B29" s="337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I14" sqref="I14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42578125" customWidth="1" style="334" min="5" max="5"/>
    <col width="43.85546875" customWidth="1" style="334" min="6" max="6"/>
    <col width="9.140625" customWidth="1" style="334" min="7" max="7"/>
  </cols>
  <sheetData>
    <row r="2" ht="17.4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34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34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34">
      <c r="A7" s="17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8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34">
      <c r="A8" s="17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8">
        <f>1973/12</f>
        <v/>
      </c>
      <c r="F8" s="326" t="inlineStr">
        <is>
          <t>Производственный календарь 2023 год
(40-часов.неделя)</t>
        </is>
      </c>
      <c r="G8" s="181" t="n"/>
    </row>
    <row r="9" ht="15.75" customHeight="1" s="334">
      <c r="A9" s="175" t="inlineStr">
        <is>
          <t>1.3</t>
        </is>
      </c>
      <c r="B9" s="32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8" t="n">
        <v>1</v>
      </c>
      <c r="F9" s="326" t="n"/>
      <c r="G9" s="181" t="n"/>
    </row>
    <row r="10" ht="15.75" customHeight="1" s="334">
      <c r="A10" s="175" t="inlineStr">
        <is>
          <t>1.4</t>
        </is>
      </c>
      <c r="B10" s="326" t="inlineStr">
        <is>
          <t>Средний разряд работ</t>
        </is>
      </c>
      <c r="C10" s="362" t="n"/>
      <c r="D10" s="362" t="n"/>
      <c r="E10" s="182" t="n">
        <v>3.4</v>
      </c>
      <c r="F10" s="326" t="inlineStr">
        <is>
          <t>РТМ</t>
        </is>
      </c>
      <c r="G10" s="181" t="n"/>
    </row>
    <row r="11" ht="78.75" customHeight="1" s="334">
      <c r="A11" s="175" t="inlineStr">
        <is>
          <t>1.5</t>
        </is>
      </c>
      <c r="B11" s="32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3" t="n">
        <v>1.247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34">
      <c r="A12" s="17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34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2025-01-24T11:59:48Z</dcterms:modified>
  <cp:lastModifiedBy>REDMIBOOK</cp:lastModifiedBy>
  <cp:lastPrinted>2023-11-27T07:52:36Z</cp:lastPrinted>
</cp:coreProperties>
</file>