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xlnm.Print_Titles" localSheetId="2">'Прил.3'!$9:$11</definedName>
    <definedName name="_xlnm.Print_Area" localSheetId="2">'Прил.3'!$A$1:$H$1005</definedName>
    <definedName name="_xlnm.Print_Titles" localSheetId="4">'Прил.5 Расчет СМР и ОБ'!$9:$11</definedName>
    <definedName name="_xlnm.Print_Area" localSheetId="4">'Прил.5 Расчет СМР и ОБ'!$A$1:$J$1110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#,##0.000"/>
    <numFmt numFmtId="166" formatCode="0.0"/>
    <numFmt numFmtId="167" formatCode="#,##0.0000"/>
    <numFmt numFmtId="168" formatCode="#,##0.00000"/>
    <numFmt numFmtId="169" formatCode="#,##0.0"/>
    <numFmt numFmtId="170" formatCode="0.0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Times New Roman"/>
      <color rgb="FFFF0000"/>
      <sz val="12"/>
    </font>
    <font>
      <name val="Times New Roman"/>
      <color rgb="FF000000"/>
      <sz val="14"/>
      <vertAlign val="superscript"/>
    </font>
    <font>
      <name val="Times New Roman"/>
      <b val="1"/>
      <color rgb="FF000000"/>
      <sz val="12"/>
    </font>
    <font>
      <name val="Arial"/>
      <color rgb="FF0070C0"/>
      <sz val="11"/>
    </font>
    <font>
      <name val="Calibri"/>
      <b val="1"/>
      <color rgb="FF000000"/>
      <sz val="11"/>
    </font>
    <font>
      <name val="Calibri"/>
      <b val="1"/>
      <color rgb="FF000000"/>
      <sz val="11"/>
      <vertAlign val="subscript"/>
    </font>
    <font>
      <name val="Times New Roman"/>
      <color rgb="FF000000"/>
      <sz val="12"/>
      <vertAlign val="subscript"/>
    </font>
    <font>
      <name val="Times New Roman"/>
      <b val="1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0" fontId="8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1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0" fontId="8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0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0" fontId="8" fillId="0" borderId="0" applyAlignment="1" pivotButton="0" quotePrefix="0" xfId="0">
      <alignment horizontal="justify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pivotButton="0" quotePrefix="0" xfId="0"/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justify" vertical="center" wrapText="1"/>
    </xf>
    <xf numFmtId="0" fontId="10" fillId="0" borderId="0" applyAlignment="1" pivotButton="0" quotePrefix="0" xfId="0">
      <alignment wrapText="1"/>
    </xf>
    <xf numFmtId="49" fontId="8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vertical="center" wrapText="1"/>
    </xf>
    <xf numFmtId="0" fontId="8" fillId="0" borderId="3" applyAlignment="1" pivotButton="0" quotePrefix="0" xfId="0">
      <alignment horizontal="justify"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8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center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65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1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 wrapText="1"/>
    </xf>
    <xf numFmtId="2" fontId="2" fillId="0" borderId="0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justify" vertical="center"/>
    </xf>
    <xf numFmtId="0" fontId="8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center" vertical="center" wrapText="1"/>
    </xf>
    <xf numFmtId="166" fontId="8" fillId="0" borderId="0" pivotButton="0" quotePrefix="0" xfId="0"/>
    <xf numFmtId="4" fontId="12" fillId="0" borderId="1" applyAlignment="1" pivotButton="0" quotePrefix="0" xfId="0">
      <alignment vertical="top"/>
    </xf>
    <xf numFmtId="0" fontId="12" fillId="0" borderId="0" pivotButton="0" quotePrefix="0" xfId="0"/>
    <xf numFmtId="0" fontId="8" fillId="0" borderId="1" applyAlignment="1" pivotButton="0" quotePrefix="0" xfId="0">
      <alignment vertical="top"/>
    </xf>
    <xf numFmtId="14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top" wrapText="1"/>
    </xf>
    <xf numFmtId="0" fontId="8" fillId="0" borderId="1" applyAlignment="1" pivotButton="0" quotePrefix="0" xfId="0">
      <alignment vertical="top" wrapText="1"/>
    </xf>
    <xf numFmtId="4" fontId="8" fillId="0" borderId="1" applyAlignment="1" pivotButton="0" quotePrefix="0" xfId="0">
      <alignment vertical="top"/>
    </xf>
    <xf numFmtId="49" fontId="0" fillId="0" borderId="0" pivotButton="0" quotePrefix="0" xfId="0"/>
    <xf numFmtId="0" fontId="12" fillId="0" borderId="1" applyAlignment="1" pivotButton="0" quotePrefix="0" xfId="0">
      <alignment vertical="top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 wrapText="1"/>
    </xf>
    <xf numFmtId="4" fontId="8" fillId="0" borderId="0" applyAlignment="1" pivotButton="0" quotePrefix="0" xfId="0">
      <alignment horizontal="left"/>
    </xf>
    <xf numFmtId="0" fontId="8" fillId="0" borderId="1" applyAlignment="1" pivotButton="0" quotePrefix="0" xfId="0">
      <alignment horizontal="center" vertical="top"/>
    </xf>
    <xf numFmtId="0" fontId="8" fillId="0" borderId="0" applyAlignment="1" pivotButton="0" quotePrefix="0" xfId="0">
      <alignment vertical="center"/>
    </xf>
    <xf numFmtId="0" fontId="2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7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4" fontId="1" fillId="0" borderId="0" pivotButton="0" quotePrefix="0" xfId="0"/>
    <xf numFmtId="0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0" fontId="13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left" vertical="center" wrapText="1"/>
    </xf>
    <xf numFmtId="2" fontId="2" fillId="0" borderId="4" applyAlignment="1" pivotButton="0" quotePrefix="0" xfId="0">
      <alignment horizontal="center" vertical="center" wrapText="1"/>
    </xf>
    <xf numFmtId="4" fontId="2" fillId="0" borderId="4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164" fontId="1" fillId="0" borderId="0" pivotButton="0" quotePrefix="0" xfId="0"/>
    <xf numFmtId="0" fontId="9" fillId="0" borderId="0" applyAlignment="1" pivotButton="0" quotePrefix="0" xfId="0">
      <alignment vertical="center"/>
    </xf>
    <xf numFmtId="2" fontId="2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169" fontId="8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170" fontId="8" fillId="2" borderId="1" applyAlignment="1" pivotButton="0" quotePrefix="0" xfId="0">
      <alignment horizontal="center" vertical="center"/>
    </xf>
    <xf numFmtId="0" fontId="8" fillId="0" borderId="1" applyAlignment="1" pivotButton="0" quotePrefix="0" xfId="0">
      <alignment wrapText="1"/>
    </xf>
    <xf numFmtId="0" fontId="12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4" fontId="4" fillId="0" borderId="0" pivotButton="0" quotePrefix="0" xfId="0"/>
    <xf numFmtId="4" fontId="8" fillId="0" borderId="1" applyAlignment="1" pivotButton="0" quotePrefix="0" xfId="0">
      <alignment horizontal="center" vertical="center" wrapText="1"/>
    </xf>
    <xf numFmtId="164" fontId="8" fillId="0" borderId="1" applyAlignment="1" pivotButton="0" quotePrefix="0" xfId="0">
      <alignment horizontal="right" vertical="center"/>
    </xf>
    <xf numFmtId="164" fontId="8" fillId="0" borderId="1" applyAlignment="1" pivotButton="0" quotePrefix="0" xfId="0">
      <alignment horizontal="right" vertical="center" wrapText="1"/>
    </xf>
    <xf numFmtId="164" fontId="12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justify" vertical="center"/>
    </xf>
    <xf numFmtId="0" fontId="8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2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12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 wrapText="1"/>
    </xf>
    <xf numFmtId="0" fontId="8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B21" zoomScaleNormal="55" workbookViewId="0">
      <selection activeCell="C30" sqref="C30"/>
    </sheetView>
  </sheetViews>
  <sheetFormatPr baseColWidth="8" defaultRowHeight="15.75"/>
  <cols>
    <col width="9.140625" customWidth="1" style="74" min="1" max="2"/>
    <col width="51.7109375" customWidth="1" style="74" min="3" max="3"/>
    <col width="47" customWidth="1" style="74" min="4" max="4"/>
    <col width="14.28515625" customWidth="1" style="73" min="5" max="5"/>
    <col width="12.140625" customWidth="1" style="73" min="6" max="6"/>
    <col width="12.28515625" customWidth="1" style="73" min="7" max="7"/>
    <col width="15" customWidth="1" style="73" min="8" max="8"/>
  </cols>
  <sheetData>
    <row r="1">
      <c r="E1" s="74" t="n"/>
      <c r="F1" s="74" t="n"/>
      <c r="G1" s="74" t="n"/>
      <c r="H1" s="74" t="n"/>
      <c r="I1" s="74" t="n"/>
    </row>
    <row r="2">
      <c r="E2" s="74" t="n"/>
      <c r="F2" s="74" t="n"/>
      <c r="G2" s="74" t="n"/>
      <c r="H2" s="74" t="n"/>
      <c r="I2" s="74" t="n"/>
    </row>
    <row r="3">
      <c r="B3" s="153" t="inlineStr">
        <is>
          <t>Приложение № 1</t>
        </is>
      </c>
      <c r="E3" s="74" t="n"/>
      <c r="F3" s="74" t="n"/>
      <c r="G3" s="74" t="n"/>
      <c r="H3" s="74" t="n"/>
      <c r="I3" s="74" t="n"/>
    </row>
    <row r="4">
      <c r="B4" s="154" t="inlineStr">
        <is>
          <t>Сравнительная таблица отбора объекта-представителя</t>
        </is>
      </c>
      <c r="E4" s="74" t="n"/>
      <c r="F4" s="74" t="n"/>
      <c r="G4" s="74" t="n"/>
      <c r="H4" s="74" t="n"/>
      <c r="I4" s="74" t="n"/>
    </row>
    <row r="5">
      <c r="B5" s="47" t="n"/>
      <c r="C5" s="47" t="n"/>
      <c r="D5" s="47" t="n"/>
      <c r="E5" s="74" t="n"/>
      <c r="F5" s="74" t="n"/>
      <c r="G5" s="74" t="n"/>
      <c r="H5" s="74" t="n"/>
      <c r="I5" s="74" t="n"/>
    </row>
    <row r="6">
      <c r="B6" s="47" t="n"/>
      <c r="C6" s="47" t="n"/>
      <c r="D6" s="47" t="n"/>
      <c r="E6" s="74" t="n"/>
      <c r="F6" s="74" t="n"/>
      <c r="G6" s="74" t="n"/>
      <c r="H6" s="74" t="n"/>
      <c r="I6" s="74" t="n"/>
    </row>
    <row r="7" ht="31.5" customHeight="1" s="73">
      <c r="B7" s="152" t="inlineStr">
        <is>
          <t>Наименование разрабатываемого показателя УНЦ - Здание ЗПС 220-500 кВ</t>
        </is>
      </c>
      <c r="E7" s="48" t="n"/>
      <c r="F7" s="74" t="n"/>
      <c r="G7" s="74" t="n"/>
      <c r="H7" s="74" t="n"/>
      <c r="I7" s="74" t="n"/>
    </row>
    <row r="8" ht="15.75" customHeight="1" s="73">
      <c r="B8" s="93" t="inlineStr">
        <is>
          <t xml:space="preserve">Сопоставимый уровень цен: </t>
        </is>
      </c>
      <c r="C8" s="93" t="n"/>
      <c r="D8" s="93">
        <f>D22</f>
        <v/>
      </c>
      <c r="E8" s="74" t="n"/>
      <c r="F8" s="74" t="n"/>
      <c r="G8" s="74" t="n"/>
      <c r="H8" s="74" t="n"/>
      <c r="I8" s="74" t="n"/>
    </row>
    <row r="9" ht="15.75" customHeight="1" s="73">
      <c r="B9" s="152" t="inlineStr">
        <is>
          <t>Единица измерения  — 1 единица (здание)</t>
        </is>
      </c>
      <c r="E9" s="48" t="n"/>
      <c r="F9" s="74" t="n"/>
      <c r="G9" s="74" t="n"/>
      <c r="H9" s="74" t="n"/>
      <c r="I9" s="74" t="n"/>
    </row>
    <row r="10">
      <c r="B10" s="152" t="n"/>
      <c r="E10" s="74" t="n"/>
      <c r="F10" s="74" t="n"/>
      <c r="G10" s="74" t="n"/>
      <c r="H10" s="74" t="n"/>
      <c r="I10" s="74" t="n"/>
    </row>
    <row r="11">
      <c r="B11" s="157" t="inlineStr">
        <is>
          <t>№ п/п</t>
        </is>
      </c>
      <c r="C11" s="157" t="inlineStr">
        <is>
          <t>Параметр</t>
        </is>
      </c>
      <c r="D11" s="157" t="inlineStr">
        <is>
          <t>Объект-представитель</t>
        </is>
      </c>
      <c r="E11" s="48" t="n"/>
      <c r="F11" s="74" t="n"/>
      <c r="G11" s="74" t="n"/>
      <c r="H11" s="74" t="n"/>
      <c r="I11" s="74" t="n"/>
    </row>
    <row r="12" ht="147.75" customHeight="1" s="73">
      <c r="B12" s="157" t="n">
        <v>1</v>
      </c>
      <c r="C12" s="57" t="inlineStr">
        <is>
          <t>Наименование объекта-представителя</t>
        </is>
      </c>
      <c r="D12" s="1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0,5 км)</t>
        </is>
      </c>
      <c r="E12" s="74" t="n"/>
      <c r="F12" s="74" t="n"/>
      <c r="G12" s="74" t="n"/>
      <c r="H12" s="74" t="n"/>
      <c r="I12" s="74" t="n"/>
    </row>
    <row r="13">
      <c r="B13" s="157" t="n">
        <v>2</v>
      </c>
      <c r="C13" s="57" t="inlineStr">
        <is>
          <t>Наименование субъекта Российской Федерации</t>
        </is>
      </c>
      <c r="D13" s="157" t="inlineStr">
        <is>
          <t>Ленинградская область</t>
        </is>
      </c>
      <c r="E13" s="74" t="n"/>
      <c r="F13" s="74" t="n"/>
      <c r="G13" s="74" t="n"/>
      <c r="H13" s="74" t="n"/>
      <c r="I13" s="74" t="n"/>
    </row>
    <row r="14">
      <c r="B14" s="157" t="n">
        <v>3</v>
      </c>
      <c r="C14" s="57" t="inlineStr">
        <is>
          <t>Климатический район и подрайон</t>
        </is>
      </c>
      <c r="D14" s="157" t="inlineStr">
        <is>
          <t>IIВ</t>
        </is>
      </c>
      <c r="E14" s="74" t="n"/>
      <c r="F14" s="74" t="n"/>
      <c r="G14" s="74" t="n"/>
      <c r="H14" s="74" t="n"/>
      <c r="I14" s="74" t="n"/>
    </row>
    <row r="15">
      <c r="B15" s="157" t="n">
        <v>4</v>
      </c>
      <c r="C15" s="57" t="inlineStr">
        <is>
          <t>Мощность объекта</t>
        </is>
      </c>
      <c r="D15" s="157" t="n">
        <v>1</v>
      </c>
      <c r="E15" s="74" t="n"/>
      <c r="F15" s="74" t="n"/>
      <c r="G15" s="74" t="n"/>
      <c r="H15" s="74" t="n"/>
      <c r="I15" s="74" t="n"/>
    </row>
    <row r="16" ht="100.5" customHeight="1" s="73">
      <c r="B16" s="157" t="n">
        <v>5</v>
      </c>
      <c r="C16" s="6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7" t="inlineStr">
        <is>
          <t>Здание ЗПС - трехэтажное (+подвал) - 4531 м2</t>
        </is>
      </c>
      <c r="E16" s="74" t="n"/>
      <c r="F16" s="74" t="n"/>
      <c r="G16" s="74" t="n"/>
      <c r="H16" s="74" t="n"/>
      <c r="I16" s="74" t="n"/>
    </row>
    <row r="17" ht="82.5" customHeight="1" s="73">
      <c r="B17" s="157" t="n">
        <v>6</v>
      </c>
      <c r="C17" s="6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1">
        <f>SUM(D18:D21)</f>
        <v/>
      </c>
      <c r="E17" s="51" t="n"/>
      <c r="F17" s="74" t="n"/>
      <c r="G17" s="74" t="n"/>
      <c r="H17" s="74" t="n"/>
      <c r="I17" s="74" t="n"/>
    </row>
    <row r="18">
      <c r="B18" s="52" t="inlineStr">
        <is>
          <t>6.1</t>
        </is>
      </c>
      <c r="C18" s="57" t="inlineStr">
        <is>
          <t>строительно-монтажные работы</t>
        </is>
      </c>
      <c r="D18" s="151" t="n">
        <v>197488.9912557</v>
      </c>
      <c r="E18" s="74" t="n"/>
      <c r="F18" s="74" t="n"/>
      <c r="G18" s="74" t="n"/>
      <c r="H18" s="74" t="n"/>
      <c r="I18" s="74" t="n"/>
    </row>
    <row r="19">
      <c r="B19" s="52" t="inlineStr">
        <is>
          <t>6.2</t>
        </is>
      </c>
      <c r="C19" s="57" t="inlineStr">
        <is>
          <t>оборудование и инвентарь</t>
        </is>
      </c>
      <c r="D19" s="151" t="n">
        <v>59174.7946628</v>
      </c>
      <c r="E19" s="74" t="n"/>
      <c r="F19" s="74" t="n"/>
      <c r="G19" s="74" t="n"/>
      <c r="H19" s="74" t="n"/>
      <c r="I19" s="74" t="n"/>
    </row>
    <row r="20">
      <c r="B20" s="52" t="inlineStr">
        <is>
          <t>6.3</t>
        </is>
      </c>
      <c r="C20" s="57" t="inlineStr">
        <is>
          <t>пусконаладочные работы</t>
        </is>
      </c>
      <c r="D20" s="62" t="n"/>
      <c r="E20" s="74" t="n"/>
      <c r="F20" s="74" t="n"/>
      <c r="G20" s="74" t="n"/>
      <c r="H20" s="74" t="n"/>
      <c r="I20" s="74" t="n"/>
    </row>
    <row r="21">
      <c r="B21" s="52" t="inlineStr">
        <is>
          <t>6.4</t>
        </is>
      </c>
      <c r="C21" s="53" t="inlineStr">
        <is>
          <t>прочие и лимитированные затраты</t>
        </is>
      </c>
      <c r="D21" s="151">
        <f>D18*3.9%+(D18+D18*3.9%)*2.1%</f>
        <v/>
      </c>
      <c r="E21" s="74" t="n"/>
      <c r="F21" s="74" t="n"/>
      <c r="G21" s="74" t="n"/>
      <c r="H21" s="74" t="n"/>
      <c r="I21" s="74" t="n"/>
    </row>
    <row r="22">
      <c r="B22" s="157" t="n">
        <v>7</v>
      </c>
      <c r="C22" s="53" t="inlineStr">
        <is>
          <t>Сопоставимый уровень цен</t>
        </is>
      </c>
      <c r="D22" s="157" t="inlineStr">
        <is>
          <t>2 кв. 2018 г</t>
        </is>
      </c>
      <c r="E22" s="51" t="n"/>
      <c r="F22" s="74" t="n"/>
      <c r="G22" s="74" t="n"/>
      <c r="H22" s="74" t="n"/>
      <c r="I22" s="74" t="n"/>
    </row>
    <row r="23" ht="119.25" customHeight="1" s="73">
      <c r="B23" s="157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1">
        <f>D17</f>
        <v/>
      </c>
      <c r="E23" s="74" t="n"/>
      <c r="F23" s="74" t="n"/>
      <c r="G23" s="74" t="n"/>
      <c r="H23" s="74" t="n"/>
      <c r="I23" s="74" t="n"/>
    </row>
    <row r="24" ht="47.25" customHeight="1" s="73">
      <c r="B24" s="157" t="n">
        <v>9</v>
      </c>
      <c r="C24" s="68" t="inlineStr">
        <is>
          <t>Приведенная сметная стоимость на единицу мощности, тыс. руб. (строка 8/строку 4)</t>
        </is>
      </c>
      <c r="D24" s="151">
        <f>D23/D15</f>
        <v/>
      </c>
      <c r="E24" s="51" t="n"/>
      <c r="F24" s="74" t="n"/>
      <c r="G24" s="74" t="n"/>
      <c r="H24" s="74" t="n"/>
      <c r="I24" s="74" t="n"/>
    </row>
    <row r="25">
      <c r="B25" s="157" t="n">
        <v>10</v>
      </c>
      <c r="C25" s="57" t="inlineStr">
        <is>
          <t>Примечание</t>
        </is>
      </c>
      <c r="D25" s="57" t="n"/>
      <c r="E25" s="74" t="n"/>
      <c r="F25" s="74" t="n"/>
      <c r="G25" s="74" t="n"/>
      <c r="H25" s="74" t="n"/>
      <c r="I25" s="74" t="n"/>
    </row>
    <row r="26">
      <c r="B26" s="193" t="n"/>
      <c r="C26" s="56" t="n"/>
      <c r="D26" s="56" t="n"/>
      <c r="E26" s="74" t="n"/>
      <c r="F26" s="74" t="n"/>
      <c r="G26" s="74" t="n"/>
      <c r="H26" s="74" t="n"/>
      <c r="I26" s="74" t="n"/>
    </row>
    <row r="27">
      <c r="B27" s="93" t="n"/>
      <c r="E27" s="74" t="n"/>
      <c r="F27" s="74" t="n"/>
      <c r="G27" s="74" t="n"/>
      <c r="H27" s="74" t="n"/>
      <c r="I27" s="74" t="n"/>
    </row>
    <row r="28">
      <c r="B28" s="74" t="inlineStr">
        <is>
          <t>Составил ______________________        Д.Ю. Нефедова</t>
        </is>
      </c>
      <c r="E28" s="74" t="n"/>
      <c r="F28" s="74" t="n"/>
      <c r="G28" s="74" t="n"/>
      <c r="H28" s="74" t="n"/>
      <c r="I28" s="74" t="n"/>
    </row>
    <row r="29" ht="22.5" customHeight="1" s="73">
      <c r="B29" s="58" t="inlineStr">
        <is>
          <t xml:space="preserve">                         (подпись, инициалы, фамилия)</t>
        </is>
      </c>
      <c r="E29" s="74" t="n"/>
      <c r="F29" s="74" t="n"/>
      <c r="G29" s="74" t="n"/>
      <c r="H29" s="74" t="n"/>
      <c r="I29" s="74" t="n"/>
    </row>
    <row r="30">
      <c r="E30" s="74" t="n"/>
      <c r="F30" s="74" t="n"/>
      <c r="G30" s="74" t="n"/>
      <c r="H30" s="74" t="n"/>
      <c r="I30" s="74" t="n"/>
    </row>
    <row r="31">
      <c r="B31" s="74" t="inlineStr">
        <is>
          <t>Проверил ______________________        А.В. Костянецкая</t>
        </is>
      </c>
      <c r="E31" s="74" t="n"/>
      <c r="F31" s="74" t="n"/>
      <c r="G31" s="74" t="n"/>
      <c r="H31" s="74" t="n"/>
      <c r="I31" s="74" t="n"/>
    </row>
    <row r="32" ht="22.5" customHeight="1" s="73">
      <c r="B32" s="58" t="inlineStr">
        <is>
          <t xml:space="preserve">                        (подпись, инициалы, фамилия)</t>
        </is>
      </c>
      <c r="E32" s="74" t="n"/>
      <c r="F32" s="74" t="n"/>
      <c r="G32" s="74" t="n"/>
      <c r="H32" s="74" t="n"/>
      <c r="I32" s="74" t="n"/>
    </row>
    <row r="33">
      <c r="E33" s="74" t="n"/>
      <c r="F33" s="74" t="n"/>
      <c r="G33" s="74" t="n"/>
      <c r="H33" s="74" t="n"/>
      <c r="I33" s="74" t="n"/>
    </row>
    <row r="34">
      <c r="E34" s="74" t="n"/>
      <c r="F34" s="74" t="n"/>
      <c r="G34" s="74" t="n"/>
      <c r="H34" s="74" t="n"/>
      <c r="I34" s="74" t="n"/>
    </row>
    <row r="35">
      <c r="E35" s="74" t="n"/>
      <c r="F35" s="74" t="n"/>
      <c r="G35" s="74" t="n"/>
      <c r="H35" s="74" t="n"/>
      <c r="I35" s="74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view="pageBreakPreview" topLeftCell="A7" zoomScale="85" zoomScaleNormal="85" workbookViewId="0">
      <selection activeCell="E27" sqref="E27"/>
    </sheetView>
  </sheetViews>
  <sheetFormatPr baseColWidth="8" defaultRowHeight="15"/>
  <cols>
    <col width="5.5703125" customWidth="1" style="73" min="1" max="1"/>
    <col width="35.28515625" customWidth="1" style="73" min="3" max="3"/>
    <col width="13.85546875" customWidth="1" style="73" min="4" max="4"/>
    <col width="24.85546875" customWidth="1" style="73" min="5" max="5"/>
    <col width="14.5703125" customWidth="1" style="73" min="6" max="6"/>
    <col width="14.85546875" customWidth="1" style="73" min="7" max="7"/>
    <col width="12.85546875" customWidth="1" style="73" min="8" max="8"/>
    <col width="11.85546875" customWidth="1" style="73" min="9" max="9"/>
    <col width="15.140625" customWidth="1" style="73" min="10" max="10"/>
    <col width="12.28515625" customWidth="1" style="73" min="12" max="15"/>
  </cols>
  <sheetData>
    <row r="1" ht="15.75" customHeight="1" s="73">
      <c r="A1" s="74" t="n"/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</row>
    <row r="2" ht="15.75" customHeight="1" s="73">
      <c r="A2" s="74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</row>
    <row r="3" ht="15.75" customHeight="1" s="73">
      <c r="A3" s="74" t="n"/>
      <c r="B3" s="153" t="inlineStr">
        <is>
          <t>Приложение № 2</t>
        </is>
      </c>
    </row>
    <row r="4" ht="15.75" customHeight="1" s="73">
      <c r="A4" s="74" t="n"/>
      <c r="B4" s="154" t="inlineStr">
        <is>
          <t>Расчет стоимости основных видов работ для выбора объекта-представителя</t>
        </is>
      </c>
    </row>
    <row r="5" ht="15.75" customHeight="1" s="73">
      <c r="A5" s="74" t="n"/>
      <c r="B5" s="47" t="n"/>
      <c r="C5" s="47" t="n"/>
      <c r="D5" s="47" t="n"/>
      <c r="E5" s="47" t="n"/>
      <c r="F5" s="47" t="n"/>
      <c r="G5" s="47" t="n"/>
      <c r="H5" s="47" t="n"/>
      <c r="I5" s="47" t="n"/>
      <c r="J5" s="47" t="n"/>
    </row>
    <row r="6" ht="15.75" customHeight="1" s="73">
      <c r="A6" s="74" t="n"/>
      <c r="B6" s="155">
        <f>'Прил.1 Сравнит табл'!B7</f>
        <v/>
      </c>
    </row>
    <row r="7" ht="15.75" customHeight="1" s="73">
      <c r="A7" s="74" t="n"/>
      <c r="B7" s="152">
        <f>'Прил.1 Сравнит табл'!B9</f>
        <v/>
      </c>
    </row>
    <row r="8" ht="15.75" customHeight="1" s="73">
      <c r="A8" s="74" t="n"/>
      <c r="B8" s="152" t="n"/>
      <c r="C8" s="74" t="n"/>
      <c r="D8" s="74" t="n"/>
      <c r="E8" s="74" t="n"/>
      <c r="F8" s="74" t="n"/>
      <c r="G8" s="74" t="n"/>
      <c r="H8" s="74" t="n"/>
      <c r="I8" s="74" t="n"/>
      <c r="J8" s="74" t="n"/>
    </row>
    <row r="9" ht="15.75" customHeight="1" s="73">
      <c r="A9" s="74" t="n"/>
      <c r="B9" s="157" t="inlineStr">
        <is>
          <t>№ п/п</t>
        </is>
      </c>
      <c r="C9" s="1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7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</row>
    <row r="10" ht="15.75" customHeight="1" s="73">
      <c r="A10" s="74" t="n"/>
      <c r="B10" s="198" t="n"/>
      <c r="C10" s="198" t="n"/>
      <c r="D10" s="157" t="inlineStr">
        <is>
          <t>Номер сметы</t>
        </is>
      </c>
      <c r="E10" s="157" t="inlineStr">
        <is>
          <t>Наименование сметы</t>
        </is>
      </c>
      <c r="F10" s="157" t="inlineStr">
        <is>
          <t>Сметная стоимость в уровне цен 2 кв. 2018 г., тыс. руб.</t>
        </is>
      </c>
      <c r="G10" s="196" t="n"/>
      <c r="H10" s="196" t="n"/>
      <c r="I10" s="196" t="n"/>
      <c r="J10" s="197" t="n"/>
    </row>
    <row r="11" ht="63" customHeight="1" s="73">
      <c r="A11" s="74" t="n"/>
      <c r="B11" s="199" t="n"/>
      <c r="C11" s="199" t="n"/>
      <c r="D11" s="199" t="n"/>
      <c r="E11" s="199" t="n"/>
      <c r="F11" s="157" t="inlineStr">
        <is>
          <t>Строительные работы</t>
        </is>
      </c>
      <c r="G11" s="157" t="inlineStr">
        <is>
          <t>Монтажные работы</t>
        </is>
      </c>
      <c r="H11" s="157" t="inlineStr">
        <is>
          <t>Оборудование</t>
        </is>
      </c>
      <c r="I11" s="157" t="inlineStr">
        <is>
          <t>Прочее</t>
        </is>
      </c>
      <c r="J11" s="157" t="inlineStr">
        <is>
          <t>Всего</t>
        </is>
      </c>
    </row>
    <row r="12" ht="63" customHeight="1" s="73">
      <c r="A12" s="74" t="n"/>
      <c r="B12" s="129" t="n">
        <v>1</v>
      </c>
      <c r="C12" s="157" t="inlineStr">
        <is>
          <t>Здание ЗПС - трехэтажное (+подвал) - 4531 м2</t>
        </is>
      </c>
      <c r="D12" s="63" t="inlineStr">
        <is>
          <t>02-01-01</t>
        </is>
      </c>
      <c r="E12" s="57" t="inlineStr">
        <is>
          <t>Конструктивные и объемно-планировочные решения</t>
        </is>
      </c>
      <c r="F12" s="148">
        <f>7.57/1000*11039989.9</f>
        <v/>
      </c>
      <c r="G12" s="148" t="n"/>
      <c r="H12" s="148" t="n"/>
      <c r="I12" s="148" t="n"/>
      <c r="J12" s="149">
        <f>SUM(F12:I12)</f>
        <v/>
      </c>
    </row>
    <row r="13" ht="31.5" customHeight="1" s="73">
      <c r="A13" s="74" t="n"/>
      <c r="B13" s="198" t="n"/>
      <c r="C13" s="198" t="n"/>
      <c r="D13" s="63" t="inlineStr">
        <is>
          <t>02-01-02</t>
        </is>
      </c>
      <c r="E13" s="57" t="inlineStr">
        <is>
          <t>Архитектурные решения</t>
        </is>
      </c>
      <c r="F13" s="148">
        <f>7.57/1000*9831482.41</f>
        <v/>
      </c>
      <c r="G13" s="148" t="n"/>
      <c r="H13" s="148" t="n"/>
      <c r="I13" s="148" t="n"/>
      <c r="J13" s="149">
        <f>SUM(F13:I13)</f>
        <v/>
      </c>
    </row>
    <row r="14" ht="31.5" customHeight="1" s="73">
      <c r="A14" s="74" t="n"/>
      <c r="B14" s="198" t="n"/>
      <c r="C14" s="198" t="n"/>
      <c r="D14" s="63" t="inlineStr">
        <is>
          <t>02-01-03</t>
        </is>
      </c>
      <c r="E14" s="57" t="inlineStr">
        <is>
          <t>Внутреннее водоотведение</t>
        </is>
      </c>
      <c r="F14" s="148">
        <f>7.57/1000*100349.11</f>
        <v/>
      </c>
      <c r="G14" s="148">
        <f>7.57/1000*10370.68</f>
        <v/>
      </c>
      <c r="H14" s="148" t="n"/>
      <c r="I14" s="148" t="n"/>
      <c r="J14" s="149">
        <f>SUM(F14:I14)</f>
        <v/>
      </c>
    </row>
    <row r="15" ht="31.5" customHeight="1" s="73">
      <c r="A15" s="74" t="n"/>
      <c r="B15" s="198" t="n"/>
      <c r="C15" s="198" t="n"/>
      <c r="D15" s="63" t="inlineStr">
        <is>
          <t>02-01-04</t>
        </is>
      </c>
      <c r="E15" s="57" t="inlineStr">
        <is>
          <t>Внутреннее водоснабжение</t>
        </is>
      </c>
      <c r="F15" s="148">
        <f>7.57/1000*162998.24</f>
        <v/>
      </c>
      <c r="G15" s="148" t="n"/>
      <c r="H15" s="148" t="n"/>
      <c r="I15" s="148" t="n"/>
      <c r="J15" s="149">
        <f>SUM(F15:I15)</f>
        <v/>
      </c>
    </row>
    <row r="16" ht="63" customHeight="1" s="73">
      <c r="A16" s="74" t="n"/>
      <c r="B16" s="198" t="n"/>
      <c r="C16" s="198" t="n"/>
      <c r="D16" s="63" t="inlineStr">
        <is>
          <t>02-01-05</t>
        </is>
      </c>
      <c r="E16" s="57" t="inlineStr">
        <is>
          <t>Отопление, вентиляция и кондиционирование воздуха</t>
        </is>
      </c>
      <c r="F16" s="148">
        <f>7.57/1000*1998083.63</f>
        <v/>
      </c>
      <c r="G16" s="148">
        <f>7.57/1000*61970.05</f>
        <v/>
      </c>
      <c r="H16" s="148">
        <f>4.46*6258929.92/1000</f>
        <v/>
      </c>
      <c r="I16" s="148" t="n"/>
      <c r="J16" s="149">
        <f>SUM(F16:I16)</f>
        <v/>
      </c>
    </row>
    <row r="17" ht="15.75" customHeight="1" s="73">
      <c r="A17" s="74" t="n"/>
      <c r="B17" s="198" t="n"/>
      <c r="C17" s="198" t="n"/>
      <c r="D17" s="63" t="inlineStr">
        <is>
          <t>02-01-06</t>
        </is>
      </c>
      <c r="E17" s="57" t="inlineStr">
        <is>
          <t>Внутреннее освещение</t>
        </is>
      </c>
      <c r="F17" s="148" t="n"/>
      <c r="G17" s="148">
        <f>7.57/1000*1694002.36</f>
        <v/>
      </c>
      <c r="H17" s="148" t="n"/>
      <c r="I17" s="148" t="n"/>
      <c r="J17" s="149">
        <f>SUM(F17:I17)</f>
        <v/>
      </c>
    </row>
    <row r="18" ht="47.25" customHeight="1" s="73">
      <c r="A18" s="74" t="n"/>
      <c r="B18" s="198" t="n"/>
      <c r="C18" s="198" t="n"/>
      <c r="D18" s="63" t="inlineStr">
        <is>
          <t>02-06-01</t>
        </is>
      </c>
      <c r="E18" s="57" t="inlineStr">
        <is>
          <t>Собственные нужды. Система переменного тока</t>
        </is>
      </c>
      <c r="F18" s="148" t="n"/>
      <c r="G18" s="148">
        <f>7.57/1000*1070734</f>
        <v/>
      </c>
      <c r="H18" s="148">
        <f>4.46*3103048.7/1000</f>
        <v/>
      </c>
      <c r="I18" s="148" t="n"/>
      <c r="J18" s="149">
        <f>SUM(F18:I18)</f>
        <v/>
      </c>
    </row>
    <row r="19" ht="47.25" customHeight="1" s="73">
      <c r="A19" s="74" t="n"/>
      <c r="B19" s="199" t="n"/>
      <c r="C19" s="199" t="n"/>
      <c r="D19" s="63" t="inlineStr">
        <is>
          <t>02-07-01</t>
        </is>
      </c>
      <c r="E19" s="57" t="inlineStr">
        <is>
          <t>Собственные нужды. Система оперативного постояного тока</t>
        </is>
      </c>
      <c r="F19" s="148" t="n"/>
      <c r="G19" s="148">
        <f>7.57/1000*118393.63</f>
        <v/>
      </c>
      <c r="H19" s="148">
        <f>4.46*3905912.56/1000</f>
        <v/>
      </c>
      <c r="I19" s="148" t="n"/>
      <c r="J19" s="149">
        <f>SUM(F19:I19)</f>
        <v/>
      </c>
    </row>
    <row r="20" ht="15" customHeight="1" s="73">
      <c r="A20" s="74" t="n"/>
      <c r="B20" s="156" t="inlineStr">
        <is>
          <t>Всего по объекту:</t>
        </is>
      </c>
      <c r="C20" s="196" t="n"/>
      <c r="D20" s="196" t="n"/>
      <c r="E20" s="197" t="n"/>
      <c r="F20" s="150">
        <f>SUM(F12:F19)</f>
        <v/>
      </c>
      <c r="G20" s="150">
        <f>SUM(G12:G19)</f>
        <v/>
      </c>
      <c r="H20" s="150">
        <f>SUM(H12:H19)</f>
        <v/>
      </c>
      <c r="I20" s="150">
        <f>SUM(I12:I19)</f>
        <v/>
      </c>
      <c r="J20" s="150">
        <f>SUM(F20:I20)</f>
        <v/>
      </c>
    </row>
    <row r="21" ht="15.75" customHeight="1" s="73">
      <c r="A21" s="74" t="n"/>
      <c r="B21" s="156" t="inlineStr">
        <is>
          <t>Всего по объекту в сопоставимом уровне цен 2 кв. 2018г:</t>
        </is>
      </c>
      <c r="C21" s="196" t="n"/>
      <c r="D21" s="196" t="n"/>
      <c r="E21" s="197" t="n"/>
      <c r="F21" s="150">
        <f>F20</f>
        <v/>
      </c>
      <c r="G21" s="150">
        <f>G20</f>
        <v/>
      </c>
      <c r="H21" s="150">
        <f>H20</f>
        <v/>
      </c>
      <c r="I21" s="150">
        <f>I20</f>
        <v/>
      </c>
      <c r="J21" s="150">
        <f>SUM(F21:I21)</f>
        <v/>
      </c>
    </row>
    <row r="22" ht="15.75" customHeight="1" s="73">
      <c r="A22" s="74" t="n"/>
      <c r="B22" s="152" t="n"/>
      <c r="C22" s="74" t="n"/>
      <c r="D22" s="74" t="n"/>
      <c r="E22" s="74" t="n"/>
      <c r="F22" s="74" t="n"/>
      <c r="G22" s="74" t="n"/>
      <c r="H22" s="74" t="n"/>
      <c r="I22" s="74" t="n"/>
      <c r="J22" s="74" t="n"/>
    </row>
    <row r="23" ht="15.75" customHeight="1" s="73">
      <c r="A23" s="74" t="n"/>
      <c r="B23" s="74" t="n"/>
      <c r="C23" s="74" t="n"/>
      <c r="D23" s="74" t="n"/>
      <c r="E23" s="74" t="n"/>
      <c r="F23" s="74" t="n"/>
      <c r="G23" s="74" t="n"/>
      <c r="H23" s="74" t="n"/>
      <c r="I23" s="74" t="n"/>
      <c r="J23" s="74" t="n"/>
    </row>
    <row r="24" ht="15.75" customHeight="1" s="73">
      <c r="A24" s="74" t="n"/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</row>
    <row r="25" ht="15.75" customHeight="1" s="73">
      <c r="A25" s="74" t="n"/>
      <c r="B25" s="74" t="n"/>
      <c r="C25" s="74" t="n"/>
      <c r="D25" s="74" t="n"/>
      <c r="E25" s="74" t="n"/>
      <c r="F25" s="74" t="n"/>
      <c r="G25" s="74" t="n"/>
      <c r="H25" s="74" t="n"/>
      <c r="I25" s="74" t="n"/>
      <c r="J25" s="74" t="n"/>
    </row>
    <row r="26" ht="15.75" customHeight="1" s="73">
      <c r="A26" s="74" t="n"/>
      <c r="B26" s="74" t="inlineStr">
        <is>
          <t>Составил ______________________        Д.Ю. Нефедова</t>
        </is>
      </c>
      <c r="C26" s="74" t="n"/>
      <c r="D26" s="74" t="n"/>
      <c r="E26" s="74" t="n"/>
      <c r="F26" s="74" t="n"/>
      <c r="G26" s="74" t="n"/>
      <c r="H26" s="74" t="n"/>
      <c r="I26" s="74" t="n"/>
      <c r="J26" s="74" t="n"/>
    </row>
    <row r="27" ht="22.5" customHeight="1" s="73">
      <c r="A27" s="74" t="n"/>
      <c r="B27" s="58" t="inlineStr">
        <is>
          <t xml:space="preserve">                         (подпись, инициалы, фамилия)</t>
        </is>
      </c>
      <c r="C27" s="74" t="n"/>
      <c r="D27" s="74" t="n"/>
      <c r="E27" s="74" t="n"/>
      <c r="F27" s="74" t="n"/>
      <c r="G27" s="74" t="n"/>
      <c r="H27" s="74" t="n"/>
      <c r="I27" s="74" t="n"/>
      <c r="J27" s="74" t="n"/>
    </row>
    <row r="28" ht="15.75" customHeight="1" s="73">
      <c r="A28" s="74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</row>
    <row r="29" ht="15.75" customHeight="1" s="73">
      <c r="A29" s="74" t="n"/>
      <c r="B29" s="74" t="inlineStr">
        <is>
          <t>Проверил ______________________        А.В. Костянецкая</t>
        </is>
      </c>
      <c r="C29" s="74" t="n"/>
      <c r="D29" s="74" t="n"/>
      <c r="E29" s="74" t="n"/>
      <c r="F29" s="74" t="n"/>
      <c r="G29" s="74" t="n"/>
      <c r="H29" s="74" t="n"/>
      <c r="I29" s="74" t="n"/>
      <c r="J29" s="74" t="n"/>
    </row>
    <row r="30" ht="22.5" customHeight="1" s="73">
      <c r="A30" s="74" t="n"/>
      <c r="B30" s="58" t="inlineStr">
        <is>
          <t xml:space="preserve">                        (подпись, инициалы, фамилия)</t>
        </is>
      </c>
      <c r="C30" s="74" t="n"/>
      <c r="D30" s="74" t="n"/>
      <c r="E30" s="74" t="n"/>
      <c r="F30" s="74" t="n"/>
      <c r="G30" s="74" t="n"/>
      <c r="H30" s="74" t="n"/>
      <c r="I30" s="74" t="n"/>
      <c r="J30" s="74" t="n"/>
    </row>
  </sheetData>
  <mergeCells count="14">
    <mergeCell ref="B7:J7"/>
    <mergeCell ref="B3:J3"/>
    <mergeCell ref="D10:D11"/>
    <mergeCell ref="D9:J9"/>
    <mergeCell ref="B12:B19"/>
    <mergeCell ref="F10:J10"/>
    <mergeCell ref="B21:E21"/>
    <mergeCell ref="C12:C19"/>
    <mergeCell ref="B6:J6"/>
    <mergeCell ref="B9:B11"/>
    <mergeCell ref="B4:J4"/>
    <mergeCell ref="B20:E20"/>
    <mergeCell ref="E10:E11"/>
    <mergeCell ref="C9:C11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1005"/>
  <sheetViews>
    <sheetView view="pageBreakPreview" topLeftCell="A986" zoomScale="70" zoomScaleSheetLayoutView="70" workbookViewId="0">
      <selection activeCell="F1011" sqref="F1011"/>
    </sheetView>
  </sheetViews>
  <sheetFormatPr baseColWidth="8" defaultRowHeight="15.75"/>
  <cols>
    <col width="9.140625" customWidth="1" style="74" min="1" max="1"/>
    <col width="12.5703125" customWidth="1" style="74" min="2" max="2"/>
    <col width="22.42578125" customWidth="1" style="74" min="3" max="3"/>
    <col width="49.7109375" customWidth="1" style="74" min="4" max="4"/>
    <col width="10.140625" customWidth="1" style="74" min="5" max="5"/>
    <col width="20.7109375" customWidth="1" style="74" min="6" max="6"/>
    <col width="16.140625" customWidth="1" style="74" min="7" max="7"/>
    <col width="16.7109375" customWidth="1" style="74" min="8" max="8"/>
    <col width="9.140625" customWidth="1" style="74" min="9" max="9"/>
    <col width="19.42578125" customWidth="1" style="74" min="10" max="10"/>
    <col width="13" customWidth="1" style="73" min="11" max="11"/>
    <col width="9.140625" customWidth="1" style="73" min="12" max="13"/>
  </cols>
  <sheetData>
    <row r="1">
      <c r="K1" s="74" t="n"/>
    </row>
    <row r="2" s="73">
      <c r="A2" s="74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</row>
    <row r="3" s="73">
      <c r="A3" s="74" t="n"/>
      <c r="B3" s="74" t="n"/>
      <c r="C3" s="74" t="n"/>
      <c r="D3" s="74" t="n"/>
      <c r="E3" s="74" t="n"/>
      <c r="F3" s="74" t="n"/>
      <c r="G3" s="74" t="n"/>
      <c r="H3" s="74" t="n"/>
      <c r="I3" s="74" t="n"/>
      <c r="J3" s="74" t="n"/>
      <c r="K3" s="74" t="n"/>
    </row>
    <row r="4">
      <c r="A4" s="153" t="inlineStr">
        <is>
          <t xml:space="preserve">Приложение № 3 </t>
        </is>
      </c>
      <c r="K4" s="74" t="n"/>
    </row>
    <row r="5">
      <c r="A5" s="154" t="inlineStr">
        <is>
          <t>Объектная ресурсная ведомость</t>
        </is>
      </c>
      <c r="K5" s="74" t="n"/>
    </row>
    <row r="6" ht="18.75" customHeight="1" s="73">
      <c r="A6" s="152" t="n"/>
      <c r="K6" s="74" t="n"/>
    </row>
    <row r="7" ht="36.75" customHeight="1" s="73">
      <c r="A7" s="167">
        <f>'Прил.1 Сравнит табл'!B7</f>
        <v/>
      </c>
      <c r="K7" s="74" t="n"/>
    </row>
    <row r="8">
      <c r="A8" s="155" t="n"/>
      <c r="B8" s="155" t="n"/>
      <c r="C8" s="155" t="n"/>
      <c r="D8" s="155" t="n"/>
      <c r="E8" s="155" t="n"/>
      <c r="F8" s="155" t="n"/>
      <c r="G8" s="155" t="n"/>
      <c r="H8" s="155" t="n"/>
      <c r="K8" s="74" t="n"/>
    </row>
    <row r="9" ht="33" customHeight="1" s="73">
      <c r="A9" s="157" t="inlineStr">
        <is>
          <t>п/п</t>
        </is>
      </c>
      <c r="B9" s="157" t="inlineStr">
        <is>
          <t>№ЛСР</t>
        </is>
      </c>
      <c r="C9" s="157" t="inlineStr">
        <is>
          <t>Код ресурса</t>
        </is>
      </c>
      <c r="D9" s="157" t="inlineStr">
        <is>
          <t>Наименование ресурса</t>
        </is>
      </c>
      <c r="E9" s="157" t="inlineStr">
        <is>
          <t>Ед. изм.</t>
        </is>
      </c>
      <c r="F9" s="157" t="inlineStr">
        <is>
          <t>Кол-во единиц по данным объекта-представителя</t>
        </is>
      </c>
      <c r="G9" s="157" t="inlineStr">
        <is>
          <t>Сметная стоимость в ценах на 01.01.2000 (руб.)</t>
        </is>
      </c>
      <c r="H9" s="197" t="n"/>
      <c r="K9" s="74" t="n"/>
    </row>
    <row r="10" ht="33" customHeight="1" s="73">
      <c r="A10" s="199" t="n"/>
      <c r="B10" s="199" t="n"/>
      <c r="C10" s="199" t="n"/>
      <c r="D10" s="199" t="n"/>
      <c r="E10" s="199" t="n"/>
      <c r="F10" s="199" t="n"/>
      <c r="G10" s="157" t="inlineStr">
        <is>
          <t>на ед.изм.</t>
        </is>
      </c>
      <c r="H10" s="157" t="inlineStr">
        <is>
          <t>общая</t>
        </is>
      </c>
      <c r="K10" s="74" t="n"/>
    </row>
    <row r="11">
      <c r="A11" s="158" t="n">
        <v>1</v>
      </c>
      <c r="B11" s="158" t="n"/>
      <c r="C11" s="158" t="n">
        <v>2</v>
      </c>
      <c r="D11" s="158" t="inlineStr">
        <is>
          <t>З</t>
        </is>
      </c>
      <c r="E11" s="158" t="n">
        <v>4</v>
      </c>
      <c r="F11" s="158" t="n">
        <v>5</v>
      </c>
      <c r="G11" s="158" t="n">
        <v>6</v>
      </c>
      <c r="H11" s="158" t="n">
        <v>7</v>
      </c>
      <c r="I11" s="79" t="n"/>
      <c r="K11" s="74" t="n"/>
    </row>
    <row r="12">
      <c r="A12" s="164" t="inlineStr">
        <is>
          <t>Затраты труда рабочих</t>
        </is>
      </c>
      <c r="B12" s="196" t="n"/>
      <c r="C12" s="196" t="n"/>
      <c r="D12" s="196" t="n"/>
      <c r="E12" s="197" t="n"/>
      <c r="F12" s="80">
        <f>SUM(F13:F42)</f>
        <v/>
      </c>
      <c r="G12" s="80" t="n"/>
      <c r="H12" s="80">
        <f>SUM(H13:H42)</f>
        <v/>
      </c>
      <c r="I12" s="81" t="n"/>
      <c r="J12" s="81" t="n"/>
      <c r="K12" s="81" t="n"/>
    </row>
    <row r="13">
      <c r="A13" s="165" t="n">
        <v>1</v>
      </c>
      <c r="B13" s="83" t="n"/>
      <c r="C13" s="84" t="inlineStr">
        <is>
          <t>1-3-2</t>
        </is>
      </c>
      <c r="D13" s="166" t="inlineStr">
        <is>
          <t>Затраты труда рабочих (ср 3,2)</t>
        </is>
      </c>
      <c r="E13" s="165" t="inlineStr">
        <is>
          <t>чел.-ч</t>
        </is>
      </c>
      <c r="F13" s="165" t="n">
        <v>23039.965915</v>
      </c>
      <c r="G13" s="86" t="n">
        <v>8.74</v>
      </c>
      <c r="H13" s="86">
        <f>ROUND(F13*G13,2)</f>
        <v/>
      </c>
      <c r="K13" s="74" t="n"/>
    </row>
    <row r="14" ht="15" customHeight="1" s="73">
      <c r="A14" s="165" t="n">
        <v>2</v>
      </c>
      <c r="B14" s="83" t="n"/>
      <c r="C14" s="84" t="inlineStr">
        <is>
          <t>1-3-8</t>
        </is>
      </c>
      <c r="D14" s="166" t="inlineStr">
        <is>
          <t>Затраты труда рабочих (ср 3,8)</t>
        </is>
      </c>
      <c r="E14" s="165" t="inlineStr">
        <is>
          <t>чел.-ч</t>
        </is>
      </c>
      <c r="F14" s="165" t="n">
        <v>12964.6067168</v>
      </c>
      <c r="G14" s="86" t="n">
        <v>9.4</v>
      </c>
      <c r="H14" s="86">
        <f>ROUND(F14*G14,2)</f>
        <v/>
      </c>
      <c r="K14" s="74" t="n"/>
    </row>
    <row r="15">
      <c r="A15" s="165" t="n">
        <v>3</v>
      </c>
      <c r="B15" s="83" t="n"/>
      <c r="C15" s="84" t="inlineStr">
        <is>
          <t>1-3-1</t>
        </is>
      </c>
      <c r="D15" s="166" t="inlineStr">
        <is>
          <t>Затраты труда рабочих (ср 3,1)</t>
        </is>
      </c>
      <c r="E15" s="165" t="inlineStr">
        <is>
          <t>чел.-ч</t>
        </is>
      </c>
      <c r="F15" s="165" t="n">
        <v>11002.290495</v>
      </c>
      <c r="G15" s="86" t="n">
        <v>8.640000000000001</v>
      </c>
      <c r="H15" s="86">
        <f>ROUND(F15*G15,2)</f>
        <v/>
      </c>
      <c r="K15" s="74" t="n"/>
    </row>
    <row r="16">
      <c r="A16" s="165" t="n">
        <v>4</v>
      </c>
      <c r="B16" s="83" t="n"/>
      <c r="C16" s="84" t="inlineStr">
        <is>
          <t>1-3-0</t>
        </is>
      </c>
      <c r="D16" s="166" t="inlineStr">
        <is>
          <t>Затраты труда рабочих (ср 3)</t>
        </is>
      </c>
      <c r="E16" s="165" t="inlineStr">
        <is>
          <t>чел.-ч</t>
        </is>
      </c>
      <c r="F16" s="165" t="n">
        <v>8735.016605000001</v>
      </c>
      <c r="G16" s="86" t="n">
        <v>8.529999999999999</v>
      </c>
      <c r="H16" s="86">
        <f>ROUND(F16*G16,2)</f>
        <v/>
      </c>
      <c r="K16" s="74" t="n"/>
    </row>
    <row r="17">
      <c r="A17" s="165" t="n">
        <v>5</v>
      </c>
      <c r="B17" s="83" t="n"/>
      <c r="C17" s="84" t="inlineStr">
        <is>
          <t>1-2-5</t>
        </is>
      </c>
      <c r="D17" s="166" t="inlineStr">
        <is>
          <t>Затраты труда рабочих (ср 2,5)</t>
        </is>
      </c>
      <c r="E17" s="165" t="inlineStr">
        <is>
          <t>чел.-ч</t>
        </is>
      </c>
      <c r="F17" s="165" t="n">
        <v>7162.2</v>
      </c>
      <c r="G17" s="86" t="n">
        <v>8.17</v>
      </c>
      <c r="H17" s="86">
        <f>ROUND(F17*G17,2)</f>
        <v/>
      </c>
      <c r="K17" s="74" t="n"/>
    </row>
    <row r="18">
      <c r="A18" s="165" t="n">
        <v>6</v>
      </c>
      <c r="B18" s="83" t="n"/>
      <c r="C18" s="84" t="inlineStr">
        <is>
          <t>1-3-6</t>
        </is>
      </c>
      <c r="D18" s="166" t="inlineStr">
        <is>
          <t>Затраты труда рабочих (ср 3,6)</t>
        </is>
      </c>
      <c r="E18" s="165" t="inlineStr">
        <is>
          <t>чел.-ч</t>
        </is>
      </c>
      <c r="F18" s="165" t="n">
        <v>5950.094134</v>
      </c>
      <c r="G18" s="86" t="n">
        <v>9.18</v>
      </c>
      <c r="H18" s="86">
        <f>ROUND(F18*G18,2)</f>
        <v/>
      </c>
      <c r="K18" s="74" t="n"/>
    </row>
    <row r="19">
      <c r="A19" s="165" t="n">
        <v>7</v>
      </c>
      <c r="B19" s="83" t="n"/>
      <c r="C19" s="84" t="inlineStr">
        <is>
          <t>1-2-6</t>
        </is>
      </c>
      <c r="D19" s="166" t="inlineStr">
        <is>
          <t>Затраты труда рабочих (ср 2,6)</t>
        </is>
      </c>
      <c r="E19" s="165" t="inlineStr">
        <is>
          <t>чел.-ч</t>
        </is>
      </c>
      <c r="F19" s="165" t="n">
        <v>5677.414044</v>
      </c>
      <c r="G19" s="86" t="n">
        <v>8.24</v>
      </c>
      <c r="H19" s="86">
        <f>ROUND(F19*G19,2)</f>
        <v/>
      </c>
      <c r="K19" s="74" t="n"/>
    </row>
    <row r="20">
      <c r="A20" s="165" t="n">
        <v>8</v>
      </c>
      <c r="B20" s="83" t="n"/>
      <c r="C20" s="84" t="inlineStr">
        <is>
          <t>1-3-9</t>
        </is>
      </c>
      <c r="D20" s="166" t="inlineStr">
        <is>
          <t>Затраты труда рабочих (ср 3,9)</t>
        </is>
      </c>
      <c r="E20" s="165" t="inlineStr">
        <is>
          <t>чел.-ч</t>
        </is>
      </c>
      <c r="F20" s="165" t="n">
        <v>4787.78892</v>
      </c>
      <c r="G20" s="86" t="n">
        <v>9.51</v>
      </c>
      <c r="H20" s="86">
        <f>ROUND(F20*G20,2)</f>
        <v/>
      </c>
      <c r="K20" s="74" t="n"/>
    </row>
    <row r="21">
      <c r="A21" s="165" t="n">
        <v>9</v>
      </c>
      <c r="B21" s="83" t="n"/>
      <c r="C21" s="84" t="inlineStr">
        <is>
          <t>1-4-2</t>
        </is>
      </c>
      <c r="D21" s="166" t="inlineStr">
        <is>
          <t>Затраты труда рабочих (ср 4,2)</t>
        </is>
      </c>
      <c r="E21" s="165" t="inlineStr">
        <is>
          <t>чел.-ч</t>
        </is>
      </c>
      <c r="F21" s="165" t="n">
        <v>4053.601784</v>
      </c>
      <c r="G21" s="86" t="n">
        <v>9.92</v>
      </c>
      <c r="H21" s="86">
        <f>ROUND(F21*G21,2)</f>
        <v/>
      </c>
      <c r="K21" s="74" t="n"/>
    </row>
    <row r="22">
      <c r="A22" s="165" t="n">
        <v>10</v>
      </c>
      <c r="B22" s="83" t="n"/>
      <c r="C22" s="84" t="inlineStr">
        <is>
          <t>1-3-7</t>
        </is>
      </c>
      <c r="D22" s="166" t="inlineStr">
        <is>
          <t>Затраты труда рабочих (ср 3,7)</t>
        </is>
      </c>
      <c r="E22" s="165" t="inlineStr">
        <is>
          <t>чел.-ч</t>
        </is>
      </c>
      <c r="F22" s="165" t="n">
        <v>3738.18081</v>
      </c>
      <c r="G22" s="86" t="n">
        <v>9.289999999999999</v>
      </c>
      <c r="H22" s="86">
        <f>ROUND(F22*G22,2)</f>
        <v/>
      </c>
      <c r="K22" s="74" t="n"/>
    </row>
    <row r="23">
      <c r="A23" s="165" t="n">
        <v>11</v>
      </c>
      <c r="B23" s="83" t="n"/>
      <c r="C23" s="84" t="inlineStr">
        <is>
          <t>1-3-5</t>
        </is>
      </c>
      <c r="D23" s="166" t="inlineStr">
        <is>
          <t>Затраты труда рабочих (ср 3,5)</t>
        </is>
      </c>
      <c r="E23" s="165" t="inlineStr">
        <is>
          <t>чел.-ч</t>
        </is>
      </c>
      <c r="F23" s="165" t="n">
        <v>3323.606254</v>
      </c>
      <c r="G23" s="86" t="n">
        <v>9.07</v>
      </c>
      <c r="H23" s="86">
        <f>ROUND(F23*G23,2)</f>
        <v/>
      </c>
      <c r="K23" s="74" t="n"/>
    </row>
    <row r="24">
      <c r="A24" s="165" t="n">
        <v>12</v>
      </c>
      <c r="B24" s="83" t="n"/>
      <c r="C24" s="84" t="inlineStr">
        <is>
          <t>1-2-0</t>
        </is>
      </c>
      <c r="D24" s="166" t="inlineStr">
        <is>
          <t>Затраты труда рабочих (ср 2)</t>
        </is>
      </c>
      <c r="E24" s="165" t="inlineStr">
        <is>
          <t>чел.-ч</t>
        </is>
      </c>
      <c r="F24" s="165" t="n">
        <v>3405.60414</v>
      </c>
      <c r="G24" s="86" t="n">
        <v>7.8</v>
      </c>
      <c r="H24" s="86">
        <f>ROUND(F24*G24,2)</f>
        <v/>
      </c>
      <c r="K24" s="74" t="n"/>
    </row>
    <row r="25">
      <c r="A25" s="165" t="n">
        <v>13</v>
      </c>
      <c r="B25" s="83" t="n"/>
      <c r="C25" s="84" t="inlineStr">
        <is>
          <t>1-4-0</t>
        </is>
      </c>
      <c r="D25" s="166" t="inlineStr">
        <is>
          <t>Затраты труда рабочих (ср 4)</t>
        </is>
      </c>
      <c r="E25" s="165" t="inlineStr">
        <is>
          <t>чел.-ч</t>
        </is>
      </c>
      <c r="F25" s="165" t="n">
        <v>2274.627954</v>
      </c>
      <c r="G25" s="86" t="n">
        <v>9.619999999999999</v>
      </c>
      <c r="H25" s="86">
        <f>ROUND(F25*G25,2)</f>
        <v/>
      </c>
      <c r="K25" s="74" t="n"/>
    </row>
    <row r="26">
      <c r="A26" s="165" t="n">
        <v>14</v>
      </c>
      <c r="B26" s="83" t="n"/>
      <c r="C26" s="84" t="inlineStr">
        <is>
          <t>1-3-3</t>
        </is>
      </c>
      <c r="D26" s="166" t="inlineStr">
        <is>
          <t>Затраты труда рабочих (ср 3,3)</t>
        </is>
      </c>
      <c r="E26" s="165" t="inlineStr">
        <is>
          <t>чел.-ч</t>
        </is>
      </c>
      <c r="F26" s="165" t="n">
        <v>2035.6353478</v>
      </c>
      <c r="G26" s="86" t="n">
        <v>8.859999999999999</v>
      </c>
      <c r="H26" s="86">
        <f>ROUND(F26*G26,2)</f>
        <v/>
      </c>
      <c r="K26" s="74" t="n"/>
    </row>
    <row r="27">
      <c r="A27" s="165" t="n">
        <v>15</v>
      </c>
      <c r="B27" s="83" t="n"/>
      <c r="C27" s="84" t="inlineStr">
        <is>
          <t>1-5-3</t>
        </is>
      </c>
      <c r="D27" s="166" t="inlineStr">
        <is>
          <t>Затраты труда рабочих (ср 5,3)</t>
        </is>
      </c>
      <c r="E27" s="165" t="inlineStr">
        <is>
          <t>чел.-ч</t>
        </is>
      </c>
      <c r="F27" s="165" t="n">
        <v>988.77414</v>
      </c>
      <c r="G27" s="86" t="n">
        <v>11.64</v>
      </c>
      <c r="H27" s="86">
        <f>ROUND(F27*G27,2)</f>
        <v/>
      </c>
      <c r="K27" s="74" t="n"/>
    </row>
    <row r="28">
      <c r="A28" s="165" t="n">
        <v>16</v>
      </c>
      <c r="B28" s="83" t="n"/>
      <c r="C28" s="84" t="inlineStr">
        <is>
          <t>1-2-2</t>
        </is>
      </c>
      <c r="D28" s="166" t="inlineStr">
        <is>
          <t>Затраты труда рабочих (ср 2,2)</t>
        </is>
      </c>
      <c r="E28" s="165" t="inlineStr">
        <is>
          <t>чел.-ч</t>
        </is>
      </c>
      <c r="F28" s="165" t="n">
        <v>1274.6171408</v>
      </c>
      <c r="G28" s="86" t="n">
        <v>7.94</v>
      </c>
      <c r="H28" s="86">
        <f>ROUND(F28*G28,2)</f>
        <v/>
      </c>
      <c r="K28" s="74" t="n"/>
    </row>
    <row r="29">
      <c r="A29" s="165" t="n">
        <v>17</v>
      </c>
      <c r="B29" s="83" t="n"/>
      <c r="C29" s="84" t="inlineStr">
        <is>
          <t>1-2-9</t>
        </is>
      </c>
      <c r="D29" s="166" t="inlineStr">
        <is>
          <t>Затраты труда рабочих (ср 2,9)</t>
        </is>
      </c>
      <c r="E29" s="165" t="inlineStr">
        <is>
          <t>чел.-ч</t>
        </is>
      </c>
      <c r="F29" s="165" t="n">
        <v>1196.081991</v>
      </c>
      <c r="G29" s="86" t="n">
        <v>8.460000000000001</v>
      </c>
      <c r="H29" s="86">
        <f>ROUND(F29*G29,2)</f>
        <v/>
      </c>
      <c r="K29" s="74" t="n"/>
    </row>
    <row r="30">
      <c r="A30" s="165" t="n">
        <v>18</v>
      </c>
      <c r="B30" s="83" t="n"/>
      <c r="C30" s="84" t="inlineStr">
        <is>
          <t>1-3-4</t>
        </is>
      </c>
      <c r="D30" s="166" t="inlineStr">
        <is>
          <t>Затраты труда рабочих (ср 3,4)</t>
        </is>
      </c>
      <c r="E30" s="165" t="inlineStr">
        <is>
          <t>чел.-ч</t>
        </is>
      </c>
      <c r="F30" s="165" t="n">
        <v>1073.706529</v>
      </c>
      <c r="G30" s="86" t="n">
        <v>8.970000000000001</v>
      </c>
      <c r="H30" s="86">
        <f>ROUND(F30*G30,2)</f>
        <v/>
      </c>
      <c r="K30" s="74" t="n"/>
    </row>
    <row r="31">
      <c r="A31" s="165" t="n">
        <v>19</v>
      </c>
      <c r="B31" s="83" t="n"/>
      <c r="C31" s="84" t="inlineStr">
        <is>
          <t>1-4-3</t>
        </is>
      </c>
      <c r="D31" s="166" t="inlineStr">
        <is>
          <t>Затраты труда рабочих (ср 4,3)</t>
        </is>
      </c>
      <c r="E31" s="165" t="inlineStr">
        <is>
          <t>чел.-ч</t>
        </is>
      </c>
      <c r="F31" s="165" t="n">
        <v>472.867</v>
      </c>
      <c r="G31" s="86" t="n">
        <v>10.06</v>
      </c>
      <c r="H31" s="86">
        <f>ROUND(F31*G31,2)</f>
        <v/>
      </c>
      <c r="K31" s="74" t="n"/>
    </row>
    <row r="32">
      <c r="A32" s="165" t="n">
        <v>20</v>
      </c>
      <c r="B32" s="83" t="n"/>
      <c r="C32" s="84" t="inlineStr">
        <is>
          <t>1-4-9</t>
        </is>
      </c>
      <c r="D32" s="166" t="inlineStr">
        <is>
          <t>Затраты труда рабочих (ср 4,9)</t>
        </is>
      </c>
      <c r="E32" s="165" t="inlineStr">
        <is>
          <t>чел.-ч</t>
        </is>
      </c>
      <c r="F32" s="165" t="n">
        <v>418.773609</v>
      </c>
      <c r="G32" s="86" t="n">
        <v>10.94</v>
      </c>
      <c r="H32" s="86">
        <f>ROUND(F32*G32,2)</f>
        <v/>
      </c>
      <c r="K32" s="74" t="n"/>
    </row>
    <row r="33">
      <c r="A33" s="165" t="n">
        <v>21</v>
      </c>
      <c r="B33" s="83" t="n"/>
      <c r="C33" s="84" t="inlineStr">
        <is>
          <t>1-4-1</t>
        </is>
      </c>
      <c r="D33" s="166" t="inlineStr">
        <is>
          <t>Затраты труда рабочих (ср 4,1)</t>
        </is>
      </c>
      <c r="E33" s="165" t="inlineStr">
        <is>
          <t>чел.-ч</t>
        </is>
      </c>
      <c r="F33" s="165" t="n">
        <v>434.82</v>
      </c>
      <c r="G33" s="86" t="n">
        <v>9.76</v>
      </c>
      <c r="H33" s="86">
        <f>ROUND(F33*G33,2)</f>
        <v/>
      </c>
      <c r="K33" s="74" t="n"/>
    </row>
    <row r="34">
      <c r="A34" s="165" t="n">
        <v>22</v>
      </c>
      <c r="B34" s="83" t="n"/>
      <c r="C34" s="84" t="inlineStr">
        <is>
          <t>1-2-7</t>
        </is>
      </c>
      <c r="D34" s="166" t="inlineStr">
        <is>
          <t>Затраты труда рабочих (ср 2,7)</t>
        </is>
      </c>
      <c r="E34" s="165" t="inlineStr">
        <is>
          <t>чел.-ч</t>
        </is>
      </c>
      <c r="F34" s="165" t="n">
        <v>325.46584</v>
      </c>
      <c r="G34" s="86" t="n">
        <v>8.31</v>
      </c>
      <c r="H34" s="86">
        <f>ROUND(F34*G34,2)</f>
        <v/>
      </c>
      <c r="K34" s="74" t="n"/>
    </row>
    <row r="35">
      <c r="A35" s="165" t="n">
        <v>23</v>
      </c>
      <c r="B35" s="83" t="n"/>
      <c r="C35" s="84" t="inlineStr">
        <is>
          <t>1-4-6</t>
        </is>
      </c>
      <c r="D35" s="166" t="inlineStr">
        <is>
          <t>Затраты труда рабочих (ср 4,6)</t>
        </is>
      </c>
      <c r="E35" s="165" t="inlineStr">
        <is>
          <t>чел.-ч</t>
        </is>
      </c>
      <c r="F35" s="165" t="n">
        <v>256.42</v>
      </c>
      <c r="G35" s="86" t="n">
        <v>10.5</v>
      </c>
      <c r="H35" s="86">
        <f>ROUND(F35*G35,2)</f>
        <v/>
      </c>
      <c r="K35" s="74" t="n"/>
    </row>
    <row r="36">
      <c r="A36" s="165" t="n">
        <v>24</v>
      </c>
      <c r="B36" s="83" t="n"/>
      <c r="C36" s="84" t="inlineStr">
        <is>
          <t>1-2-8</t>
        </is>
      </c>
      <c r="D36" s="166" t="inlineStr">
        <is>
          <t>Затраты труда рабочих (ср 2,8)</t>
        </is>
      </c>
      <c r="E36" s="165" t="inlineStr">
        <is>
          <t>чел.-ч</t>
        </is>
      </c>
      <c r="F36" s="165" t="n">
        <v>288.447075</v>
      </c>
      <c r="G36" s="86" t="n">
        <v>8.380000000000001</v>
      </c>
      <c r="H36" s="86">
        <f>ROUND(F36*G36,2)</f>
        <v/>
      </c>
      <c r="K36" s="74" t="n"/>
    </row>
    <row r="37">
      <c r="A37" s="165" t="n">
        <v>25</v>
      </c>
      <c r="B37" s="83" t="n"/>
      <c r="C37" s="84" t="inlineStr">
        <is>
          <t>1-4-7</t>
        </is>
      </c>
      <c r="D37" s="166" t="inlineStr">
        <is>
          <t>Затраты труда рабочих (ср 4,7)</t>
        </is>
      </c>
      <c r="E37" s="165" t="inlineStr">
        <is>
          <t>чел.-ч</t>
        </is>
      </c>
      <c r="F37" s="165" t="n">
        <v>168.7959</v>
      </c>
      <c r="G37" s="86" t="n">
        <v>10.65</v>
      </c>
      <c r="H37" s="86">
        <f>ROUND(F37*G37,2)</f>
        <v/>
      </c>
      <c r="K37" s="74" t="n"/>
      <c r="L37" s="87" t="n"/>
    </row>
    <row r="38">
      <c r="A38" s="165" t="n">
        <v>26</v>
      </c>
      <c r="B38" s="83" t="n"/>
      <c r="C38" s="84" t="inlineStr">
        <is>
          <t>1-1-5</t>
        </is>
      </c>
      <c r="D38" s="166" t="inlineStr">
        <is>
          <t>Затраты труда рабочих (ср 1,5)</t>
        </is>
      </c>
      <c r="E38" s="165" t="inlineStr">
        <is>
          <t>чел.-ч</t>
        </is>
      </c>
      <c r="F38" s="165" t="n">
        <v>222.135</v>
      </c>
      <c r="G38" s="86" t="n">
        <v>7.5</v>
      </c>
      <c r="H38" s="86">
        <f>ROUND(F38*G38,2)</f>
        <v/>
      </c>
      <c r="K38" s="74" t="n"/>
    </row>
    <row r="39">
      <c r="A39" s="165" t="n">
        <v>27</v>
      </c>
      <c r="B39" s="83" t="n"/>
      <c r="C39" s="84" t="inlineStr">
        <is>
          <t>1-5-0</t>
        </is>
      </c>
      <c r="D39" s="166" t="inlineStr">
        <is>
          <t>Затраты труда рабочих (ср 5)</t>
        </is>
      </c>
      <c r="E39" s="165" t="inlineStr">
        <is>
          <t>чел.-ч</t>
        </is>
      </c>
      <c r="F39" s="165" t="n">
        <v>52.498074</v>
      </c>
      <c r="G39" s="86" t="n">
        <v>11.09</v>
      </c>
      <c r="H39" s="86">
        <f>ROUND(F39*G39,2)</f>
        <v/>
      </c>
      <c r="K39" s="74" t="n"/>
    </row>
    <row r="40" ht="15" customHeight="1" s="73">
      <c r="A40" s="165" t="n">
        <v>28</v>
      </c>
      <c r="B40" s="83" t="n"/>
      <c r="C40" s="84" t="inlineStr">
        <is>
          <t>1-5-2</t>
        </is>
      </c>
      <c r="D40" s="166" t="inlineStr">
        <is>
          <t>Затраты труда рабочих (ср 5,2)</t>
        </is>
      </c>
      <c r="E40" s="165" t="inlineStr">
        <is>
          <t>чел.-ч</t>
        </is>
      </c>
      <c r="F40" s="165" t="n">
        <v>36.922725</v>
      </c>
      <c r="G40" s="86" t="n">
        <v>11.45</v>
      </c>
      <c r="H40" s="86">
        <f>ROUND(F40*G40,2)</f>
        <v/>
      </c>
      <c r="K40" s="74" t="n"/>
    </row>
    <row r="41">
      <c r="A41" s="165" t="n">
        <v>29</v>
      </c>
      <c r="B41" s="83" t="n"/>
      <c r="C41" s="84" t="inlineStr">
        <is>
          <t>1-4-4</t>
        </is>
      </c>
      <c r="D41" s="166" t="inlineStr">
        <is>
          <t>Затраты труда рабочих (ср 4,4)</t>
        </is>
      </c>
      <c r="E41" s="165" t="inlineStr">
        <is>
          <t>чел.-ч</t>
        </is>
      </c>
      <c r="F41" s="165" t="n">
        <v>33.4719</v>
      </c>
      <c r="G41" s="86" t="n">
        <v>10.21</v>
      </c>
      <c r="H41" s="86">
        <f>ROUND(F41*G41,2)</f>
        <v/>
      </c>
      <c r="K41" s="74" t="n"/>
      <c r="L41" s="87" t="n"/>
    </row>
    <row r="42" ht="15" customHeight="1" s="73">
      <c r="A42" s="165" t="n">
        <v>30</v>
      </c>
      <c r="B42" s="83" t="n"/>
      <c r="C42" s="84" t="inlineStr">
        <is>
          <t>1-2-3</t>
        </is>
      </c>
      <c r="D42" s="166" t="inlineStr">
        <is>
          <t>Затраты труда рабочих (ср 2,3)</t>
        </is>
      </c>
      <c r="E42" s="165" t="inlineStr">
        <is>
          <t>чел.-ч</t>
        </is>
      </c>
      <c r="F42" s="165" t="n">
        <v>10.155</v>
      </c>
      <c r="G42" s="86" t="n">
        <v>8.02</v>
      </c>
      <c r="H42" s="86">
        <f>ROUND(F42*G42,2)</f>
        <v/>
      </c>
      <c r="K42" s="74" t="n"/>
    </row>
    <row r="43">
      <c r="A43" s="164" t="inlineStr">
        <is>
          <t>Затраты труда машинистов</t>
        </is>
      </c>
      <c r="B43" s="196" t="n"/>
      <c r="C43" s="196" t="n"/>
      <c r="D43" s="196" t="n"/>
      <c r="E43" s="197" t="n"/>
      <c r="F43" s="164">
        <f>F44</f>
        <v/>
      </c>
      <c r="G43" s="80" t="n"/>
      <c r="H43" s="80">
        <f>H44</f>
        <v/>
      </c>
      <c r="K43" s="74" t="n"/>
    </row>
    <row r="44">
      <c r="A44" s="165" t="n">
        <v>31</v>
      </c>
      <c r="B44" s="129" t="n"/>
      <c r="C44" s="90" t="n">
        <v>2</v>
      </c>
      <c r="D44" s="166" t="inlineStr">
        <is>
          <t>Затраты труда машинистов</t>
        </is>
      </c>
      <c r="E44" s="165" t="inlineStr">
        <is>
          <t>чел.-ч</t>
        </is>
      </c>
      <c r="F44" s="165" t="n">
        <v>6499.1116163</v>
      </c>
      <c r="G44" s="86" t="n"/>
      <c r="H44" s="86" t="n">
        <v>82588.99000000001</v>
      </c>
      <c r="K44" s="74" t="n"/>
    </row>
    <row r="45">
      <c r="A45" s="164" t="inlineStr">
        <is>
          <t>Машины и механизмы</t>
        </is>
      </c>
      <c r="B45" s="196" t="n"/>
      <c r="C45" s="196" t="n"/>
      <c r="D45" s="196" t="n"/>
      <c r="E45" s="197" t="n"/>
      <c r="F45" s="164" t="n"/>
      <c r="G45" s="80" t="n"/>
      <c r="H45" s="80">
        <f>SUM(H46:H113)</f>
        <v/>
      </c>
      <c r="I45" s="81" t="n"/>
      <c r="J45" s="81" t="n"/>
      <c r="K45" s="81" t="n"/>
    </row>
    <row r="46" ht="31.5" customHeight="1" s="73">
      <c r="A46" s="165" t="n">
        <v>32</v>
      </c>
      <c r="B46" s="129" t="n"/>
      <c r="C46" s="166" t="inlineStr">
        <is>
          <t>91.14.03-002</t>
        </is>
      </c>
      <c r="D46" s="166" t="inlineStr">
        <is>
          <t>Автомобили-самосвалы, грузоподъемность до 10 т</t>
        </is>
      </c>
      <c r="E46" s="165" t="inlineStr">
        <is>
          <t>маш.-ч</t>
        </is>
      </c>
      <c r="F46" s="165" t="n">
        <v>2958.2</v>
      </c>
      <c r="G46" s="86" t="n">
        <v>87.48999999999999</v>
      </c>
      <c r="H46" s="86">
        <f>ROUND(F46*G46,2)</f>
        <v/>
      </c>
      <c r="K46" s="74" t="n"/>
    </row>
    <row r="47">
      <c r="A47" s="165" t="n">
        <v>33</v>
      </c>
      <c r="B47" s="129" t="n"/>
      <c r="C47" s="166" t="inlineStr">
        <is>
          <t>91.05.01-017</t>
        </is>
      </c>
      <c r="D47" s="166" t="inlineStr">
        <is>
          <t>Краны башенные, грузоподъемность 8 т</t>
        </is>
      </c>
      <c r="E47" s="165" t="inlineStr">
        <is>
          <t>маш.час</t>
        </is>
      </c>
      <c r="F47" s="165" t="n">
        <v>1636.9065377</v>
      </c>
      <c r="G47" s="86" t="n">
        <v>86.40000000000001</v>
      </c>
      <c r="H47" s="86">
        <f>ROUND(F47*G47,2)</f>
        <v/>
      </c>
      <c r="I47" s="81" t="n"/>
      <c r="J47" s="81" t="n"/>
      <c r="K47" s="81" t="n"/>
    </row>
    <row r="48" ht="31.5" customHeight="1" s="73">
      <c r="A48" s="165" t="n">
        <v>34</v>
      </c>
      <c r="B48" s="129" t="n"/>
      <c r="C48" s="166" t="inlineStr">
        <is>
          <t>91.02.02-003</t>
        </is>
      </c>
      <c r="D48" s="166" t="inlineStr">
        <is>
          <t>Агрегаты копровые без дизель-молота на базе экскаватора с емкостью ковша 1 м3</t>
        </is>
      </c>
      <c r="E48" s="165" t="inlineStr">
        <is>
          <t>маш.час</t>
        </is>
      </c>
      <c r="F48" s="165" t="n">
        <v>617.46048</v>
      </c>
      <c r="G48" s="86" t="n">
        <v>200.67</v>
      </c>
      <c r="H48" s="86">
        <f>ROUND(F48*G48,2)</f>
        <v/>
      </c>
      <c r="K48" s="74" t="n"/>
    </row>
    <row r="49" ht="31.5" customHeight="1" s="73">
      <c r="A49" s="165" t="n">
        <v>35</v>
      </c>
      <c r="B49" s="129" t="n"/>
      <c r="C49" s="166" t="inlineStr">
        <is>
          <t>91.05.06-012</t>
        </is>
      </c>
      <c r="D49" s="166" t="inlineStr">
        <is>
          <t>Краны на гусеничном ходу, грузоподъемность до 16 т</t>
        </is>
      </c>
      <c r="E49" s="165" t="inlineStr">
        <is>
          <t>маш.час</t>
        </is>
      </c>
      <c r="F49" s="165" t="n">
        <v>652.0577</v>
      </c>
      <c r="G49" s="86" t="n">
        <v>96.89</v>
      </c>
      <c r="H49" s="86">
        <f>ROUND(F49*G49,2)</f>
        <v/>
      </c>
      <c r="K49" s="74" t="n"/>
    </row>
    <row r="50">
      <c r="A50" s="165" t="n">
        <v>36</v>
      </c>
      <c r="B50" s="129" t="n"/>
      <c r="C50" s="166" t="inlineStr">
        <is>
          <t>91.02.03-024</t>
        </is>
      </c>
      <c r="D50" s="166" t="inlineStr">
        <is>
          <t>Дизель-молоты 2,5 т</t>
        </is>
      </c>
      <c r="E50" s="165" t="inlineStr">
        <is>
          <t>маш.час</t>
        </is>
      </c>
      <c r="F50" s="165" t="n">
        <v>617.46048</v>
      </c>
      <c r="G50" s="86" t="n">
        <v>70.67</v>
      </c>
      <c r="H50" s="86">
        <f>ROUND(F50*G50,2)</f>
        <v/>
      </c>
      <c r="K50" s="74" t="n"/>
    </row>
    <row r="51">
      <c r="A51" s="165" t="n">
        <v>37</v>
      </c>
      <c r="B51" s="129" t="n"/>
      <c r="C51" s="166" t="inlineStr">
        <is>
          <t>91.14.02-001</t>
        </is>
      </c>
      <c r="D51" s="166" t="inlineStr">
        <is>
          <t>Автомобили бортовые, грузоподъемность до 5 т</t>
        </is>
      </c>
      <c r="E51" s="165" t="inlineStr">
        <is>
          <t>маш.час</t>
        </is>
      </c>
      <c r="F51" s="165" t="n">
        <v>497.9843241</v>
      </c>
      <c r="G51" s="86" t="n">
        <v>65.70999999999999</v>
      </c>
      <c r="H51" s="86">
        <f>ROUND(F51*G51,2)</f>
        <v/>
      </c>
      <c r="K51" s="74" t="n"/>
    </row>
    <row r="52" ht="31.5" customHeight="1" s="73">
      <c r="A52" s="165" t="n">
        <v>38</v>
      </c>
      <c r="B52" s="129" t="n"/>
      <c r="C52" s="166" t="inlineStr">
        <is>
          <t>91.05.05-015</t>
        </is>
      </c>
      <c r="D52" s="166" t="inlineStr">
        <is>
          <t>Краны на автомобильном ходу, грузоподъемность 16 т</t>
        </is>
      </c>
      <c r="E52" s="165" t="inlineStr">
        <is>
          <t>маш.час</t>
        </is>
      </c>
      <c r="F52" s="165" t="n">
        <v>262.7985015</v>
      </c>
      <c r="G52" s="86" t="n">
        <v>115.4</v>
      </c>
      <c r="H52" s="86">
        <f>ROUND(F52*G52,2)</f>
        <v/>
      </c>
      <c r="K52" s="74" t="n"/>
    </row>
    <row r="53" ht="31.5" customHeight="1" s="73">
      <c r="A53" s="165" t="n">
        <v>39</v>
      </c>
      <c r="B53" s="129" t="n"/>
      <c r="C53" s="166" t="inlineStr">
        <is>
          <t>91.17.04-233</t>
        </is>
      </c>
      <c r="D53" s="166" t="inlineStr">
        <is>
          <t>Установки для сварки ручной дуговой (постоянного тока)</t>
        </is>
      </c>
      <c r="E53" s="165" t="inlineStr">
        <is>
          <t>маш.час</t>
        </is>
      </c>
      <c r="F53" s="165" t="n">
        <v>3303.0637625</v>
      </c>
      <c r="G53" s="86" t="n">
        <v>8.1</v>
      </c>
      <c r="H53" s="86">
        <f>ROUND(F53*G53,2)</f>
        <v/>
      </c>
      <c r="K53" s="74" t="n"/>
    </row>
    <row r="54">
      <c r="A54" s="165" t="n">
        <v>40</v>
      </c>
      <c r="B54" s="129" t="n"/>
      <c r="C54" s="166" t="inlineStr">
        <is>
          <t>91.19.08-004</t>
        </is>
      </c>
      <c r="D54" s="166" t="inlineStr">
        <is>
          <t>Насосы, мощность 4 кВт</t>
        </is>
      </c>
      <c r="E54" s="165" t="inlineStr">
        <is>
          <t>маш.час</t>
        </is>
      </c>
      <c r="F54" s="165" t="n">
        <v>8068.2</v>
      </c>
      <c r="G54" s="86" t="n">
        <v>2.96</v>
      </c>
      <c r="H54" s="86">
        <f>ROUND(F54*G54,2)</f>
        <v/>
      </c>
      <c r="K54" s="74" t="n"/>
    </row>
    <row r="55" ht="31.5" customHeight="1" s="73">
      <c r="A55" s="165" t="n">
        <v>41</v>
      </c>
      <c r="B55" s="129" t="n"/>
      <c r="C55" s="166" t="inlineStr">
        <is>
          <t>91.02.01-003</t>
        </is>
      </c>
      <c r="D55" s="166" t="inlineStr">
        <is>
          <t>Вибропогружатели высокочастотные для погружения свай до 1,5 т</t>
        </is>
      </c>
      <c r="E55" s="165" t="inlineStr">
        <is>
          <t>маш.час</t>
        </is>
      </c>
      <c r="F55" s="165" t="n">
        <v>646.1532</v>
      </c>
      <c r="G55" s="86" t="n">
        <v>35</v>
      </c>
      <c r="H55" s="86">
        <f>ROUND(F55*G55,2)</f>
        <v/>
      </c>
      <c r="K55" s="74" t="n"/>
    </row>
    <row r="56" ht="31.5" customHeight="1" s="73">
      <c r="A56" s="165" t="n">
        <v>42</v>
      </c>
      <c r="B56" s="129" t="n"/>
      <c r="C56" s="166" t="inlineStr">
        <is>
          <t>91.01.05-086</t>
        </is>
      </c>
      <c r="D56" s="166" t="inlineStr">
        <is>
          <t>Экскаваторы одноковшовые дизельные на гусеничном ходу, емкость ковша 0,65 м3</t>
        </is>
      </c>
      <c r="E56" s="165" t="inlineStr">
        <is>
          <t>маш.час</t>
        </is>
      </c>
      <c r="F56" s="165" t="n">
        <v>190.435733</v>
      </c>
      <c r="G56" s="86" t="n">
        <v>115.27</v>
      </c>
      <c r="H56" s="86">
        <f>ROUND(F56*G56,2)</f>
        <v/>
      </c>
      <c r="K56" s="74" t="n"/>
    </row>
    <row r="57" ht="47.25" customHeight="1" s="73">
      <c r="A57" s="165" t="n">
        <v>43</v>
      </c>
      <c r="B57" s="129" t="n"/>
      <c r="C57" s="166" t="inlineStr">
        <is>
          <t>91.18.01-007</t>
        </is>
      </c>
      <c r="D57" s="16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7" s="165" t="inlineStr">
        <is>
          <t>маш.час</t>
        </is>
      </c>
      <c r="F57" s="165" t="n">
        <v>201.3372</v>
      </c>
      <c r="G57" s="86" t="n">
        <v>90</v>
      </c>
      <c r="H57" s="86">
        <f>ROUND(F57*G57,2)</f>
        <v/>
      </c>
      <c r="K57" s="74" t="n"/>
    </row>
    <row r="58" ht="31.5" customHeight="1" s="73">
      <c r="A58" s="165" t="n">
        <v>44</v>
      </c>
      <c r="B58" s="129" t="n"/>
      <c r="C58" s="166" t="inlineStr">
        <is>
          <t>91.10.05-001</t>
        </is>
      </c>
      <c r="D58" s="166" t="inlineStr">
        <is>
          <t>Трубоукладчики для труб диаметром 800-1000 мм, грузоподъемность 35 т</t>
        </is>
      </c>
      <c r="E58" s="165" t="inlineStr">
        <is>
          <t>маш.час</t>
        </is>
      </c>
      <c r="F58" s="165" t="n">
        <v>93.43152000000001</v>
      </c>
      <c r="G58" s="86" t="n">
        <v>175.35</v>
      </c>
      <c r="H58" s="86">
        <f>ROUND(F58*G58,2)</f>
        <v/>
      </c>
      <c r="K58" s="74" t="n"/>
    </row>
    <row r="59" ht="31.5" customHeight="1" s="73">
      <c r="A59" s="165" t="n">
        <v>45</v>
      </c>
      <c r="B59" s="129" t="n"/>
      <c r="C59" s="166" t="inlineStr">
        <is>
          <t>91.05.06-008</t>
        </is>
      </c>
      <c r="D59" s="166" t="inlineStr">
        <is>
          <t>Краны на гусеничном ходу, грузоподъемность 40 т</t>
        </is>
      </c>
      <c r="E59" s="165" t="inlineStr">
        <is>
          <t>маш.час</t>
        </is>
      </c>
      <c r="F59" s="165" t="n">
        <v>77.0253</v>
      </c>
      <c r="G59" s="86" t="n">
        <v>175.56</v>
      </c>
      <c r="H59" s="86">
        <f>ROUND(F59*G59,2)</f>
        <v/>
      </c>
      <c r="K59" s="74" t="n"/>
    </row>
    <row r="60">
      <c r="A60" s="165" t="n">
        <v>46</v>
      </c>
      <c r="B60" s="129" t="n"/>
      <c r="C60" s="166" t="inlineStr">
        <is>
          <t>91.06.05-011</t>
        </is>
      </c>
      <c r="D60" s="166" t="inlineStr">
        <is>
          <t>Погрузчики, грузоподъемность 5 т</t>
        </is>
      </c>
      <c r="E60" s="165" t="inlineStr">
        <is>
          <t>маш.час</t>
        </is>
      </c>
      <c r="F60" s="165" t="n">
        <v>127.04198</v>
      </c>
      <c r="G60" s="86" t="n">
        <v>89.98999999999999</v>
      </c>
      <c r="H60" s="86">
        <f>ROUND(F60*G60,2)</f>
        <v/>
      </c>
      <c r="K60" s="74" t="n"/>
    </row>
    <row r="61">
      <c r="A61" s="165" t="n">
        <v>47</v>
      </c>
      <c r="B61" s="129" t="n"/>
      <c r="C61" s="166" t="inlineStr">
        <is>
          <t>91.17.04-091</t>
        </is>
      </c>
      <c r="D61" s="166" t="inlineStr">
        <is>
          <t>Горелки газовые инжекторные</t>
        </is>
      </c>
      <c r="E61" s="165" t="inlineStr">
        <is>
          <t>маш.час</t>
        </is>
      </c>
      <c r="F61" s="165" t="n">
        <v>806.472</v>
      </c>
      <c r="G61" s="86" t="n">
        <v>13.5</v>
      </c>
      <c r="H61" s="86">
        <f>ROUND(F61*G61,2)</f>
        <v/>
      </c>
      <c r="K61" s="74" t="n"/>
    </row>
    <row r="62" ht="31.5" customHeight="1" s="73">
      <c r="A62" s="165" t="n">
        <v>48</v>
      </c>
      <c r="B62" s="129" t="n"/>
      <c r="C62" s="166" t="inlineStr">
        <is>
          <t>91.06.06-042</t>
        </is>
      </c>
      <c r="D62" s="166" t="inlineStr">
        <is>
          <t>Подъемники гидравлические, высота подъема 10 м</t>
        </is>
      </c>
      <c r="E62" s="165" t="inlineStr">
        <is>
          <t>маш.час</t>
        </is>
      </c>
      <c r="F62" s="165" t="n">
        <v>323.25</v>
      </c>
      <c r="G62" s="86" t="n">
        <v>29.6</v>
      </c>
      <c r="H62" s="86">
        <f>ROUND(F62*G62,2)</f>
        <v/>
      </c>
      <c r="K62" s="74" t="n"/>
    </row>
    <row r="63">
      <c r="A63" s="165" t="n">
        <v>49</v>
      </c>
      <c r="B63" s="129" t="n"/>
      <c r="C63" s="166" t="inlineStr">
        <is>
          <t>91.06.09-001</t>
        </is>
      </c>
      <c r="D63" s="166" t="inlineStr">
        <is>
          <t>Вышки телескопические 25 м</t>
        </is>
      </c>
      <c r="E63" s="165" t="inlineStr">
        <is>
          <t>маш.час</t>
        </is>
      </c>
      <c r="F63" s="165" t="n">
        <v>64.512</v>
      </c>
      <c r="G63" s="86" t="n">
        <v>142.7</v>
      </c>
      <c r="H63" s="86">
        <f>ROUND(F63*G63,2)</f>
        <v/>
      </c>
      <c r="K63" s="74" t="n"/>
    </row>
    <row r="64" ht="31.5" customHeight="1" s="73">
      <c r="A64" s="165" t="n">
        <v>50</v>
      </c>
      <c r="B64" s="129" t="n"/>
      <c r="C64" s="166" t="inlineStr">
        <is>
          <t>91.05.06-007</t>
        </is>
      </c>
      <c r="D64" s="166" t="inlineStr">
        <is>
          <t>Краны на гусеничном ходу, грузоподъемность 25 т</t>
        </is>
      </c>
      <c r="E64" s="165" t="inlineStr">
        <is>
          <t>маш.час</t>
        </is>
      </c>
      <c r="F64" s="165" t="n">
        <v>70.69183200000001</v>
      </c>
      <c r="G64" s="86" t="n">
        <v>120.04</v>
      </c>
      <c r="H64" s="86">
        <f>ROUND(F64*G64,2)</f>
        <v/>
      </c>
      <c r="K64" s="74" t="n"/>
    </row>
    <row r="65" ht="31.5" customHeight="1" s="73">
      <c r="A65" s="165" t="n">
        <v>51</v>
      </c>
      <c r="B65" s="129" t="n"/>
      <c r="C65" s="166" t="inlineStr">
        <is>
          <t>91.06.06-048</t>
        </is>
      </c>
      <c r="D65" s="166" t="inlineStr">
        <is>
          <t>Подъемники одномачтовые, грузоподъемность до 500 кг, высота подъема 45 м</t>
        </is>
      </c>
      <c r="E65" s="165" t="inlineStr">
        <is>
          <t>маш.час</t>
        </is>
      </c>
      <c r="F65" s="165" t="n">
        <v>245.6270628</v>
      </c>
      <c r="G65" s="86" t="n">
        <v>31.26</v>
      </c>
      <c r="H65" s="86">
        <f>ROUND(F65*G65,2)</f>
        <v/>
      </c>
      <c r="K65" s="74" t="n"/>
    </row>
    <row r="66">
      <c r="A66" s="165" t="n">
        <v>52</v>
      </c>
      <c r="B66" s="129" t="n"/>
      <c r="C66" s="166" t="inlineStr">
        <is>
          <t>91.07.07-041</t>
        </is>
      </c>
      <c r="D66" s="166" t="inlineStr">
        <is>
          <t>Растворонасосы, производительность 1 м3/ч</t>
        </is>
      </c>
      <c r="E66" s="165" t="inlineStr">
        <is>
          <t>маш.час</t>
        </is>
      </c>
      <c r="F66" s="165" t="n">
        <v>523.99078</v>
      </c>
      <c r="G66" s="86" t="n">
        <v>14.15</v>
      </c>
      <c r="H66" s="86">
        <f>ROUND(F66*G66,2)</f>
        <v/>
      </c>
      <c r="K66" s="74" t="n"/>
    </row>
    <row r="67" ht="31.5" customHeight="1" s="73">
      <c r="A67" s="165" t="n">
        <v>53</v>
      </c>
      <c r="B67" s="129" t="n"/>
      <c r="C67" s="166" t="inlineStr">
        <is>
          <t>91.10.05-005</t>
        </is>
      </c>
      <c r="D67" s="166" t="inlineStr">
        <is>
          <t>Трубоукладчики для труб диаметром до 700 мм, грузоподъемность 12,5 т</t>
        </is>
      </c>
      <c r="E67" s="165" t="inlineStr">
        <is>
          <t>маш.час</t>
        </is>
      </c>
      <c r="F67" s="165" t="n">
        <v>43.07688</v>
      </c>
      <c r="G67" s="86" t="n">
        <v>152.5</v>
      </c>
      <c r="H67" s="86">
        <f>ROUND(F67*G67,2)</f>
        <v/>
      </c>
      <c r="K67" s="74" t="n"/>
    </row>
    <row r="68">
      <c r="A68" s="165" t="n">
        <v>54</v>
      </c>
      <c r="B68" s="129" t="n"/>
      <c r="C68" s="166" t="inlineStr">
        <is>
          <t>91.14.04-001</t>
        </is>
      </c>
      <c r="D68" s="166" t="inlineStr">
        <is>
          <t>Тягачи седельные, грузоподъемность 12 т</t>
        </is>
      </c>
      <c r="E68" s="165" t="inlineStr">
        <is>
          <t>маш.час</t>
        </is>
      </c>
      <c r="F68" s="165" t="n">
        <v>51.67386</v>
      </c>
      <c r="G68" s="86" t="n">
        <v>102.84</v>
      </c>
      <c r="H68" s="86">
        <f>ROUND(F68*G68,2)</f>
        <v/>
      </c>
      <c r="K68" s="74" t="n"/>
    </row>
    <row r="69" ht="31.5" customHeight="1" s="73">
      <c r="A69" s="165" t="n">
        <v>55</v>
      </c>
      <c r="B69" s="129" t="n"/>
      <c r="C69" s="166" t="inlineStr">
        <is>
          <t>91.06.03-047</t>
        </is>
      </c>
      <c r="D69" s="166" t="inlineStr">
        <is>
          <t>Лебедки ручные и рычажные тяговым усилием 31,39 кН (3,2 т)</t>
        </is>
      </c>
      <c r="E69" s="165" t="inlineStr">
        <is>
          <t>маш.час</t>
        </is>
      </c>
      <c r="F69" s="165" t="n">
        <v>1365.091228</v>
      </c>
      <c r="G69" s="86" t="n">
        <v>3.12</v>
      </c>
      <c r="H69" s="86">
        <f>ROUND(F69*G69,2)</f>
        <v/>
      </c>
      <c r="K69" s="74" t="n"/>
    </row>
    <row r="70" ht="31.5" customHeight="1" s="73">
      <c r="A70" s="165" t="n">
        <v>56</v>
      </c>
      <c r="B70" s="129" t="n"/>
      <c r="C70" s="166" t="inlineStr">
        <is>
          <t>91.17.04-171</t>
        </is>
      </c>
      <c r="D70" s="166" t="inlineStr">
        <is>
          <t>Преобразователи сварочные номинальным сварочным током 315-500 А</t>
        </is>
      </c>
      <c r="E70" s="165" t="inlineStr">
        <is>
          <t>маш.час</t>
        </is>
      </c>
      <c r="F70" s="165" t="n">
        <v>323.400582</v>
      </c>
      <c r="G70" s="86" t="n">
        <v>12.31</v>
      </c>
      <c r="H70" s="86">
        <f>ROUND(F70*G70,2)</f>
        <v/>
      </c>
      <c r="K70" s="74" t="n"/>
    </row>
    <row r="71">
      <c r="A71" s="165" t="n">
        <v>57</v>
      </c>
      <c r="B71" s="129" t="n"/>
      <c r="C71" s="166" t="inlineStr">
        <is>
          <t>91.05.01-018</t>
        </is>
      </c>
      <c r="D71" s="166" t="inlineStr">
        <is>
          <t>Краны башенные, грузоподъемность 10 т</t>
        </is>
      </c>
      <c r="E71" s="165" t="inlineStr">
        <is>
          <t>маш.час</t>
        </is>
      </c>
      <c r="F71" s="165" t="n">
        <v>22.247407</v>
      </c>
      <c r="G71" s="86" t="n">
        <v>90.8</v>
      </c>
      <c r="H71" s="86">
        <f>ROUND(F71*G71,2)</f>
        <v/>
      </c>
      <c r="K71" s="74" t="n"/>
    </row>
    <row r="72" ht="47.25" customHeight="1" s="73">
      <c r="A72" s="165" t="n">
        <v>58</v>
      </c>
      <c r="B72" s="129" t="n"/>
      <c r="C72" s="166" t="inlineStr">
        <is>
          <t>91.17.04-036</t>
        </is>
      </c>
      <c r="D72" s="166" t="inlineStr">
        <is>
          <t>Агрегаты сварочные передвижные с дизельным двигателем, номинальный сварочный ток 250-400 А</t>
        </is>
      </c>
      <c r="E72" s="165" t="inlineStr">
        <is>
          <t>маш.час</t>
        </is>
      </c>
      <c r="F72" s="165" t="n">
        <v>129.23064</v>
      </c>
      <c r="G72" s="86" t="n">
        <v>14</v>
      </c>
      <c r="H72" s="86">
        <f>ROUND(F72*G72,2)</f>
        <v/>
      </c>
      <c r="K72" s="74" t="n"/>
    </row>
    <row r="73">
      <c r="A73" s="165" t="n">
        <v>59</v>
      </c>
      <c r="B73" s="129" t="n"/>
      <c r="C73" s="166" t="inlineStr">
        <is>
          <t>91.07.04-001</t>
        </is>
      </c>
      <c r="D73" s="166" t="inlineStr">
        <is>
          <t>Вибраторы глубинные</t>
        </is>
      </c>
      <c r="E73" s="165" t="inlineStr">
        <is>
          <t>маш.час</t>
        </is>
      </c>
      <c r="F73" s="165" t="n">
        <v>869.6970700000001</v>
      </c>
      <c r="G73" s="86" t="n">
        <v>1.9</v>
      </c>
      <c r="H73" s="86">
        <f>ROUND(F73*G73,2)</f>
        <v/>
      </c>
      <c r="K73" s="74" t="n"/>
    </row>
    <row r="74">
      <c r="A74" s="165" t="n">
        <v>60</v>
      </c>
      <c r="B74" s="129" t="n"/>
      <c r="C74" s="166" t="inlineStr">
        <is>
          <t>91.21.22-271</t>
        </is>
      </c>
      <c r="D74" s="166" t="inlineStr">
        <is>
          <t>Пистолеты строительно-монтажные</t>
        </is>
      </c>
      <c r="E74" s="165" t="inlineStr">
        <is>
          <t>маш.час</t>
        </is>
      </c>
      <c r="F74" s="165" t="n">
        <v>186.3</v>
      </c>
      <c r="G74" s="86" t="n">
        <v>8.699999999999999</v>
      </c>
      <c r="H74" s="86">
        <f>ROUND(F74*G74,2)</f>
        <v/>
      </c>
      <c r="K74" s="74" t="n"/>
    </row>
    <row r="75" ht="31.5" customHeight="1" s="73">
      <c r="A75" s="165" t="n">
        <v>61</v>
      </c>
      <c r="B75" s="129" t="n"/>
      <c r="C75" s="166" t="inlineStr">
        <is>
          <t>91.06.03-055</t>
        </is>
      </c>
      <c r="D75" s="166" t="inlineStr">
        <is>
          <t>Лебедки электрические тяговым усилием 19,62 кН (2 т)</t>
        </is>
      </c>
      <c r="E75" s="165" t="inlineStr">
        <is>
          <t>маш.час</t>
        </is>
      </c>
      <c r="F75" s="165" t="n">
        <v>221.8238367</v>
      </c>
      <c r="G75" s="86" t="n">
        <v>6.66</v>
      </c>
      <c r="H75" s="86">
        <f>ROUND(F75*G75,2)</f>
        <v/>
      </c>
      <c r="K75" s="74" t="n"/>
    </row>
    <row r="76" ht="31.5" customHeight="1" s="73">
      <c r="A76" s="165" t="n">
        <v>62</v>
      </c>
      <c r="B76" s="129" t="n"/>
      <c r="C76" s="166" t="inlineStr">
        <is>
          <t>91.05.08-007</t>
        </is>
      </c>
      <c r="D76" s="166" t="inlineStr">
        <is>
          <t>Краны на пневмоколесном ходу, грузоподъемность 25 т</t>
        </is>
      </c>
      <c r="E76" s="165" t="inlineStr">
        <is>
          <t>маш.час</t>
        </is>
      </c>
      <c r="F76" s="165" t="n">
        <v>12.247638</v>
      </c>
      <c r="G76" s="86" t="n">
        <v>102.51</v>
      </c>
      <c r="H76" s="86">
        <f>ROUND(F76*G76,2)</f>
        <v/>
      </c>
      <c r="K76" s="74" t="n"/>
    </row>
    <row r="77">
      <c r="A77" s="165" t="n">
        <v>63</v>
      </c>
      <c r="B77" s="129" t="n"/>
      <c r="C77" s="166" t="inlineStr">
        <is>
          <t>91.08.04-021</t>
        </is>
      </c>
      <c r="D77" s="166" t="inlineStr">
        <is>
          <t>Котлы битумные передвижные 400 л</t>
        </is>
      </c>
      <c r="E77" s="165" t="inlineStr">
        <is>
          <t>маш.час</t>
        </is>
      </c>
      <c r="F77" s="165" t="n">
        <v>41.196025</v>
      </c>
      <c r="G77" s="86" t="n">
        <v>30</v>
      </c>
      <c r="H77" s="86">
        <f>ROUND(F77*G77,2)</f>
        <v/>
      </c>
      <c r="K77" s="74" t="n"/>
    </row>
    <row r="78">
      <c r="A78" s="165" t="n">
        <v>64</v>
      </c>
      <c r="B78" s="129" t="n"/>
      <c r="C78" s="166" t="inlineStr">
        <is>
          <t>91.05.01-016</t>
        </is>
      </c>
      <c r="D78" s="166" t="inlineStr">
        <is>
          <t>Краны башенные, грузоподъемность 5 т</t>
        </is>
      </c>
      <c r="E78" s="165" t="inlineStr">
        <is>
          <t>маш.час</t>
        </is>
      </c>
      <c r="F78" s="165" t="n">
        <v>12.75798</v>
      </c>
      <c r="G78" s="86" t="n">
        <v>83.43000000000001</v>
      </c>
      <c r="H78" s="86">
        <f>ROUND(F78*G78,2)</f>
        <v/>
      </c>
      <c r="K78" s="74" t="n"/>
    </row>
    <row r="79" ht="47.25" customHeight="1" s="73">
      <c r="A79" s="165" t="n">
        <v>65</v>
      </c>
      <c r="B79" s="129" t="n"/>
      <c r="C79" s="166" t="inlineStr">
        <is>
          <t>91.06.05-057</t>
        </is>
      </c>
      <c r="D79" s="166" t="inlineStr">
        <is>
          <t>Погрузчики одноковшовые универсальные фронтальные пневмоколесные, грузоподъемность 3 т</t>
        </is>
      </c>
      <c r="E79" s="165" t="inlineStr">
        <is>
          <t>маш.час</t>
        </is>
      </c>
      <c r="F79" s="165" t="n">
        <v>11.55</v>
      </c>
      <c r="G79" s="86" t="n">
        <v>90.40000000000001</v>
      </c>
      <c r="H79" s="86">
        <f>ROUND(F79*G79,2)</f>
        <v/>
      </c>
      <c r="K79" s="74" t="n"/>
    </row>
    <row r="80" ht="31.5" customHeight="1" s="73">
      <c r="A80" s="165" t="n">
        <v>66</v>
      </c>
      <c r="B80" s="129" t="n"/>
      <c r="C80" s="166" t="inlineStr">
        <is>
          <t>91.07.08-024</t>
        </is>
      </c>
      <c r="D80" s="166" t="inlineStr">
        <is>
          <t>Растворосмесители передвижные, объем барабана 65 л</t>
        </is>
      </c>
      <c r="E80" s="165" t="inlineStr">
        <is>
          <t>маш.час</t>
        </is>
      </c>
      <c r="F80" s="165" t="n">
        <v>82.223101</v>
      </c>
      <c r="G80" s="86" t="n">
        <v>12.39</v>
      </c>
      <c r="H80" s="86">
        <f>ROUND(F80*G80,2)</f>
        <v/>
      </c>
      <c r="K80" s="74" t="n"/>
    </row>
    <row r="81" ht="31.5" customHeight="1" s="73">
      <c r="A81" s="165" t="n">
        <v>67</v>
      </c>
      <c r="B81" s="129" t="n"/>
      <c r="C81" s="166" t="inlineStr">
        <is>
          <t>91.21.22-638</t>
        </is>
      </c>
      <c r="D81" s="166" t="inlineStr">
        <is>
          <t>Пылесосы промышленные, мощность до 2000 Вт</t>
        </is>
      </c>
      <c r="E81" s="165" t="inlineStr">
        <is>
          <t>маш.час</t>
        </is>
      </c>
      <c r="F81" s="165" t="n">
        <v>240.820474</v>
      </c>
      <c r="G81" s="86" t="n">
        <v>3.29</v>
      </c>
      <c r="H81" s="86">
        <f>ROUND(F81*G81,2)</f>
        <v/>
      </c>
      <c r="K81" s="74" t="n"/>
    </row>
    <row r="82" ht="31.5" customHeight="1" s="73">
      <c r="A82" s="165" t="n">
        <v>68</v>
      </c>
      <c r="B82" s="129" t="n"/>
      <c r="C82" s="166" t="inlineStr">
        <is>
          <t>91.06.03-061</t>
        </is>
      </c>
      <c r="D82" s="166" t="inlineStr">
        <is>
          <t>Лебедки электрические тяговым усилием до 12,26 кН (1,25 т)</t>
        </is>
      </c>
      <c r="E82" s="165" t="inlineStr">
        <is>
          <t>маш.час</t>
        </is>
      </c>
      <c r="F82" s="165" t="n">
        <v>229.74336</v>
      </c>
      <c r="G82" s="86" t="n">
        <v>3.28</v>
      </c>
      <c r="H82" s="86">
        <f>ROUND(F82*G82,2)</f>
        <v/>
      </c>
      <c r="K82" s="74" t="n"/>
    </row>
    <row r="83">
      <c r="A83" s="165" t="n">
        <v>69</v>
      </c>
      <c r="B83" s="129" t="n"/>
      <c r="C83" s="166" t="inlineStr">
        <is>
          <t>91.17.04-042</t>
        </is>
      </c>
      <c r="D83" s="166" t="inlineStr">
        <is>
          <t>Аппараты для газовой сварки и резки</t>
        </is>
      </c>
      <c r="E83" s="165" t="inlineStr">
        <is>
          <t>маш.час</t>
        </is>
      </c>
      <c r="F83" s="165" t="n">
        <v>608.4612302</v>
      </c>
      <c r="G83" s="86" t="n">
        <v>1.2</v>
      </c>
      <c r="H83" s="86">
        <f>ROUND(F83*G83,2)</f>
        <v/>
      </c>
      <c r="K83" s="74" t="n"/>
    </row>
    <row r="84">
      <c r="A84" s="165" t="n">
        <v>70</v>
      </c>
      <c r="B84" s="129" t="n"/>
      <c r="C84" s="166" t="inlineStr">
        <is>
          <t>91.07.04-002</t>
        </is>
      </c>
      <c r="D84" s="166" t="inlineStr">
        <is>
          <t>Вибраторы поверхностные</t>
        </is>
      </c>
      <c r="E84" s="165" t="inlineStr">
        <is>
          <t>маш.час</t>
        </is>
      </c>
      <c r="F84" s="165" t="n">
        <v>1362.234254</v>
      </c>
      <c r="G84" s="86" t="n">
        <v>0.5</v>
      </c>
      <c r="H84" s="86">
        <f>ROUND(F84*G84,2)</f>
        <v/>
      </c>
      <c r="K84" s="74" t="n"/>
    </row>
    <row r="85">
      <c r="A85" s="165" t="n">
        <v>71</v>
      </c>
      <c r="B85" s="129" t="n"/>
      <c r="C85" s="166" t="inlineStr">
        <is>
          <t>91.21.12-004</t>
        </is>
      </c>
      <c r="D85" s="166" t="inlineStr">
        <is>
          <t>Ножницы электрические</t>
        </is>
      </c>
      <c r="E85" s="165" t="inlineStr">
        <is>
          <t>маш.час</t>
        </is>
      </c>
      <c r="F85" s="165" t="n">
        <v>19.490679</v>
      </c>
      <c r="G85" s="86" t="n">
        <v>33.59</v>
      </c>
      <c r="H85" s="86">
        <f>ROUND(F85*G85,2)</f>
        <v/>
      </c>
      <c r="K85" s="74" t="n"/>
    </row>
    <row r="86" ht="31.5" customHeight="1" s="73">
      <c r="A86" s="165" t="n">
        <v>72</v>
      </c>
      <c r="B86" s="129" t="n"/>
      <c r="C86" s="166" t="inlineStr">
        <is>
          <t>91.14.05-011</t>
        </is>
      </c>
      <c r="D86" s="166" t="inlineStr">
        <is>
          <t>Полуприцепы общего назначения, грузоподъемность 12 т</t>
        </is>
      </c>
      <c r="E86" s="165" t="inlineStr">
        <is>
          <t>маш.час</t>
        </is>
      </c>
      <c r="F86" s="165" t="n">
        <v>51.67386</v>
      </c>
      <c r="G86" s="86" t="n">
        <v>12</v>
      </c>
      <c r="H86" s="86">
        <f>ROUND(F86*G86,2)</f>
        <v/>
      </c>
      <c r="K86" s="74" t="n"/>
    </row>
    <row r="87">
      <c r="A87" s="165" t="n">
        <v>73</v>
      </c>
      <c r="B87" s="129" t="n"/>
      <c r="C87" s="166" t="inlineStr">
        <is>
          <t>91.01.01-035</t>
        </is>
      </c>
      <c r="D87" s="166" t="inlineStr">
        <is>
          <t>Бульдозеры, мощность 79 кВт (108 л.с.)</t>
        </is>
      </c>
      <c r="E87" s="165" t="inlineStr">
        <is>
          <t>маш.час</t>
        </is>
      </c>
      <c r="F87" s="165" t="n">
        <v>7.17408</v>
      </c>
      <c r="G87" s="86" t="n">
        <v>79.06999999999999</v>
      </c>
      <c r="H87" s="86">
        <f>ROUND(F87*G87,2)</f>
        <v/>
      </c>
      <c r="K87" s="74" t="n"/>
    </row>
    <row r="88">
      <c r="A88" s="165" t="n">
        <v>74</v>
      </c>
      <c r="B88" s="129" t="n"/>
      <c r="C88" s="166" t="inlineStr">
        <is>
          <t>91.21.07-011</t>
        </is>
      </c>
      <c r="D88" s="166" t="inlineStr">
        <is>
          <t>Машины мозаично-шлифовальные</t>
        </is>
      </c>
      <c r="E88" s="165" t="inlineStr">
        <is>
          <t>маш.час</t>
        </is>
      </c>
      <c r="F88" s="165" t="n">
        <v>370.605</v>
      </c>
      <c r="G88" s="86" t="n">
        <v>1.5</v>
      </c>
      <c r="H88" s="86">
        <f>ROUND(F88*G88,2)</f>
        <v/>
      </c>
      <c r="K88" s="74" t="n"/>
    </row>
    <row r="89">
      <c r="A89" s="165" t="n">
        <v>75</v>
      </c>
      <c r="B89" s="129" t="n"/>
      <c r="C89" s="166" t="inlineStr">
        <is>
          <t>91.07.02-011</t>
        </is>
      </c>
      <c r="D89" s="166" t="inlineStr">
        <is>
          <t>Автобетононасосы, производительность 65 м3/ч</t>
        </is>
      </c>
      <c r="E89" s="165" t="inlineStr">
        <is>
          <t>маш.час</t>
        </is>
      </c>
      <c r="F89" s="165" t="n">
        <v>1.548</v>
      </c>
      <c r="G89" s="86" t="n">
        <v>283.4</v>
      </c>
      <c r="H89" s="86">
        <f>ROUND(F89*G89,2)</f>
        <v/>
      </c>
      <c r="K89" s="74" t="n"/>
    </row>
    <row r="90" ht="47.25" customHeight="1" s="73">
      <c r="A90" s="165" t="n">
        <v>76</v>
      </c>
      <c r="B90" s="129" t="n"/>
      <c r="C90" s="166" t="inlineStr">
        <is>
          <t>91.21.10-003</t>
        </is>
      </c>
      <c r="D90" s="166" t="inlineStr">
        <is>
          <t>Молотки при работе от передвижных компрессорных станций отбойные пневматические</t>
        </is>
      </c>
      <c r="E90" s="165" t="inlineStr">
        <is>
          <t>маш.час</t>
        </is>
      </c>
      <c r="F90" s="165" t="n">
        <v>281.19</v>
      </c>
      <c r="G90" s="86" t="n">
        <v>1.53</v>
      </c>
      <c r="H90" s="86">
        <f>ROUND(F90*G90,2)</f>
        <v/>
      </c>
      <c r="K90" s="74" t="n"/>
    </row>
    <row r="91">
      <c r="A91" s="165" t="n">
        <v>77</v>
      </c>
      <c r="B91" s="129" t="n"/>
      <c r="C91" s="166" t="inlineStr">
        <is>
          <t>91.05.02-005</t>
        </is>
      </c>
      <c r="D91" s="166" t="inlineStr">
        <is>
          <t>Краны козловые, грузоподъемность 32 т</t>
        </is>
      </c>
      <c r="E91" s="165" t="inlineStr">
        <is>
          <t>маш.час</t>
        </is>
      </c>
      <c r="F91" s="165" t="n">
        <v>2.896712</v>
      </c>
      <c r="G91" s="86" t="n">
        <v>120.24</v>
      </c>
      <c r="H91" s="86">
        <f>ROUND(F91*G91,2)</f>
        <v/>
      </c>
      <c r="K91" s="74" t="n"/>
    </row>
    <row r="92" ht="31.5" customHeight="1" s="73">
      <c r="A92" s="165" t="n">
        <v>78</v>
      </c>
      <c r="B92" s="129" t="n"/>
      <c r="C92" s="166" t="inlineStr">
        <is>
          <t>91.06.06-046</t>
        </is>
      </c>
      <c r="D92" s="166" t="inlineStr">
        <is>
          <t>Подъемники одномачтовые, грузоподъемность до 500 кг, высота подъема 25 м</t>
        </is>
      </c>
      <c r="E92" s="165" t="inlineStr">
        <is>
          <t>маш.час</t>
        </is>
      </c>
      <c r="F92" s="165" t="n">
        <v>12.443704</v>
      </c>
      <c r="G92" s="86" t="n">
        <v>27.66</v>
      </c>
      <c r="H92" s="86">
        <f>ROUND(F92*G92,2)</f>
        <v/>
      </c>
      <c r="K92" s="74" t="n"/>
    </row>
    <row r="93" ht="31.5" customHeight="1" s="73">
      <c r="A93" s="165" t="n">
        <v>79</v>
      </c>
      <c r="B93" s="129" t="n"/>
      <c r="C93" s="166" t="inlineStr">
        <is>
          <t>91.08.09-024</t>
        </is>
      </c>
      <c r="D93" s="166" t="inlineStr">
        <is>
          <t>Трамбовки пневматические при работе от стационарного компрессора</t>
        </is>
      </c>
      <c r="E93" s="165" t="inlineStr">
        <is>
          <t>маш.час</t>
        </is>
      </c>
      <c r="F93" s="165" t="n">
        <v>59.4</v>
      </c>
      <c r="G93" s="86" t="n">
        <v>4.91</v>
      </c>
      <c r="H93" s="86">
        <f>ROUND(F93*G93,2)</f>
        <v/>
      </c>
      <c r="K93" s="74" t="n"/>
    </row>
    <row r="94" ht="47.25" customHeight="1" s="73">
      <c r="A94" s="165" t="n">
        <v>80</v>
      </c>
      <c r="B94" s="129" t="n"/>
      <c r="C94" s="166" t="inlineStr">
        <is>
          <t>91.07.07-001</t>
        </is>
      </c>
      <c r="D94" s="166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E94" s="165" t="inlineStr">
        <is>
          <t>маш.час</t>
        </is>
      </c>
      <c r="F94" s="165" t="n">
        <v>35.063793</v>
      </c>
      <c r="G94" s="86" t="n">
        <v>7.77</v>
      </c>
      <c r="H94" s="86">
        <f>ROUND(F94*G94,2)</f>
        <v/>
      </c>
      <c r="K94" s="74" t="n"/>
    </row>
    <row r="95">
      <c r="A95" s="165" t="n">
        <v>81</v>
      </c>
      <c r="B95" s="129" t="n"/>
      <c r="C95" s="166" t="inlineStr">
        <is>
          <t>91.21.19-027</t>
        </is>
      </c>
      <c r="D95" s="166" t="inlineStr">
        <is>
          <t>Станки камнерезные универсальные</t>
        </is>
      </c>
      <c r="E95" s="165" t="inlineStr">
        <is>
          <t>маш.час</t>
        </is>
      </c>
      <c r="F95" s="165" t="n">
        <v>4.905</v>
      </c>
      <c r="G95" s="86" t="n">
        <v>30.4</v>
      </c>
      <c r="H95" s="86">
        <f>ROUND(F95*G95,2)</f>
        <v/>
      </c>
      <c r="K95" s="74" t="n"/>
    </row>
    <row r="96" ht="31.5" customHeight="1" s="73">
      <c r="A96" s="165" t="n">
        <v>82</v>
      </c>
      <c r="B96" s="129" t="n"/>
      <c r="C96" s="166" t="inlineStr">
        <is>
          <t>91.08.09-023</t>
        </is>
      </c>
      <c r="D96" s="166" t="inlineStr">
        <is>
          <t>Трамбовки пневматические при работе от передвижных компрессорных станций</t>
        </is>
      </c>
      <c r="E96" s="165" t="inlineStr">
        <is>
          <t>маш.час</t>
        </is>
      </c>
      <c r="F96" s="165" t="n">
        <v>236.88</v>
      </c>
      <c r="G96" s="86" t="n">
        <v>0.55</v>
      </c>
      <c r="H96" s="86">
        <f>ROUND(F96*G96,2)</f>
        <v/>
      </c>
      <c r="K96" s="74" t="n"/>
    </row>
    <row r="97" ht="47.25" customHeight="1" s="73">
      <c r="A97" s="165" t="n">
        <v>83</v>
      </c>
      <c r="B97" s="129" t="n"/>
      <c r="C97" s="166" t="inlineStr">
        <is>
          <t>91.21.01-012</t>
        </is>
      </c>
      <c r="D97" s="166" t="inlineStr">
        <is>
          <t>Агрегаты окрасочные высокого давления для окраски поверхностей конструкций, мощность 1 кВт</t>
        </is>
      </c>
      <c r="E97" s="165" t="inlineStr">
        <is>
          <t>маш.час</t>
        </is>
      </c>
      <c r="F97" s="165" t="n">
        <v>18.42404</v>
      </c>
      <c r="G97" s="86" t="n">
        <v>6.82</v>
      </c>
      <c r="H97" s="86">
        <f>ROUND(F97*G97,2)</f>
        <v/>
      </c>
      <c r="K97" s="74" t="n"/>
    </row>
    <row r="98">
      <c r="A98" s="165" t="n">
        <v>84</v>
      </c>
      <c r="B98" s="129" t="n"/>
      <c r="C98" s="166" t="inlineStr">
        <is>
          <t>91.21.16-012</t>
        </is>
      </c>
      <c r="D98" s="166" t="inlineStr">
        <is>
          <t>Прессы гидравлические с электроприводом</t>
        </is>
      </c>
      <c r="E98" s="165" t="inlineStr">
        <is>
          <t>маш.час</t>
        </is>
      </c>
      <c r="F98" s="165" t="n">
        <v>101.7226</v>
      </c>
      <c r="G98" s="86" t="n">
        <v>1.11</v>
      </c>
      <c r="H98" s="86">
        <f>ROUND(F98*G98,2)</f>
        <v/>
      </c>
      <c r="K98" s="74" t="n"/>
    </row>
    <row r="99">
      <c r="A99" s="165" t="n">
        <v>85</v>
      </c>
      <c r="B99" s="129" t="n"/>
      <c r="C99" s="166" t="inlineStr">
        <is>
          <t>91.21.19-031</t>
        </is>
      </c>
      <c r="D99" s="166" t="inlineStr">
        <is>
          <t>Станки сверлильные</t>
        </is>
      </c>
      <c r="E99" s="165" t="inlineStr">
        <is>
          <t>маш.час</t>
        </is>
      </c>
      <c r="F99" s="165" t="n">
        <v>44.711</v>
      </c>
      <c r="G99" s="86" t="n">
        <v>2.36</v>
      </c>
      <c r="H99" s="86">
        <f>ROUND(F99*G99,2)</f>
        <v/>
      </c>
      <c r="K99" s="74" t="n"/>
    </row>
    <row r="100">
      <c r="A100" s="165" t="n">
        <v>86</v>
      </c>
      <c r="B100" s="129" t="n"/>
      <c r="C100" s="166" t="inlineStr">
        <is>
          <t>91.17.04-031</t>
        </is>
      </c>
      <c r="D100" s="166" t="inlineStr">
        <is>
          <t>Агрегаты для сварки полиэтиленовых труб</t>
        </is>
      </c>
      <c r="E100" s="165" t="inlineStr">
        <is>
          <t>маш.час</t>
        </is>
      </c>
      <c r="F100" s="165" t="n">
        <v>0.8946</v>
      </c>
      <c r="G100" s="86" t="n">
        <v>100.1</v>
      </c>
      <c r="H100" s="86">
        <f>ROUND(F100*G100,2)</f>
        <v/>
      </c>
      <c r="K100" s="74" t="n"/>
    </row>
    <row r="101" ht="31.5" customHeight="1" s="73">
      <c r="A101" s="165" t="n">
        <v>87</v>
      </c>
      <c r="B101" s="129" t="n"/>
      <c r="C101" s="166" t="inlineStr">
        <is>
          <t>91.21.19-014</t>
        </is>
      </c>
      <c r="D101" s="166" t="inlineStr">
        <is>
          <t>Станки трубогибочные для труб диаметром 200-500 мм</t>
        </is>
      </c>
      <c r="E101" s="165" t="inlineStr">
        <is>
          <t>маш.час</t>
        </is>
      </c>
      <c r="F101" s="165" t="n">
        <v>0.836</v>
      </c>
      <c r="G101" s="86" t="n">
        <v>91.83</v>
      </c>
      <c r="H101" s="86">
        <f>ROUND(F101*G101,2)</f>
        <v/>
      </c>
      <c r="K101" s="74" t="n"/>
    </row>
    <row r="102" ht="31.5" customHeight="1" s="73">
      <c r="A102" s="165" t="n">
        <v>88</v>
      </c>
      <c r="B102" s="129" t="n"/>
      <c r="C102" s="166" t="inlineStr">
        <is>
          <t>91.17.04-033</t>
        </is>
      </c>
      <c r="D102" s="166" t="inlineStr">
        <is>
          <t>Агрегаты сварочные двухпостовые для ручной сварки на тракторе, мощность 79 кВт (108 л.с.)</t>
        </is>
      </c>
      <c r="E102" s="165" t="inlineStr">
        <is>
          <t>маш.час</t>
        </is>
      </c>
      <c r="F102" s="165" t="n">
        <v>0.5139738</v>
      </c>
      <c r="G102" s="86" t="n">
        <v>133.97</v>
      </c>
      <c r="H102" s="86">
        <f>ROUND(F102*G102,2)</f>
        <v/>
      </c>
      <c r="K102" s="74" t="n"/>
    </row>
    <row r="103" ht="31.5" customHeight="1" s="73">
      <c r="A103" s="165" t="n">
        <v>89</v>
      </c>
      <c r="B103" s="129" t="n"/>
      <c r="C103" s="166" t="inlineStr">
        <is>
          <t>91.21.22-443</t>
        </is>
      </c>
      <c r="D103" s="166" t="inlineStr">
        <is>
          <t>Установки для изготовления бандажей, диафрагм, пряжек</t>
        </is>
      </c>
      <c r="E103" s="165" t="inlineStr">
        <is>
          <t>маш.час</t>
        </is>
      </c>
      <c r="F103" s="165" t="n">
        <v>24.0344</v>
      </c>
      <c r="G103" s="86" t="n">
        <v>2.16</v>
      </c>
      <c r="H103" s="86">
        <f>ROUND(F103*G103,2)</f>
        <v/>
      </c>
      <c r="K103" s="74" t="n"/>
    </row>
    <row r="104" ht="31.5" customHeight="1" s="73">
      <c r="A104" s="165" t="n">
        <v>90</v>
      </c>
      <c r="B104" s="129" t="n"/>
      <c r="C104" s="166" t="inlineStr">
        <is>
          <t>91.01.05-106</t>
        </is>
      </c>
      <c r="D104" s="166" t="inlineStr">
        <is>
          <t>Экскаваторы одноковшовые дизельные на пневмоколесном ходу, емкость ковша 0,25 м3</t>
        </is>
      </c>
      <c r="E104" s="165" t="inlineStr">
        <is>
          <t>маш.час</t>
        </is>
      </c>
      <c r="F104" s="165" t="n">
        <v>0.663</v>
      </c>
      <c r="G104" s="86" t="n">
        <v>70.01000000000001</v>
      </c>
      <c r="H104" s="86">
        <f>ROUND(F104*G104,2)</f>
        <v/>
      </c>
      <c r="K104" s="74" t="n"/>
    </row>
    <row r="105" ht="31.5" customHeight="1" s="73">
      <c r="A105" s="165" t="n">
        <v>91</v>
      </c>
      <c r="B105" s="129" t="n"/>
      <c r="C105" s="166" t="inlineStr">
        <is>
          <t>91.17.01-001</t>
        </is>
      </c>
      <c r="D105" s="166" t="inlineStr">
        <is>
          <t>Выпрямители сварочные многопостовые с количеством постов до 30</t>
        </is>
      </c>
      <c r="E105" s="165" t="inlineStr">
        <is>
          <t>маш.час</t>
        </is>
      </c>
      <c r="F105" s="165" t="n">
        <v>1.2357</v>
      </c>
      <c r="G105" s="86" t="n">
        <v>34.09</v>
      </c>
      <c r="H105" s="86">
        <f>ROUND(F105*G105,2)</f>
        <v/>
      </c>
      <c r="K105" s="74" t="n"/>
    </row>
    <row r="106" ht="47.25" customHeight="1" s="73">
      <c r="A106" s="165" t="n">
        <v>92</v>
      </c>
      <c r="B106" s="129" t="n"/>
      <c r="C106" s="166" t="inlineStr">
        <is>
          <t>91.18.01-011</t>
        </is>
      </c>
      <c r="D106" s="166" t="inlineStr">
        <is>
          <t>Компрессоры передвижные с электродвигателем давление 600 кПа (6 ат), производительность 0,5 м3/мин</t>
        </is>
      </c>
      <c r="E106" s="165" t="inlineStr">
        <is>
          <t>маш.час</t>
        </is>
      </c>
      <c r="F106" s="165" t="n">
        <v>7.56</v>
      </c>
      <c r="G106" s="86" t="n">
        <v>3.7</v>
      </c>
      <c r="H106" s="86">
        <f>ROUND(F106*G106,2)</f>
        <v/>
      </c>
      <c r="K106" s="74" t="n"/>
    </row>
    <row r="107" ht="47.25" customHeight="1" s="73">
      <c r="A107" s="165" t="n">
        <v>93</v>
      </c>
      <c r="B107" s="129" t="n"/>
      <c r="C107" s="166" t="inlineStr">
        <is>
          <t>91.10.09-011</t>
        </is>
      </c>
      <c r="D107" s="166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107" s="165" t="inlineStr">
        <is>
          <t>маш.час</t>
        </is>
      </c>
      <c r="F107" s="165" t="n">
        <v>0.635</v>
      </c>
      <c r="G107" s="86" t="n">
        <v>29.67</v>
      </c>
      <c r="H107" s="86">
        <f>ROUND(F107*G107,2)</f>
        <v/>
      </c>
      <c r="K107" s="74" t="n"/>
    </row>
    <row r="108">
      <c r="A108" s="165" t="n">
        <v>94</v>
      </c>
      <c r="B108" s="129" t="n"/>
      <c r="C108" s="166" t="inlineStr">
        <is>
          <t>91.21.22-421</t>
        </is>
      </c>
      <c r="D108" s="166" t="inlineStr">
        <is>
          <t>Термосы 100 л</t>
        </is>
      </c>
      <c r="E108" s="165" t="inlineStr">
        <is>
          <t>маш.час</t>
        </is>
      </c>
      <c r="F108" s="165" t="n">
        <v>4.857225</v>
      </c>
      <c r="G108" s="86" t="n">
        <v>2.7</v>
      </c>
      <c r="H108" s="86">
        <f>ROUND(F108*G108,2)</f>
        <v/>
      </c>
      <c r="K108" s="74" t="n"/>
    </row>
    <row r="109" ht="31.5" customHeight="1" s="73">
      <c r="A109" s="165" t="n">
        <v>95</v>
      </c>
      <c r="B109" s="129" t="n"/>
      <c r="C109" s="166" t="inlineStr">
        <is>
          <t>91.07.08-025</t>
        </is>
      </c>
      <c r="D109" s="166" t="inlineStr">
        <is>
          <t>Растворосмесители передвижные, объем барабана 250 л</t>
        </is>
      </c>
      <c r="E109" s="165" t="inlineStr">
        <is>
          <t>маш.час</t>
        </is>
      </c>
      <c r="F109" s="165" t="n">
        <v>0.704718</v>
      </c>
      <c r="G109" s="86" t="n">
        <v>16.31</v>
      </c>
      <c r="H109" s="86">
        <f>ROUND(F109*G109,2)</f>
        <v/>
      </c>
      <c r="K109" s="74" t="n"/>
    </row>
    <row r="110" ht="31.5" customHeight="1" s="73">
      <c r="A110" s="165" t="n">
        <v>96</v>
      </c>
      <c r="B110" s="129" t="n"/>
      <c r="C110" s="166" t="inlineStr">
        <is>
          <t>91.06.03-062</t>
        </is>
      </c>
      <c r="D110" s="166" t="inlineStr">
        <is>
          <t>Лебедки электрические тяговым усилием до 31,39 кН (3,2 т)</t>
        </is>
      </c>
      <c r="E110" s="165" t="inlineStr">
        <is>
          <t>маш.час</t>
        </is>
      </c>
      <c r="F110" s="165" t="n">
        <v>1.56354</v>
      </c>
      <c r="G110" s="86" t="n">
        <v>6.9</v>
      </c>
      <c r="H110" s="86">
        <f>ROUND(F110*G110,2)</f>
        <v/>
      </c>
      <c r="K110" s="74" t="n"/>
    </row>
    <row r="111" ht="31.5" customHeight="1" s="73">
      <c r="A111" s="165" t="n">
        <v>97</v>
      </c>
      <c r="B111" s="129" t="n"/>
      <c r="C111" s="166" t="inlineStr">
        <is>
          <t>91.06.01-003</t>
        </is>
      </c>
      <c r="D111" s="166" t="inlineStr">
        <is>
          <t>Домкраты гидравлические, грузоподъемность 63-100 т</t>
        </is>
      </c>
      <c r="E111" s="165" t="inlineStr">
        <is>
          <t>маш.час</t>
        </is>
      </c>
      <c r="F111" s="165" t="n">
        <v>6.4193</v>
      </c>
      <c r="G111" s="86" t="n">
        <v>0.9</v>
      </c>
      <c r="H111" s="86">
        <f>ROUND(F111*G111,2)</f>
        <v/>
      </c>
    </row>
    <row r="112" ht="31.5" customHeight="1" s="73">
      <c r="A112" s="165" t="n">
        <v>98</v>
      </c>
      <c r="B112" s="129" t="n"/>
      <c r="C112" s="166" t="inlineStr">
        <is>
          <t>91.06.03-060</t>
        </is>
      </c>
      <c r="D112" s="166" t="inlineStr">
        <is>
          <t>Лебедки электрические тяговым усилием до 5,79 кН (0,59 т)</t>
        </is>
      </c>
      <c r="E112" s="165" t="inlineStr">
        <is>
          <t>маш.час</t>
        </is>
      </c>
      <c r="F112" s="165" t="n">
        <v>1.574516</v>
      </c>
      <c r="G112" s="86" t="n">
        <v>1.7</v>
      </c>
      <c r="H112" s="86">
        <f>ROUND(F112*G112,2)</f>
        <v/>
      </c>
    </row>
    <row r="113" ht="31.5" customHeight="1" s="73">
      <c r="A113" s="165" t="n">
        <v>99</v>
      </c>
      <c r="B113" s="129" t="n"/>
      <c r="C113" s="166" t="inlineStr">
        <is>
          <t>91.04.01-041</t>
        </is>
      </c>
      <c r="D113" s="166" t="inlineStr">
        <is>
          <t>Молотки бурильные легкие при работе от передвижных компрессорных станций</t>
        </is>
      </c>
      <c r="E113" s="165" t="inlineStr">
        <is>
          <t>маш.час</t>
        </is>
      </c>
      <c r="F113" s="165" t="n">
        <v>0.27</v>
      </c>
      <c r="G113" s="86" t="n">
        <v>2.99</v>
      </c>
      <c r="H113" s="86">
        <f>ROUND(F113*G113,2)</f>
        <v/>
      </c>
    </row>
    <row r="114">
      <c r="A114" s="164" t="inlineStr">
        <is>
          <t>Оборудование</t>
        </is>
      </c>
      <c r="B114" s="196" t="n"/>
      <c r="C114" s="196" t="n"/>
      <c r="D114" s="196" t="n"/>
      <c r="E114" s="197" t="n"/>
      <c r="F114" s="164" t="n"/>
      <c r="G114" s="80" t="n"/>
      <c r="H114" s="80">
        <f>SUM(H115:H248)</f>
        <v/>
      </c>
      <c r="J114" s="91" t="n"/>
    </row>
    <row r="115">
      <c r="A115" s="165" t="n">
        <v>100</v>
      </c>
      <c r="B115" s="129" t="n"/>
      <c r="C115" s="166" t="inlineStr">
        <is>
          <t>Прайс из СД ОП</t>
        </is>
      </c>
      <c r="D115" s="166" t="inlineStr">
        <is>
          <t>Щит собственных нужд</t>
        </is>
      </c>
      <c r="E115" s="165" t="inlineStr">
        <is>
          <t>компл</t>
        </is>
      </c>
      <c r="F115" s="165" t="n">
        <v>1</v>
      </c>
      <c r="G115" s="86" t="n">
        <v>2712495.63</v>
      </c>
      <c r="H115" s="86">
        <f>ROUND(F115*G115,2)</f>
        <v/>
      </c>
    </row>
    <row r="116" ht="63" customHeight="1" s="73">
      <c r="A116" s="165" t="n">
        <v>101</v>
      </c>
      <c r="B116" s="129" t="n"/>
      <c r="C116" s="166" t="inlineStr">
        <is>
          <t>Прайс из СД ОП</t>
        </is>
      </c>
      <c r="D116" s="166" t="inlineStr">
        <is>
          <t>Аккумуляторная батарея STARK 7OРzS700. 104 эл., производство ООО Тангстоун, Россия, в комплекте со стеллажами и электролитом.  Сейсмостойкость 6 баллов по шкале MSK-64</t>
        </is>
      </c>
      <c r="E116" s="165" t="inlineStr">
        <is>
          <t>шт</t>
        </is>
      </c>
      <c r="F116" s="165" t="n">
        <v>2</v>
      </c>
      <c r="G116" s="86" t="n">
        <v>847473.5699999999</v>
      </c>
      <c r="H116" s="86">
        <f>ROUND(F116*G116,2)</f>
        <v/>
      </c>
    </row>
    <row r="117" ht="78.75" customHeight="1" s="73">
      <c r="A117" s="165" t="n">
        <v>102</v>
      </c>
      <c r="B117" s="129" t="n"/>
      <c r="C117" s="166" t="inlineStr">
        <is>
          <t>64.4.01.03-1012</t>
        </is>
      </c>
      <c r="D117" s="166" t="inlineStr">
        <is>
          <t>Агрегаты приточно-вытяжные, производительность 1080 10800 м3/ч, размер 2220х1596х1596 мм</t>
        </is>
      </c>
      <c r="E117" s="165" t="inlineStr">
        <is>
          <t>компл</t>
        </is>
      </c>
      <c r="F117" s="165" t="n">
        <v>3</v>
      </c>
      <c r="G117" s="86" t="n">
        <v>495688.25</v>
      </c>
      <c r="H117" s="86">
        <f>ROUND(F117*G117,2)</f>
        <v/>
      </c>
    </row>
    <row r="118" ht="31.5" customHeight="1" s="73">
      <c r="A118" s="165" t="n">
        <v>103</v>
      </c>
      <c r="B118" s="129" t="n"/>
      <c r="C118" s="166" t="inlineStr">
        <is>
          <t>64.2.02.04-0026</t>
        </is>
      </c>
      <c r="D118" s="166" t="inlineStr">
        <is>
          <t>Камеры приточные 2ПК с секцией орошения, производительность до 150 тыс. м3/час</t>
        </is>
      </c>
      <c r="E118" s="165" t="inlineStr">
        <is>
          <t>шт</t>
        </is>
      </c>
      <c r="F118" s="165" t="n">
        <v>3</v>
      </c>
      <c r="G118" s="86" t="n">
        <v>495650</v>
      </c>
      <c r="H118" s="86">
        <f>ROUND(F118*G118,2)</f>
        <v/>
      </c>
    </row>
    <row r="119" ht="47.25" customHeight="1" s="73">
      <c r="A119" s="165" t="n">
        <v>104</v>
      </c>
      <c r="B119" s="129" t="n"/>
      <c r="C119" s="166" t="inlineStr">
        <is>
          <t>Прайс из СД ОП</t>
        </is>
      </c>
      <c r="D119" s="166" t="inlineStr">
        <is>
          <t>Щит постоянного тока двухстороннего обслуживания в составе: Шкаф ввода питания АБ-1шт, Шкаф отх. линий с предохранителями - 1шт, Шкаф отх. линий с предохранителями и БАО - 1шт.</t>
        </is>
      </c>
      <c r="E119" s="165" t="inlineStr">
        <is>
          <t>шт</t>
        </is>
      </c>
      <c r="F119" s="165" t="n">
        <v>2</v>
      </c>
      <c r="G119" s="86" t="n">
        <v>541750.5600000001</v>
      </c>
      <c r="H119" s="86">
        <f>ROUND(F119*G119,2)</f>
        <v/>
      </c>
    </row>
    <row r="120" ht="31.5" customHeight="1" s="73">
      <c r="A120" s="165" t="n">
        <v>105</v>
      </c>
      <c r="B120" s="129" t="n"/>
      <c r="C120" s="166" t="inlineStr">
        <is>
          <t>Прайс из СД ОП</t>
        </is>
      </c>
      <c r="D120" s="166" t="inlineStr">
        <is>
          <t>Устройство зарядно-подзарядное транзисторное УЗП-М-120</t>
        </is>
      </c>
      <c r="E120" s="165" t="inlineStr">
        <is>
          <t>шт.</t>
        </is>
      </c>
      <c r="F120" s="165" t="n">
        <v>4</v>
      </c>
      <c r="G120" s="86" t="n">
        <v>133133.47</v>
      </c>
      <c r="H120" s="86">
        <f>ROUND(F120*G120,2)</f>
        <v/>
      </c>
    </row>
    <row r="121" ht="47.25" customHeight="1" s="73">
      <c r="A121" s="165" t="n">
        <v>106</v>
      </c>
      <c r="B121" s="129" t="n"/>
      <c r="C121" s="166" t="inlineStr">
        <is>
          <t>64.4.03.04-0019</t>
        </is>
      </c>
      <c r="D121" s="166" t="inlineStr">
        <is>
          <t>Установка приточная: VS-120-R-H/S VTS с системой автоматизации</t>
        </is>
      </c>
      <c r="E121" s="165" t="inlineStr">
        <is>
          <t>компл</t>
        </is>
      </c>
      <c r="F121" s="165" t="n">
        <v>4</v>
      </c>
      <c r="G121" s="86" t="n">
        <v>128039.49</v>
      </c>
      <c r="H121" s="86">
        <f>ROUND(F121*G121,2)</f>
        <v/>
      </c>
    </row>
    <row r="122" ht="63" customHeight="1" s="73">
      <c r="A122" s="165" t="n">
        <v>107</v>
      </c>
      <c r="B122" s="129" t="n"/>
      <c r="C122" s="166" t="inlineStr">
        <is>
          <t>63.3.01.01-1031</t>
        </is>
      </c>
      <c r="D122" s="166" t="inlineStr">
        <is>
          <t>Конвектор электрический отопительный стальной с принудительной конвекцией, встраиваемый в конструкцию пола, ширина 180 мм, высота 110 мм, длинна 1250 мм, мощность 700-750 Вт</t>
        </is>
      </c>
      <c r="E122" s="165" t="inlineStr">
        <is>
          <t>шт</t>
        </is>
      </c>
      <c r="F122" s="165" t="n">
        <v>57</v>
      </c>
      <c r="G122" s="86" t="n">
        <v>6766.83</v>
      </c>
      <c r="H122" s="86">
        <f>ROUND(F122*G122,2)</f>
        <v/>
      </c>
    </row>
    <row r="123" ht="31.5" customHeight="1" s="73">
      <c r="A123" s="165" t="n">
        <v>108</v>
      </c>
      <c r="B123" s="129" t="n"/>
      <c r="C123" s="166" t="inlineStr">
        <is>
          <t>Прайс из СД ОП</t>
        </is>
      </c>
      <c r="D123" s="166" t="inlineStr">
        <is>
          <t>Шкафы распределения оперативного тока (ШРОТ РЗА) на 48 отходящих линий. Автоматические выключатели ETIMAT-P10 DC фирмы ETI.</t>
        </is>
      </c>
      <c r="E123" s="165" t="inlineStr">
        <is>
          <t>шт.</t>
        </is>
      </c>
      <c r="F123" s="165" t="n">
        <v>2</v>
      </c>
      <c r="G123" s="86" t="n">
        <v>173011.57</v>
      </c>
      <c r="H123" s="86">
        <f>ROUND(F123*G123,2)</f>
        <v/>
      </c>
    </row>
    <row r="124" ht="47.25" customHeight="1" s="73">
      <c r="A124" s="165" t="n">
        <v>109</v>
      </c>
      <c r="B124" s="129" t="n"/>
      <c r="C124" s="166" t="inlineStr">
        <is>
          <t>69.2.02.04-0002</t>
        </is>
      </c>
      <c r="D124" s="166" t="inlineStr">
        <is>
          <t>Клапаны огнезадерживающие: с исполнительным механизмом Belimo КЛОП-1, диаметром 400 мм</t>
        </is>
      </c>
      <c r="E124" s="165" t="inlineStr">
        <is>
          <t>шт</t>
        </is>
      </c>
      <c r="F124" s="165" t="n">
        <v>25</v>
      </c>
      <c r="G124" s="86" t="n">
        <v>9481.5</v>
      </c>
      <c r="H124" s="86">
        <f>ROUND(F124*G124,2)</f>
        <v/>
      </c>
    </row>
    <row r="125">
      <c r="A125" s="165" t="n">
        <v>110</v>
      </c>
      <c r="B125" s="129" t="n"/>
      <c r="C125" s="166" t="inlineStr">
        <is>
          <t>Прайс из СД ОП</t>
        </is>
      </c>
      <c r="D125" s="166" t="inlineStr">
        <is>
          <t>Автоматика ШАП1</t>
        </is>
      </c>
      <c r="E125" s="165" t="inlineStr">
        <is>
          <t>шт.</t>
        </is>
      </c>
      <c r="F125" s="165" t="n">
        <v>1</v>
      </c>
      <c r="G125" s="86" t="n">
        <v>199942.5</v>
      </c>
      <c r="H125" s="86">
        <f>ROUND(F125*G125,2)</f>
        <v/>
      </c>
    </row>
    <row r="126">
      <c r="A126" s="165" t="n">
        <v>111</v>
      </c>
      <c r="B126" s="129" t="n"/>
      <c r="C126" s="166" t="inlineStr">
        <is>
          <t>Прайс из СД ОП</t>
        </is>
      </c>
      <c r="D126" s="166" t="inlineStr">
        <is>
          <t>Автоматика ШАП2</t>
        </is>
      </c>
      <c r="E126" s="165" t="inlineStr">
        <is>
          <t>шт.</t>
        </is>
      </c>
      <c r="F126" s="165" t="n">
        <v>1</v>
      </c>
      <c r="G126" s="86" t="n">
        <v>199942.5</v>
      </c>
      <c r="H126" s="86">
        <f>ROUND(F126*G126,2)</f>
        <v/>
      </c>
    </row>
    <row r="127" ht="31.5" customHeight="1" s="73">
      <c r="A127" s="165" t="n">
        <v>112</v>
      </c>
      <c r="B127" s="129" t="n"/>
      <c r="C127" s="166" t="inlineStr">
        <is>
          <t>64.4.03.02-1012</t>
        </is>
      </c>
      <c r="D127" s="166" t="inlineStr">
        <is>
          <t>Установка приточно-вытяжная, производительность 8000 м3/ч</t>
        </is>
      </c>
      <c r="E127" s="165" t="inlineStr">
        <is>
          <t>шт</t>
        </is>
      </c>
      <c r="F127" s="165" t="n">
        <v>3</v>
      </c>
      <c r="G127" s="86" t="n">
        <v>60843.37</v>
      </c>
      <c r="H127" s="86">
        <f>ROUND(F127*G127,2)</f>
        <v/>
      </c>
    </row>
    <row r="128" ht="47.25" customHeight="1" s="73">
      <c r="A128" s="165" t="n">
        <v>113</v>
      </c>
      <c r="B128" s="129" t="n"/>
      <c r="C128" s="166" t="inlineStr">
        <is>
          <t>64.4.03.03-0002</t>
        </is>
      </c>
      <c r="D128" s="166" t="inlineStr">
        <is>
          <t>Установка вытяжная "Remak" ВО-12-4 левого обслуживания, вертикального исполнения, в изолированном корпусе</t>
        </is>
      </c>
      <c r="E128" s="165" t="inlineStr">
        <is>
          <t>компл</t>
        </is>
      </c>
      <c r="F128" s="165" t="n">
        <v>3</v>
      </c>
      <c r="G128" s="86" t="n">
        <v>56852.51</v>
      </c>
      <c r="H128" s="86">
        <f>ROUND(F128*G128,2)</f>
        <v/>
      </c>
    </row>
    <row r="129">
      <c r="A129" s="165" t="n">
        <v>114</v>
      </c>
      <c r="B129" s="129" t="n"/>
      <c r="C129" s="166" t="inlineStr">
        <is>
          <t>Прайс из СД ОП</t>
        </is>
      </c>
      <c r="D129" s="166" t="inlineStr">
        <is>
          <t>В17  AER 270, Вытяжная установка ALTAIR</t>
        </is>
      </c>
      <c r="E129" s="165" t="inlineStr">
        <is>
          <t>шт.</t>
        </is>
      </c>
      <c r="F129" s="165" t="n">
        <v>1</v>
      </c>
      <c r="G129" s="86" t="n">
        <v>154214.01</v>
      </c>
      <c r="H129" s="86">
        <f>ROUND(F129*G129,2)</f>
        <v/>
      </c>
    </row>
    <row r="130">
      <c r="A130" s="165" t="n">
        <v>115</v>
      </c>
      <c r="B130" s="129" t="n"/>
      <c r="C130" s="166" t="inlineStr">
        <is>
          <t>Прайс из СД ОП</t>
        </is>
      </c>
      <c r="D130" s="166" t="inlineStr">
        <is>
          <t>Автоматика ШАП13/ В13</t>
        </is>
      </c>
      <c r="E130" s="165" t="inlineStr">
        <is>
          <t>шт.</t>
        </is>
      </c>
      <c r="F130" s="165" t="n">
        <v>1</v>
      </c>
      <c r="G130" s="86" t="n">
        <v>145121.96</v>
      </c>
      <c r="H130" s="86">
        <f>ROUND(F130*G130,2)</f>
        <v/>
      </c>
    </row>
    <row r="131">
      <c r="A131" s="165" t="n">
        <v>116</v>
      </c>
      <c r="B131" s="129" t="n"/>
      <c r="C131" s="166" t="inlineStr">
        <is>
          <t>Прайс из СД ОП</t>
        </is>
      </c>
      <c r="D131" s="166" t="inlineStr">
        <is>
          <t>Автоматика ШАП7/ В7</t>
        </is>
      </c>
      <c r="E131" s="165" t="inlineStr">
        <is>
          <t>шт.</t>
        </is>
      </c>
      <c r="F131" s="165" t="n">
        <v>1</v>
      </c>
      <c r="G131" s="86" t="n">
        <v>144542.91</v>
      </c>
      <c r="H131" s="86">
        <f>ROUND(F131*G131,2)</f>
        <v/>
      </c>
    </row>
    <row r="132">
      <c r="A132" s="165" t="n">
        <v>117</v>
      </c>
      <c r="B132" s="129" t="n"/>
      <c r="C132" s="166" t="inlineStr">
        <is>
          <t>Прайс из СД ОП</t>
        </is>
      </c>
      <c r="D132" s="166" t="inlineStr">
        <is>
          <t>Автоматика ШАП3,3р,В3,3р</t>
        </is>
      </c>
      <c r="E132" s="165" t="inlineStr">
        <is>
          <t>шт.</t>
        </is>
      </c>
      <c r="F132" s="165" t="n">
        <v>1</v>
      </c>
      <c r="G132" s="86" t="n">
        <v>142887.2</v>
      </c>
      <c r="H132" s="86">
        <f>ROUND(F132*G132,2)</f>
        <v/>
      </c>
    </row>
    <row r="133">
      <c r="A133" s="165" t="n">
        <v>118</v>
      </c>
      <c r="B133" s="129" t="n"/>
      <c r="C133" s="166" t="inlineStr">
        <is>
          <t>Прайс из СД ОП</t>
        </is>
      </c>
      <c r="D133" s="166" t="inlineStr">
        <is>
          <t>Автоматика ШАВ1</t>
        </is>
      </c>
      <c r="E133" s="165" t="inlineStr">
        <is>
          <t>шт.</t>
        </is>
      </c>
      <c r="F133" s="165" t="n">
        <v>1</v>
      </c>
      <c r="G133" s="86" t="n">
        <v>141088.59</v>
      </c>
      <c r="H133" s="86">
        <f>ROUND(F133*G133,2)</f>
        <v/>
      </c>
    </row>
    <row r="134" ht="47.25" customHeight="1" s="73">
      <c r="A134" s="165" t="n">
        <v>119</v>
      </c>
      <c r="B134" s="129" t="n"/>
      <c r="C134" s="166" t="inlineStr">
        <is>
          <t>Прайс из СД ОП</t>
        </is>
      </c>
      <c r="D134" s="166" t="inlineStr">
        <is>
          <t>Автоматика ШАВ2</t>
        </is>
      </c>
      <c r="E134" s="165" t="inlineStr">
        <is>
          <t>шт.</t>
        </is>
      </c>
      <c r="F134" s="165" t="n">
        <v>1</v>
      </c>
      <c r="G134" s="86" t="n">
        <v>141088.59</v>
      </c>
      <c r="H134" s="86">
        <f>ROUND(F134*G134,2)</f>
        <v/>
      </c>
    </row>
    <row r="135" ht="31.5" customHeight="1" s="73">
      <c r="A135" s="165" t="n">
        <v>120</v>
      </c>
      <c r="B135" s="129" t="n"/>
      <c r="C135" s="166" t="inlineStr">
        <is>
          <t>Прайс из СД ОП</t>
        </is>
      </c>
      <c r="D135" s="166" t="inlineStr">
        <is>
          <t>Шкафы распределения оперативного тока (ШРОТ АСУТП) на 30 отходящих линий.</t>
        </is>
      </c>
      <c r="E135" s="165" t="inlineStr">
        <is>
          <t>шт.</t>
        </is>
      </c>
      <c r="F135" s="165" t="n">
        <v>1</v>
      </c>
      <c r="G135" s="86" t="n">
        <v>126947.9</v>
      </c>
      <c r="H135" s="86">
        <f>ROUND(F135*G135,2)</f>
        <v/>
      </c>
    </row>
    <row r="136" ht="31.5" customHeight="1" s="73">
      <c r="A136" s="165" t="n">
        <v>121</v>
      </c>
      <c r="B136" s="129" t="n"/>
      <c r="C136" s="166" t="inlineStr">
        <is>
          <t>Прайс из СД ОП</t>
        </is>
      </c>
      <c r="D136" s="166" t="inlineStr">
        <is>
          <t>Насос СО-2 HelixV 3601/SK-FFS-2V38-X8-D-R"Wilo</t>
        </is>
      </c>
      <c r="E136" s="165" t="inlineStr">
        <is>
          <t>шт</t>
        </is>
      </c>
      <c r="F136" s="165" t="n">
        <v>1</v>
      </c>
      <c r="G136" s="86" t="n">
        <v>122816.75</v>
      </c>
      <c r="H136" s="86">
        <f>ROUND(F136*G136,2)</f>
        <v/>
      </c>
    </row>
    <row r="137" ht="94.5" customHeight="1" s="73">
      <c r="A137" s="165" t="n">
        <v>122</v>
      </c>
      <c r="B137" s="129" t="n"/>
      <c r="C137" s="166" t="inlineStr">
        <is>
          <t>Прайс из СД ОП</t>
        </is>
      </c>
      <c r="D137" s="166" t="inlineStr">
        <is>
          <t>Шкаф питания цепей оперативной блокировки (с двумя DC/DC преобразователями и системой кон-троля изоляции и напряжения) на 20 отходящих линий. Автоматические выключатели ETIMAT-P10 DC фирмы ETI, 2А, хар-ка Z</t>
        </is>
      </c>
      <c r="E137" s="165" t="inlineStr">
        <is>
          <t>шт.</t>
        </is>
      </c>
      <c r="F137" s="165" t="n">
        <v>1</v>
      </c>
      <c r="G137" s="86" t="n">
        <v>121959.38</v>
      </c>
      <c r="H137" s="86">
        <f>ROUND(F137*G137,2)</f>
        <v/>
      </c>
    </row>
    <row r="138" ht="31.5" customHeight="1" s="73">
      <c r="A138" s="165" t="n">
        <v>123</v>
      </c>
      <c r="B138" s="129" t="n"/>
      <c r="C138" s="166" t="inlineStr">
        <is>
          <t>Прайс из СД ОП</t>
        </is>
      </c>
      <c r="D138" s="166" t="inlineStr">
        <is>
          <t>Автоматика ШАП10/ В10</t>
        </is>
      </c>
      <c r="E138" s="165" t="inlineStr">
        <is>
          <t>шт.</t>
        </is>
      </c>
      <c r="F138" s="165" t="n">
        <v>1</v>
      </c>
      <c r="G138" s="86" t="n">
        <v>112634.4</v>
      </c>
      <c r="H138" s="86">
        <f>ROUND(F138*G138,2)</f>
        <v/>
      </c>
    </row>
    <row r="139">
      <c r="A139" s="165" t="n">
        <v>124</v>
      </c>
      <c r="B139" s="129" t="n"/>
      <c r="C139" s="166" t="inlineStr">
        <is>
          <t>Прайс из СД ОП</t>
        </is>
      </c>
      <c r="D139" s="166" t="inlineStr">
        <is>
          <t>Автоматика ШАП8.1/ В8.1</t>
        </is>
      </c>
      <c r="E139" s="165" t="inlineStr">
        <is>
          <t>шт.</t>
        </is>
      </c>
      <c r="F139" s="165" t="n">
        <v>1</v>
      </c>
      <c r="G139" s="86" t="n">
        <v>103447.23</v>
      </c>
      <c r="H139" s="86">
        <f>ROUND(F139*G139,2)</f>
        <v/>
      </c>
    </row>
    <row r="140" ht="31.5" customHeight="1" s="73">
      <c r="A140" s="165" t="n">
        <v>125</v>
      </c>
      <c r="B140" s="129" t="n"/>
      <c r="C140" s="166" t="inlineStr">
        <is>
          <t>Прайс из СД ОП</t>
        </is>
      </c>
      <c r="D140" s="166" t="inlineStr">
        <is>
          <t>Автоматика ШАП8/ В8</t>
        </is>
      </c>
      <c r="E140" s="165" t="inlineStr">
        <is>
          <t>шт.</t>
        </is>
      </c>
      <c r="F140" s="165" t="n">
        <v>1</v>
      </c>
      <c r="G140" s="86" t="n">
        <v>103447.23</v>
      </c>
      <c r="H140" s="86">
        <f>ROUND(F140*G140,2)</f>
        <v/>
      </c>
    </row>
    <row r="141" ht="31.5" customHeight="1" s="73">
      <c r="A141" s="165" t="n">
        <v>126</v>
      </c>
      <c r="B141" s="129" t="n"/>
      <c r="C141" s="166" t="inlineStr">
        <is>
          <t>Прайс из СД ОП</t>
        </is>
      </c>
      <c r="D141" s="166" t="inlineStr">
        <is>
          <t>В3 AER WS E 025 L, Вытяжная установка ALTAIR</t>
        </is>
      </c>
      <c r="E141" s="165" t="inlineStr">
        <is>
          <t>шт.</t>
        </is>
      </c>
      <c r="F141" s="165" t="n">
        <v>1</v>
      </c>
      <c r="G141" s="86" t="n">
        <v>102383.22</v>
      </c>
      <c r="H141" s="86">
        <f>ROUND(F141*G141,2)</f>
        <v/>
      </c>
    </row>
    <row r="142" ht="31.5" customHeight="1" s="73">
      <c r="A142" s="165" t="n">
        <v>127</v>
      </c>
      <c r="B142" s="129" t="n"/>
      <c r="C142" s="166" t="inlineStr">
        <is>
          <t>Прайс из СД ОП</t>
        </is>
      </c>
      <c r="D142" s="166" t="inlineStr">
        <is>
          <t>В3р AER WS E 025 L, Вытяжная установка ALTAIR</t>
        </is>
      </c>
      <c r="E142" s="165" t="inlineStr">
        <is>
          <t>шт.</t>
        </is>
      </c>
      <c r="F142" s="165" t="n">
        <v>1</v>
      </c>
      <c r="G142" s="86" t="n">
        <v>102383.22</v>
      </c>
      <c r="H142" s="86">
        <f>ROUND(F142*G142,2)</f>
        <v/>
      </c>
    </row>
    <row r="143" ht="31.5" customHeight="1" s="73">
      <c r="A143" s="165" t="n">
        <v>128</v>
      </c>
      <c r="B143" s="129" t="n"/>
      <c r="C143" s="166" t="inlineStr">
        <is>
          <t>Прайс из СД ОП</t>
        </is>
      </c>
      <c r="D143" s="166" t="inlineStr">
        <is>
          <t>Автоматика ШАП6</t>
        </is>
      </c>
      <c r="E143" s="165" t="inlineStr">
        <is>
          <t>шт.</t>
        </is>
      </c>
      <c r="F143" s="165" t="n">
        <v>1</v>
      </c>
      <c r="G143" s="86" t="n">
        <v>95973.83</v>
      </c>
      <c r="H143" s="86">
        <f>ROUND(F143*G143,2)</f>
        <v/>
      </c>
    </row>
    <row r="144" ht="31.5" customHeight="1" s="73">
      <c r="A144" s="165" t="n">
        <v>129</v>
      </c>
      <c r="B144" s="129" t="n"/>
      <c r="C144" s="166" t="inlineStr">
        <is>
          <t>Прайс из СД ОП</t>
        </is>
      </c>
      <c r="D144" s="166" t="inlineStr">
        <is>
          <t>Автоматика ШАВ26</t>
        </is>
      </c>
      <c r="E144" s="165" t="inlineStr">
        <is>
          <t>шт.</t>
        </is>
      </c>
      <c r="F144" s="165" t="n">
        <v>1</v>
      </c>
      <c r="G144" s="86" t="n">
        <v>83911.38</v>
      </c>
      <c r="H144" s="86">
        <f>ROUND(F144*G144,2)</f>
        <v/>
      </c>
    </row>
    <row r="145">
      <c r="A145" s="165" t="n">
        <v>130</v>
      </c>
      <c r="B145" s="129" t="n"/>
      <c r="C145" s="166" t="inlineStr">
        <is>
          <t>Прайс из СД ОП</t>
        </is>
      </c>
      <c r="D145" s="166" t="inlineStr">
        <is>
          <t>Автоматика ШАП9</t>
        </is>
      </c>
      <c r="E145" s="165" t="inlineStr">
        <is>
          <t>шт.</t>
        </is>
      </c>
      <c r="F145" s="165" t="n">
        <v>1</v>
      </c>
      <c r="G145" s="86" t="n">
        <v>79368.33</v>
      </c>
      <c r="H145" s="86">
        <f>ROUND(F145*G145,2)</f>
        <v/>
      </c>
    </row>
    <row r="146">
      <c r="A146" s="165" t="n">
        <v>131</v>
      </c>
      <c r="B146" s="129" t="n"/>
      <c r="C146" s="166" t="inlineStr">
        <is>
          <t>Прайс из СД ОП</t>
        </is>
      </c>
      <c r="D146" s="166" t="inlineStr">
        <is>
          <t>Автоматика ШАВ25</t>
        </is>
      </c>
      <c r="E146" s="165" t="inlineStr">
        <is>
          <t>шт.</t>
        </is>
      </c>
      <c r="F146" s="165" t="n">
        <v>1</v>
      </c>
      <c r="G146" s="86" t="n">
        <v>79170.95</v>
      </c>
      <c r="H146" s="86">
        <f>ROUND(F146*G146,2)</f>
        <v/>
      </c>
    </row>
    <row r="147">
      <c r="A147" s="165" t="n">
        <v>132</v>
      </c>
      <c r="B147" s="129" t="n"/>
      <c r="C147" s="166" t="inlineStr">
        <is>
          <t>Прайс из СД ОП</t>
        </is>
      </c>
      <c r="D147" s="166" t="inlineStr">
        <is>
          <t>Автоматика ШАП12/ B12</t>
        </is>
      </c>
      <c r="E147" s="165" t="inlineStr">
        <is>
          <t>шт.</t>
        </is>
      </c>
      <c r="F147" s="165" t="n">
        <v>1</v>
      </c>
      <c r="G147" s="86" t="n">
        <v>73566.57000000001</v>
      </c>
      <c r="H147" s="86">
        <f>ROUND(F147*G147,2)</f>
        <v/>
      </c>
    </row>
    <row r="148">
      <c r="A148" s="165" t="n">
        <v>133</v>
      </c>
      <c r="B148" s="129" t="n"/>
      <c r="C148" s="166" t="inlineStr">
        <is>
          <t>Прайс из СД ОП</t>
        </is>
      </c>
      <c r="D148" s="166" t="inlineStr">
        <is>
          <t>Автоматика ШАП11</t>
        </is>
      </c>
      <c r="E148" s="165" t="inlineStr">
        <is>
          <t>шт.</t>
        </is>
      </c>
      <c r="F148" s="165" t="n">
        <v>1</v>
      </c>
      <c r="G148" s="86" t="n">
        <v>72365.61</v>
      </c>
      <c r="H148" s="86">
        <f>ROUND(F148*G148,2)</f>
        <v/>
      </c>
    </row>
    <row r="149">
      <c r="A149" s="165" t="n">
        <v>134</v>
      </c>
      <c r="B149" s="129" t="n"/>
      <c r="C149" s="166" t="inlineStr">
        <is>
          <t>Прайс из СД ОП</t>
        </is>
      </c>
      <c r="D149" s="166" t="inlineStr">
        <is>
          <t>Автоматика ШАВ17/ ПЕ8</t>
        </is>
      </c>
      <c r="E149" s="165" t="inlineStr">
        <is>
          <t>шт.</t>
        </is>
      </c>
      <c r="F149" s="165" t="n">
        <v>1</v>
      </c>
      <c r="G149" s="86" t="n">
        <v>70847.74000000001</v>
      </c>
      <c r="H149" s="86">
        <f>ROUND(F149*G149,2)</f>
        <v/>
      </c>
    </row>
    <row r="150">
      <c r="A150" s="165" t="n">
        <v>135</v>
      </c>
      <c r="B150" s="129" t="n"/>
      <c r="C150" s="166" t="inlineStr">
        <is>
          <t>Прайс из СД ОП</t>
        </is>
      </c>
      <c r="D150" s="166" t="inlineStr">
        <is>
          <t>Автоматика ШАВ16/ ПЕ4</t>
        </is>
      </c>
      <c r="E150" s="165" t="inlineStr">
        <is>
          <t>шт.</t>
        </is>
      </c>
      <c r="F150" s="165" t="n">
        <v>1</v>
      </c>
      <c r="G150" s="86" t="n">
        <v>70847.44</v>
      </c>
      <c r="H150" s="86">
        <f>ROUND(F150*G150,2)</f>
        <v/>
      </c>
    </row>
    <row r="151">
      <c r="A151" s="165" t="n">
        <v>136</v>
      </c>
      <c r="B151" s="129" t="n"/>
      <c r="C151" s="166" t="inlineStr">
        <is>
          <t>Прайс из СД ОП</t>
        </is>
      </c>
      <c r="D151" s="166" t="inlineStr">
        <is>
          <t>Автоматика ШАП4</t>
        </is>
      </c>
      <c r="E151" s="165" t="inlineStr">
        <is>
          <t>шт.</t>
        </is>
      </c>
      <c r="F151" s="165" t="n">
        <v>1</v>
      </c>
      <c r="G151" s="86" t="n">
        <v>68964.42999999999</v>
      </c>
      <c r="H151" s="86">
        <f>ROUND(F151*G151,2)</f>
        <v/>
      </c>
    </row>
    <row r="152" ht="31.5" customHeight="1" s="73">
      <c r="A152" s="165" t="n">
        <v>137</v>
      </c>
      <c r="B152" s="129" t="n"/>
      <c r="C152" s="166" t="inlineStr">
        <is>
          <t>Прайс из СД ОП</t>
        </is>
      </c>
      <c r="D152" s="166" t="inlineStr">
        <is>
          <t>Противопожарные клапана КЛАД-3 площадью до 0,5 м2.</t>
        </is>
      </c>
      <c r="E152" s="165" t="inlineStr">
        <is>
          <t>шт.</t>
        </is>
      </c>
      <c r="F152" s="165" t="n">
        <v>14</v>
      </c>
      <c r="G152" s="86" t="n">
        <v>4909.93</v>
      </c>
      <c r="H152" s="86">
        <f>ROUND(F152*G152,2)</f>
        <v/>
      </c>
    </row>
    <row r="153">
      <c r="A153" s="165" t="n">
        <v>138</v>
      </c>
      <c r="B153" s="129" t="n"/>
      <c r="C153" s="166" t="inlineStr">
        <is>
          <t>Прайс из СД ОП</t>
        </is>
      </c>
      <c r="D153" s="166" t="inlineStr">
        <is>
          <t>Автоматика ШАВ4</t>
        </is>
      </c>
      <c r="E153" s="165" t="inlineStr">
        <is>
          <t>шт.</t>
        </is>
      </c>
      <c r="F153" s="165" t="n">
        <v>1</v>
      </c>
      <c r="G153" s="86" t="n">
        <v>66614.60000000001</v>
      </c>
      <c r="H153" s="86">
        <f>ROUND(F153*G153,2)</f>
        <v/>
      </c>
    </row>
    <row r="154" ht="31.5" customHeight="1" s="73">
      <c r="A154" s="165" t="n">
        <v>139</v>
      </c>
      <c r="B154" s="129" t="n"/>
      <c r="C154" s="166" t="inlineStr">
        <is>
          <t>64.2.03.02-1000</t>
        </is>
      </c>
      <c r="D154" s="166" t="inlineStr">
        <is>
          <t>Блок внешний канальной сплит системы. Мощность обогрева 3,2 кВт, мощность охлаждения 2,5 кВт</t>
        </is>
      </c>
      <c r="E154" s="165" t="inlineStr">
        <is>
          <t>шт</t>
        </is>
      </c>
      <c r="F154" s="165" t="n">
        <v>6</v>
      </c>
      <c r="G154" s="86" t="n">
        <v>10186.19</v>
      </c>
      <c r="H154" s="86">
        <f>ROUND(F154*G154,2)</f>
        <v/>
      </c>
    </row>
    <row r="155" ht="47.25" customHeight="1" s="73">
      <c r="A155" s="165" t="n">
        <v>140</v>
      </c>
      <c r="B155" s="129" t="n"/>
      <c r="C155" s="166" t="inlineStr">
        <is>
          <t>Прайс из СД ОП</t>
        </is>
      </c>
      <c r="D155" s="166" t="inlineStr">
        <is>
          <t>Клапан утепленный с электроприводом и обогревом: ГЕРМИК-С-1000х2000-Н-1*NM230A-S-1-УХЛ2.</t>
        </is>
      </c>
      <c r="E155" s="165" t="inlineStr">
        <is>
          <t>шт.</t>
        </is>
      </c>
      <c r="F155" s="165" t="n">
        <v>8</v>
      </c>
      <c r="G155" s="86" t="n">
        <v>7595.39</v>
      </c>
      <c r="H155" s="86">
        <f>ROUND(F155*G155,2)</f>
        <v/>
      </c>
    </row>
    <row r="156" ht="47.25" customHeight="1" s="73">
      <c r="A156" s="165" t="n">
        <v>141</v>
      </c>
      <c r="B156" s="129" t="n"/>
      <c r="C156" s="166" t="inlineStr">
        <is>
          <t>62.1.01.09-0268</t>
        </is>
      </c>
      <c r="D156" s="166" t="inlineStr">
        <is>
          <t>Выключатели автоматические: ВА57-35-34-0010 I-63А</t>
        </is>
      </c>
      <c r="E156" s="165" t="inlineStr">
        <is>
          <t>шт</t>
        </is>
      </c>
      <c r="F156" s="165" t="n">
        <v>89</v>
      </c>
      <c r="G156" s="86" t="n">
        <v>616.4299999999999</v>
      </c>
      <c r="H156" s="86">
        <f>ROUND(F156*G156,2)</f>
        <v/>
      </c>
    </row>
    <row r="157" ht="31.5" customHeight="1" s="73">
      <c r="A157" s="165" t="n">
        <v>142</v>
      </c>
      <c r="B157" s="129" t="n"/>
      <c r="C157" s="166" t="inlineStr">
        <is>
          <t>Прайс из СД ОП</t>
        </is>
      </c>
      <c r="D157" s="166" t="inlineStr">
        <is>
          <t>Противопожарные клапана КЛОП-2(60)-НО-400x250-МВ(220)-Н</t>
        </is>
      </c>
      <c r="E157" s="165" t="inlineStr">
        <is>
          <t>шт.</t>
        </is>
      </c>
      <c r="F157" s="165" t="n">
        <v>14</v>
      </c>
      <c r="G157" s="86" t="n">
        <v>3501.94</v>
      </c>
      <c r="H157" s="86">
        <f>ROUND(F157*G157,2)</f>
        <v/>
      </c>
    </row>
    <row r="158" ht="47.25" customHeight="1" s="73">
      <c r="A158" s="165" t="n">
        <v>143</v>
      </c>
      <c r="B158" s="129" t="n"/>
      <c r="C158" s="166" t="inlineStr">
        <is>
          <t>Прайс из СД ОП</t>
        </is>
      </c>
      <c r="D158" s="166" t="inlineStr">
        <is>
          <t>ППУ</t>
        </is>
      </c>
      <c r="E158" s="165" t="inlineStr">
        <is>
          <t>шт</t>
        </is>
      </c>
      <c r="F158" s="165" t="n">
        <v>1</v>
      </c>
      <c r="G158" s="86" t="n">
        <v>48890.72</v>
      </c>
      <c r="H158" s="86">
        <f>ROUND(F158*G158,2)</f>
        <v/>
      </c>
    </row>
    <row r="159" ht="31.5" customHeight="1" s="73">
      <c r="A159" s="165" t="n">
        <v>144</v>
      </c>
      <c r="B159" s="129" t="n"/>
      <c r="C159" s="166" t="inlineStr">
        <is>
          <t>Прайс из СД ОП</t>
        </is>
      </c>
      <c r="D159" s="166" t="inlineStr">
        <is>
          <t>ЩСО-1</t>
        </is>
      </c>
      <c r="E159" s="165" t="inlineStr">
        <is>
          <t>шт</t>
        </is>
      </c>
      <c r="F159" s="165" t="n">
        <v>1</v>
      </c>
      <c r="G159" s="86" t="n">
        <v>46401.88</v>
      </c>
      <c r="H159" s="86">
        <f>ROUND(F159*G159,2)</f>
        <v/>
      </c>
    </row>
    <row r="160">
      <c r="A160" s="165" t="n">
        <v>145</v>
      </c>
      <c r="B160" s="129" t="n"/>
      <c r="C160" s="166" t="inlineStr">
        <is>
          <t>Прайс из СД ОП</t>
        </is>
      </c>
      <c r="D160" s="166" t="inlineStr">
        <is>
          <t>П4 AER 020, Приточная установка ALTAIR</t>
        </is>
      </c>
      <c r="E160" s="165" t="inlineStr">
        <is>
          <t>шт.</t>
        </is>
      </c>
      <c r="F160" s="165" t="n">
        <v>1</v>
      </c>
      <c r="G160" s="86" t="n">
        <v>38022.28</v>
      </c>
      <c r="H160" s="86">
        <f>ROUND(F160*G160,2)</f>
        <v/>
      </c>
    </row>
    <row r="161" ht="31.5" customHeight="1" s="73">
      <c r="A161" s="165" t="n">
        <v>146</v>
      </c>
      <c r="B161" s="129" t="n"/>
      <c r="C161" s="166" t="inlineStr">
        <is>
          <t>Прайс из СД ОП</t>
        </is>
      </c>
      <c r="D161" s="166" t="inlineStr">
        <is>
          <t>Вентилятор крышный ВЕНК-В-6,3ДУ400-4-02-У1</t>
        </is>
      </c>
      <c r="E161" s="165" t="inlineStr">
        <is>
          <t>шт.</t>
        </is>
      </c>
      <c r="F161" s="165" t="n">
        <v>2</v>
      </c>
      <c r="G161" s="86" t="n">
        <v>18089.23</v>
      </c>
      <c r="H161" s="86">
        <f>ROUND(F161*G161,2)</f>
        <v/>
      </c>
    </row>
    <row r="162">
      <c r="A162" s="165" t="n">
        <v>147</v>
      </c>
      <c r="B162" s="129" t="n"/>
      <c r="C162" s="166" t="inlineStr">
        <is>
          <t>Прайс из СД ОП</t>
        </is>
      </c>
      <c r="D162" s="166" t="inlineStr">
        <is>
          <t>Автоматика ШАП5,5р</t>
        </is>
      </c>
      <c r="E162" s="165" t="inlineStr">
        <is>
          <t>шт.</t>
        </is>
      </c>
      <c r="F162" s="165" t="n">
        <v>1</v>
      </c>
      <c r="G162" s="86" t="n">
        <v>35911.66</v>
      </c>
      <c r="H162" s="86">
        <f>ROUND(F162*G162,2)</f>
        <v/>
      </c>
    </row>
    <row r="163" ht="31.5" customHeight="1" s="73">
      <c r="A163" s="165" t="n">
        <v>148</v>
      </c>
      <c r="B163" s="129" t="n"/>
      <c r="C163" s="166" t="inlineStr">
        <is>
          <t>Прайс из СД ОП</t>
        </is>
      </c>
      <c r="D163" s="166" t="inlineStr">
        <is>
          <t>ЩСО-2</t>
        </is>
      </c>
      <c r="E163" s="165" t="inlineStr">
        <is>
          <t>шт</t>
        </is>
      </c>
      <c r="F163" s="165" t="n">
        <v>1</v>
      </c>
      <c r="G163" s="86" t="n">
        <v>35566.33</v>
      </c>
      <c r="H163" s="86">
        <f>ROUND(F163*G163,2)</f>
        <v/>
      </c>
    </row>
    <row r="164">
      <c r="A164" s="165" t="n">
        <v>149</v>
      </c>
      <c r="B164" s="129" t="n"/>
      <c r="C164" s="166" t="inlineStr">
        <is>
          <t>Прайс из СД ОП</t>
        </is>
      </c>
      <c r="D164" s="166" t="inlineStr">
        <is>
          <t>MU-GF80VA \frost блок внешний ХС-04, ХС-05</t>
        </is>
      </c>
      <c r="E164" s="165" t="inlineStr">
        <is>
          <t>шт.</t>
        </is>
      </c>
      <c r="F164" s="165" t="n">
        <v>2</v>
      </c>
      <c r="G164" s="86" t="n">
        <v>17359.45</v>
      </c>
      <c r="H164" s="86">
        <f>ROUND(F164*G164,2)</f>
        <v/>
      </c>
    </row>
    <row r="165">
      <c r="A165" s="165" t="n">
        <v>150</v>
      </c>
      <c r="B165" s="129" t="n"/>
      <c r="C165" s="166" t="inlineStr">
        <is>
          <t>Прайс из СД ОП</t>
        </is>
      </c>
      <c r="D165" s="166" t="inlineStr">
        <is>
          <t>В21 AER 020, Вытяжная установка ALTAIR</t>
        </is>
      </c>
      <c r="E165" s="165" t="inlineStr">
        <is>
          <t>шт.</t>
        </is>
      </c>
      <c r="F165" s="165" t="n">
        <v>1</v>
      </c>
      <c r="G165" s="86" t="n">
        <v>34681.23</v>
      </c>
      <c r="H165" s="86">
        <f>ROUND(F165*G165,2)</f>
        <v/>
      </c>
    </row>
    <row r="166">
      <c r="A166" s="165" t="n">
        <v>151</v>
      </c>
      <c r="B166" s="129" t="n"/>
      <c r="C166" s="166" t="inlineStr">
        <is>
          <t>Прайс из СД ОП</t>
        </is>
      </c>
      <c r="D166" s="166" t="inlineStr">
        <is>
          <t>В22  AER 020, Вытяжная установка ALTAIR</t>
        </is>
      </c>
      <c r="E166" s="165" t="inlineStr">
        <is>
          <t>шт.</t>
        </is>
      </c>
      <c r="F166" s="165" t="n">
        <v>1</v>
      </c>
      <c r="G166" s="86" t="n">
        <v>34681.23</v>
      </c>
      <c r="H166" s="86">
        <f>ROUND(F166*G166,2)</f>
        <v/>
      </c>
    </row>
    <row r="167">
      <c r="A167" s="165" t="n">
        <v>152</v>
      </c>
      <c r="B167" s="129" t="n"/>
      <c r="C167" s="166" t="inlineStr">
        <is>
          <t>Прайс из СД ОП</t>
        </is>
      </c>
      <c r="D167" s="166" t="inlineStr">
        <is>
          <t>Автоматика ШАВ5,5р</t>
        </is>
      </c>
      <c r="E167" s="165" t="inlineStr">
        <is>
          <t>шт.</t>
        </is>
      </c>
      <c r="F167" s="165" t="n">
        <v>1</v>
      </c>
      <c r="G167" s="86" t="n">
        <v>34092.81</v>
      </c>
      <c r="H167" s="86">
        <f>ROUND(F167*G167,2)</f>
        <v/>
      </c>
    </row>
    <row r="168">
      <c r="A168" s="165" t="n">
        <v>153</v>
      </c>
      <c r="B168" s="129" t="n"/>
      <c r="C168" s="166" t="inlineStr">
        <is>
          <t>Прайс из СД ОП</t>
        </is>
      </c>
      <c r="D168" s="166" t="inlineStr">
        <is>
          <t>ЩСВ-1.1</t>
        </is>
      </c>
      <c r="E168" s="165" t="inlineStr">
        <is>
          <t>шт</t>
        </is>
      </c>
      <c r="F168" s="165" t="n">
        <v>1</v>
      </c>
      <c r="G168" s="86" t="n">
        <v>33667.47</v>
      </c>
      <c r="H168" s="86">
        <f>ROUND(F168*G168,2)</f>
        <v/>
      </c>
    </row>
    <row r="169">
      <c r="A169" s="165" t="n">
        <v>154</v>
      </c>
      <c r="B169" s="129" t="n"/>
      <c r="C169" s="166" t="inlineStr">
        <is>
          <t>Прайс из СД ОП</t>
        </is>
      </c>
      <c r="D169" s="166" t="inlineStr">
        <is>
          <t>ЩР-2.1</t>
        </is>
      </c>
      <c r="E169" s="165" t="inlineStr">
        <is>
          <t>шт</t>
        </is>
      </c>
      <c r="F169" s="165" t="n">
        <v>1</v>
      </c>
      <c r="G169" s="86" t="n">
        <v>33198.07</v>
      </c>
      <c r="H169" s="86">
        <f>ROUND(F169*G169,2)</f>
        <v/>
      </c>
    </row>
    <row r="170">
      <c r="A170" s="165" t="n">
        <v>155</v>
      </c>
      <c r="B170" s="129" t="n"/>
      <c r="C170" s="166" t="inlineStr">
        <is>
          <t>Прайс из СД ОП</t>
        </is>
      </c>
      <c r="D170" s="166" t="inlineStr">
        <is>
          <t>В10 AER 020S, Вытяжная установка ALTAIR</t>
        </is>
      </c>
      <c r="E170" s="165" t="inlineStr">
        <is>
          <t>шт.</t>
        </is>
      </c>
      <c r="F170" s="165" t="n">
        <v>1</v>
      </c>
      <c r="G170" s="86" t="n">
        <v>32337.36</v>
      </c>
      <c r="H170" s="86">
        <f>ROUND(F170*G170,2)</f>
        <v/>
      </c>
    </row>
    <row r="171" ht="31.5" customHeight="1" s="73">
      <c r="A171" s="165" t="n">
        <v>156</v>
      </c>
      <c r="B171" s="129" t="n"/>
      <c r="C171" s="166" t="inlineStr">
        <is>
          <t>Прайс из СД ОП</t>
        </is>
      </c>
      <c r="D171" s="166" t="inlineStr">
        <is>
          <t>В4 AER 020S, Вытяжная установка ALTAIR</t>
        </is>
      </c>
      <c r="E171" s="165" t="inlineStr">
        <is>
          <t>шт.</t>
        </is>
      </c>
      <c r="F171" s="165" t="n">
        <v>1</v>
      </c>
      <c r="G171" s="86" t="n">
        <v>32337.36</v>
      </c>
      <c r="H171" s="86">
        <f>ROUND(F171*G171,2)</f>
        <v/>
      </c>
    </row>
    <row r="172">
      <c r="A172" s="165" t="n">
        <v>157</v>
      </c>
      <c r="B172" s="129" t="n"/>
      <c r="C172" s="166" t="inlineStr">
        <is>
          <t>Прайс из СД ОП</t>
        </is>
      </c>
      <c r="D172" s="166" t="inlineStr">
        <is>
          <t>В12  AER 020S, Вытяжная установка ALTAIR</t>
        </is>
      </c>
      <c r="E172" s="165" t="inlineStr">
        <is>
          <t>шт.</t>
        </is>
      </c>
      <c r="F172" s="165" t="n">
        <v>1</v>
      </c>
      <c r="G172" s="86" t="n">
        <v>32337.07</v>
      </c>
      <c r="H172" s="86">
        <f>ROUND(F172*G172,2)</f>
        <v/>
      </c>
    </row>
    <row r="173">
      <c r="A173" s="165" t="n">
        <v>158</v>
      </c>
      <c r="B173" s="129" t="n"/>
      <c r="C173" s="166" t="inlineStr">
        <is>
          <t>Прайс из СД ОП</t>
        </is>
      </c>
      <c r="D173" s="166" t="inlineStr">
        <is>
          <t>В19  AER 020S, Вытяжная установка ALTAIR</t>
        </is>
      </c>
      <c r="E173" s="165" t="inlineStr">
        <is>
          <t>шт.</t>
        </is>
      </c>
      <c r="F173" s="165" t="n">
        <v>1</v>
      </c>
      <c r="G173" s="86" t="n">
        <v>32220.66</v>
      </c>
      <c r="H173" s="86">
        <f>ROUND(F173*G173,2)</f>
        <v/>
      </c>
    </row>
    <row r="174">
      <c r="A174" s="165" t="n">
        <v>159</v>
      </c>
      <c r="B174" s="129" t="n"/>
      <c r="C174" s="166" t="inlineStr">
        <is>
          <t>Прайс из СД ОП</t>
        </is>
      </c>
      <c r="D174" s="166" t="inlineStr">
        <is>
          <t>Автоматика ШАB21</t>
        </is>
      </c>
      <c r="E174" s="165" t="inlineStr">
        <is>
          <t>шт.</t>
        </is>
      </c>
      <c r="F174" s="165" t="n">
        <v>1</v>
      </c>
      <c r="G174" s="86" t="n">
        <v>31715.6</v>
      </c>
      <c r="H174" s="86">
        <f>ROUND(F174*G174,2)</f>
        <v/>
      </c>
    </row>
    <row r="175">
      <c r="A175" s="165" t="n">
        <v>160</v>
      </c>
      <c r="B175" s="129" t="n"/>
      <c r="C175" s="166" t="inlineStr">
        <is>
          <t>Прайс из СД ОП</t>
        </is>
      </c>
      <c r="D175" s="166" t="inlineStr">
        <is>
          <t>Автоматика ШАB22</t>
        </is>
      </c>
      <c r="E175" s="165" t="inlineStr">
        <is>
          <t>шт.</t>
        </is>
      </c>
      <c r="F175" s="165" t="n">
        <v>1</v>
      </c>
      <c r="G175" s="86" t="n">
        <v>31715.6</v>
      </c>
      <c r="H175" s="86">
        <f>ROUND(F175*G175,2)</f>
        <v/>
      </c>
    </row>
    <row r="176">
      <c r="A176" s="165" t="n">
        <v>161</v>
      </c>
      <c r="B176" s="129" t="n"/>
      <c r="C176" s="166" t="inlineStr">
        <is>
          <t>Прайс из СД ОП</t>
        </is>
      </c>
      <c r="D176" s="166" t="inlineStr">
        <is>
          <t>ЩСВ-3.1</t>
        </is>
      </c>
      <c r="E176" s="165" t="inlineStr">
        <is>
          <t>шт</t>
        </is>
      </c>
      <c r="F176" s="165" t="n">
        <v>1</v>
      </c>
      <c r="G176" s="86" t="n">
        <v>31219.5</v>
      </c>
      <c r="H176" s="86">
        <f>ROUND(F176*G176,2)</f>
        <v/>
      </c>
    </row>
    <row r="177">
      <c r="A177" s="165" t="n">
        <v>162</v>
      </c>
      <c r="B177" s="129" t="n"/>
      <c r="C177" s="166" t="inlineStr">
        <is>
          <t>Прайс из СД ОП</t>
        </is>
      </c>
      <c r="D177" s="166" t="inlineStr">
        <is>
          <t>Автоматика ШАB9</t>
        </is>
      </c>
      <c r="E177" s="165" t="inlineStr">
        <is>
          <t>шт.</t>
        </is>
      </c>
      <c r="F177" s="165" t="n">
        <v>1</v>
      </c>
      <c r="G177" s="86" t="n">
        <v>31185.23</v>
      </c>
      <c r="H177" s="86">
        <f>ROUND(F177*G177,2)</f>
        <v/>
      </c>
    </row>
    <row r="178" ht="31.5" customHeight="1" s="73">
      <c r="A178" s="165" t="n">
        <v>163</v>
      </c>
      <c r="B178" s="129" t="n"/>
      <c r="C178" s="166" t="inlineStr">
        <is>
          <t>Прайс из СД ОП</t>
        </is>
      </c>
      <c r="D178" s="166" t="inlineStr">
        <is>
          <t>MS-GF35VA Блок внутренний ХС-01,ХС-01р, ХС-03, ХС-03р, ХС-06, ХС-06р</t>
        </is>
      </c>
      <c r="E178" s="165" t="inlineStr">
        <is>
          <t>шт.</t>
        </is>
      </c>
      <c r="F178" s="165" t="n">
        <v>6</v>
      </c>
      <c r="G178" s="86" t="n">
        <v>5174.89</v>
      </c>
      <c r="H178" s="86">
        <f>ROUND(F178*G178,2)</f>
        <v/>
      </c>
    </row>
    <row r="179">
      <c r="A179" s="165" t="n">
        <v>164</v>
      </c>
      <c r="B179" s="129" t="n"/>
      <c r="C179" s="166" t="inlineStr">
        <is>
          <t>Прайс из СД ОП</t>
        </is>
      </c>
      <c r="D179" s="166" t="inlineStr">
        <is>
          <t>Автоматика ШАB18</t>
        </is>
      </c>
      <c r="E179" s="165" t="inlineStr">
        <is>
          <t>шт.</t>
        </is>
      </c>
      <c r="F179" s="165" t="n">
        <v>1</v>
      </c>
      <c r="G179" s="86" t="n">
        <v>30521.33</v>
      </c>
      <c r="H179" s="86">
        <f>ROUND(F179*G179,2)</f>
        <v/>
      </c>
    </row>
    <row r="180">
      <c r="A180" s="165" t="n">
        <v>165</v>
      </c>
      <c r="B180" s="129" t="n"/>
      <c r="C180" s="166" t="inlineStr">
        <is>
          <t>Прайс из СД ОП</t>
        </is>
      </c>
      <c r="D180" s="166" t="inlineStr">
        <is>
          <t>Автоматика ШАB23</t>
        </is>
      </c>
      <c r="E180" s="165" t="inlineStr">
        <is>
          <t>шт.</t>
        </is>
      </c>
      <c r="F180" s="165" t="n">
        <v>1</v>
      </c>
      <c r="G180" s="86" t="n">
        <v>30521.33</v>
      </c>
      <c r="H180" s="86">
        <f>ROUND(F180*G180,2)</f>
        <v/>
      </c>
    </row>
    <row r="181" ht="31.5" customHeight="1" s="73">
      <c r="A181" s="165" t="n">
        <v>166</v>
      </c>
      <c r="B181" s="129" t="n"/>
      <c r="C181" s="166" t="inlineStr">
        <is>
          <t>Прайс из СД ОП</t>
        </is>
      </c>
      <c r="D181" s="166" t="inlineStr">
        <is>
          <t>Автоматика ШАB19</t>
        </is>
      </c>
      <c r="E181" s="165" t="inlineStr">
        <is>
          <t>шт.</t>
        </is>
      </c>
      <c r="F181" s="165" t="n">
        <v>1</v>
      </c>
      <c r="G181" s="86" t="n">
        <v>30397.34</v>
      </c>
      <c r="H181" s="86">
        <f>ROUND(F181*G181,2)</f>
        <v/>
      </c>
    </row>
    <row r="182">
      <c r="A182" s="165" t="n">
        <v>167</v>
      </c>
      <c r="B182" s="129" t="n"/>
      <c r="C182" s="166" t="inlineStr">
        <is>
          <t>Прайс из СД ОП</t>
        </is>
      </c>
      <c r="D182" s="166" t="inlineStr">
        <is>
          <t>В25  AER 020S, Вытяжная установка ALTAIR</t>
        </is>
      </c>
      <c r="E182" s="165" t="inlineStr">
        <is>
          <t>шт.</t>
        </is>
      </c>
      <c r="F182" s="165" t="n">
        <v>1</v>
      </c>
      <c r="G182" s="86" t="n">
        <v>29798.94</v>
      </c>
      <c r="H182" s="86">
        <f>ROUND(F182*G182,2)</f>
        <v/>
      </c>
    </row>
    <row r="183">
      <c r="A183" s="165" t="n">
        <v>168</v>
      </c>
      <c r="B183" s="129" t="n"/>
      <c r="C183" s="166" t="inlineStr">
        <is>
          <t>Прайс из СД ОП</t>
        </is>
      </c>
      <c r="D183" s="166" t="inlineStr">
        <is>
          <t>В8 AER 020S, Вытяжная установка ALTAIR</t>
        </is>
      </c>
      <c r="E183" s="165" t="inlineStr">
        <is>
          <t>шт.</t>
        </is>
      </c>
      <c r="F183" s="165" t="n">
        <v>1</v>
      </c>
      <c r="G183" s="86" t="n">
        <v>29798.94</v>
      </c>
      <c r="H183" s="86">
        <f>ROUND(F183*G183,2)</f>
        <v/>
      </c>
    </row>
    <row r="184">
      <c r="A184" s="165" t="n">
        <v>169</v>
      </c>
      <c r="B184" s="129" t="n"/>
      <c r="C184" s="166" t="inlineStr">
        <is>
          <t>Прайс из СД ОП</t>
        </is>
      </c>
      <c r="D184" s="166" t="inlineStr">
        <is>
          <t>В8.1 AER 020S, Вытяжная установка ALTAIR</t>
        </is>
      </c>
      <c r="E184" s="165" t="inlineStr">
        <is>
          <t>шт.</t>
        </is>
      </c>
      <c r="F184" s="165" t="n">
        <v>1</v>
      </c>
      <c r="G184" s="86" t="n">
        <v>29798.94</v>
      </c>
      <c r="H184" s="86">
        <f>ROUND(F184*G184,2)</f>
        <v/>
      </c>
    </row>
    <row r="185" ht="31.5" customHeight="1" s="73">
      <c r="A185" s="165" t="n">
        <v>170</v>
      </c>
      <c r="B185" s="129" t="n"/>
      <c r="C185" s="166" t="inlineStr">
        <is>
          <t>Прайс из СД ОП</t>
        </is>
      </c>
      <c r="D185" s="166" t="inlineStr">
        <is>
          <t>П11 AER W 50-30, Приточная установка ALTAIR</t>
        </is>
      </c>
      <c r="E185" s="165" t="inlineStr">
        <is>
          <t>шт.</t>
        </is>
      </c>
      <c r="F185" s="165" t="n">
        <v>1</v>
      </c>
      <c r="G185" s="86" t="n">
        <v>28652.91</v>
      </c>
      <c r="H185" s="86">
        <f>ROUND(F185*G185,2)</f>
        <v/>
      </c>
    </row>
    <row r="186" ht="31.5" customHeight="1" s="73">
      <c r="A186" s="165" t="n">
        <v>171</v>
      </c>
      <c r="B186" s="129" t="n"/>
      <c r="C186" s="166" t="inlineStr">
        <is>
          <t>Прайс из СД ОП</t>
        </is>
      </c>
      <c r="D186" s="166" t="inlineStr">
        <is>
          <t>Противопожарные клапана КЛОП-2(60)-НО-400x400-МВ(220)-Н.</t>
        </is>
      </c>
      <c r="E186" s="165" t="inlineStr">
        <is>
          <t>шт.</t>
        </is>
      </c>
      <c r="F186" s="165" t="n">
        <v>8</v>
      </c>
      <c r="G186" s="86" t="n">
        <v>3501.94</v>
      </c>
      <c r="H186" s="86">
        <f>ROUND(F186*G186,2)</f>
        <v/>
      </c>
    </row>
    <row r="187">
      <c r="A187" s="165" t="n">
        <v>172</v>
      </c>
      <c r="B187" s="129" t="n"/>
      <c r="C187" s="166" t="inlineStr">
        <is>
          <t>Прайс из СД ОП</t>
        </is>
      </c>
      <c r="D187" s="166" t="inlineStr">
        <is>
          <t>Вентилятор крышный КВОП-К-Д-4,0-2-У1</t>
        </is>
      </c>
      <c r="E187" s="165" t="inlineStr">
        <is>
          <t>шт.</t>
        </is>
      </c>
      <c r="F187" s="165" t="n">
        <v>3</v>
      </c>
      <c r="G187" s="86" t="n">
        <v>9139.620000000001</v>
      </c>
      <c r="H187" s="86">
        <f>ROUND(F187*G187,2)</f>
        <v/>
      </c>
    </row>
    <row r="188" ht="31.5" customHeight="1" s="73">
      <c r="A188" s="165" t="n">
        <v>173</v>
      </c>
      <c r="B188" s="129" t="n"/>
      <c r="C188" s="166" t="inlineStr">
        <is>
          <t>64.5.01.03-0001</t>
        </is>
      </c>
      <c r="D188" s="166" t="inlineStr">
        <is>
          <t>Агрегат воздушный отопительный (охладительный) с водяным теплообменником серия АОВ 25, расход воздуха 2200 м3/ч, мощностью 136 Вт</t>
        </is>
      </c>
      <c r="E188" s="165" t="inlineStr">
        <is>
          <t>шт</t>
        </is>
      </c>
      <c r="F188" s="165" t="n">
        <v>2</v>
      </c>
      <c r="G188" s="86" t="n">
        <v>13605.86</v>
      </c>
      <c r="H188" s="86">
        <f>ROUND(F188*G188,2)</f>
        <v/>
      </c>
    </row>
    <row r="189" ht="31.5" customHeight="1" s="73">
      <c r="A189" s="165" t="n">
        <v>174</v>
      </c>
      <c r="B189" s="129" t="n"/>
      <c r="C189" s="166" t="inlineStr">
        <is>
          <t>Прайс из СД ОП</t>
        </is>
      </c>
      <c r="D189" s="166" t="inlineStr">
        <is>
          <t>Противопожарные клапана КЛОП-2(60)-НО-200x200-МВ(220)-Н.</t>
        </is>
      </c>
      <c r="E189" s="165" t="inlineStr">
        <is>
          <t>шт.</t>
        </is>
      </c>
      <c r="F189" s="165" t="n">
        <v>8</v>
      </c>
      <c r="G189" s="86" t="n">
        <v>3357.53</v>
      </c>
      <c r="H189" s="86">
        <f>ROUND(F189*G189,2)</f>
        <v/>
      </c>
    </row>
    <row r="190">
      <c r="A190" s="165" t="n">
        <v>175</v>
      </c>
      <c r="B190" s="129" t="n"/>
      <c r="C190" s="166" t="inlineStr">
        <is>
          <t>Прайс из СД ОП</t>
        </is>
      </c>
      <c r="D190" s="166" t="inlineStr">
        <is>
          <t>ЩСВ-3.4</t>
        </is>
      </c>
      <c r="E190" s="165" t="inlineStr">
        <is>
          <t>шт</t>
        </is>
      </c>
      <c r="F190" s="165" t="n">
        <v>1</v>
      </c>
      <c r="G190" s="86" t="n">
        <v>26508.47</v>
      </c>
      <c r="H190" s="86">
        <f>ROUND(F190*G190,2)</f>
        <v/>
      </c>
    </row>
    <row r="191" ht="31.5" customHeight="1" s="73">
      <c r="A191" s="165" t="n">
        <v>176</v>
      </c>
      <c r="B191" s="129" t="n"/>
      <c r="C191" s="166" t="inlineStr">
        <is>
          <t>Прайс из СД ОП</t>
        </is>
      </c>
      <c r="D191" s="166" t="inlineStr">
        <is>
          <t>ЩСВ-3.3</t>
        </is>
      </c>
      <c r="E191" s="165" t="inlineStr">
        <is>
          <t>шт</t>
        </is>
      </c>
      <c r="F191" s="165" t="n">
        <v>1</v>
      </c>
      <c r="G191" s="86" t="n">
        <v>25114.78</v>
      </c>
      <c r="H191" s="86">
        <f>ROUND(F191*G191,2)</f>
        <v/>
      </c>
    </row>
    <row r="192" ht="31.5" customHeight="1" s="73">
      <c r="A192" s="165" t="n">
        <v>177</v>
      </c>
      <c r="B192" s="129" t="n"/>
      <c r="C192" s="166" t="inlineStr">
        <is>
          <t>Прайс из СД ОП</t>
        </is>
      </c>
      <c r="D192" s="166" t="inlineStr">
        <is>
          <t>MU-GF50VA \frost блок внешний ХС-02, ХС-02р</t>
        </is>
      </c>
      <c r="E192" s="165" t="inlineStr">
        <is>
          <t>шт.</t>
        </is>
      </c>
      <c r="F192" s="165" t="n">
        <v>2</v>
      </c>
      <c r="G192" s="86" t="n">
        <v>12378.66</v>
      </c>
      <c r="H192" s="86">
        <f>ROUND(F192*G192,2)</f>
        <v/>
      </c>
    </row>
    <row r="193">
      <c r="A193" s="165" t="n">
        <v>178</v>
      </c>
      <c r="B193" s="129" t="n"/>
      <c r="C193" s="166" t="inlineStr">
        <is>
          <t>Прайс из СД ОП</t>
        </is>
      </c>
      <c r="D193" s="166" t="inlineStr">
        <is>
          <t>ЩСВ-2.2</t>
        </is>
      </c>
      <c r="E193" s="165" t="inlineStr">
        <is>
          <t>шт</t>
        </is>
      </c>
      <c r="F193" s="165" t="n">
        <v>1</v>
      </c>
      <c r="G193" s="86" t="n">
        <v>24584.12</v>
      </c>
      <c r="H193" s="86">
        <f>ROUND(F193*G193,2)</f>
        <v/>
      </c>
    </row>
    <row r="194" ht="31.5" customHeight="1" s="73">
      <c r="A194" s="165" t="n">
        <v>179</v>
      </c>
      <c r="B194" s="129" t="n"/>
      <c r="C194" s="166" t="inlineStr">
        <is>
          <t>Прайс из СД ОП</t>
        </is>
      </c>
      <c r="D194" s="166" t="inlineStr">
        <is>
          <t>Автоматика ШАB11</t>
        </is>
      </c>
      <c r="E194" s="165" t="inlineStr">
        <is>
          <t>шт.</t>
        </is>
      </c>
      <c r="F194" s="165" t="n">
        <v>1</v>
      </c>
      <c r="G194" s="86" t="n">
        <v>24467.11</v>
      </c>
      <c r="H194" s="86">
        <f>ROUND(F194*G194,2)</f>
        <v/>
      </c>
    </row>
    <row r="195">
      <c r="A195" s="165" t="n">
        <v>180</v>
      </c>
      <c r="B195" s="129" t="n"/>
      <c r="C195" s="166" t="inlineStr">
        <is>
          <t>Прайс из СД ОП</t>
        </is>
      </c>
      <c r="D195" s="166" t="inlineStr">
        <is>
          <t>Автоматика ШАB14</t>
        </is>
      </c>
      <c r="E195" s="165" t="inlineStr">
        <is>
          <t>шт.</t>
        </is>
      </c>
      <c r="F195" s="165" t="n">
        <v>1</v>
      </c>
      <c r="G195" s="86" t="n">
        <v>24467.11</v>
      </c>
      <c r="H195" s="86">
        <f>ROUND(F195*G195,2)</f>
        <v/>
      </c>
    </row>
    <row r="196">
      <c r="A196" s="165" t="n">
        <v>181</v>
      </c>
      <c r="B196" s="129" t="n"/>
      <c r="C196" s="166" t="inlineStr">
        <is>
          <t>Прайс из СД ОП</t>
        </is>
      </c>
      <c r="D196" s="166" t="inlineStr">
        <is>
          <t>Автоматика ШАB20</t>
        </is>
      </c>
      <c r="E196" s="165" t="inlineStr">
        <is>
          <t>шт.</t>
        </is>
      </c>
      <c r="F196" s="165" t="n">
        <v>1</v>
      </c>
      <c r="G196" s="86" t="n">
        <v>24467.11</v>
      </c>
      <c r="H196" s="86">
        <f>ROUND(F196*G196,2)</f>
        <v/>
      </c>
    </row>
    <row r="197">
      <c r="A197" s="165" t="n">
        <v>182</v>
      </c>
      <c r="B197" s="129" t="n"/>
      <c r="C197" s="166" t="inlineStr">
        <is>
          <t>Прайс из СД ОП</t>
        </is>
      </c>
      <c r="D197" s="166" t="inlineStr">
        <is>
          <t>Автоматика ШАВ6</t>
        </is>
      </c>
      <c r="E197" s="165" t="inlineStr">
        <is>
          <t>шт.</t>
        </is>
      </c>
      <c r="F197" s="165" t="n">
        <v>1</v>
      </c>
      <c r="G197" s="86" t="n">
        <v>24467.11</v>
      </c>
      <c r="H197" s="86">
        <f>ROUND(F197*G197,2)</f>
        <v/>
      </c>
    </row>
    <row r="198">
      <c r="A198" s="165" t="n">
        <v>183</v>
      </c>
      <c r="B198" s="129" t="n"/>
      <c r="C198" s="166" t="inlineStr">
        <is>
          <t>Прайс из СД ОП</t>
        </is>
      </c>
      <c r="D198" s="166" t="inlineStr">
        <is>
          <t>Автоматика ШАB15</t>
        </is>
      </c>
      <c r="E198" s="165" t="inlineStr">
        <is>
          <t>шт.</t>
        </is>
      </c>
      <c r="F198" s="165" t="n">
        <v>1</v>
      </c>
      <c r="G198" s="86" t="n">
        <v>23100.78</v>
      </c>
      <c r="H198" s="86">
        <f>ROUND(F198*G198,2)</f>
        <v/>
      </c>
    </row>
    <row r="199">
      <c r="A199" s="165" t="n">
        <v>184</v>
      </c>
      <c r="B199" s="129" t="n"/>
      <c r="C199" s="166" t="inlineStr">
        <is>
          <t>Прайс из СД ОП</t>
        </is>
      </c>
      <c r="D199" s="166" t="inlineStr">
        <is>
          <t>Автоматика ШАB24</t>
        </is>
      </c>
      <c r="E199" s="165" t="inlineStr">
        <is>
          <t>шт.</t>
        </is>
      </c>
      <c r="F199" s="165" t="n">
        <v>1</v>
      </c>
      <c r="G199" s="86" t="n">
        <v>23100.78</v>
      </c>
      <c r="H199" s="86">
        <f>ROUND(F199*G199,2)</f>
        <v/>
      </c>
    </row>
    <row r="200">
      <c r="A200" s="165" t="n">
        <v>185</v>
      </c>
      <c r="B200" s="129" t="n"/>
      <c r="C200" s="166" t="inlineStr">
        <is>
          <t>Прайс из СД ОП</t>
        </is>
      </c>
      <c r="D200" s="166" t="inlineStr">
        <is>
          <t>В18 AER 020S, Вытяжная установка ALTAIR</t>
        </is>
      </c>
      <c r="E200" s="165" t="inlineStr">
        <is>
          <t>шт.</t>
        </is>
      </c>
      <c r="F200" s="165" t="n">
        <v>1</v>
      </c>
      <c r="G200" s="86" t="n">
        <v>23077.7</v>
      </c>
      <c r="H200" s="86">
        <f>ROUND(F200*G200,2)</f>
        <v/>
      </c>
    </row>
    <row r="201">
      <c r="A201" s="165" t="n">
        <v>186</v>
      </c>
      <c r="B201" s="129" t="n"/>
      <c r="C201" s="166" t="inlineStr">
        <is>
          <t>Прайс из СД ОП</t>
        </is>
      </c>
      <c r="D201" s="166" t="inlineStr">
        <is>
          <t>В23  AER 020S, Вытяжная установка ALTAIR</t>
        </is>
      </c>
      <c r="E201" s="165" t="inlineStr">
        <is>
          <t>шт.</t>
        </is>
      </c>
      <c r="F201" s="165" t="n">
        <v>1</v>
      </c>
      <c r="G201" s="86" t="n">
        <v>23077.7</v>
      </c>
      <c r="H201" s="86">
        <f>ROUND(F201*G201,2)</f>
        <v/>
      </c>
    </row>
    <row r="202">
      <c r="A202" s="165" t="n">
        <v>187</v>
      </c>
      <c r="B202" s="129" t="n"/>
      <c r="C202" s="166" t="inlineStr">
        <is>
          <t>Прайс из СД ОП</t>
        </is>
      </c>
      <c r="D202" s="166" t="inlineStr">
        <is>
          <t>Водомерный узел ЦИРВ 02А.00.00.00(л.88,89)</t>
        </is>
      </c>
      <c r="E202" s="165" t="inlineStr">
        <is>
          <t>шт</t>
        </is>
      </c>
      <c r="F202" s="165" t="n">
        <v>2</v>
      </c>
      <c r="G202" s="86" t="n">
        <v>11026.5</v>
      </c>
      <c r="H202" s="86">
        <f>ROUND(F202*G202,2)</f>
        <v/>
      </c>
    </row>
    <row r="203">
      <c r="A203" s="165" t="n">
        <v>188</v>
      </c>
      <c r="B203" s="129" t="n"/>
      <c r="C203" s="166" t="inlineStr">
        <is>
          <t>Прайс из СД ОП</t>
        </is>
      </c>
      <c r="D203" s="166" t="inlineStr">
        <is>
          <t>П6 AER W 50-25, Приточная установка ALTAIR</t>
        </is>
      </c>
      <c r="E203" s="165" t="inlineStr">
        <is>
          <t>шт.</t>
        </is>
      </c>
      <c r="F203" s="165" t="n">
        <v>1</v>
      </c>
      <c r="G203" s="86" t="n">
        <v>21327.77</v>
      </c>
      <c r="H203" s="86">
        <f>ROUND(F203*G203,2)</f>
        <v/>
      </c>
    </row>
    <row r="204">
      <c r="A204" s="165" t="n">
        <v>189</v>
      </c>
      <c r="B204" s="129" t="n"/>
      <c r="C204" s="166" t="inlineStr">
        <is>
          <t>Прайс из СД ОП</t>
        </is>
      </c>
      <c r="D204" s="166" t="inlineStr">
        <is>
          <t>ЩР-2.2</t>
        </is>
      </c>
      <c r="E204" s="165" t="inlineStr">
        <is>
          <t>шт</t>
        </is>
      </c>
      <c r="F204" s="165" t="n">
        <v>1</v>
      </c>
      <c r="G204" s="86" t="n">
        <v>20523.97</v>
      </c>
      <c r="H204" s="86">
        <f>ROUND(F204*G204,2)</f>
        <v/>
      </c>
    </row>
    <row r="205">
      <c r="A205" s="165" t="n">
        <v>190</v>
      </c>
      <c r="B205" s="129" t="n"/>
      <c r="C205" s="166" t="inlineStr">
        <is>
          <t>Прайс из СД ОП</t>
        </is>
      </c>
      <c r="D205" s="166" t="inlineStr">
        <is>
          <t>MS-GF80VA Блок внутренний, ХС-04, ХС-05</t>
        </is>
      </c>
      <c r="E205" s="165" t="inlineStr">
        <is>
          <t>шт.</t>
        </is>
      </c>
      <c r="F205" s="165" t="n">
        <v>2</v>
      </c>
      <c r="G205" s="86" t="n">
        <v>10076.72</v>
      </c>
      <c r="H205" s="86">
        <f>ROUND(F205*G205,2)</f>
        <v/>
      </c>
    </row>
    <row r="206" ht="47.25" customHeight="1" s="73">
      <c r="A206" s="165" t="n">
        <v>191</v>
      </c>
      <c r="B206" s="129" t="n"/>
      <c r="C206" s="166" t="inlineStr">
        <is>
          <t>Прайс из СД ОП</t>
        </is>
      </c>
      <c r="D206" s="166" t="inlineStr">
        <is>
          <t>Прибор управления, контроля и защиты насосов SK-712/sd с релейным регулированием SK-712/d-2-5,5 (12A)</t>
        </is>
      </c>
      <c r="E206" s="165" t="inlineStr">
        <is>
          <t>шт</t>
        </is>
      </c>
      <c r="F206" s="165" t="n">
        <v>3</v>
      </c>
      <c r="G206" s="86" t="n">
        <v>5803.37</v>
      </c>
      <c r="H206" s="86">
        <f>ROUND(F206*G206,2)</f>
        <v/>
      </c>
    </row>
    <row r="207">
      <c r="A207" s="165" t="n">
        <v>192</v>
      </c>
      <c r="B207" s="129" t="n"/>
      <c r="C207" s="166" t="inlineStr">
        <is>
          <t>Прайс из СД ОП</t>
        </is>
      </c>
      <c r="D207" s="166" t="inlineStr">
        <is>
          <t>ЩСВ-3.2</t>
        </is>
      </c>
      <c r="E207" s="165" t="inlineStr">
        <is>
          <t>шт</t>
        </is>
      </c>
      <c r="F207" s="165" t="n">
        <v>1</v>
      </c>
      <c r="G207" s="86" t="n">
        <v>17292.66</v>
      </c>
      <c r="H207" s="86">
        <f>ROUND(F207*G207,2)</f>
        <v/>
      </c>
    </row>
    <row r="208" ht="47.25" customHeight="1" s="73">
      <c r="A208" s="165" t="n">
        <v>193</v>
      </c>
      <c r="B208" s="129" t="n"/>
      <c r="C208" s="166" t="inlineStr">
        <is>
          <t>Прайс из СД ОП</t>
        </is>
      </c>
      <c r="D208" s="166" t="inlineStr">
        <is>
          <t>Вентилятор крышный ВЕНК-В-5,6ДУ400-4-05-У1</t>
        </is>
      </c>
      <c r="E208" s="165" t="inlineStr">
        <is>
          <t>шт.</t>
        </is>
      </c>
      <c r="F208" s="165" t="n">
        <v>1</v>
      </c>
      <c r="G208" s="86" t="n">
        <v>17139.17</v>
      </c>
      <c r="H208" s="86">
        <f>ROUND(F208*G208,2)</f>
        <v/>
      </c>
    </row>
    <row r="209">
      <c r="A209" s="165" t="n">
        <v>194</v>
      </c>
      <c r="B209" s="129" t="n"/>
      <c r="C209" s="166" t="inlineStr">
        <is>
          <t>Прайс из СД ОП</t>
        </is>
      </c>
      <c r="D209" s="166" t="inlineStr">
        <is>
          <t>ЩСВ-2.1</t>
        </is>
      </c>
      <c r="E209" s="165" t="inlineStr">
        <is>
          <t>шт</t>
        </is>
      </c>
      <c r="F209" s="165" t="n">
        <v>1</v>
      </c>
      <c r="G209" s="86" t="n">
        <v>15734.98</v>
      </c>
      <c r="H209" s="86">
        <f>ROUND(F209*G209,2)</f>
        <v/>
      </c>
    </row>
    <row r="210" ht="31.5" customHeight="1" s="73">
      <c r="A210" s="165" t="n">
        <v>195</v>
      </c>
      <c r="B210" s="129" t="n"/>
      <c r="C210" s="166" t="inlineStr">
        <is>
          <t>Прайс из СД ОП</t>
        </is>
      </c>
      <c r="D210" s="166" t="inlineStr">
        <is>
          <t>MS-GF50VA блок внутренний ХС-02, ХС-02р</t>
        </is>
      </c>
      <c r="E210" s="165" t="inlineStr">
        <is>
          <t>шт.</t>
        </is>
      </c>
      <c r="F210" s="165" t="n">
        <v>2</v>
      </c>
      <c r="G210" s="86" t="n">
        <v>7497.15</v>
      </c>
      <c r="H210" s="86">
        <f>ROUND(F210*G210,2)</f>
        <v/>
      </c>
    </row>
    <row r="211" ht="31.5" customHeight="1" s="73">
      <c r="A211" s="165" t="n">
        <v>196</v>
      </c>
      <c r="B211" s="129" t="n"/>
      <c r="C211" s="166" t="inlineStr">
        <is>
          <t>Прайс из СД ОП</t>
        </is>
      </c>
      <c r="D211" s="166" t="inlineStr">
        <is>
          <t>Противопожарные клапана КЛОП-2(60)-НЗ-800x400-МВЕ(220)-Н.</t>
        </is>
      </c>
      <c r="E211" s="165" t="inlineStr">
        <is>
          <t>шт.</t>
        </is>
      </c>
      <c r="F211" s="165" t="n">
        <v>3</v>
      </c>
      <c r="G211" s="86" t="n">
        <v>4837.73</v>
      </c>
      <c r="H211" s="86">
        <f>ROUND(F211*G211,2)</f>
        <v/>
      </c>
    </row>
    <row r="212">
      <c r="A212" s="165" t="n">
        <v>197</v>
      </c>
      <c r="B212" s="129" t="n"/>
      <c r="C212" s="166" t="inlineStr">
        <is>
          <t>Прайс из СД ОП</t>
        </is>
      </c>
      <c r="D212" s="166" t="inlineStr">
        <is>
          <t>ЩР-1.3</t>
        </is>
      </c>
      <c r="E212" s="165" t="inlineStr">
        <is>
          <t>шт</t>
        </is>
      </c>
      <c r="F212" s="165" t="n">
        <v>1</v>
      </c>
      <c r="G212" s="86" t="n">
        <v>12714.64</v>
      </c>
      <c r="H212" s="86">
        <f>ROUND(F212*G212,2)</f>
        <v/>
      </c>
    </row>
    <row r="213" ht="31.5" customHeight="1" s="73">
      <c r="A213" s="165" t="n">
        <v>198</v>
      </c>
      <c r="B213" s="129" t="n"/>
      <c r="C213" s="166" t="inlineStr">
        <is>
          <t>Прайс из СД ОП</t>
        </is>
      </c>
      <c r="D213" s="166" t="inlineStr">
        <is>
          <t>Дренажная помпа si 30 sauermann.</t>
        </is>
      </c>
      <c r="E213" s="165" t="inlineStr">
        <is>
          <t>шт.</t>
        </is>
      </c>
      <c r="F213" s="165" t="n">
        <v>10</v>
      </c>
      <c r="G213" s="86" t="n">
        <v>1247.24</v>
      </c>
      <c r="H213" s="86">
        <f>ROUND(F213*G213,2)</f>
        <v/>
      </c>
    </row>
    <row r="214" ht="31.5" customHeight="1" s="73">
      <c r="A214" s="165" t="n">
        <v>199</v>
      </c>
      <c r="B214" s="129" t="n"/>
      <c r="C214" s="166" t="inlineStr">
        <is>
          <t>Прайс из СД ОП</t>
        </is>
      </c>
      <c r="D214" s="166" t="inlineStr">
        <is>
          <t>Противопожарные клапана КЛОП-2(60)-НО-1100х800-МВ(220)-Н.</t>
        </is>
      </c>
      <c r="E214" s="165" t="inlineStr">
        <is>
          <t>шт.</t>
        </is>
      </c>
      <c r="F214" s="165" t="n">
        <v>2</v>
      </c>
      <c r="G214" s="86" t="n">
        <v>6137.42</v>
      </c>
      <c r="H214" s="86">
        <f>ROUND(F214*G214,2)</f>
        <v/>
      </c>
    </row>
    <row r="215">
      <c r="A215" s="165" t="n">
        <v>200</v>
      </c>
      <c r="B215" s="129" t="n"/>
      <c r="C215" s="166" t="inlineStr">
        <is>
          <t>Прайс из СД ОП</t>
        </is>
      </c>
      <c r="D215" s="166" t="inlineStr">
        <is>
          <t>П5 AER W 50-25, Приточная установка ALTAIR</t>
        </is>
      </c>
      <c r="E215" s="165" t="inlineStr">
        <is>
          <t>шт.</t>
        </is>
      </c>
      <c r="F215" s="165" t="n">
        <v>1</v>
      </c>
      <c r="G215" s="86" t="n">
        <v>11378.01</v>
      </c>
      <c r="H215" s="86">
        <f>ROUND(F215*G215,2)</f>
        <v/>
      </c>
    </row>
    <row r="216" ht="31.5" customHeight="1" s="73">
      <c r="A216" s="165" t="n">
        <v>201</v>
      </c>
      <c r="B216" s="129" t="n"/>
      <c r="C216" s="166" t="inlineStr">
        <is>
          <t>Прайс из СД ОП</t>
        </is>
      </c>
      <c r="D216" s="166" t="inlineStr">
        <is>
          <t>П5р AER W 50-25, Приточная установка ALTAIR</t>
        </is>
      </c>
      <c r="E216" s="165" t="inlineStr">
        <is>
          <t>шт.</t>
        </is>
      </c>
      <c r="F216" s="165" t="n">
        <v>1</v>
      </c>
      <c r="G216" s="86" t="n">
        <v>11378.01</v>
      </c>
      <c r="H216" s="86">
        <f>ROUND(F216*G216,2)</f>
        <v/>
      </c>
    </row>
    <row r="217" ht="31.5" customHeight="1" s="73">
      <c r="A217" s="165" t="n">
        <v>202</v>
      </c>
      <c r="B217" s="129" t="n"/>
      <c r="C217" s="166" t="inlineStr">
        <is>
          <t>68.1.01.07-0003</t>
        </is>
      </c>
      <c r="D217" s="166" t="inlineStr">
        <is>
          <t>Насосы погружные для дренажа и канализации, производительность 14 м3/час, напор 9,1 м.</t>
        </is>
      </c>
      <c r="E217" s="165" t="inlineStr">
        <is>
          <t>шт</t>
        </is>
      </c>
      <c r="F217" s="165" t="n">
        <v>6</v>
      </c>
      <c r="G217" s="86" t="n">
        <v>5063.28</v>
      </c>
      <c r="H217" s="86">
        <f>ROUND(F217*G217,2)</f>
        <v/>
      </c>
    </row>
    <row r="218" ht="31.5" customHeight="1" s="73">
      <c r="A218" s="165" t="n">
        <v>203</v>
      </c>
      <c r="B218" s="129" t="n"/>
      <c r="C218" s="166" t="inlineStr">
        <is>
          <t>Прайс из СД ОП</t>
        </is>
      </c>
      <c r="D218" s="166" t="inlineStr">
        <is>
          <t>Противопожарные клапана КЛОП-2(60)-НО-300x200-МВ(220)-Н</t>
        </is>
      </c>
      <c r="E218" s="165" t="inlineStr">
        <is>
          <t>шт.</t>
        </is>
      </c>
      <c r="F218" s="165" t="n">
        <v>3</v>
      </c>
      <c r="G218" s="86" t="n">
        <v>3429.73</v>
      </c>
      <c r="H218" s="86">
        <f>ROUND(F218*G218,2)</f>
        <v/>
      </c>
    </row>
    <row r="219" ht="31.5" customHeight="1" s="73">
      <c r="A219" s="165" t="n">
        <v>204</v>
      </c>
      <c r="B219" s="129" t="n"/>
      <c r="C219" s="166" t="inlineStr">
        <is>
          <t>Прайс из СД ОП</t>
        </is>
      </c>
      <c r="D219" s="166" t="inlineStr">
        <is>
          <t>Воздухонагреватель канальный электрический HE.1.17.16</t>
        </is>
      </c>
      <c r="E219" s="165" t="inlineStr">
        <is>
          <t>шт</t>
        </is>
      </c>
      <c r="F219" s="165" t="n">
        <v>2</v>
      </c>
      <c r="G219" s="86" t="n">
        <v>5046.36</v>
      </c>
      <c r="H219" s="86">
        <f>ROUND(F219*G219,2)</f>
        <v/>
      </c>
    </row>
    <row r="220" ht="31.5" customHeight="1" s="73">
      <c r="A220" s="165" t="n">
        <v>205</v>
      </c>
      <c r="B220" s="129" t="n"/>
      <c r="C220" s="166" t="inlineStr">
        <is>
          <t>Прайс из СД ОП</t>
        </is>
      </c>
      <c r="D220" s="166" t="inlineStr">
        <is>
          <t>ЩР-1.1</t>
        </is>
      </c>
      <c r="E220" s="165" t="inlineStr">
        <is>
          <t>шт</t>
        </is>
      </c>
      <c r="F220" s="165" t="n">
        <v>1</v>
      </c>
      <c r="G220" s="86" t="n">
        <v>9567.74</v>
      </c>
      <c r="H220" s="86">
        <f>ROUND(F220*G220,2)</f>
        <v/>
      </c>
    </row>
    <row r="221" ht="31.5" customHeight="1" s="73">
      <c r="A221" s="165" t="n">
        <v>206</v>
      </c>
      <c r="B221" s="129" t="n"/>
      <c r="C221" s="166" t="inlineStr">
        <is>
          <t>Прайс из СД ОП</t>
        </is>
      </c>
      <c r="D221" s="166" t="inlineStr">
        <is>
          <t>ЩР-1.2</t>
        </is>
      </c>
      <c r="E221" s="165" t="inlineStr">
        <is>
          <t>шт</t>
        </is>
      </c>
      <c r="F221" s="165" t="n">
        <v>1</v>
      </c>
      <c r="G221" s="86" t="n">
        <v>9567.74</v>
      </c>
      <c r="H221" s="86">
        <f>ROUND(F221*G221,2)</f>
        <v/>
      </c>
    </row>
    <row r="222" ht="31.5" customHeight="1" s="73">
      <c r="A222" s="165" t="n">
        <v>207</v>
      </c>
      <c r="B222" s="129" t="n"/>
      <c r="C222" s="166" t="inlineStr">
        <is>
          <t>Прайс из СД ОП</t>
        </is>
      </c>
      <c r="D222" s="166" t="inlineStr">
        <is>
          <t>Вентилятор канальный прямоугольный FB 50-25.FB.E28.2E</t>
        </is>
      </c>
      <c r="E222" s="165" t="inlineStr">
        <is>
          <t>шт</t>
        </is>
      </c>
      <c r="F222" s="165" t="n">
        <v>3</v>
      </c>
      <c r="G222" s="86" t="n">
        <v>3034.47</v>
      </c>
      <c r="H222" s="86">
        <f>ROUND(F222*G222,2)</f>
        <v/>
      </c>
    </row>
    <row r="223" ht="31.5" customHeight="1" s="73">
      <c r="A223" s="165" t="n">
        <v>208</v>
      </c>
      <c r="B223" s="129" t="n"/>
      <c r="C223" s="166" t="inlineStr">
        <is>
          <t>Прайс из СД ОП</t>
        </is>
      </c>
      <c r="D223" s="166" t="inlineStr">
        <is>
          <t>Противопожарные клапана КЛОП-2(60)-НЗ-500x500-МВЕ(220)-Н.</t>
        </is>
      </c>
      <c r="E223" s="165" t="inlineStr">
        <is>
          <t>шт.</t>
        </is>
      </c>
      <c r="F223" s="165" t="n">
        <v>2</v>
      </c>
      <c r="G223" s="86" t="n">
        <v>3899.07</v>
      </c>
      <c r="H223" s="86">
        <f>ROUND(F223*G223,2)</f>
        <v/>
      </c>
    </row>
    <row r="224" ht="31.5" customHeight="1" s="73">
      <c r="A224" s="165" t="n">
        <v>209</v>
      </c>
      <c r="B224" s="129" t="n"/>
      <c r="C224" s="166" t="inlineStr">
        <is>
          <t>Прайс из СД ОП</t>
        </is>
      </c>
      <c r="D224" s="166" t="inlineStr">
        <is>
          <t>В5 AER W R 315, Вытяжная установка ALTAIR</t>
        </is>
      </c>
      <c r="E224" s="165" t="inlineStr">
        <is>
          <t>шт.</t>
        </is>
      </c>
      <c r="F224" s="165" t="n">
        <v>1</v>
      </c>
      <c r="G224" s="86" t="n">
        <v>7346.28</v>
      </c>
      <c r="H224" s="86">
        <f>ROUND(F224*G224,2)</f>
        <v/>
      </c>
    </row>
    <row r="225" ht="31.5" customHeight="1" s="73">
      <c r="A225" s="165" t="n">
        <v>210</v>
      </c>
      <c r="B225" s="129" t="n"/>
      <c r="C225" s="166" t="inlineStr">
        <is>
          <t>Прайс из СД ОП</t>
        </is>
      </c>
      <c r="D225" s="166" t="inlineStr">
        <is>
          <t>Противопожарные клапана КЛОП-2(60)-НО-400x200-МВ(220)-Н</t>
        </is>
      </c>
      <c r="E225" s="165" t="inlineStr">
        <is>
          <t>шт.</t>
        </is>
      </c>
      <c r="F225" s="165" t="n">
        <v>2</v>
      </c>
      <c r="G225" s="86" t="n">
        <v>3501.94</v>
      </c>
      <c r="H225" s="86">
        <f>ROUND(F225*G225,2)</f>
        <v/>
      </c>
    </row>
    <row r="226" ht="31.5" customHeight="1" s="73">
      <c r="A226" s="165" t="n">
        <v>211</v>
      </c>
      <c r="B226" s="129" t="n"/>
      <c r="C226" s="166" t="inlineStr">
        <is>
          <t>Прайс из СД ОП</t>
        </is>
      </c>
      <c r="D226" s="166" t="inlineStr">
        <is>
          <t>Противопожарные клапана КЛОП-2(60)-НО-300x200-МВ(220)-Н.</t>
        </is>
      </c>
      <c r="E226" s="165" t="inlineStr">
        <is>
          <t>шт.</t>
        </is>
      </c>
      <c r="F226" s="165" t="n">
        <v>2</v>
      </c>
      <c r="G226" s="86" t="n">
        <v>3429.73</v>
      </c>
      <c r="H226" s="86">
        <f>ROUND(F226*G226,2)</f>
        <v/>
      </c>
    </row>
    <row r="227" ht="31.5" customHeight="1" s="73">
      <c r="A227" s="165" t="n">
        <v>212</v>
      </c>
      <c r="B227" s="129" t="n"/>
      <c r="C227" s="166" t="inlineStr">
        <is>
          <t>62.1.02.22-0033</t>
        </is>
      </c>
      <c r="D227" s="166" t="inlineStr">
        <is>
          <t>Ящики с понижающим трансформатором автомат. выключателем,: 36в ЯТП-0,25-1</t>
        </is>
      </c>
      <c r="E227" s="165" t="inlineStr">
        <is>
          <t>шт</t>
        </is>
      </c>
      <c r="F227" s="165" t="n">
        <v>30</v>
      </c>
      <c r="G227" s="86" t="n">
        <v>211.43</v>
      </c>
      <c r="H227" s="86">
        <f>ROUND(F227*G227,2)</f>
        <v/>
      </c>
    </row>
    <row r="228" ht="31.5" customHeight="1" s="73">
      <c r="A228" s="165" t="n">
        <v>213</v>
      </c>
      <c r="B228" s="129" t="n"/>
      <c r="C228" s="166" t="inlineStr">
        <is>
          <t>Прайс из СД ОП</t>
        </is>
      </c>
      <c r="D228" s="166" t="inlineStr">
        <is>
          <t>В5. Канальный вентилятор для круглых каналов AER W R 315</t>
        </is>
      </c>
      <c r="E228" s="165" t="inlineStr">
        <is>
          <t>шт</t>
        </is>
      </c>
      <c r="F228" s="165" t="n">
        <v>2</v>
      </c>
      <c r="G228" s="86" t="n">
        <v>3034.47</v>
      </c>
      <c r="H228" s="86">
        <f>ROUND(F228*G228,2)</f>
        <v/>
      </c>
    </row>
    <row r="229" ht="31.5" customHeight="1" s="73">
      <c r="A229" s="165" t="n">
        <v>214</v>
      </c>
      <c r="B229" s="129" t="n"/>
      <c r="C229" s="166" t="inlineStr">
        <is>
          <t>Прайс из СД ОП</t>
        </is>
      </c>
      <c r="D229" s="166" t="inlineStr">
        <is>
          <t>В11  AER W R 250, Вытяжная установка ALTAIR</t>
        </is>
      </c>
      <c r="E229" s="165" t="inlineStr">
        <is>
          <t>шт.</t>
        </is>
      </c>
      <c r="F229" s="165" t="n">
        <v>1</v>
      </c>
      <c r="G229" s="86" t="n">
        <v>5871.73</v>
      </c>
      <c r="H229" s="86">
        <f>ROUND(F229*G229,2)</f>
        <v/>
      </c>
    </row>
    <row r="230" ht="31.5" customHeight="1" s="73">
      <c r="A230" s="165" t="n">
        <v>215</v>
      </c>
      <c r="B230" s="129" t="n"/>
      <c r="C230" s="166" t="inlineStr">
        <is>
          <t>Прайс из СД ОП</t>
        </is>
      </c>
      <c r="D230" s="166" t="inlineStr">
        <is>
          <t>Огнетушитель ОП-4</t>
        </is>
      </c>
      <c r="E230" s="165" t="inlineStr">
        <is>
          <t>шт</t>
        </is>
      </c>
      <c r="F230" s="165" t="n">
        <v>15</v>
      </c>
      <c r="G230" s="86" t="n">
        <v>353.42</v>
      </c>
      <c r="H230" s="86">
        <f>ROUND(F230*G230,2)</f>
        <v/>
      </c>
    </row>
    <row r="231" ht="31.5" customHeight="1" s="73">
      <c r="A231" s="165" t="n">
        <v>216</v>
      </c>
      <c r="B231" s="129" t="n"/>
      <c r="C231" s="166" t="inlineStr">
        <is>
          <t>Прайс из СД ОП</t>
        </is>
      </c>
      <c r="D231" s="166" t="inlineStr">
        <is>
          <t>В14  AER W R 200, Вытяжная установка ALTAIR</t>
        </is>
      </c>
      <c r="E231" s="165" t="inlineStr">
        <is>
          <t>шт.</t>
        </is>
      </c>
      <c r="F231" s="165" t="n">
        <v>1</v>
      </c>
      <c r="G231" s="86" t="n">
        <v>4950.76</v>
      </c>
      <c r="H231" s="86">
        <f>ROUND(F231*G231,2)</f>
        <v/>
      </c>
    </row>
    <row r="232" ht="31.5" customHeight="1" s="73">
      <c r="A232" s="165" t="n">
        <v>217</v>
      </c>
      <c r="B232" s="129" t="n"/>
      <c r="C232" s="166" t="inlineStr">
        <is>
          <t>Прайс из СД ОП</t>
        </is>
      </c>
      <c r="D232" s="166" t="inlineStr">
        <is>
          <t>В15  AER W R 200, Вытяжная установка ALTAIR</t>
        </is>
      </c>
      <c r="E232" s="165" t="inlineStr">
        <is>
          <t>шт.</t>
        </is>
      </c>
      <c r="F232" s="165" t="n">
        <v>1</v>
      </c>
      <c r="G232" s="86" t="n">
        <v>4950.76</v>
      </c>
      <c r="H232" s="86">
        <f>ROUND(F232*G232,2)</f>
        <v/>
      </c>
    </row>
    <row r="233">
      <c r="A233" s="165" t="n">
        <v>218</v>
      </c>
      <c r="B233" s="129" t="n"/>
      <c r="C233" s="166" t="inlineStr">
        <is>
          <t>Прайс из СД ОП</t>
        </is>
      </c>
      <c r="D233" s="166" t="inlineStr">
        <is>
          <t>В6 AER W R 200, Вытяжная установка ALTAIR</t>
        </is>
      </c>
      <c r="E233" s="165" t="inlineStr">
        <is>
          <t>шт.</t>
        </is>
      </c>
      <c r="F233" s="165" t="n">
        <v>1</v>
      </c>
      <c r="G233" s="86" t="n">
        <v>4950.76</v>
      </c>
      <c r="H233" s="86">
        <f>ROUND(F233*G233,2)</f>
        <v/>
      </c>
    </row>
    <row r="234" ht="31.5" customHeight="1" s="73">
      <c r="A234" s="165" t="n">
        <v>219</v>
      </c>
      <c r="B234" s="129" t="n"/>
      <c r="C234" s="166" t="inlineStr">
        <is>
          <t>Прайс из СД ОП</t>
        </is>
      </c>
      <c r="D234" s="166" t="inlineStr">
        <is>
          <t>Противопожарные клапана КЛОП-2(60)-НЗ-600x500-МВЕ(220)-Н.</t>
        </is>
      </c>
      <c r="E234" s="165" t="inlineStr">
        <is>
          <t>шт.</t>
        </is>
      </c>
      <c r="F234" s="165" t="n">
        <v>1</v>
      </c>
      <c r="G234" s="86" t="n">
        <v>4260.09</v>
      </c>
      <c r="H234" s="86">
        <f>ROUND(F234*G234,2)</f>
        <v/>
      </c>
    </row>
    <row r="235" ht="31.5" customHeight="1" s="73">
      <c r="A235" s="165" t="n">
        <v>220</v>
      </c>
      <c r="B235" s="129" t="n"/>
      <c r="C235" s="166" t="inlineStr">
        <is>
          <t>Прайс из СД ОП</t>
        </is>
      </c>
      <c r="D235" s="166" t="inlineStr">
        <is>
          <t>Противопожарные клапана КЛОП-2(60)-НЗ-600x600-МВЕ(220)-Н</t>
        </is>
      </c>
      <c r="E235" s="165" t="inlineStr">
        <is>
          <t>шт.</t>
        </is>
      </c>
      <c r="F235" s="165" t="n">
        <v>1</v>
      </c>
      <c r="G235" s="86" t="n">
        <v>4260.09</v>
      </c>
      <c r="H235" s="86">
        <f>ROUND(F235*G235,2)</f>
        <v/>
      </c>
    </row>
    <row r="236" ht="31.5" customHeight="1" s="73">
      <c r="A236" s="165" t="n">
        <v>221</v>
      </c>
      <c r="B236" s="129" t="n"/>
      <c r="C236" s="166" t="inlineStr">
        <is>
          <t>Прайс из СД ОП</t>
        </is>
      </c>
      <c r="D236" s="166" t="inlineStr">
        <is>
          <t>Противопожарные клапана КЛОП-2(60)-НО-600x400-МВ(220)-Н.</t>
        </is>
      </c>
      <c r="E236" s="165" t="inlineStr">
        <is>
          <t>шт.</t>
        </is>
      </c>
      <c r="F236" s="165" t="n">
        <v>1</v>
      </c>
      <c r="G236" s="86" t="n">
        <v>4260.09</v>
      </c>
      <c r="H236" s="86">
        <f>ROUND(F236*G236,2)</f>
        <v/>
      </c>
    </row>
    <row r="237">
      <c r="A237" s="165" t="n">
        <v>222</v>
      </c>
      <c r="B237" s="129" t="n"/>
      <c r="C237" s="166" t="inlineStr">
        <is>
          <t>Прайс из СД ОП</t>
        </is>
      </c>
      <c r="D237" s="166" t="inlineStr">
        <is>
          <t>В20  AER W R 160, Вытяжная установка ALTAIR</t>
        </is>
      </c>
      <c r="E237" s="165" t="inlineStr">
        <is>
          <t>шт.</t>
        </is>
      </c>
      <c r="F237" s="165" t="n">
        <v>1</v>
      </c>
      <c r="G237" s="86" t="n">
        <v>4152.6</v>
      </c>
      <c r="H237" s="86">
        <f>ROUND(F237*G237,2)</f>
        <v/>
      </c>
    </row>
    <row r="238" ht="31.5" customHeight="1" s="73">
      <c r="A238" s="165" t="n">
        <v>223</v>
      </c>
      <c r="B238" s="129" t="n"/>
      <c r="C238" s="166" t="inlineStr">
        <is>
          <t>Прайс из СД ОП</t>
        </is>
      </c>
      <c r="D238" s="166" t="inlineStr">
        <is>
          <t>В24  AER W R 160, Вытяжная установка ALTAIR</t>
        </is>
      </c>
      <c r="E238" s="165" t="inlineStr">
        <is>
          <t>шт.</t>
        </is>
      </c>
      <c r="F238" s="165" t="n">
        <v>1</v>
      </c>
      <c r="G238" s="86" t="n">
        <v>4152.6</v>
      </c>
      <c r="H238" s="86">
        <f>ROUND(F238*G238,2)</f>
        <v/>
      </c>
    </row>
    <row r="239" ht="31.5" customHeight="1" s="73">
      <c r="A239" s="165" t="n">
        <v>224</v>
      </c>
      <c r="B239" s="129" t="n"/>
      <c r="C239" s="166" t="inlineStr">
        <is>
          <t>Прайс из СД ОП</t>
        </is>
      </c>
      <c r="D239" s="166" t="inlineStr">
        <is>
          <t>Управляющий Блок Ротации.</t>
        </is>
      </c>
      <c r="E239" s="165" t="inlineStr">
        <is>
          <t>шт.</t>
        </is>
      </c>
      <c r="F239" s="165" t="n">
        <v>5</v>
      </c>
      <c r="G239" s="86" t="n">
        <v>789.87</v>
      </c>
      <c r="H239" s="86">
        <f>ROUND(F239*G239,2)</f>
        <v/>
      </c>
    </row>
    <row r="240" ht="31.5" customHeight="1" s="73">
      <c r="A240" s="165" t="n">
        <v>225</v>
      </c>
      <c r="B240" s="129" t="n"/>
      <c r="C240" s="166" t="inlineStr">
        <is>
          <t>Прайс из СД ОП</t>
        </is>
      </c>
      <c r="D240" s="166" t="inlineStr">
        <is>
          <t>Противопожарные клапана КЛОП-2(60)-НО-450x450-МВ(220)-Н.</t>
        </is>
      </c>
      <c r="E240" s="165" t="inlineStr">
        <is>
          <t>шт.</t>
        </is>
      </c>
      <c r="F240" s="165" t="n">
        <v>1</v>
      </c>
      <c r="G240" s="86" t="n">
        <v>3899.07</v>
      </c>
      <c r="H240" s="86">
        <f>ROUND(F240*G240,2)</f>
        <v/>
      </c>
    </row>
    <row r="241" ht="31.5" customHeight="1" s="73">
      <c r="A241" s="165" t="n">
        <v>226</v>
      </c>
      <c r="B241" s="129" t="n"/>
      <c r="C241" s="166" t="inlineStr">
        <is>
          <t>Прайс из СД ОП</t>
        </is>
      </c>
      <c r="D241" s="166" t="inlineStr">
        <is>
          <t>Противопожарные клапана КЛОП-2(60)-НО-350x350-МВ(220)-Н</t>
        </is>
      </c>
      <c r="E241" s="165" t="inlineStr">
        <is>
          <t>шт.</t>
        </is>
      </c>
      <c r="F241" s="165" t="n">
        <v>1</v>
      </c>
      <c r="G241" s="86" t="n">
        <v>3501.94</v>
      </c>
      <c r="H241" s="86">
        <f>ROUND(F241*G241,2)</f>
        <v/>
      </c>
    </row>
    <row r="242" ht="31.5" customHeight="1" s="73">
      <c r="A242" s="165" t="n">
        <v>227</v>
      </c>
      <c r="B242" s="129" t="n"/>
      <c r="C242" s="166" t="inlineStr">
        <is>
          <t>Прайс из СД ОП</t>
        </is>
      </c>
      <c r="D242" s="166" t="inlineStr">
        <is>
          <t>Вентилятор канальный прямоугольный FB 50-30.FB.E28.2E</t>
        </is>
      </c>
      <c r="E242" s="165" t="inlineStr">
        <is>
          <t>шт</t>
        </is>
      </c>
      <c r="F242" s="165" t="n">
        <v>1</v>
      </c>
      <c r="G242" s="86" t="n">
        <v>3103.43</v>
      </c>
      <c r="H242" s="86">
        <f>ROUND(F242*G242,2)</f>
        <v/>
      </c>
    </row>
    <row r="243">
      <c r="A243" s="165" t="n">
        <v>228</v>
      </c>
      <c r="B243" s="129" t="n"/>
      <c r="C243" s="166" t="inlineStr">
        <is>
          <t>Прайс из СД ОП</t>
        </is>
      </c>
      <c r="D243" s="166" t="inlineStr">
        <is>
          <t>Исполнительный Блок Ротации.</t>
        </is>
      </c>
      <c r="E243" s="165" t="inlineStr">
        <is>
          <t>шт.</t>
        </is>
      </c>
      <c r="F243" s="165" t="n">
        <v>10</v>
      </c>
      <c r="G243" s="86" t="n">
        <v>282.08</v>
      </c>
      <c r="H243" s="86">
        <f>ROUND(F243*G243,2)</f>
        <v/>
      </c>
    </row>
    <row r="244" ht="31.5" customHeight="1" s="73">
      <c r="A244" s="165" t="n">
        <v>229</v>
      </c>
      <c r="B244" s="129" t="n"/>
      <c r="C244" s="166" t="inlineStr">
        <is>
          <t>Прайс из СД ОП</t>
        </is>
      </c>
      <c r="D244" s="166" t="inlineStr">
        <is>
          <t>Канальный вентилятор для круглых каналов AER W R 200 FBR.E22A.2E</t>
        </is>
      </c>
      <c r="E244" s="165" t="inlineStr">
        <is>
          <t>шт</t>
        </is>
      </c>
      <c r="F244" s="165" t="n">
        <v>2</v>
      </c>
      <c r="G244" s="86" t="n">
        <v>975.72</v>
      </c>
      <c r="H244" s="86">
        <f>ROUND(F244*G244,2)</f>
        <v/>
      </c>
    </row>
    <row r="245" ht="31.5" customHeight="1" s="73">
      <c r="A245" s="165" t="n">
        <v>230</v>
      </c>
      <c r="B245" s="129" t="n"/>
      <c r="C245" s="166" t="inlineStr">
        <is>
          <t>63.1.01.03-0011</t>
        </is>
      </c>
      <c r="D245" s="166" t="inlineStr">
        <is>
          <t>Водонагреватели электрические емкостные с терморегулятором и системой защитной автоматики, мощность 6 кВт, объем бака 300 л</t>
        </is>
      </c>
      <c r="E245" s="165" t="inlineStr">
        <is>
          <t>компл</t>
        </is>
      </c>
      <c r="F245" s="165" t="n">
        <v>1</v>
      </c>
      <c r="G245" s="86" t="n">
        <v>2213.23</v>
      </c>
      <c r="H245" s="86">
        <f>ROUND(F245*G245,2)</f>
        <v/>
      </c>
    </row>
    <row r="246" ht="31.5" customHeight="1" s="73">
      <c r="A246" s="165" t="n">
        <v>231</v>
      </c>
      <c r="B246" s="129" t="n"/>
      <c r="C246" s="166" t="inlineStr">
        <is>
          <t>Прайс из СД ОП</t>
        </is>
      </c>
      <c r="D246" s="166" t="inlineStr">
        <is>
          <t>Канальный вентилятор для круглых каналов AER W R 160 FBR.E22A.2E</t>
        </is>
      </c>
      <c r="E246" s="165" t="inlineStr">
        <is>
          <t>шт</t>
        </is>
      </c>
      <c r="F246" s="165" t="n">
        <v>1</v>
      </c>
      <c r="G246" s="86" t="n">
        <v>934.34</v>
      </c>
      <c r="H246" s="86">
        <f>ROUND(F246*G246,2)</f>
        <v/>
      </c>
    </row>
    <row r="247" ht="31.5" customHeight="1" s="73">
      <c r="A247" s="165" t="n">
        <v>232</v>
      </c>
      <c r="B247" s="129" t="n"/>
      <c r="C247" s="166" t="inlineStr">
        <is>
          <t>Прайс из СД ОП</t>
        </is>
      </c>
      <c r="D247" s="166" t="inlineStr">
        <is>
          <t>В11. Канальный вентилятор для круглых каналов AER W R 250 FBR.E25.2E</t>
        </is>
      </c>
      <c r="E247" s="165" t="inlineStr">
        <is>
          <t>шт</t>
        </is>
      </c>
      <c r="F247" s="165" t="n">
        <v>1</v>
      </c>
      <c r="G247" s="86" t="n">
        <v>722.05</v>
      </c>
      <c r="H247" s="86">
        <f>ROUND(F247*G247,2)</f>
        <v/>
      </c>
    </row>
    <row r="248" ht="31.5" customHeight="1" s="73">
      <c r="A248" s="165" t="n">
        <v>233</v>
      </c>
      <c r="B248" s="129" t="n"/>
      <c r="C248" s="166" t="inlineStr">
        <is>
          <t>62.2.01.04-0009</t>
        </is>
      </c>
      <c r="D248" s="166" t="inlineStr">
        <is>
          <t>Посты управления кнопочные: КУ123-33У3</t>
        </is>
      </c>
      <c r="E248" s="165" t="inlineStr">
        <is>
          <t>шт</t>
        </is>
      </c>
      <c r="F248" s="165" t="n">
        <v>1</v>
      </c>
      <c r="G248" s="86" t="n">
        <v>1162.56</v>
      </c>
      <c r="H248" s="86">
        <f>ROUND(F248*G248,2)</f>
        <v/>
      </c>
    </row>
    <row r="249">
      <c r="A249" s="164" t="inlineStr">
        <is>
          <t>Материалы</t>
        </is>
      </c>
      <c r="B249" s="196" t="n"/>
      <c r="C249" s="196" t="n"/>
      <c r="D249" s="196" t="n"/>
      <c r="E249" s="197" t="n"/>
      <c r="F249" s="164" t="n"/>
      <c r="G249" s="80" t="n"/>
      <c r="H249" s="80">
        <f>SUM(H250:H998)</f>
        <v/>
      </c>
      <c r="J249" s="91" t="n"/>
    </row>
    <row r="250" ht="31.5" customHeight="1" s="73">
      <c r="A250" s="165" t="n">
        <v>234</v>
      </c>
      <c r="B250" s="92" t="n"/>
      <c r="C250" s="166" t="inlineStr">
        <is>
          <t>04.1.02.05-0017</t>
        </is>
      </c>
      <c r="D250" s="166" t="inlineStr">
        <is>
          <t>Смеси бетонные тяжелого бетона (БСТ), класс В60 (М800)</t>
        </is>
      </c>
      <c r="E250" s="165" t="inlineStr">
        <is>
          <t>м3</t>
        </is>
      </c>
      <c r="F250" s="165" t="n">
        <v>3121.8612249596</v>
      </c>
      <c r="G250" s="86" t="n">
        <v>1563.97</v>
      </c>
      <c r="H250" s="86">
        <f>ROUND(F250*G250,2)</f>
        <v/>
      </c>
    </row>
    <row r="251" ht="63" customHeight="1" s="73">
      <c r="A251" s="165" t="n">
        <v>235</v>
      </c>
      <c r="B251" s="92" t="n"/>
      <c r="C251" s="166" t="inlineStr">
        <is>
          <t>04.3.01.09-0031</t>
        </is>
      </c>
      <c r="D251" s="166" t="inlineStr">
        <is>
          <t>Раствор кладочный Ветонит: "Jeres 140", цвет белый</t>
        </is>
      </c>
      <c r="E251" s="165" t="inlineStr">
        <is>
          <t>м3</t>
        </is>
      </c>
      <c r="F251" s="165" t="n">
        <v>624.18540628357</v>
      </c>
      <c r="G251" s="86" t="n">
        <v>4179.47</v>
      </c>
      <c r="H251" s="86">
        <f>ROUND(F251*G251,2)</f>
        <v/>
      </c>
    </row>
    <row r="252" ht="63" customHeight="1" s="73">
      <c r="A252" s="165" t="n">
        <v>236</v>
      </c>
      <c r="B252" s="92" t="n"/>
      <c r="C252" s="166" t="inlineStr">
        <is>
          <t>07.2.05.02-0101</t>
        </is>
      </c>
      <c r="D252" s="166" t="inlineStr">
        <is>
          <t>Панели чердачного перекрытия каркасные из оцинкованной стали, тип ССК-ПЧП, с заполнением плитным утеплителем, пароизоляцией, обшивкой с двух сторон ЦСП, толщиной 290 мм</t>
        </is>
      </c>
      <c r="E252" s="165" t="inlineStr">
        <is>
          <t>м2</t>
        </is>
      </c>
      <c r="F252" s="165" t="n">
        <v>2199</v>
      </c>
      <c r="G252" s="86" t="n">
        <v>1054.07</v>
      </c>
      <c r="H252" s="86">
        <f>ROUND(F252*G252,2)</f>
        <v/>
      </c>
    </row>
    <row r="253" ht="47.25" customHeight="1" s="73">
      <c r="A253" s="165" t="n">
        <v>237</v>
      </c>
      <c r="B253" s="92" t="n"/>
      <c r="C253" s="166" t="inlineStr">
        <is>
          <t>08.4.03.03-0001</t>
        </is>
      </c>
      <c r="D253" s="166" t="inlineStr">
        <is>
          <t>Сталь арматурная рифленая свариваемая, класс А500С, диаметр 6 мм</t>
        </is>
      </c>
      <c r="E253" s="165" t="inlineStr">
        <is>
          <t>т</t>
        </is>
      </c>
      <c r="F253" s="165" t="n">
        <v>357.58880047896</v>
      </c>
      <c r="G253" s="86" t="n">
        <v>6213.48</v>
      </c>
      <c r="H253" s="86">
        <f>ROUND(F253*G253,2)</f>
        <v/>
      </c>
    </row>
    <row r="254" ht="15" customHeight="1" s="73">
      <c r="A254" s="165" t="n">
        <v>238</v>
      </c>
      <c r="B254" s="92" t="n"/>
      <c r="C254" s="166" t="inlineStr">
        <is>
          <t>04.3.02.02-0202</t>
        </is>
      </c>
      <c r="D254" s="166" t="inlineStr">
        <is>
          <t>Состав трехкомпонентный полимерцементный для устройства напольных покрытий</t>
        </is>
      </c>
      <c r="E254" s="165" t="inlineStr">
        <is>
          <t>кг</t>
        </is>
      </c>
      <c r="F254" s="165" t="n">
        <v>6655.7754</v>
      </c>
      <c r="G254" s="86" t="n">
        <v>319.86</v>
      </c>
      <c r="H254" s="86">
        <f>ROUND(F254*G254,2)</f>
        <v/>
      </c>
    </row>
    <row r="255" ht="47.25" customHeight="1" s="73">
      <c r="A255" s="165" t="n">
        <v>239</v>
      </c>
      <c r="B255" s="92" t="n"/>
      <c r="C255" s="166" t="inlineStr">
        <is>
          <t>20.3.03.04-0034</t>
        </is>
      </c>
      <c r="D255" s="166" t="inlineStr">
        <is>
          <t>Светильники с люминесцентными лампами для общественных зданий и производственных помещений, подвесные, без отражателя, типа ЛСП-03ВЕх-2x80 (Н4Т4Л-2x80)</t>
        </is>
      </c>
      <c r="E255" s="165" t="inlineStr">
        <is>
          <t>шт</t>
        </is>
      </c>
      <c r="F255" s="165" t="n">
        <v>696.12141400312</v>
      </c>
      <c r="G255" s="86" t="n">
        <v>2833.94</v>
      </c>
      <c r="H255" s="86">
        <f>ROUND(F255*G255,2)</f>
        <v/>
      </c>
    </row>
    <row r="256" ht="63" customHeight="1" s="73">
      <c r="A256" s="165" t="n">
        <v>240</v>
      </c>
      <c r="B256" s="92" t="n"/>
      <c r="C256" s="166" t="inlineStr">
        <is>
          <t>05.1.05.10-0057</t>
        </is>
      </c>
      <c r="D256" s="166" t="inlineStr">
        <is>
          <t>Сваи забивные железобетонные цельные сплошного квадратного сечения для опор мостов С 8-35Т7, бетон B25 (М350), объем 1,0 м3, расход арматуры 370 кг</t>
        </is>
      </c>
      <c r="E256" s="165" t="inlineStr">
        <is>
          <t>м3</t>
        </is>
      </c>
      <c r="F256" s="165" t="n">
        <v>414.3</v>
      </c>
      <c r="G256" s="86" t="n">
        <v>4635.51</v>
      </c>
      <c r="H256" s="86">
        <f>ROUND(F256*G256,2)</f>
        <v/>
      </c>
    </row>
    <row r="257" ht="15" customHeight="1" s="73">
      <c r="A257" s="165" t="n">
        <v>241</v>
      </c>
      <c r="B257" s="92" t="n"/>
      <c r="C257" s="166" t="inlineStr">
        <is>
          <t>04.3.02.01-0414</t>
        </is>
      </c>
      <c r="D257" s="166" t="inlineStr">
        <is>
          <t>Смеси сухие для наливных полов, марка: «Ветонит» 4000, универсальный выравниватель</t>
        </is>
      </c>
      <c r="E257" s="165" t="inlineStr">
        <is>
          <t>т</t>
        </is>
      </c>
      <c r="F257" s="165" t="n">
        <v>88.21196999999999</v>
      </c>
      <c r="G257" s="86" t="n">
        <v>17328.8</v>
      </c>
      <c r="H257" s="86">
        <f>ROUND(F257*G257,2)</f>
        <v/>
      </c>
    </row>
    <row r="258" ht="31.5" customHeight="1" s="73">
      <c r="A258" s="165" t="n">
        <v>242</v>
      </c>
      <c r="B258" s="92" t="n"/>
      <c r="C258" s="166" t="inlineStr">
        <is>
          <t>12.1.02.15-0095</t>
        </is>
      </c>
      <c r="D258" s="166" t="inlineStr">
        <is>
          <t>Материал рулонный на основе этилен-пропиленовых каучуков толщиной 1,1 мм, огнестойкий</t>
        </is>
      </c>
      <c r="E258" s="165" t="inlineStr">
        <is>
          <t>м2</t>
        </is>
      </c>
      <c r="F258" s="165" t="n">
        <v>9443.5136066138</v>
      </c>
      <c r="G258" s="86" t="n">
        <v>145.15</v>
      </c>
      <c r="H258" s="86">
        <f>ROUND(F258*G258,2)</f>
        <v/>
      </c>
    </row>
    <row r="259">
      <c r="A259" s="165" t="n">
        <v>243</v>
      </c>
      <c r="B259" s="92" t="n"/>
      <c r="C259" s="166" t="inlineStr">
        <is>
          <t>14.5.11.06-0007</t>
        </is>
      </c>
      <c r="D259" s="166" t="inlineStr">
        <is>
          <t>Шпатлевка: Ветонит V, цвет серый</t>
        </is>
      </c>
      <c r="E259" s="165" t="inlineStr">
        <is>
          <t>т</t>
        </is>
      </c>
      <c r="F259" s="165" t="n">
        <v>93.4404</v>
      </c>
      <c r="G259" s="86" t="n">
        <v>12586.61</v>
      </c>
      <c r="H259" s="86">
        <f>ROUND(F259*G259,2)</f>
        <v/>
      </c>
    </row>
    <row r="260" ht="110.25" customHeight="1" s="73">
      <c r="A260" s="165" t="n">
        <v>244</v>
      </c>
      <c r="B260" s="92" t="n"/>
      <c r="C260" s="166" t="inlineStr">
        <is>
          <t>21.1.06.10-0139</t>
        </is>
      </c>
      <c r="D260" s="166" t="inlineStr">
        <is>
          <t>Кабель силовой с медными жилами ПвПнг(A)-FRHF 5х35-1000</t>
        </is>
      </c>
      <c r="E260" s="165" t="inlineStr">
        <is>
          <t>1000 м</t>
        </is>
      </c>
      <c r="F260" s="165" t="n">
        <v>7.7252475964248</v>
      </c>
      <c r="G260" s="86" t="n">
        <v>145394.87</v>
      </c>
      <c r="H260" s="86">
        <f>ROUND(F260*G260,2)</f>
        <v/>
      </c>
    </row>
    <row r="261" ht="47.25" customHeight="1" s="73">
      <c r="A261" s="165" t="n">
        <v>245</v>
      </c>
      <c r="B261" s="92" t="n"/>
      <c r="C261" s="166" t="inlineStr">
        <is>
          <t>12.2.05.10-0020</t>
        </is>
      </c>
      <c r="D261" s="166" t="inlineStr">
        <is>
          <t>Плиты минераловатные огнезащитные, марка "Conlit 150SL" ROCKWOOL</t>
        </is>
      </c>
      <c r="E261" s="165" t="inlineStr">
        <is>
          <t>м3</t>
        </is>
      </c>
      <c r="F261" s="165" t="n">
        <v>270.92396312425</v>
      </c>
      <c r="G261" s="86" t="n">
        <v>2454.73</v>
      </c>
      <c r="H261" s="86">
        <f>ROUND(F261*G261,2)</f>
        <v/>
      </c>
    </row>
    <row r="262" ht="31.5" customHeight="1" s="73">
      <c r="A262" s="165" t="n">
        <v>246</v>
      </c>
      <c r="B262" s="92" t="n"/>
      <c r="C262" s="166" t="inlineStr">
        <is>
          <t>08.3.10.02-0001</t>
        </is>
      </c>
      <c r="D262" s="166" t="inlineStr">
        <is>
          <t>Профили фасонные горячекатаные для шпунтовых свай Л4 и Л5, масса от 50 до 100 кг, сталь марка 16ХГ</t>
        </is>
      </c>
      <c r="E262" s="165" t="inlineStr">
        <is>
          <t>т</t>
        </is>
      </c>
      <c r="F262" s="165" t="n">
        <v>90.65000000000001</v>
      </c>
      <c r="G262" s="86" t="n">
        <v>6789.36</v>
      </c>
      <c r="H262" s="86">
        <f>ROUND(F262*G262,2)</f>
        <v/>
      </c>
    </row>
    <row r="263" ht="31.5" customHeight="1" s="73">
      <c r="A263" s="165" t="n">
        <v>247</v>
      </c>
      <c r="B263" s="92" t="n"/>
      <c r="C263" s="166" t="inlineStr">
        <is>
          <t>Прайс из СД ОП</t>
        </is>
      </c>
      <c r="D263" s="166" t="inlineStr">
        <is>
          <t>Комплектующие для фальшпола</t>
        </is>
      </c>
      <c r="E263" s="165" t="inlineStr">
        <is>
          <t>компл</t>
        </is>
      </c>
      <c r="F263" s="165" t="n">
        <v>2</v>
      </c>
      <c r="G263" s="86" t="n">
        <v>228416.76</v>
      </c>
      <c r="H263" s="86">
        <f>ROUND(F263*G263,2)</f>
        <v/>
      </c>
      <c r="I263" s="81" t="n"/>
      <c r="J263" s="81" t="n"/>
    </row>
    <row r="264" ht="47.25" customHeight="1" s="73">
      <c r="A264" s="165" t="n">
        <v>248</v>
      </c>
      <c r="B264" s="92" t="n"/>
      <c r="C264" s="166" t="inlineStr">
        <is>
          <t>12.2.04.10-0011</t>
        </is>
      </c>
      <c r="D264" s="166" t="inlineStr">
        <is>
          <t>Маты теплоизоляционные из супертонкого стеклянного штапельного волокна, толщина 100 мм</t>
        </is>
      </c>
      <c r="E264" s="165" t="inlineStr">
        <is>
          <t>м3</t>
        </is>
      </c>
      <c r="F264" s="165" t="n">
        <v>98.9884</v>
      </c>
      <c r="G264" s="86" t="n">
        <v>4066.88</v>
      </c>
      <c r="H264" s="86">
        <f>ROUND(F264*G264,2)</f>
        <v/>
      </c>
      <c r="I264" s="81" t="n"/>
      <c r="J264" s="81" t="n"/>
    </row>
    <row r="265" ht="63" customHeight="1" s="73">
      <c r="A265" s="165" t="n">
        <v>249</v>
      </c>
      <c r="B265" s="92" t="n"/>
      <c r="C265" s="166" t="inlineStr">
        <is>
          <t>07.2.07.12-0011</t>
        </is>
      </c>
      <c r="D265" s="166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265" s="165" t="inlineStr">
        <is>
          <t>т</t>
        </is>
      </c>
      <c r="F265" s="165" t="n">
        <v>33.398276321635</v>
      </c>
      <c r="G265" s="86" t="n">
        <v>11255</v>
      </c>
      <c r="H265" s="86">
        <f>ROUND(F265*G265,2)</f>
        <v/>
      </c>
      <c r="I265" s="81" t="n"/>
      <c r="J265" s="81" t="n"/>
    </row>
    <row r="266" ht="47.25" customHeight="1" s="73">
      <c r="A266" s="165" t="n">
        <v>250</v>
      </c>
      <c r="B266" s="92" t="n"/>
      <c r="C266" s="166" t="inlineStr">
        <is>
          <t>19.1.01.04-0055</t>
        </is>
      </c>
      <c r="D266" s="166" t="inlineStr">
        <is>
          <t>Воздуховоды из тонколистовой коррозионно-стойкой стали, толщина 2,0 мм, диаметр до 160 мм</t>
        </is>
      </c>
      <c r="E266" s="165" t="inlineStr">
        <is>
          <t>м2</t>
        </is>
      </c>
      <c r="F266" s="165" t="n">
        <v>631.52733333333</v>
      </c>
      <c r="G266" s="86" t="n">
        <v>570</v>
      </c>
      <c r="H266" s="86">
        <f>ROUND(F266*G266,2)</f>
        <v/>
      </c>
      <c r="I266" s="81" t="n"/>
      <c r="J266" s="81" t="n"/>
    </row>
    <row r="267" ht="31.5" customHeight="1" s="73">
      <c r="A267" s="165" t="n">
        <v>251</v>
      </c>
      <c r="B267" s="92" t="n"/>
      <c r="C267" s="166" t="inlineStr">
        <is>
          <t>Прайс из СД ОП</t>
        </is>
      </c>
      <c r="D267" s="166" t="inlineStr">
        <is>
          <t>Панель ST 36/600/600 СК низ-без покрытия/верх-винил</t>
        </is>
      </c>
      <c r="E267" s="165" t="inlineStr">
        <is>
          <t>м2</t>
        </is>
      </c>
      <c r="F267" s="165" t="n">
        <v>371.7</v>
      </c>
      <c r="G267" s="86" t="n">
        <v>947.08</v>
      </c>
      <c r="H267" s="86">
        <f>ROUND(F267*G267,2)</f>
        <v/>
      </c>
      <c r="I267" s="81" t="n"/>
      <c r="J267" s="81" t="n"/>
    </row>
    <row r="268" ht="47.25" customHeight="1" s="73">
      <c r="A268" s="165" t="n">
        <v>252</v>
      </c>
      <c r="B268" s="92" t="n"/>
      <c r="C268" s="166" t="inlineStr">
        <is>
          <t>05.2.02.09-0014</t>
        </is>
      </c>
      <c r="D268" s="166" t="inlineStr">
        <is>
          <t>Блоки из ячеистых бетонов стеновые 1 категории, объемная масса 500 кг/м3, класс В 3,5</t>
        </is>
      </c>
      <c r="E268" s="165" t="inlineStr">
        <is>
          <t>м3</t>
        </is>
      </c>
      <c r="F268" s="165" t="n">
        <v>426.3</v>
      </c>
      <c r="G268" s="86" t="n">
        <v>778.41</v>
      </c>
      <c r="H268" s="86">
        <f>ROUND(F268*G268,2)</f>
        <v/>
      </c>
      <c r="I268" s="81" t="n"/>
      <c r="J268" s="81" t="n"/>
    </row>
    <row r="269" ht="31.5" customHeight="1" s="73">
      <c r="A269" s="165" t="n">
        <v>253</v>
      </c>
      <c r="B269" s="92" t="n"/>
      <c r="C269" s="166" t="inlineStr">
        <is>
          <t>07.1.01.03-0001</t>
        </is>
      </c>
      <c r="D269" s="166" t="inlineStr">
        <is>
          <t>Блок дверной стальной внутренний однопольный ДСВ, площадь 2,1 м2</t>
        </is>
      </c>
      <c r="E269" s="165" t="inlineStr">
        <is>
          <t>м2</t>
        </is>
      </c>
      <c r="F269" s="165" t="n">
        <v>149.37635203486</v>
      </c>
      <c r="G269" s="86" t="n">
        <v>1799.14</v>
      </c>
      <c r="H269" s="86">
        <f>ROUND(F269*G269,2)</f>
        <v/>
      </c>
      <c r="I269" s="81" t="n"/>
      <c r="J269" s="81" t="n"/>
    </row>
    <row r="270" ht="78.75" customHeight="1" s="73">
      <c r="A270" s="165" t="n">
        <v>254</v>
      </c>
      <c r="B270" s="92" t="n"/>
      <c r="C270" s="166" t="inlineStr">
        <is>
          <t>08.1.02.03-0041</t>
        </is>
      </c>
      <c r="D270" s="166" t="inlineStr">
        <is>
          <t>Кронштейн выравнивающий стальной оцинкованный, высота профиля 200 мм, толщина металла 1,2 мм</t>
        </is>
      </c>
      <c r="E270" s="165" t="inlineStr">
        <is>
          <t>шт</t>
        </is>
      </c>
      <c r="F270" s="165" t="n">
        <v>14896.624711316</v>
      </c>
      <c r="G270" s="86" t="n">
        <v>17.32</v>
      </c>
      <c r="H270" s="86">
        <f>ROUND(F270*G270,2)</f>
        <v/>
      </c>
      <c r="I270" s="81" t="n"/>
      <c r="J270" s="81" t="n"/>
    </row>
    <row r="271" ht="31.5" customHeight="1" s="73">
      <c r="A271" s="165" t="n">
        <v>255</v>
      </c>
      <c r="B271" s="92" t="n"/>
      <c r="C271" s="166" t="inlineStr">
        <is>
          <t>09.1.01.01-0021</t>
        </is>
      </c>
      <c r="D271" s="166" t="inlineStr">
        <is>
          <t>Створки для витражей общественных, производственных и жилых зданий из алюминиевого комбинированного профиля одинарной конструкции с двухкамерным стеклопакетом, поворотно-откидные</t>
        </is>
      </c>
      <c r="E271" s="165" t="inlineStr">
        <is>
          <t>м2</t>
        </is>
      </c>
      <c r="F271" s="165" t="n">
        <v>68.27</v>
      </c>
      <c r="G271" s="86" t="n">
        <v>3370.86</v>
      </c>
      <c r="H271" s="86">
        <f>ROUND(F271*G271,2)</f>
        <v/>
      </c>
      <c r="I271" s="81" t="n"/>
      <c r="J271" s="81" t="n"/>
    </row>
    <row r="272" ht="31.5" customHeight="1" s="73">
      <c r="A272" s="165" t="n">
        <v>256</v>
      </c>
      <c r="B272" s="92" t="n"/>
      <c r="C272" s="166" t="inlineStr">
        <is>
          <t>04.3.02.03-0102</t>
        </is>
      </c>
      <c r="D272" s="166" t="inlineStr">
        <is>
          <t>Состав двухкомпонентный эпоксидный самовыравнивающийся для покрытия пола</t>
        </is>
      </c>
      <c r="E272" s="165" t="inlineStr">
        <is>
          <t>т</t>
        </is>
      </c>
      <c r="F272" s="165" t="n">
        <v>3.70605</v>
      </c>
      <c r="G272" s="86" t="n">
        <v>59210</v>
      </c>
      <c r="H272" s="86">
        <f>ROUND(F272*G272,2)</f>
        <v/>
      </c>
      <c r="I272" s="81" t="n"/>
      <c r="J272" s="81" t="n"/>
    </row>
    <row r="273">
      <c r="A273" s="165" t="n">
        <v>257</v>
      </c>
      <c r="B273" s="92" t="n"/>
      <c r="C273" s="166" t="inlineStr">
        <is>
          <t>14.2.05.06-0001</t>
        </is>
      </c>
      <c r="D273" s="166" t="inlineStr">
        <is>
          <t>Состав полимерцементный</t>
        </is>
      </c>
      <c r="E273" s="165" t="inlineStr">
        <is>
          <t>м3</t>
        </is>
      </c>
      <c r="F273" s="165" t="n">
        <v>586.638</v>
      </c>
      <c r="G273" s="86" t="n">
        <v>339.36</v>
      </c>
      <c r="H273" s="86">
        <f>ROUND(F273*G273,2)</f>
        <v/>
      </c>
      <c r="I273" s="81" t="n"/>
      <c r="J273" s="81" t="n"/>
    </row>
    <row r="274" ht="47.25" customHeight="1" s="73">
      <c r="A274" s="165" t="n">
        <v>258</v>
      </c>
      <c r="B274" s="92" t="n"/>
      <c r="C274" s="166" t="inlineStr">
        <is>
          <t>07.2.07.13-0012</t>
        </is>
      </c>
      <c r="D274" s="166" t="inlineStr">
        <is>
          <t>Балки промежуточные</t>
        </is>
      </c>
      <c r="E274" s="165" t="inlineStr">
        <is>
          <t>т</t>
        </is>
      </c>
      <c r="F274" s="165" t="n">
        <v>16.934130934636</v>
      </c>
      <c r="G274" s="86" t="n">
        <v>11425.09</v>
      </c>
      <c r="H274" s="86">
        <f>ROUND(F274*G274,2)</f>
        <v/>
      </c>
      <c r="I274" s="81" t="n"/>
      <c r="J274" s="81" t="n"/>
    </row>
    <row r="275" ht="47.25" customHeight="1" s="73">
      <c r="A275" s="165" t="n">
        <v>259</v>
      </c>
      <c r="B275" s="92" t="n"/>
      <c r="C275" s="166" t="inlineStr">
        <is>
          <t>12.1.02.03-0178</t>
        </is>
      </c>
      <c r="D275" s="166" t="inlineStr">
        <is>
          <t>Материал рулонный битумно-полимерный кровельный и гидроизоляционный наплавляемый ЭКП, основа полиэстер, гибкость не выше -15 °C, масса 1 м2-5,7 кг, прочность не менее 400-600 Н, теплостойкость не менее 130 °C</t>
        </is>
      </c>
      <c r="E275" s="165" t="inlineStr">
        <is>
          <t>м2</t>
        </is>
      </c>
      <c r="F275" s="165" t="n">
        <v>6197.3529411765</v>
      </c>
      <c r="G275" s="86" t="n">
        <v>29.24</v>
      </c>
      <c r="H275" s="86">
        <f>ROUND(F275*G275,2)</f>
        <v/>
      </c>
      <c r="I275" s="81" t="n"/>
      <c r="J275" s="81" t="n"/>
    </row>
    <row r="276" ht="78.75" customHeight="1" s="73">
      <c r="A276" s="165" t="n">
        <v>260</v>
      </c>
      <c r="B276" s="92" t="n"/>
      <c r="C276" s="166" t="inlineStr">
        <is>
          <t>08.4.03.02-0003</t>
        </is>
      </c>
      <c r="D276" s="166" t="inlineStr">
        <is>
          <t>Сталь арматурная, горячекатаная, гладкая, класс А-I, диаметр 10 мм</t>
        </is>
      </c>
      <c r="E276" s="165" t="inlineStr">
        <is>
          <t>т</t>
        </is>
      </c>
      <c r="F276" s="165" t="n">
        <v>24.190656509341</v>
      </c>
      <c r="G276" s="86" t="n">
        <v>6726.18</v>
      </c>
      <c r="H276" s="86">
        <f>ROUND(F276*G276,2)</f>
        <v/>
      </c>
      <c r="I276" s="81" t="n"/>
      <c r="J276" s="81" t="n"/>
    </row>
    <row r="277" ht="31.5" customHeight="1" s="73">
      <c r="A277" s="165" t="n">
        <v>261</v>
      </c>
      <c r="B277" s="92" t="n"/>
      <c r="C277" s="166" t="inlineStr">
        <is>
          <t>Прайс из СД ОП</t>
        </is>
      </c>
      <c r="D277" s="166" t="inlineStr">
        <is>
          <t>Панель ST 36/600/600 СК низ-без покрытия/верх-антистатичный ПВХ</t>
        </is>
      </c>
      <c r="E277" s="165" t="inlineStr">
        <is>
          <t>м2</t>
        </is>
      </c>
      <c r="F277" s="165" t="n">
        <v>167.2</v>
      </c>
      <c r="G277" s="86" t="n">
        <v>967.91</v>
      </c>
      <c r="H277" s="86">
        <f>ROUND(F277*G277,2)</f>
        <v/>
      </c>
      <c r="I277" s="81" t="n"/>
      <c r="J277" s="81" t="n"/>
    </row>
    <row r="278" ht="31.5" customHeight="1" s="73">
      <c r="A278" s="165" t="n">
        <v>262</v>
      </c>
      <c r="B278" s="92" t="n"/>
      <c r="C278" s="166" t="inlineStr">
        <is>
          <t>19.1.01.02-0019</t>
        </is>
      </c>
      <c r="D278" s="166" t="inlineStr">
        <is>
          <t>Воздуховоды из листовой стали толщиной 1,2 мм, диаметр до 1000 мм</t>
        </is>
      </c>
      <c r="E278" s="165" t="inlineStr">
        <is>
          <t>м2</t>
        </is>
      </c>
      <c r="F278" s="165" t="n">
        <v>1175.0313705132</v>
      </c>
      <c r="G278" s="86" t="n">
        <v>134.84</v>
      </c>
      <c r="H278" s="86">
        <f>ROUND(F278*G278,2)</f>
        <v/>
      </c>
      <c r="I278" s="81" t="n"/>
      <c r="J278" s="81" t="n"/>
    </row>
    <row r="279" ht="47.25" customHeight="1" s="73">
      <c r="A279" s="165" t="n">
        <v>263</v>
      </c>
      <c r="B279" s="92" t="n"/>
      <c r="C279" s="166" t="inlineStr">
        <is>
          <t>07.2.06.03-0062</t>
        </is>
      </c>
      <c r="D279" s="166" t="inlineStr">
        <is>
          <t>Профиль крепежный из оцинкованной стали шляпный 50х20 мм, толщиной 1,2 мм</t>
        </is>
      </c>
      <c r="E279" s="165" t="inlineStr">
        <is>
          <t>м</t>
        </is>
      </c>
      <c r="F279" s="165" t="n">
        <v>8663.952191235099</v>
      </c>
      <c r="G279" s="86" t="n">
        <v>17.57</v>
      </c>
      <c r="H279" s="86">
        <f>ROUND(F279*G279,2)</f>
        <v/>
      </c>
      <c r="I279" s="81" t="n"/>
      <c r="J279" s="81" t="n"/>
    </row>
    <row r="280" ht="31.5" customHeight="1" s="73">
      <c r="A280" s="165" t="n">
        <v>264</v>
      </c>
      <c r="B280" s="92" t="n"/>
      <c r="C280" s="166" t="inlineStr">
        <is>
          <t>02.3.01.02-0016</t>
        </is>
      </c>
      <c r="D280" s="166" t="inlineStr">
        <is>
          <t>Песок природный для строительных: работ средний с крупностью зерен размером свыше 5 мм - до 5% по массе</t>
        </is>
      </c>
      <c r="E280" s="165" t="inlineStr">
        <is>
          <t>м3</t>
        </is>
      </c>
      <c r="F280" s="165" t="n">
        <v>2705</v>
      </c>
      <c r="G280" s="86" t="n">
        <v>55.26</v>
      </c>
      <c r="H280" s="86">
        <f>ROUND(F280*G280,2)</f>
        <v/>
      </c>
      <c r="I280" s="81" t="n"/>
      <c r="J280" s="81" t="n"/>
    </row>
    <row r="281" ht="47.25" customHeight="1" s="73">
      <c r="A281" s="165" t="n">
        <v>265</v>
      </c>
      <c r="B281" s="92" t="n"/>
      <c r="C281" s="166" t="inlineStr">
        <is>
          <t>Прайс из СД ОП</t>
        </is>
      </c>
      <c r="D281" s="166" t="inlineStr">
        <is>
          <t>Консоль ST 41/41/2.5-600 ТУ 5285-002-17919807-2014</t>
        </is>
      </c>
      <c r="E281" s="165" t="inlineStr">
        <is>
          <t>шт</t>
        </is>
      </c>
      <c r="F281" s="165" t="n">
        <v>1743</v>
      </c>
      <c r="G281" s="86" t="n">
        <v>83.34999999999999</v>
      </c>
      <c r="H281" s="86">
        <f>ROUND(F281*G281,2)</f>
        <v/>
      </c>
      <c r="I281" s="81" t="n"/>
      <c r="J281" s="81" t="n"/>
    </row>
    <row r="282" ht="31.5" customHeight="1" s="73">
      <c r="A282" s="165" t="n">
        <v>266</v>
      </c>
      <c r="B282" s="92" t="n"/>
      <c r="C282" s="166" t="inlineStr">
        <is>
          <t>14.4.01.09-0001</t>
        </is>
      </c>
      <c r="D282" s="166" t="inlineStr">
        <is>
          <t>Грунт-краска эпоксидная модифицированная двух-компонентная ЭП-111</t>
        </is>
      </c>
      <c r="E282" s="165" t="inlineStr">
        <is>
          <t>кг</t>
        </is>
      </c>
      <c r="F282" s="165" t="n">
        <v>1125.3976567349</v>
      </c>
      <c r="G282" s="86" t="n">
        <v>128.88</v>
      </c>
      <c r="H282" s="86">
        <f>ROUND(F282*G282,2)</f>
        <v/>
      </c>
      <c r="I282" s="81" t="n"/>
      <c r="J282" s="81" t="n"/>
    </row>
    <row r="283" ht="31.5" customHeight="1" s="73">
      <c r="A283" s="165" t="n">
        <v>267</v>
      </c>
      <c r="B283" s="92" t="n"/>
      <c r="C283" s="166" t="inlineStr">
        <is>
          <t>14.4.03.15-0007</t>
        </is>
      </c>
      <c r="D283" s="166" t="inlineStr">
        <is>
          <t>Лак матовый полиуретановый двухкомпонентный MASTERTOP ТС441 С, компонент В, бесцветный</t>
        </is>
      </c>
      <c r="E283" s="165" t="inlineStr">
        <is>
          <t>кг</t>
        </is>
      </c>
      <c r="F283" s="165" t="n">
        <v>434.956</v>
      </c>
      <c r="G283" s="86" t="n">
        <v>315.74</v>
      </c>
      <c r="H283" s="86">
        <f>ROUND(F283*G283,2)</f>
        <v/>
      </c>
      <c r="I283" s="81" t="n"/>
      <c r="J283" s="81" t="n"/>
    </row>
    <row r="284" ht="94.5" customHeight="1" s="73">
      <c r="A284" s="165" t="n">
        <v>268</v>
      </c>
      <c r="B284" s="92" t="n"/>
      <c r="C284" s="166" t="inlineStr">
        <is>
          <t>01.6.01.02-0008</t>
        </is>
      </c>
      <c r="D284" s="166" t="inlineStr">
        <is>
          <t>Листы гипсокартонные ГКЛВ, толщина 12,5 мм</t>
        </is>
      </c>
      <c r="E284" s="165" t="inlineStr">
        <is>
          <t>м2</t>
        </is>
      </c>
      <c r="F284" s="165" t="n">
        <v>6524.4069369809</v>
      </c>
      <c r="G284" s="86" t="n">
        <v>20.47</v>
      </c>
      <c r="H284" s="86">
        <f>ROUND(F284*G284,2)</f>
        <v/>
      </c>
      <c r="I284" s="81" t="n"/>
      <c r="J284" s="81" t="n"/>
    </row>
    <row r="285" ht="47.25" customHeight="1" s="73">
      <c r="A285" s="165" t="n">
        <v>269</v>
      </c>
      <c r="B285" s="92" t="n"/>
      <c r="C285" s="166" t="inlineStr">
        <is>
          <t>11.1.03.01-0079</t>
        </is>
      </c>
      <c r="D285" s="166" t="inlineStr">
        <is>
          <t>Бруски обрезные, хвойных пород, длина 4-6,5 м, ширина 75-150 мм, толщина 40-75 мм, сорт III</t>
        </is>
      </c>
      <c r="E285" s="165" t="inlineStr">
        <is>
          <t>м3</t>
        </is>
      </c>
      <c r="F285" s="165" t="n">
        <v>99.364273504273</v>
      </c>
      <c r="G285" s="86" t="n">
        <v>1287</v>
      </c>
      <c r="H285" s="86">
        <f>ROUND(F285*G285,2)</f>
        <v/>
      </c>
      <c r="I285" s="81" t="n"/>
      <c r="J285" s="81" t="n"/>
    </row>
    <row r="286" ht="31.5" customHeight="1" s="73">
      <c r="A286" s="165" t="n">
        <v>270</v>
      </c>
      <c r="B286" s="92" t="n"/>
      <c r="C286" s="166" t="inlineStr">
        <is>
          <t>11.3.02.02-0019</t>
        </is>
      </c>
      <c r="D286" s="166" t="inlineStr">
        <is>
          <t>Блок оконный из ПВХ-профилей, одностворчатый, с поворотной створкой, с двухкамерным стеклопакетом (32 мм), площадью более 2 м2</t>
        </is>
      </c>
      <c r="E286" s="165" t="inlineStr">
        <is>
          <t>м2</t>
        </is>
      </c>
      <c r="F286" s="165" t="n">
        <v>41.37</v>
      </c>
      <c r="G286" s="86" t="n">
        <v>2849.13</v>
      </c>
      <c r="H286" s="86">
        <f>ROUND(F286*G286,2)</f>
        <v/>
      </c>
      <c r="I286" s="81" t="n"/>
      <c r="J286" s="81" t="n"/>
    </row>
    <row r="287" ht="63" customHeight="1" s="73">
      <c r="A287" s="165" t="n">
        <v>271</v>
      </c>
      <c r="B287" s="92" t="n"/>
      <c r="C287" s="166" t="inlineStr">
        <is>
          <t>08.1.02.17-0097</t>
        </is>
      </c>
      <c r="D287" s="166" t="inlineStr">
        <is>
          <t>Сетка сварная из арматурной проволоки без покрытия, диаметр проволоки 5,0 мм, размер ячейки 100х100 мм</t>
        </is>
      </c>
      <c r="E287" s="165" t="inlineStr">
        <is>
          <t>м2</t>
        </is>
      </c>
      <c r="F287" s="165" t="n">
        <v>4857.2954545455</v>
      </c>
      <c r="G287" s="86" t="n">
        <v>23.76</v>
      </c>
      <c r="H287" s="86">
        <f>ROUND(F287*G287,2)</f>
        <v/>
      </c>
      <c r="I287" s="81" t="n"/>
      <c r="J287" s="81" t="n"/>
    </row>
    <row r="288" ht="31.5" customHeight="1" s="73">
      <c r="A288" s="165" t="n">
        <v>272</v>
      </c>
      <c r="B288" s="92" t="n"/>
      <c r="C288" s="166" t="inlineStr">
        <is>
          <t>04.3.01.12-0111</t>
        </is>
      </c>
      <c r="D288" s="166" t="inlineStr">
        <is>
          <t>Раствор готовый отделочный тяжелый, цементно-известковый, состав 1:1:6</t>
        </is>
      </c>
      <c r="E288" s="165" t="inlineStr">
        <is>
          <t>м3</t>
        </is>
      </c>
      <c r="F288" s="165" t="n">
        <v>217.12154621459</v>
      </c>
      <c r="G288" s="86" t="n">
        <v>517.91</v>
      </c>
      <c r="H288" s="86">
        <f>ROUND(F288*G288,2)</f>
        <v/>
      </c>
      <c r="I288" s="81" t="n"/>
      <c r="J288" s="81" t="n"/>
    </row>
    <row r="289" ht="31.5" customHeight="1" s="73">
      <c r="A289" s="165" t="n">
        <v>273</v>
      </c>
      <c r="B289" s="92" t="n"/>
      <c r="C289" s="166" t="inlineStr">
        <is>
          <t>19.1.02.07-0020</t>
        </is>
      </c>
      <c r="D289" s="166" t="inlineStr">
        <is>
          <t>Воздухораспределители эжекционные панельные с закручивателями из листовой и сортовой, марка стали ВЭПШД, воздухораздающая поверхность 1 м2 // Рассеиватель для светильника Strong, 36 Вт 1242*90*68</t>
        </is>
      </c>
      <c r="E289" s="165" t="inlineStr">
        <is>
          <t>шт</t>
        </is>
      </c>
      <c r="F289" s="165" t="n">
        <v>390</v>
      </c>
      <c r="G289" s="86" t="n">
        <v>260.78</v>
      </c>
      <c r="H289" s="86">
        <f>ROUND(F289*G289,2)</f>
        <v/>
      </c>
      <c r="I289" s="81" t="n"/>
      <c r="J289" s="81" t="n"/>
    </row>
    <row r="290" ht="63" customHeight="1" s="73">
      <c r="A290" s="165" t="n">
        <v>274</v>
      </c>
      <c r="B290" s="92" t="n"/>
      <c r="C290" s="166" t="inlineStr">
        <is>
          <t>20.2.09.08-0030</t>
        </is>
      </c>
      <c r="D290" s="166" t="inlineStr">
        <is>
          <t>Муфта термоусаживаемая концевая наружной установки для кабеля с пластмассовой изоляцией на напряжение до 10 кВ, марки ПКОНтт10-95/240 с болтовыми наконечниками</t>
        </is>
      </c>
      <c r="E290" s="165" t="inlineStr">
        <is>
          <t>компл</t>
        </is>
      </c>
      <c r="F290" s="165" t="n">
        <v>168</v>
      </c>
      <c r="G290" s="86" t="n">
        <v>603.04</v>
      </c>
      <c r="H290" s="86">
        <f>ROUND(F290*G290,2)</f>
        <v/>
      </c>
      <c r="I290" s="81" t="n"/>
      <c r="J290" s="81" t="n"/>
    </row>
    <row r="291" ht="63" customHeight="1" s="73">
      <c r="A291" s="165" t="n">
        <v>275</v>
      </c>
      <c r="B291" s="92" t="n"/>
      <c r="C291" s="166" t="inlineStr">
        <is>
          <t>20.3.04.04-0002</t>
        </is>
      </c>
      <c r="D291" s="166" t="inlineStr">
        <is>
          <t>Прожектор заливающего света</t>
        </is>
      </c>
      <c r="E291" s="165" t="inlineStr">
        <is>
          <t>шт</t>
        </is>
      </c>
      <c r="F291" s="165" t="n">
        <v>60</v>
      </c>
      <c r="G291" s="86" t="n">
        <v>1536.29</v>
      </c>
      <c r="H291" s="86">
        <f>ROUND(F291*G291,2)</f>
        <v/>
      </c>
      <c r="I291" s="81" t="n"/>
      <c r="J291" s="81" t="n"/>
    </row>
    <row r="292" ht="47.25" customHeight="1" s="73">
      <c r="A292" s="165" t="n">
        <v>276</v>
      </c>
      <c r="B292" s="92" t="n"/>
      <c r="C292" s="166" t="inlineStr">
        <is>
          <t>01.2.03.05-0010</t>
        </is>
      </c>
      <c r="D292" s="166" t="inlineStr">
        <is>
          <t>Праймер битумный производства «Техно-Николь»</t>
        </is>
      </c>
      <c r="E292" s="165" t="inlineStr">
        <is>
          <t>т</t>
        </is>
      </c>
      <c r="F292" s="165" t="n">
        <v>7.452</v>
      </c>
      <c r="G292" s="86" t="n">
        <v>11885.47</v>
      </c>
      <c r="H292" s="86">
        <f>ROUND(F292*G292,2)</f>
        <v/>
      </c>
      <c r="I292" s="81" t="n"/>
      <c r="J292" s="81" t="n"/>
    </row>
    <row r="293" ht="47.25" customHeight="1" s="73">
      <c r="A293" s="165" t="n">
        <v>277</v>
      </c>
      <c r="B293" s="92" t="n"/>
      <c r="C293" s="166" t="inlineStr">
        <is>
          <t>12.1.02.10-0098</t>
        </is>
      </c>
      <c r="D293" s="166" t="inlineStr">
        <is>
          <t>Мембрана профилированная гидроизоляционная, высота шипа 8 мм, прочность 300-600 Н, относительное удлинение при разрыве не менее 24-28 %, Г4</t>
        </is>
      </c>
      <c r="E293" s="165" t="inlineStr">
        <is>
          <t>м2</t>
        </is>
      </c>
      <c r="F293" s="165" t="n">
        <v>5542</v>
      </c>
      <c r="G293" s="86" t="n">
        <v>15.71</v>
      </c>
      <c r="H293" s="86">
        <f>ROUND(F293*G293,2)</f>
        <v/>
      </c>
      <c r="I293" s="81" t="n"/>
      <c r="J293" s="81" t="n"/>
    </row>
    <row r="294">
      <c r="A294" s="165" t="n">
        <v>278</v>
      </c>
      <c r="B294" s="92" t="n"/>
      <c r="C294" s="166" t="inlineStr">
        <is>
          <t>11.2.13.04-0011</t>
        </is>
      </c>
      <c r="D294" s="166" t="inlineStr">
        <is>
          <t>Щиты из досок, толщина 25 мм</t>
        </is>
      </c>
      <c r="E294" s="165" t="inlineStr">
        <is>
          <t>м2</t>
        </is>
      </c>
      <c r="F294" s="165" t="n">
        <v>2305.095</v>
      </c>
      <c r="G294" s="86" t="n">
        <v>35.53</v>
      </c>
      <c r="H294" s="86">
        <f>ROUND(F294*G294,2)</f>
        <v/>
      </c>
      <c r="I294" s="81" t="n"/>
      <c r="J294" s="81" t="n"/>
    </row>
    <row r="295" ht="47.25" customHeight="1" s="73">
      <c r="A295" s="165" t="n">
        <v>279</v>
      </c>
      <c r="B295" s="92" t="n"/>
      <c r="C295" s="166" t="inlineStr">
        <is>
          <t>08.1.02.23-0001</t>
        </is>
      </c>
      <c r="D295" s="166" t="inlineStr">
        <is>
          <t>Покрытия зданий с повышенными архитектурными требованиями сайдинг стальной с полимерным покрытием</t>
        </is>
      </c>
      <c r="E295" s="165" t="inlineStr">
        <is>
          <t>м2</t>
        </is>
      </c>
      <c r="F295" s="165" t="n">
        <v>609.4</v>
      </c>
      <c r="G295" s="86" t="n">
        <v>132.94</v>
      </c>
      <c r="H295" s="86">
        <f>ROUND(F295*G295,2)</f>
        <v/>
      </c>
      <c r="I295" s="81" t="n"/>
      <c r="J295" s="81" t="n"/>
    </row>
    <row r="296" ht="63" customHeight="1" s="73">
      <c r="A296" s="165" t="n">
        <v>280</v>
      </c>
      <c r="B296" s="92" t="n"/>
      <c r="C296" s="166" t="inlineStr">
        <is>
          <t>19.4.02.01-0080</t>
        </is>
      </c>
      <c r="D296" s="166" t="inlineStr">
        <is>
          <t>Глушители шума прямоугольного сечения пластинчатые ГП 6-4 с обтекателем, сечение обечайки 2000х1000 мм</t>
        </is>
      </c>
      <c r="E296" s="165" t="inlineStr">
        <is>
          <t>шт</t>
        </is>
      </c>
      <c r="F296" s="165" t="n">
        <v>8</v>
      </c>
      <c r="G296" s="86" t="n">
        <v>9301.01</v>
      </c>
      <c r="H296" s="86">
        <f>ROUND(F296*G296,2)</f>
        <v/>
      </c>
      <c r="I296" s="81" t="n"/>
      <c r="J296" s="81" t="n"/>
    </row>
    <row r="297" ht="63" customHeight="1" s="73">
      <c r="A297" s="165" t="n">
        <v>281</v>
      </c>
      <c r="B297" s="92" t="n"/>
      <c r="C297" s="166" t="inlineStr">
        <is>
          <t>12.1.02.03-0202</t>
        </is>
      </c>
      <c r="D297" s="166" t="inlineStr">
        <is>
          <t>Унифлекс: ВЕНТ ЭПВ</t>
        </is>
      </c>
      <c r="E297" s="165" t="inlineStr">
        <is>
          <t>м2</t>
        </is>
      </c>
      <c r="F297" s="165" t="n">
        <v>3522</v>
      </c>
      <c r="G297" s="86" t="n">
        <v>20.68</v>
      </c>
      <c r="H297" s="86">
        <f>ROUND(F297*G297,2)</f>
        <v/>
      </c>
      <c r="I297" s="81" t="n"/>
      <c r="J297" s="81" t="n"/>
    </row>
    <row r="298" ht="31.5" customHeight="1" s="73">
      <c r="A298" s="165" t="n">
        <v>282</v>
      </c>
      <c r="B298" s="92" t="n"/>
      <c r="C298" s="166" t="inlineStr">
        <is>
          <t>Прайс из СД ОП</t>
        </is>
      </c>
      <c r="D298" s="166" t="inlineStr">
        <is>
          <t>Ворота распашные двупольные р-р  2х3</t>
        </is>
      </c>
      <c r="E298" s="165" t="inlineStr">
        <is>
          <t>шт</t>
        </is>
      </c>
      <c r="F298" s="165" t="n">
        <v>2</v>
      </c>
      <c r="G298" s="86" t="n">
        <v>36411.57</v>
      </c>
      <c r="H298" s="86">
        <f>ROUND(F298*G298,2)</f>
        <v/>
      </c>
      <c r="I298" s="81" t="n"/>
      <c r="J298" s="81" t="n"/>
    </row>
    <row r="299" ht="63" customHeight="1" s="73">
      <c r="A299" s="165" t="n">
        <v>283</v>
      </c>
      <c r="B299" s="92" t="n"/>
      <c r="C299" s="166" t="inlineStr">
        <is>
          <t>Прайс из СД ОП</t>
        </is>
      </c>
      <c r="D299" s="166" t="inlineStr">
        <is>
          <t>Ворота распашные двупольные р-р  6х9</t>
        </is>
      </c>
      <c r="E299" s="165" t="inlineStr">
        <is>
          <t>шт</t>
        </is>
      </c>
      <c r="F299" s="165" t="n">
        <v>2</v>
      </c>
      <c r="G299" s="86" t="n">
        <v>36411.57</v>
      </c>
      <c r="H299" s="86">
        <f>ROUND(F299*G299,2)</f>
        <v/>
      </c>
      <c r="I299" s="81" t="n"/>
      <c r="J299" s="81" t="n"/>
    </row>
    <row r="300" ht="47.25" customHeight="1" s="73">
      <c r="A300" s="165" t="n">
        <v>284</v>
      </c>
      <c r="B300" s="92" t="n"/>
      <c r="C300" s="166" t="inlineStr">
        <is>
          <t>20.3.03.03-0011</t>
        </is>
      </c>
      <c r="D300" s="166" t="inlineStr">
        <is>
          <t>Светильник взрывозащищенный под лампу мощностью до 100 Вт, с металлическим отражателем и защитной решеткой, цоколь E27, напряжение 220 В, частота 50/60 Гц, IP66</t>
        </is>
      </c>
      <c r="E300" s="165" t="inlineStr">
        <is>
          <t>шт</t>
        </is>
      </c>
      <c r="F300" s="165" t="n">
        <v>24</v>
      </c>
      <c r="G300" s="86" t="n">
        <v>2682.79</v>
      </c>
      <c r="H300" s="86">
        <f>ROUND(F300*G300,2)</f>
        <v/>
      </c>
      <c r="I300" s="81" t="n"/>
      <c r="J300" s="81" t="n"/>
    </row>
    <row r="301" ht="31.5" customHeight="1" s="73">
      <c r="A301" s="165" t="n">
        <v>285</v>
      </c>
      <c r="B301" s="92" t="n"/>
      <c r="C301" s="166" t="inlineStr">
        <is>
          <t>05.1.07.09-0020</t>
        </is>
      </c>
      <c r="D301" s="166" t="inlineStr">
        <is>
          <t>Лестничные марши ЛМ 60.14-17, бетон B25, объем 1,10 м3, расход арматуры 101,86 кг</t>
        </is>
      </c>
      <c r="E301" s="165" t="inlineStr">
        <is>
          <t>шт</t>
        </is>
      </c>
      <c r="F301" s="165" t="n">
        <v>20</v>
      </c>
      <c r="G301" s="86" t="n">
        <v>3184.26</v>
      </c>
      <c r="H301" s="86">
        <f>ROUND(F301*G301,2)</f>
        <v/>
      </c>
      <c r="I301" s="81" t="n"/>
      <c r="J301" s="81" t="n"/>
    </row>
    <row r="302" ht="47.25" customHeight="1" s="73">
      <c r="A302" s="165" t="n">
        <v>286</v>
      </c>
      <c r="B302" s="92" t="n"/>
      <c r="C302" s="166" t="inlineStr">
        <is>
          <t>14.5.11.02-0101</t>
        </is>
      </c>
      <c r="D302" s="166" t="inlineStr">
        <is>
          <t>Шпатлевка водно-дисперсионная</t>
        </is>
      </c>
      <c r="E302" s="165" t="inlineStr">
        <is>
          <t>т</t>
        </is>
      </c>
      <c r="F302" s="165" t="n">
        <v>5.5173126</v>
      </c>
      <c r="G302" s="86" t="n">
        <v>11397.1</v>
      </c>
      <c r="H302" s="86">
        <f>ROUND(F302*G302,2)</f>
        <v/>
      </c>
      <c r="I302" s="81" t="n"/>
      <c r="J302" s="81" t="n"/>
    </row>
    <row r="303" ht="31.5" customHeight="1" s="73">
      <c r="A303" s="165" t="n">
        <v>287</v>
      </c>
      <c r="B303" s="92" t="n"/>
      <c r="C303" s="166" t="inlineStr">
        <is>
          <t>14.3.02.01-0206</t>
        </is>
      </c>
      <c r="D303" s="166" t="inlineStr">
        <is>
          <t>Краска водно-дисперсионная "БИРСС Интерьер-Колор", тон светлый</t>
        </is>
      </c>
      <c r="E303" s="165" t="inlineStr">
        <is>
          <t>т</t>
        </is>
      </c>
      <c r="F303" s="165" t="n">
        <v>3.0528</v>
      </c>
      <c r="G303" s="86" t="n">
        <v>20388.6</v>
      </c>
      <c r="H303" s="86">
        <f>ROUND(F303*G303,2)</f>
        <v/>
      </c>
      <c r="I303" s="81" t="n"/>
      <c r="J303" s="81" t="n"/>
    </row>
    <row r="304" ht="47.25" customHeight="1" s="73">
      <c r="A304" s="165" t="n">
        <v>288</v>
      </c>
      <c r="B304" s="92" t="n"/>
      <c r="C304" s="166" t="inlineStr">
        <is>
          <t>11.1.03.06-0095</t>
        </is>
      </c>
      <c r="D304" s="166" t="inlineStr">
        <is>
          <t>Доска обрезная, хвойных пород, ширина 75-150 мм, толщина 44 мм и более, длина 4-6,5 м, сорт III</t>
        </is>
      </c>
      <c r="E304" s="165" t="inlineStr">
        <is>
          <t>м3</t>
        </is>
      </c>
      <c r="F304" s="165" t="n">
        <v>54.4741</v>
      </c>
      <c r="G304" s="86" t="n">
        <v>1056</v>
      </c>
      <c r="H304" s="86">
        <f>ROUND(F304*G304,2)</f>
        <v/>
      </c>
      <c r="I304" s="81" t="n"/>
      <c r="J304" s="81" t="n"/>
    </row>
    <row r="305">
      <c r="A305" s="165" t="n">
        <v>289</v>
      </c>
      <c r="B305" s="92" t="n"/>
      <c r="C305" s="166" t="inlineStr">
        <is>
          <t>02.2.01.03-0008</t>
        </is>
      </c>
      <c r="D305" s="166" t="inlineStr">
        <is>
          <t>Гравий керамзитовый М 600, фракция 5-10 мм</t>
        </is>
      </c>
      <c r="E305" s="165" t="inlineStr">
        <is>
          <t>м3</t>
        </is>
      </c>
      <c r="F305" s="165" t="n">
        <v>320.541</v>
      </c>
      <c r="G305" s="86" t="n">
        <v>173.53</v>
      </c>
      <c r="H305" s="86">
        <f>ROUND(F305*G305,2)</f>
        <v/>
      </c>
      <c r="I305" s="81" t="n"/>
      <c r="J305" s="81" t="n"/>
    </row>
    <row r="306">
      <c r="A306" s="165" t="n">
        <v>290</v>
      </c>
      <c r="B306" s="92" t="n"/>
      <c r="C306" s="166" t="inlineStr">
        <is>
          <t>08.1.06.01-0011</t>
        </is>
      </c>
      <c r="D306" s="166" t="inlineStr">
        <is>
          <t>Ворота распашные ВР 3030-УХ Л1</t>
        </is>
      </c>
      <c r="E306" s="165" t="inlineStr">
        <is>
          <t>шт</t>
        </is>
      </c>
      <c r="F306" s="165" t="n">
        <v>6</v>
      </c>
      <c r="G306" s="86" t="n">
        <v>8948.299999999999</v>
      </c>
      <c r="H306" s="86">
        <f>ROUND(F306*G306,2)</f>
        <v/>
      </c>
      <c r="I306" s="81" t="n"/>
      <c r="J306" s="81" t="n"/>
    </row>
    <row r="307">
      <c r="A307" s="165" t="n">
        <v>291</v>
      </c>
      <c r="B307" s="92" t="n"/>
      <c r="C307" s="166" t="inlineStr">
        <is>
          <t>20.1.02.23-0211</t>
        </is>
      </c>
      <c r="D307" s="166" t="inlineStr">
        <is>
          <t>Шпилька стальная М8 "Сонет" длиной 1000 мм</t>
        </is>
      </c>
      <c r="E307" s="165" t="inlineStr">
        <is>
          <t>шт</t>
        </is>
      </c>
      <c r="F307" s="165" t="n">
        <v>5000</v>
      </c>
      <c r="G307" s="86" t="n">
        <v>9.56</v>
      </c>
      <c r="H307" s="86">
        <f>ROUND(F307*G307,2)</f>
        <v/>
      </c>
      <c r="I307" s="81" t="n"/>
      <c r="J307" s="81" t="n"/>
    </row>
    <row r="308" ht="47.25" customHeight="1" s="73">
      <c r="A308" s="165" t="n">
        <v>292</v>
      </c>
      <c r="B308" s="92" t="n"/>
      <c r="C308" s="166" t="inlineStr">
        <is>
          <t>08.1.06.01-0012</t>
        </is>
      </c>
      <c r="D308" s="166" t="inlineStr">
        <is>
          <t>Ворота распашные ВР 3636-УХ Л1</t>
        </is>
      </c>
      <c r="E308" s="165" t="inlineStr">
        <is>
          <t>шт</t>
        </is>
      </c>
      <c r="F308" s="165" t="n">
        <v>4</v>
      </c>
      <c r="G308" s="86" t="n">
        <v>11474.56</v>
      </c>
      <c r="H308" s="86">
        <f>ROUND(F308*G308,2)</f>
        <v/>
      </c>
      <c r="I308" s="81" t="n"/>
      <c r="J308" s="81" t="n"/>
    </row>
    <row r="309" ht="63" customHeight="1" s="73">
      <c r="A309" s="165" t="n">
        <v>293</v>
      </c>
      <c r="B309" s="92" t="n"/>
      <c r="C309" s="166" t="inlineStr">
        <is>
          <t>12.2.05.09-0007</t>
        </is>
      </c>
      <c r="D309" s="166" t="inlineStr">
        <is>
          <t>Пенополистирол экструдированный ТЕХНОНИКОЛЬ XPS 45-500</t>
        </is>
      </c>
      <c r="E309" s="165" t="inlineStr">
        <is>
          <t>м3</t>
        </is>
      </c>
      <c r="F309" s="165" t="n">
        <v>23.28</v>
      </c>
      <c r="G309" s="86" t="n">
        <v>1940.64</v>
      </c>
      <c r="H309" s="86">
        <f>ROUND(F309*G309,2)</f>
        <v/>
      </c>
      <c r="I309" s="81" t="n"/>
      <c r="J309" s="81" t="n"/>
    </row>
    <row r="310" ht="31.5" customHeight="1" s="73">
      <c r="A310" s="165" t="n">
        <v>294</v>
      </c>
      <c r="B310" s="92" t="n"/>
      <c r="C310" s="166" t="inlineStr">
        <is>
          <t>01.7.11.07-0032</t>
        </is>
      </c>
      <c r="D310" s="166" t="inlineStr">
        <is>
          <t>Электроды сварочные Э42, диаметр 4 мм</t>
        </is>
      </c>
      <c r="E310" s="165" t="inlineStr">
        <is>
          <t>т</t>
        </is>
      </c>
      <c r="F310" s="165" t="n">
        <v>3.9683488</v>
      </c>
      <c r="G310" s="86" t="n">
        <v>10315.01</v>
      </c>
      <c r="H310" s="86">
        <f>ROUND(F310*G310,2)</f>
        <v/>
      </c>
      <c r="I310" s="81" t="n"/>
      <c r="J310" s="81" t="n"/>
    </row>
    <row r="311" ht="47.25" customHeight="1" s="73">
      <c r="A311" s="165" t="n">
        <v>295</v>
      </c>
      <c r="B311" s="92" t="n"/>
      <c r="C311" s="166" t="inlineStr">
        <is>
          <t>08.1.02.14-0009</t>
        </is>
      </c>
      <c r="D311" s="166" t="inlineStr">
        <is>
          <t>Решетка водоприемная для лотка диаметром 100 мм, ячеистая, стальная оцинкованная, размер 1000х136х30 мм</t>
        </is>
      </c>
      <c r="E311" s="165" t="inlineStr">
        <is>
          <t>шт</t>
        </is>
      </c>
      <c r="F311" s="165" t="n">
        <v>107</v>
      </c>
      <c r="G311" s="86" t="n">
        <v>365.26</v>
      </c>
      <c r="H311" s="86">
        <f>ROUND(F311*G311,2)</f>
        <v/>
      </c>
      <c r="I311" s="81" t="n"/>
      <c r="J311" s="81" t="n"/>
    </row>
    <row r="312" ht="31.5" customHeight="1" s="73">
      <c r="A312" s="165" t="n">
        <v>296</v>
      </c>
      <c r="B312" s="92" t="n"/>
      <c r="C312" s="166" t="inlineStr">
        <is>
          <t>Прайс из СД ОП</t>
        </is>
      </c>
      <c r="D312" s="166" t="inlineStr">
        <is>
          <t>Тепловая изоляция воздуховодов Energoflex Super AL 20/1,0-5 толщиной 20 мм.</t>
        </is>
      </c>
      <c r="E312" s="165" t="inlineStr">
        <is>
          <t>м2</t>
        </is>
      </c>
      <c r="F312" s="165" t="n">
        <v>660.1</v>
      </c>
      <c r="G312" s="86" t="n">
        <v>50.19</v>
      </c>
      <c r="H312" s="86">
        <f>ROUND(F312*G312,2)</f>
        <v/>
      </c>
      <c r="I312" s="81" t="n"/>
      <c r="J312" s="81" t="n"/>
    </row>
    <row r="313" ht="47.25" customHeight="1" s="73">
      <c r="A313" s="165" t="n">
        <v>297</v>
      </c>
      <c r="B313" s="92" t="n"/>
      <c r="C313" s="166" t="inlineStr">
        <is>
          <t>01.7.06.02-0001</t>
        </is>
      </c>
      <c r="D313" s="166" t="inlineStr">
        <is>
          <t>Лента бутиловая</t>
        </is>
      </c>
      <c r="E313" s="165" t="inlineStr">
        <is>
          <t>м</t>
        </is>
      </c>
      <c r="F313" s="165" t="n">
        <v>5129.4837</v>
      </c>
      <c r="G313" s="86" t="n">
        <v>6.38</v>
      </c>
      <c r="H313" s="86">
        <f>ROUND(F313*G313,2)</f>
        <v/>
      </c>
      <c r="I313" s="81" t="n"/>
      <c r="J313" s="81" t="n"/>
    </row>
    <row r="314" ht="31.5" customHeight="1" s="73">
      <c r="A314" s="165" t="n">
        <v>298</v>
      </c>
      <c r="B314" s="92" t="n"/>
      <c r="C314" s="166" t="inlineStr">
        <is>
          <t>06.1.01.05-0037</t>
        </is>
      </c>
      <c r="D314" s="166" t="inlineStr">
        <is>
          <t>Кирпич керамический одинарный, марка 150, размер 250х120х65 мм</t>
        </is>
      </c>
      <c r="E314" s="165" t="inlineStr">
        <is>
          <t>1000 шт</t>
        </is>
      </c>
      <c r="F314" s="165" t="n">
        <v>16.11</v>
      </c>
      <c r="G314" s="86" t="n">
        <v>2027</v>
      </c>
      <c r="H314" s="86">
        <f>ROUND(F314*G314,2)</f>
        <v/>
      </c>
      <c r="I314" s="81" t="n"/>
      <c r="J314" s="81" t="n"/>
    </row>
    <row r="315" ht="31.5" customHeight="1" s="73">
      <c r="A315" s="165" t="n">
        <v>299</v>
      </c>
      <c r="B315" s="92" t="n"/>
      <c r="C315" s="166" t="inlineStr">
        <is>
          <t>20.2.03.26-0031</t>
        </is>
      </c>
      <c r="D315" s="166" t="inlineStr">
        <is>
          <t>Планка прижимная сейсмостойкая ПП-1</t>
        </is>
      </c>
      <c r="E315" s="165" t="inlineStr">
        <is>
          <t>шт</t>
        </is>
      </c>
      <c r="F315" s="165" t="n">
        <v>2500</v>
      </c>
      <c r="G315" s="86" t="n">
        <v>12.4</v>
      </c>
      <c r="H315" s="86">
        <f>ROUND(F315*G315,2)</f>
        <v/>
      </c>
      <c r="I315" s="81" t="n"/>
      <c r="J315" s="81" t="n"/>
    </row>
    <row r="316" ht="47.25" customHeight="1" s="73">
      <c r="A316" s="165" t="n">
        <v>300</v>
      </c>
      <c r="B316" s="92" t="n"/>
      <c r="C316" s="166" t="inlineStr">
        <is>
          <t>06.2.05.03-0021</t>
        </is>
      </c>
      <c r="D316" s="166" t="inlineStr">
        <is>
          <t>Плитка керамогранитная, неполированная, размер 300х300 мм</t>
        </is>
      </c>
      <c r="E316" s="165" t="inlineStr">
        <is>
          <t>м2</t>
        </is>
      </c>
      <c r="F316" s="165" t="n">
        <v>531</v>
      </c>
      <c r="G316" s="86" t="n">
        <v>56.77</v>
      </c>
      <c r="H316" s="86">
        <f>ROUND(F316*G316,2)</f>
        <v/>
      </c>
      <c r="I316" s="81" t="n"/>
      <c r="J316" s="81" t="n"/>
    </row>
    <row r="317" ht="47.25" customHeight="1" s="73">
      <c r="A317" s="165" t="n">
        <v>301</v>
      </c>
      <c r="B317" s="92" t="n"/>
      <c r="C317" s="166" t="inlineStr">
        <is>
          <t>08.3.08.02-0042</t>
        </is>
      </c>
      <c r="D317" s="166" t="inlineStr">
        <is>
          <t>Уголок горячекатаный, марка стали 18кп, ширина полок 35-56 мм</t>
        </is>
      </c>
      <c r="E317" s="165" t="inlineStr">
        <is>
          <t>т</t>
        </is>
      </c>
      <c r="F317" s="165" t="n">
        <v>5.72412</v>
      </c>
      <c r="G317" s="86" t="n">
        <v>5136</v>
      </c>
      <c r="H317" s="86">
        <f>ROUND(F317*G317,2)</f>
        <v/>
      </c>
      <c r="I317" s="81" t="n"/>
      <c r="J317" s="81" t="n"/>
    </row>
    <row r="318" ht="31.5" customHeight="1" s="73">
      <c r="A318" s="165" t="n">
        <v>302</v>
      </c>
      <c r="B318" s="92" t="n"/>
      <c r="C318" s="166" t="inlineStr">
        <is>
          <t>14.3.01.02-0102</t>
        </is>
      </c>
      <c r="D318" s="166" t="inlineStr">
        <is>
          <t>Грунтовка: водно-дисперсионная "БИРСС Бетон-контакт"</t>
        </is>
      </c>
      <c r="E318" s="165" t="inlineStr">
        <is>
          <t>т</t>
        </is>
      </c>
      <c r="F318" s="165" t="n">
        <v>1.57417</v>
      </c>
      <c r="G318" s="86" t="n">
        <v>18390.16</v>
      </c>
      <c r="H318" s="86">
        <f>ROUND(F318*G318,2)</f>
        <v/>
      </c>
      <c r="I318" s="81" t="n"/>
      <c r="J318" s="81" t="n"/>
    </row>
    <row r="319" ht="31.5" customHeight="1" s="73">
      <c r="A319" s="165" t="n">
        <v>303</v>
      </c>
      <c r="B319" s="92" t="n"/>
      <c r="C319" s="166" t="inlineStr">
        <is>
          <t>12.2.04.02-0001</t>
        </is>
      </c>
      <c r="D319" s="166" t="inlineStr">
        <is>
          <t>Маты из минеральной ваты на синтетическом связующем из каменной ваты базальтовых пород, толщина 50 мм</t>
        </is>
      </c>
      <c r="E319" s="165" t="inlineStr">
        <is>
          <t>м3</t>
        </is>
      </c>
      <c r="F319" s="165" t="n">
        <v>40.7153</v>
      </c>
      <c r="G319" s="86" t="n">
        <v>701.99</v>
      </c>
      <c r="H319" s="86">
        <f>ROUND(F319*G319,2)</f>
        <v/>
      </c>
      <c r="I319" s="81" t="n"/>
      <c r="J319" s="81" t="n"/>
    </row>
    <row r="320" ht="63" customHeight="1" s="73">
      <c r="A320" s="165" t="n">
        <v>304</v>
      </c>
      <c r="B320" s="92" t="n"/>
      <c r="C320" s="166" t="inlineStr">
        <is>
          <t>19.1.01.11-0001</t>
        </is>
      </c>
      <c r="D320" s="166" t="inlineStr">
        <is>
          <t>Крепления для воздуховодов оцинкованные (подвески СТД, подвески регулируемые СТД, тяги, хомуты, кронштейны, траверсы, ленты, шпильки, профили)</t>
        </is>
      </c>
      <c r="E320" s="165" t="inlineStr">
        <is>
          <t>т</t>
        </is>
      </c>
      <c r="F320" s="165" t="n">
        <v>2.2</v>
      </c>
      <c r="G320" s="86" t="n">
        <v>12676.79</v>
      </c>
      <c r="H320" s="86">
        <f>ROUND(F320*G320,2)</f>
        <v/>
      </c>
      <c r="I320" s="81" t="n"/>
      <c r="J320" s="81" t="n"/>
    </row>
    <row r="321" ht="63" customHeight="1" s="73">
      <c r="A321" s="165" t="n">
        <v>305</v>
      </c>
      <c r="B321" s="92" t="n"/>
      <c r="C321" s="166" t="inlineStr">
        <is>
          <t>20.3.04.07-0003</t>
        </is>
      </c>
      <c r="D321" s="166" t="inlineStr">
        <is>
          <t>Указатель световой под лампу КЛ для обозначения знакографической информации (номера дома, предупреждающих надписей) с рассеивателем из поликарбоната, ФБУ 04-2х11</t>
        </is>
      </c>
      <c r="E321" s="165" t="inlineStr">
        <is>
          <t>шт</t>
        </is>
      </c>
      <c r="F321" s="165" t="n">
        <v>26</v>
      </c>
      <c r="G321" s="86" t="n">
        <v>1067.08</v>
      </c>
      <c r="H321" s="86">
        <f>ROUND(F321*G321,2)</f>
        <v/>
      </c>
      <c r="I321" s="81" t="n"/>
      <c r="J321" s="81" t="n"/>
    </row>
    <row r="322">
      <c r="A322" s="165" t="n">
        <v>306</v>
      </c>
      <c r="B322" s="92" t="n"/>
      <c r="C322" s="166" t="inlineStr">
        <is>
          <t>01.5.03.08-0011</t>
        </is>
      </c>
      <c r="D322" s="166" t="inlineStr">
        <is>
          <t>Пленка светоотражающая</t>
        </is>
      </c>
      <c r="E322" s="165" t="inlineStr">
        <is>
          <t>м2</t>
        </is>
      </c>
      <c r="F322" s="165" t="n">
        <v>4761</v>
      </c>
      <c r="G322" s="86" t="n">
        <v>5.8</v>
      </c>
      <c r="H322" s="86">
        <f>ROUND(F322*G322,2)</f>
        <v/>
      </c>
      <c r="I322" s="81" t="n"/>
      <c r="J322" s="81" t="n"/>
    </row>
    <row r="323" ht="31.5" customHeight="1" s="73">
      <c r="A323" s="165" t="n">
        <v>307</v>
      </c>
      <c r="B323" s="92" t="n"/>
      <c r="C323" s="166" t="inlineStr">
        <is>
          <t>01.7.16.03-0011</t>
        </is>
      </c>
      <c r="D323" s="166" t="inlineStr">
        <is>
          <t>Стойки деревометаллические раздвижные инвентарные</t>
        </is>
      </c>
      <c r="E323" s="165" t="inlineStr">
        <is>
          <t>шт</t>
        </is>
      </c>
      <c r="F323" s="165" t="n">
        <v>26.32</v>
      </c>
      <c r="G323" s="86" t="n">
        <v>1010</v>
      </c>
      <c r="H323" s="86">
        <f>ROUND(F323*G323,2)</f>
        <v/>
      </c>
      <c r="I323" s="81" t="n"/>
      <c r="J323" s="81" t="n"/>
    </row>
    <row r="324" ht="31.5" customHeight="1" s="73">
      <c r="A324" s="165" t="n">
        <v>308</v>
      </c>
      <c r="B324" s="92" t="n"/>
      <c r="C324" s="166" t="inlineStr">
        <is>
          <t>Прайс из СД ОП</t>
        </is>
      </c>
      <c r="D324" s="166" t="inlineStr">
        <is>
          <t>Гидроизоляция "УЛЬТРАМАСТ"</t>
        </is>
      </c>
      <c r="E324" s="165" t="inlineStr">
        <is>
          <t>кг</t>
        </is>
      </c>
      <c r="F324" s="165" t="n">
        <v>2420</v>
      </c>
      <c r="G324" s="86" t="n">
        <v>10.38</v>
      </c>
      <c r="H324" s="86">
        <f>ROUND(F324*G324,2)</f>
        <v/>
      </c>
      <c r="I324" s="81" t="n"/>
      <c r="J324" s="81" t="n"/>
    </row>
    <row r="325" ht="110.25" customHeight="1" s="73">
      <c r="A325" s="165" t="n">
        <v>309</v>
      </c>
      <c r="B325" s="92" t="n"/>
      <c r="C325" s="166" t="inlineStr">
        <is>
          <t>01.7.15.06-0111</t>
        </is>
      </c>
      <c r="D325" s="166" t="inlineStr">
        <is>
          <t>Гвозди строительные</t>
        </is>
      </c>
      <c r="E325" s="165" t="inlineStr">
        <is>
          <t>т</t>
        </is>
      </c>
      <c r="F325" s="165" t="n">
        <v>2.0909102</v>
      </c>
      <c r="G325" s="86" t="n">
        <v>11978</v>
      </c>
      <c r="H325" s="86">
        <f>ROUND(F325*G325,2)</f>
        <v/>
      </c>
      <c r="I325" s="81" t="n"/>
      <c r="J325" s="81" t="n"/>
    </row>
    <row r="326" ht="63" customHeight="1" s="73">
      <c r="A326" s="165" t="n">
        <v>310</v>
      </c>
      <c r="B326" s="92" t="n"/>
      <c r="C326" s="166" t="inlineStr">
        <is>
          <t>06.2.01.02-0016</t>
        </is>
      </c>
      <c r="D326" s="166" t="inlineStr">
        <is>
          <t>Плитка керамическая глазурованная для внутренней облицовки стен гладкая, цветная декорированная методом сериографии с рисунком многоцветная без завала</t>
        </is>
      </c>
      <c r="E326" s="165" t="inlineStr">
        <is>
          <t>м2</t>
        </is>
      </c>
      <c r="F326" s="165" t="n">
        <v>180.8</v>
      </c>
      <c r="G326" s="86" t="n">
        <v>136.62</v>
      </c>
      <c r="H326" s="86">
        <f>ROUND(F326*G326,2)</f>
        <v/>
      </c>
      <c r="I326" s="81" t="n"/>
      <c r="J326" s="81" t="n"/>
    </row>
    <row r="327">
      <c r="A327" s="165" t="n">
        <v>311</v>
      </c>
      <c r="B327" s="92" t="n"/>
      <c r="C327" s="166" t="inlineStr">
        <is>
          <t>01.7.15.03-0042</t>
        </is>
      </c>
      <c r="D327" s="166" t="inlineStr">
        <is>
          <t>Болты с гайками и шайбами строительные</t>
        </is>
      </c>
      <c r="E327" s="165" t="inlineStr">
        <is>
          <t>кг</t>
        </is>
      </c>
      <c r="F327" s="165" t="n">
        <v>2694.1985468</v>
      </c>
      <c r="G327" s="86" t="n">
        <v>9.039999999999999</v>
      </c>
      <c r="H327" s="86">
        <f>ROUND(F327*G327,2)</f>
        <v/>
      </c>
      <c r="I327" s="81" t="n"/>
      <c r="J327" s="81" t="n"/>
    </row>
    <row r="328" ht="47.25" customHeight="1" s="73">
      <c r="A328" s="165" t="n">
        <v>312</v>
      </c>
      <c r="B328" s="92" t="n"/>
      <c r="C328" s="166" t="inlineStr">
        <is>
          <t>Прайс из СД ОП</t>
        </is>
      </c>
      <c r="D328" s="166" t="inlineStr">
        <is>
          <t>Решетка наружная алюминиевая АРН 2000*1950</t>
        </is>
      </c>
      <c r="E328" s="165" t="inlineStr">
        <is>
          <t>шт</t>
        </is>
      </c>
      <c r="F328" s="165" t="n">
        <v>6</v>
      </c>
      <c r="G328" s="86" t="n">
        <v>3880.73</v>
      </c>
      <c r="H328" s="86">
        <f>ROUND(F328*G328,2)</f>
        <v/>
      </c>
      <c r="I328" s="81" t="n"/>
      <c r="J328" s="81" t="n"/>
    </row>
    <row r="329" ht="31.5" customHeight="1" s="73">
      <c r="A329" s="165" t="n">
        <v>313</v>
      </c>
      <c r="B329" s="92" t="n"/>
      <c r="C329" s="166" t="inlineStr">
        <is>
          <t>08.4.02.06-0003</t>
        </is>
      </c>
      <c r="D329" s="166" t="inlineStr">
        <is>
          <t>Сетка сварная из холоднотянутой проволоки 4-5 мм</t>
        </is>
      </c>
      <c r="E329" s="165" t="inlineStr">
        <is>
          <t>т</t>
        </is>
      </c>
      <c r="F329" s="165" t="n">
        <v>2.6385</v>
      </c>
      <c r="G329" s="86" t="n">
        <v>8780.09</v>
      </c>
      <c r="H329" s="86">
        <f>ROUND(F329*G329,2)</f>
        <v/>
      </c>
      <c r="I329" s="81" t="n"/>
      <c r="J329" s="81" t="n"/>
    </row>
    <row r="330" ht="31.5" customHeight="1" s="73">
      <c r="A330" s="165" t="n">
        <v>314</v>
      </c>
      <c r="B330" s="92" t="n"/>
      <c r="C330" s="166" t="inlineStr">
        <is>
          <t>14.4.01.02-0101</t>
        </is>
      </c>
      <c r="D330" s="166" t="inlineStr">
        <is>
          <t>Грунтовка: акриловая глубокого проникновения "БИРСС Грунт КШ"</t>
        </is>
      </c>
      <c r="E330" s="165" t="inlineStr">
        <is>
          <t>т</t>
        </is>
      </c>
      <c r="F330" s="165" t="n">
        <v>2.0352</v>
      </c>
      <c r="G330" s="86" t="n">
        <v>11225.81</v>
      </c>
      <c r="H330" s="86">
        <f>ROUND(F330*G330,2)</f>
        <v/>
      </c>
      <c r="I330" s="81" t="n"/>
      <c r="J330" s="81" t="n"/>
    </row>
    <row r="331" ht="31.5" customHeight="1" s="73">
      <c r="A331" s="165" t="n">
        <v>315</v>
      </c>
      <c r="B331" s="92" t="n"/>
      <c r="C331" s="166" t="inlineStr">
        <is>
          <t>01.7.15.07-0083</t>
        </is>
      </c>
      <c r="D331" s="166" t="inlineStr">
        <is>
          <t>Дюбель-гвозди, размер 8х100 мм</t>
        </is>
      </c>
      <c r="E331" s="165" t="inlineStr">
        <is>
          <t>100 шт</t>
        </is>
      </c>
      <c r="F331" s="165" t="n">
        <v>193.482</v>
      </c>
      <c r="G331" s="86" t="n">
        <v>118</v>
      </c>
      <c r="H331" s="86">
        <f>ROUND(F331*G331,2)</f>
        <v/>
      </c>
      <c r="I331" s="81" t="n"/>
      <c r="J331" s="81" t="n"/>
    </row>
    <row r="332" ht="47.25" customHeight="1" s="73">
      <c r="A332" s="165" t="n">
        <v>316</v>
      </c>
      <c r="B332" s="92" t="n"/>
      <c r="C332" s="166" t="inlineStr">
        <is>
          <t>14.1.06.04-0008</t>
        </is>
      </c>
      <c r="D332" s="166" t="inlineStr">
        <is>
          <t>Клей монтажный для укладки ячеистых блоков</t>
        </is>
      </c>
      <c r="E332" s="165" t="inlineStr">
        <is>
          <t>т</t>
        </is>
      </c>
      <c r="F332" s="165" t="n">
        <v>8.651999999999999</v>
      </c>
      <c r="G332" s="86" t="n">
        <v>2591.54</v>
      </c>
      <c r="H332" s="86">
        <f>ROUND(F332*G332,2)</f>
        <v/>
      </c>
      <c r="I332" s="81" t="n"/>
      <c r="J332" s="81" t="n"/>
    </row>
    <row r="333" ht="31.5" customHeight="1" s="73">
      <c r="A333" s="165" t="n">
        <v>317</v>
      </c>
      <c r="B333" s="92" t="n"/>
      <c r="C333" s="166" t="inlineStr">
        <is>
          <t>14.3.01.02-0103</t>
        </is>
      </c>
      <c r="D333" s="166" t="inlineStr">
        <is>
          <t>Грунтовка воднодисперсионная CERESIT CT 17</t>
        </is>
      </c>
      <c r="E333" s="165" t="inlineStr">
        <is>
          <t>л</t>
        </is>
      </c>
      <c r="F333" s="165" t="n">
        <v>2326.9015317287</v>
      </c>
      <c r="G333" s="86" t="n">
        <v>9.140000000000001</v>
      </c>
      <c r="H333" s="86">
        <f>ROUND(F333*G333,2)</f>
        <v/>
      </c>
      <c r="I333" s="81" t="n"/>
      <c r="J333" s="81" t="n"/>
    </row>
    <row r="334" ht="31.5" customHeight="1" s="73">
      <c r="A334" s="165" t="n">
        <v>318</v>
      </c>
      <c r="B334" s="92" t="n"/>
      <c r="C334" s="166" t="inlineStr">
        <is>
          <t>06.2.05.03-0002</t>
        </is>
      </c>
      <c r="D334" s="166" t="inlineStr">
        <is>
          <t>Плитка керамогранитная многоцветная неполированная, размер 300х600х10 мм, 600х600х10 мм</t>
        </is>
      </c>
      <c r="E334" s="165" t="inlineStr">
        <is>
          <t>м2</t>
        </is>
      </c>
      <c r="F334" s="165" t="n">
        <v>98.435809806835</v>
      </c>
      <c r="G334" s="86" t="n">
        <v>201.9</v>
      </c>
      <c r="H334" s="86">
        <f>ROUND(F334*G334,2)</f>
        <v/>
      </c>
      <c r="I334" s="81" t="n"/>
      <c r="J334" s="81" t="n"/>
    </row>
    <row r="335" ht="63" customHeight="1" s="73">
      <c r="A335" s="165" t="n">
        <v>319</v>
      </c>
      <c r="B335" s="92" t="n"/>
      <c r="C335" s="166" t="inlineStr">
        <is>
          <t>01.7.07.27-0001</t>
        </is>
      </c>
      <c r="D335" s="166" t="inlineStr">
        <is>
          <t>Шпонка гидроизоляционная резиновая ДВ-170/12,5</t>
        </is>
      </c>
      <c r="E335" s="165" t="inlineStr">
        <is>
          <t>м</t>
        </is>
      </c>
      <c r="F335" s="165" t="n">
        <v>175</v>
      </c>
      <c r="G335" s="86" t="n">
        <v>110.98</v>
      </c>
      <c r="H335" s="86">
        <f>ROUND(F335*G335,2)</f>
        <v/>
      </c>
      <c r="I335" s="81" t="n"/>
      <c r="J335" s="81" t="n"/>
    </row>
    <row r="336" ht="47.25" customHeight="1" s="73">
      <c r="A336" s="165" t="n">
        <v>320</v>
      </c>
      <c r="B336" s="92" t="n"/>
      <c r="C336" s="166" t="inlineStr">
        <is>
          <t>12.2.05.09-0042</t>
        </is>
      </c>
      <c r="D336" s="166" t="inlineStr">
        <is>
          <t>Плиты теплоизоляционные из экструдированного пенополистирола со ступенчатой формой кромки, плотность 33-38 кг/м3, Г1</t>
        </is>
      </c>
      <c r="E336" s="165" t="inlineStr">
        <is>
          <t>м3</t>
        </is>
      </c>
      <c r="F336" s="165" t="n">
        <v>19.73</v>
      </c>
      <c r="G336" s="86" t="n">
        <v>950.85</v>
      </c>
      <c r="H336" s="86">
        <f>ROUND(F336*G336,2)</f>
        <v/>
      </c>
      <c r="I336" s="81" t="n"/>
      <c r="J336" s="81" t="n"/>
    </row>
    <row r="337" ht="31.5" customHeight="1" s="73">
      <c r="A337" s="165" t="n">
        <v>321</v>
      </c>
      <c r="B337" s="92" t="n"/>
      <c r="C337" s="166" t="inlineStr">
        <is>
          <t>01.7.19.04-0031</t>
        </is>
      </c>
      <c r="D337" s="166" t="inlineStr">
        <is>
          <t>Прокладки резиновые (пластина техническая прессованная)</t>
        </is>
      </c>
      <c r="E337" s="165" t="inlineStr">
        <is>
          <t>кг</t>
        </is>
      </c>
      <c r="F337" s="165" t="n">
        <v>770.912942</v>
      </c>
      <c r="G337" s="86" t="n">
        <v>23.09</v>
      </c>
      <c r="H337" s="86">
        <f>ROUND(F337*G337,2)</f>
        <v/>
      </c>
      <c r="I337" s="81" t="n"/>
      <c r="J337" s="81" t="n"/>
    </row>
    <row r="338" ht="31.5" customHeight="1" s="73">
      <c r="A338" s="165" t="n">
        <v>322</v>
      </c>
      <c r="B338" s="92" t="n"/>
      <c r="C338" s="166" t="inlineStr">
        <is>
          <t>01.7.15.11-0012</t>
        </is>
      </c>
      <c r="D338" s="166" t="inlineStr">
        <is>
          <t>Шайба и стальной дюбель-гвоздь для фиксирования вертикального профиля мембраны в фундаменте гидроизоляции</t>
        </is>
      </c>
      <c r="E338" s="165" t="inlineStr">
        <is>
          <t>100 шт</t>
        </is>
      </c>
      <c r="F338" s="165" t="n">
        <v>165.6</v>
      </c>
      <c r="G338" s="86" t="n">
        <v>105</v>
      </c>
      <c r="H338" s="86">
        <f>ROUND(F338*G338,2)</f>
        <v/>
      </c>
      <c r="I338" s="81" t="n"/>
      <c r="J338" s="81" t="n"/>
    </row>
    <row r="339" ht="31.5" customHeight="1" s="73">
      <c r="A339" s="165" t="n">
        <v>323</v>
      </c>
      <c r="B339" s="92" t="n"/>
      <c r="C339" s="166" t="inlineStr">
        <is>
          <t>12.2.05.05-0045</t>
        </is>
      </c>
      <c r="D339" s="166" t="inlineStr">
        <is>
          <t>Плиты минераловатные на синтетическом связующем Техно (ТУ 5762-043-17925162-2006), марки: ТЕХНОФАС</t>
        </is>
      </c>
      <c r="E339" s="165" t="inlineStr">
        <is>
          <t>м3</t>
        </is>
      </c>
      <c r="F339" s="165" t="n">
        <v>18.15</v>
      </c>
      <c r="G339" s="86" t="n">
        <v>902.22</v>
      </c>
      <c r="H339" s="86">
        <f>ROUND(F339*G339,2)</f>
        <v/>
      </c>
      <c r="I339" s="81" t="n"/>
      <c r="J339" s="81" t="n"/>
    </row>
    <row r="340" ht="31.5" customHeight="1" s="73">
      <c r="A340" s="165" t="n">
        <v>324</v>
      </c>
      <c r="B340" s="92" t="n"/>
      <c r="C340" s="166" t="inlineStr">
        <is>
          <t>21.1.06.09-0179</t>
        </is>
      </c>
      <c r="D340" s="166" t="inlineStr">
        <is>
          <t>Кабель силовой с медными жилами ВВГнг(A)-LS 5х10-660</t>
        </is>
      </c>
      <c r="E340" s="165" t="inlineStr">
        <is>
          <t>1000 м</t>
        </is>
      </c>
      <c r="F340" s="165" t="n">
        <v>0.357</v>
      </c>
      <c r="G340" s="86" t="n">
        <v>45607.75</v>
      </c>
      <c r="H340" s="86">
        <f>ROUND(F340*G340,2)</f>
        <v/>
      </c>
      <c r="I340" s="81" t="n"/>
      <c r="J340" s="81" t="n"/>
    </row>
    <row r="341" ht="31.5" customHeight="1" s="73">
      <c r="A341" s="165" t="n">
        <v>325</v>
      </c>
      <c r="B341" s="92" t="n"/>
      <c r="C341" s="166" t="inlineStr">
        <is>
          <t>01.7.06.11-0001</t>
        </is>
      </c>
      <c r="D341" s="166" t="inlineStr">
        <is>
          <t>Лента предварительно сжатая, уплотнительная</t>
        </is>
      </c>
      <c r="E341" s="165" t="inlineStr">
        <is>
          <t>10 м</t>
        </is>
      </c>
      <c r="F341" s="165" t="n">
        <v>254.00449</v>
      </c>
      <c r="G341" s="86" t="n">
        <v>64.09999999999999</v>
      </c>
      <c r="H341" s="86">
        <f>ROUND(F341*G341,2)</f>
        <v/>
      </c>
      <c r="I341" s="81" t="n"/>
      <c r="J341" s="81" t="n"/>
    </row>
    <row r="342" ht="31.5" customHeight="1" s="73">
      <c r="A342" s="165" t="n">
        <v>326</v>
      </c>
      <c r="B342" s="92" t="n"/>
      <c r="C342" s="166" t="inlineStr">
        <is>
          <t>01.5.03.05-0059</t>
        </is>
      </c>
      <c r="D342" s="166" t="inlineStr">
        <is>
          <t>Стойка круглая металлическая для дорожных знаков с покраской и креплением для знака СКМ 4.60/1</t>
        </is>
      </c>
      <c r="E342" s="165" t="inlineStr">
        <is>
          <t>шт</t>
        </is>
      </c>
      <c r="F342" s="165" t="n">
        <v>20</v>
      </c>
      <c r="G342" s="86" t="n">
        <v>808.63</v>
      </c>
      <c r="H342" s="86">
        <f>ROUND(F342*G342,2)</f>
        <v/>
      </c>
      <c r="I342" s="81" t="n"/>
      <c r="J342" s="81" t="n"/>
    </row>
    <row r="343" ht="31.5" customHeight="1" s="73">
      <c r="A343" s="165" t="n">
        <v>327</v>
      </c>
      <c r="B343" s="92" t="n"/>
      <c r="C343" s="166" t="inlineStr">
        <is>
          <t>Прайс из СД ОП</t>
        </is>
      </c>
      <c r="D343" s="166" t="inlineStr">
        <is>
          <t>Консоль ST 41/41/2.5 D-600 ТУ 5285-002-17919807-2014</t>
        </is>
      </c>
      <c r="E343" s="165" t="inlineStr">
        <is>
          <t>шт</t>
        </is>
      </c>
      <c r="F343" s="165" t="n">
        <v>100</v>
      </c>
      <c r="G343" s="86" t="n">
        <v>156.32</v>
      </c>
      <c r="H343" s="86">
        <f>ROUND(F343*G343,2)</f>
        <v/>
      </c>
      <c r="I343" s="81" t="n"/>
      <c r="J343" s="81" t="n"/>
    </row>
    <row r="344" ht="31.5" customHeight="1" s="73">
      <c r="A344" s="165" t="n">
        <v>328</v>
      </c>
      <c r="B344" s="92" t="n"/>
      <c r="C344" s="166" t="inlineStr">
        <is>
          <t>07.2.05.01-0032</t>
        </is>
      </c>
      <c r="D344" s="166" t="inlineStr">
        <is>
          <t>Ограждения лестничных проемов, лестничные марши, пожарные лестницы</t>
        </is>
      </c>
      <c r="E344" s="165" t="inlineStr">
        <is>
          <t>т</t>
        </is>
      </c>
      <c r="F344" s="165" t="n">
        <v>2.039004</v>
      </c>
      <c r="G344" s="86" t="n">
        <v>7571</v>
      </c>
      <c r="H344" s="86">
        <f>ROUND(F344*G344,2)</f>
        <v/>
      </c>
      <c r="I344" s="81" t="n"/>
      <c r="J344" s="81" t="n"/>
    </row>
    <row r="345" ht="47.25" customHeight="1" s="73">
      <c r="A345" s="165" t="n">
        <v>329</v>
      </c>
      <c r="B345" s="92" t="n"/>
      <c r="C345" s="166" t="inlineStr">
        <is>
          <t>Прайс из СД ОП</t>
        </is>
      </c>
      <c r="D345" s="166" t="inlineStr">
        <is>
          <t>Ворота распашные двупольные с электроприводом р-р 4,0х4,5</t>
        </is>
      </c>
      <c r="E345" s="165" t="inlineStr">
        <is>
          <t>шт</t>
        </is>
      </c>
      <c r="F345" s="165" t="n">
        <v>1</v>
      </c>
      <c r="G345" s="86" t="n">
        <v>15213.94</v>
      </c>
      <c r="H345" s="86">
        <f>ROUND(F345*G345,2)</f>
        <v/>
      </c>
      <c r="I345" s="81" t="n"/>
      <c r="J345" s="81" t="n"/>
    </row>
    <row r="346" ht="31.5" customHeight="1" s="73">
      <c r="A346" s="165" t="n">
        <v>330</v>
      </c>
      <c r="B346" s="92" t="n"/>
      <c r="C346" s="166" t="inlineStr">
        <is>
          <t>07.1.01.01-0015</t>
        </is>
      </c>
      <c r="D346" s="166" t="inlineStr">
        <is>
          <t>Дверь противопожарная металлическая однопольная ДПМ-01/30, размером 1000х2100 мм</t>
        </is>
      </c>
      <c r="E346" s="165" t="inlineStr">
        <is>
          <t>шт</t>
        </is>
      </c>
      <c r="F346" s="165" t="n">
        <v>5</v>
      </c>
      <c r="G346" s="86" t="n">
        <v>2900.88</v>
      </c>
      <c r="H346" s="86">
        <f>ROUND(F346*G346,2)</f>
        <v/>
      </c>
      <c r="I346" s="81" t="n"/>
      <c r="J346" s="81" t="n"/>
    </row>
    <row r="347" ht="63" customHeight="1" s="73">
      <c r="A347" s="165" t="n">
        <v>331</v>
      </c>
      <c r="B347" s="92" t="n"/>
      <c r="C347" s="166" t="inlineStr">
        <is>
          <t>08.3.04.02-0092</t>
        </is>
      </c>
      <c r="D347" s="166" t="inlineStr">
        <is>
          <t>Круг стальной горячекатаный, марка стали ВСт3пс5-1, диаметр 10 мм</t>
        </is>
      </c>
      <c r="E347" s="165" t="inlineStr">
        <is>
          <t>т</t>
        </is>
      </c>
      <c r="F347" s="165" t="n">
        <v>2.6488</v>
      </c>
      <c r="G347" s="86" t="n">
        <v>5230.01</v>
      </c>
      <c r="H347" s="86">
        <f>ROUND(F347*G347,2)</f>
        <v/>
      </c>
      <c r="I347" s="81" t="n"/>
      <c r="J347" s="81" t="n"/>
    </row>
    <row r="348" ht="63" customHeight="1" s="73">
      <c r="A348" s="165" t="n">
        <v>332</v>
      </c>
      <c r="B348" s="92" t="n"/>
      <c r="C348" s="166" t="inlineStr">
        <is>
          <t>21.1.06.09-0153</t>
        </is>
      </c>
      <c r="D348" s="166" t="inlineStr">
        <is>
          <t>Кабель силовой с медными жилами ВВГнг(A)-LS 3х4-660</t>
        </is>
      </c>
      <c r="E348" s="165" t="inlineStr">
        <is>
          <t>1000 м</t>
        </is>
      </c>
      <c r="F348" s="165" t="n">
        <v>1.326</v>
      </c>
      <c r="G348" s="86" t="n">
        <v>10296.33</v>
      </c>
      <c r="H348" s="86">
        <f>ROUND(F348*G348,2)</f>
        <v/>
      </c>
      <c r="I348" s="81" t="n"/>
      <c r="J348" s="81" t="n"/>
    </row>
    <row r="349">
      <c r="A349" s="165" t="n">
        <v>333</v>
      </c>
      <c r="B349" s="92" t="n"/>
      <c r="C349" s="166" t="inlineStr">
        <is>
          <t>01.3.02.08-0001</t>
        </is>
      </c>
      <c r="D349" s="166" t="inlineStr">
        <is>
          <t>Кислород газообразный технический</t>
        </is>
      </c>
      <c r="E349" s="165" t="inlineStr">
        <is>
          <t>м3</t>
        </is>
      </c>
      <c r="F349" s="165" t="n">
        <v>2054.42676</v>
      </c>
      <c r="G349" s="86" t="n">
        <v>6.22</v>
      </c>
      <c r="H349" s="86">
        <f>ROUND(F349*G349,2)</f>
        <v/>
      </c>
      <c r="I349" s="81" t="n"/>
      <c r="J349" s="81" t="n"/>
    </row>
    <row r="350" ht="31.5" customHeight="1" s="73">
      <c r="A350" s="165" t="n">
        <v>334</v>
      </c>
      <c r="B350" s="92" t="n"/>
      <c r="C350" s="166" t="inlineStr">
        <is>
          <t>01.7.06.03-0023</t>
        </is>
      </c>
      <c r="D350" s="166" t="inlineStr">
        <is>
          <t>Лента полиэтиленовая с липким слоем, марка А</t>
        </is>
      </c>
      <c r="E350" s="165" t="inlineStr">
        <is>
          <t>кг</t>
        </is>
      </c>
      <c r="F350" s="165" t="n">
        <v>326.7226938</v>
      </c>
      <c r="G350" s="86" t="n">
        <v>39.02</v>
      </c>
      <c r="H350" s="86">
        <f>ROUND(F350*G350,2)</f>
        <v/>
      </c>
      <c r="I350" s="81" t="n"/>
      <c r="J350" s="81" t="n"/>
    </row>
    <row r="351" ht="31.5" customHeight="1" s="73">
      <c r="A351" s="165" t="n">
        <v>335</v>
      </c>
      <c r="B351" s="92" t="n"/>
      <c r="C351" s="166" t="inlineStr">
        <is>
          <t>23.5.02.02-0006</t>
        </is>
      </c>
      <c r="D351" s="166" t="inlineStr">
        <is>
          <t>Трубы стальные электросварные прямошовные из стали марок БСт2кп-БСт4кп и БСт2пс-БСт4пс, наружный диаметр 108 мм, толщина стенки 4,0 мм</t>
        </is>
      </c>
      <c r="E351" s="165" t="inlineStr">
        <is>
          <t>м</t>
        </is>
      </c>
      <c r="F351" s="165" t="n">
        <v>140</v>
      </c>
      <c r="G351" s="86" t="n">
        <v>90.86</v>
      </c>
      <c r="H351" s="86">
        <f>ROUND(F351*G351,2)</f>
        <v/>
      </c>
      <c r="I351" s="81" t="n"/>
      <c r="J351" s="81" t="n"/>
    </row>
    <row r="352" ht="31.5" customHeight="1" s="73">
      <c r="A352" s="165" t="n">
        <v>336</v>
      </c>
      <c r="B352" s="92" t="n"/>
      <c r="C352" s="166" t="inlineStr">
        <is>
          <t>05.2.02.21-0032</t>
        </is>
      </c>
      <c r="D352" s="166" t="inlineStr">
        <is>
          <t>Плитка бетонная тротуарная декоративная (брусчатка), форма шагрень, толщина 40 мм</t>
        </is>
      </c>
      <c r="E352" s="165" t="inlineStr">
        <is>
          <t>м2</t>
        </is>
      </c>
      <c r="F352" s="165" t="n">
        <v>186.7</v>
      </c>
      <c r="G352" s="86" t="n">
        <v>62.96</v>
      </c>
      <c r="H352" s="86">
        <f>ROUND(F352*G352,2)</f>
        <v/>
      </c>
      <c r="I352" s="81" t="n"/>
      <c r="J352" s="81" t="n"/>
    </row>
    <row r="353" ht="31.5" customHeight="1" s="73">
      <c r="A353" s="165" t="n">
        <v>337</v>
      </c>
      <c r="B353" s="92" t="n"/>
      <c r="C353" s="166" t="inlineStr">
        <is>
          <t>14.3.02.01-0006</t>
        </is>
      </c>
      <c r="D353" s="166" t="inlineStr">
        <is>
          <t>Краска акрилатная для внутренних работ, марка "Caparol UniLatex"</t>
        </is>
      </c>
      <c r="E353" s="165" t="inlineStr">
        <is>
          <t>л</t>
        </is>
      </c>
      <c r="F353" s="165" t="n">
        <v>192.4</v>
      </c>
      <c r="G353" s="86" t="n">
        <v>57.3</v>
      </c>
      <c r="H353" s="86">
        <f>ROUND(F353*G353,2)</f>
        <v/>
      </c>
      <c r="I353" s="81" t="n"/>
      <c r="J353" s="81" t="n"/>
    </row>
    <row r="354" ht="47.25" customHeight="1" s="73">
      <c r="A354" s="165" t="n">
        <v>338</v>
      </c>
      <c r="B354" s="92" t="n"/>
      <c r="C354" s="166" t="inlineStr">
        <is>
          <t>01.8.01.01-0001</t>
        </is>
      </c>
      <c r="D354" s="166" t="inlineStr">
        <is>
          <t>Блоки из пеностекла не более: 200 кг/м3</t>
        </is>
      </c>
      <c r="E354" s="165" t="inlineStr">
        <is>
          <t>м3</t>
        </is>
      </c>
      <c r="F354" s="165" t="n">
        <v>13.3488</v>
      </c>
      <c r="G354" s="86" t="n">
        <v>782.78</v>
      </c>
      <c r="H354" s="86">
        <f>ROUND(F354*G354,2)</f>
        <v/>
      </c>
      <c r="I354" s="81" t="n"/>
      <c r="J354" s="81" t="n"/>
    </row>
    <row r="355" ht="31.5" customHeight="1" s="73">
      <c r="A355" s="165" t="n">
        <v>339</v>
      </c>
      <c r="B355" s="92" t="n"/>
      <c r="C355" s="166" t="inlineStr">
        <is>
          <t>11.3.01.05-0001</t>
        </is>
      </c>
      <c r="D355" s="166" t="inlineStr">
        <is>
          <t>Блоки дверные внутренние: глухие (с заполнением панелями или другими непрозрачными материалами) (ГОСТ 30970-2002)</t>
        </is>
      </c>
      <c r="E355" s="165" t="inlineStr">
        <is>
          <t>м2</t>
        </is>
      </c>
      <c r="F355" s="165" t="n">
        <v>6.93</v>
      </c>
      <c r="G355" s="86" t="n">
        <v>1428.35</v>
      </c>
      <c r="H355" s="86">
        <f>ROUND(F355*G355,2)</f>
        <v/>
      </c>
      <c r="I355" s="81" t="n"/>
      <c r="J355" s="81" t="n"/>
    </row>
    <row r="356" ht="31.5" customHeight="1" s="73">
      <c r="A356" s="165" t="n">
        <v>340</v>
      </c>
      <c r="B356" s="92" t="n"/>
      <c r="C356" s="166" t="inlineStr">
        <is>
          <t>21.1.06.09-0152</t>
        </is>
      </c>
      <c r="D356" s="166" t="inlineStr">
        <is>
          <t>Кабель силовой с медными жилами ВВГнг(A)-LS 3х2,5-660</t>
        </is>
      </c>
      <c r="E356" s="165" t="inlineStr">
        <is>
          <t>1000 м</t>
        </is>
      </c>
      <c r="F356" s="165" t="n">
        <v>1.428</v>
      </c>
      <c r="G356" s="86" t="n">
        <v>6920.41</v>
      </c>
      <c r="H356" s="86">
        <f>ROUND(F356*G356,2)</f>
        <v/>
      </c>
      <c r="I356" s="81" t="n"/>
      <c r="J356" s="81" t="n"/>
    </row>
    <row r="357" ht="31.5" customHeight="1" s="73">
      <c r="A357" s="165" t="n">
        <v>341</v>
      </c>
      <c r="B357" s="92" t="n"/>
      <c r="C357" s="166" t="inlineStr">
        <is>
          <t>01.7.03.01-0005</t>
        </is>
      </c>
      <c r="D357" s="166" t="inlineStr">
        <is>
          <t>Вода дистиллированная</t>
        </is>
      </c>
      <c r="E357" s="165" t="inlineStr">
        <is>
          <t>кг</t>
        </is>
      </c>
      <c r="F357" s="165" t="n">
        <v>2121.6</v>
      </c>
      <c r="G357" s="86" t="n">
        <v>4.16</v>
      </c>
      <c r="H357" s="86">
        <f>ROUND(F357*G357,2)</f>
        <v/>
      </c>
      <c r="I357" s="81" t="n"/>
      <c r="J357" s="81" t="n"/>
    </row>
    <row r="358" ht="47.25" customHeight="1" s="73">
      <c r="A358" s="165" t="n">
        <v>342</v>
      </c>
      <c r="B358" s="92" t="n"/>
      <c r="C358" s="166" t="inlineStr">
        <is>
          <t>11.3.04.05-0053</t>
        </is>
      </c>
      <c r="D358" s="166" t="inlineStr">
        <is>
          <t>Лотки водоотводные пластиковые, номинальный диаметр отверстий (DN) 100, размер 1000х145х80 мм</t>
        </is>
      </c>
      <c r="E358" s="165" t="inlineStr">
        <is>
          <t>шт</t>
        </is>
      </c>
      <c r="F358" s="165" t="n">
        <v>63</v>
      </c>
      <c r="G358" s="86" t="n">
        <v>134.99</v>
      </c>
      <c r="H358" s="86">
        <f>ROUND(F358*G358,2)</f>
        <v/>
      </c>
      <c r="I358" s="81" t="n"/>
      <c r="J358" s="81" t="n"/>
    </row>
    <row r="359" ht="31.5" customHeight="1" s="73">
      <c r="A359" s="165" t="n">
        <v>343</v>
      </c>
      <c r="B359" s="92" t="n"/>
      <c r="C359" s="166" t="inlineStr">
        <is>
          <t>21.1.06.09-0180</t>
        </is>
      </c>
      <c r="D359" s="166" t="inlineStr">
        <is>
          <t>Кабель силовой с медными жилами ВВГнг(A)-LS 5х16-660</t>
        </is>
      </c>
      <c r="E359" s="165" t="inlineStr">
        <is>
          <t>1000 м</t>
        </is>
      </c>
      <c r="F359" s="165" t="n">
        <v>0.1224</v>
      </c>
      <c r="G359" s="86" t="n">
        <v>69309.47</v>
      </c>
      <c r="H359" s="86">
        <f>ROUND(F359*G359,2)</f>
        <v/>
      </c>
      <c r="I359" s="81" t="n"/>
      <c r="J359" s="81" t="n"/>
    </row>
    <row r="360" ht="47.25" customHeight="1" s="73">
      <c r="A360" s="165" t="n">
        <v>344</v>
      </c>
      <c r="B360" s="92" t="n"/>
      <c r="C360" s="166" t="inlineStr">
        <is>
          <t>19.1.01.03-0073</t>
        </is>
      </c>
      <c r="D360" s="166" t="inlineStr">
        <is>
          <t>Воздуховоды из оцинкованной стали, толщина 0,6 мм, диаметр до 250 мм</t>
        </is>
      </c>
      <c r="E360" s="165" t="inlineStr">
        <is>
          <t>м2</t>
        </is>
      </c>
      <c r="F360" s="165" t="n">
        <v>88.73999999999999</v>
      </c>
      <c r="G360" s="86" t="n">
        <v>93.52</v>
      </c>
      <c r="H360" s="86">
        <f>ROUND(F360*G360,2)</f>
        <v/>
      </c>
      <c r="I360" s="81" t="n"/>
      <c r="J360" s="81" t="n"/>
    </row>
    <row r="361" ht="63" customHeight="1" s="73">
      <c r="A361" s="165" t="n">
        <v>345</v>
      </c>
      <c r="B361" s="92" t="n"/>
      <c r="C361" s="166" t="inlineStr">
        <is>
          <t>23.5.02.02-0037</t>
        </is>
      </c>
      <c r="D361" s="166" t="inlineStr">
        <is>
          <t>Трубы стальные электросварные прямошовные со снятой фаской из стали марок Ст2кп-Ст4кп и Ст2пс-Ст4пс, наружный диаметр 76 мм, толщина стенки 3,5 мм</t>
        </is>
      </c>
      <c r="E361" s="165" t="inlineStr">
        <is>
          <t>м</t>
        </is>
      </c>
      <c r="F361" s="165" t="n">
        <v>215</v>
      </c>
      <c r="G361" s="86" t="n">
        <v>38.24</v>
      </c>
      <c r="H361" s="86">
        <f>ROUND(F361*G361,2)</f>
        <v/>
      </c>
      <c r="I361" s="81" t="n"/>
      <c r="J361" s="81" t="n"/>
    </row>
    <row r="362" ht="47.25" customHeight="1" s="73">
      <c r="A362" s="165" t="n">
        <v>346</v>
      </c>
      <c r="B362" s="92" t="n"/>
      <c r="C362" s="166" t="inlineStr">
        <is>
          <t>07.1.01.01-0013</t>
        </is>
      </c>
      <c r="D362" s="166" t="inlineStr">
        <is>
          <t>Дверь противопожарная металлическая однопольная ДПМ-01/30, размером 900х2100 мм</t>
        </is>
      </c>
      <c r="E362" s="165" t="inlineStr">
        <is>
          <t>шт</t>
        </is>
      </c>
      <c r="F362" s="165" t="n">
        <v>3</v>
      </c>
      <c r="G362" s="86" t="n">
        <v>2640.46</v>
      </c>
      <c r="H362" s="86">
        <f>ROUND(F362*G362,2)</f>
        <v/>
      </c>
      <c r="I362" s="81" t="n"/>
      <c r="J362" s="81" t="n"/>
    </row>
    <row r="363" ht="47.25" customHeight="1" s="73">
      <c r="A363" s="165" t="n">
        <v>347</v>
      </c>
      <c r="B363" s="92" t="n"/>
      <c r="C363" s="166" t="inlineStr">
        <is>
          <t>20.1.02.14-0001</t>
        </is>
      </c>
      <c r="D363" s="166" t="inlineStr">
        <is>
          <t>Серьга</t>
        </is>
      </c>
      <c r="E363" s="165" t="inlineStr">
        <is>
          <t>шт</t>
        </is>
      </c>
      <c r="F363" s="165" t="n">
        <v>750</v>
      </c>
      <c r="G363" s="86" t="n">
        <v>10.54</v>
      </c>
      <c r="H363" s="86">
        <f>ROUND(F363*G363,2)</f>
        <v/>
      </c>
      <c r="I363" s="81" t="n"/>
      <c r="J363" s="81" t="n"/>
    </row>
    <row r="364" ht="31.5" customHeight="1" s="73">
      <c r="A364" s="165" t="n">
        <v>348</v>
      </c>
      <c r="B364" s="92" t="n"/>
      <c r="C364" s="166" t="inlineStr">
        <is>
          <t>01.2.03.03-0013</t>
        </is>
      </c>
      <c r="D364" s="166" t="inlineStr">
        <is>
          <t>Мастика битумная кровельная горячая</t>
        </is>
      </c>
      <c r="E364" s="165" t="inlineStr">
        <is>
          <t>т</t>
        </is>
      </c>
      <c r="F364" s="165" t="n">
        <v>2.3275840707965</v>
      </c>
      <c r="G364" s="86" t="n">
        <v>3390</v>
      </c>
      <c r="H364" s="86">
        <f>ROUND(F364*G364,2)</f>
        <v/>
      </c>
      <c r="I364" s="81" t="n"/>
      <c r="J364" s="81" t="n"/>
    </row>
    <row r="365" ht="31.5" customHeight="1" s="73">
      <c r="A365" s="165" t="n">
        <v>349</v>
      </c>
      <c r="B365" s="92" t="n"/>
      <c r="C365" s="166" t="inlineStr">
        <is>
          <t>21.1.06.09-0181</t>
        </is>
      </c>
      <c r="D365" s="166" t="inlineStr">
        <is>
          <t>Кабель силовой с медными жилами ВВГнг(A)-LS 5х25-660</t>
        </is>
      </c>
      <c r="E365" s="165" t="inlineStr">
        <is>
          <t>1000 м</t>
        </is>
      </c>
      <c r="F365" s="165" t="n">
        <v>0.07140000000000001</v>
      </c>
      <c r="G365" s="86" t="n">
        <v>109675.42</v>
      </c>
      <c r="H365" s="86">
        <f>ROUND(F365*G365,2)</f>
        <v/>
      </c>
      <c r="I365" s="81" t="n"/>
      <c r="J365" s="81" t="n"/>
    </row>
    <row r="366" ht="31.5" customHeight="1" s="73">
      <c r="A366" s="165" t="n">
        <v>350</v>
      </c>
      <c r="B366" s="92" t="n"/>
      <c r="C366" s="166" t="inlineStr">
        <is>
          <t>Прайс из СД ОП</t>
        </is>
      </c>
      <c r="D366" s="166" t="inlineStr">
        <is>
          <t>Решетка АРН 2000*1950</t>
        </is>
      </c>
      <c r="E366" s="165" t="inlineStr">
        <is>
          <t>шт.</t>
        </is>
      </c>
      <c r="F366" s="165" t="n">
        <v>2</v>
      </c>
      <c r="G366" s="86" t="n">
        <v>3880.73</v>
      </c>
      <c r="H366" s="86">
        <f>ROUND(F366*G366,2)</f>
        <v/>
      </c>
      <c r="I366" s="81" t="n"/>
      <c r="J366" s="81" t="n"/>
    </row>
    <row r="367" ht="31.5" customHeight="1" s="73">
      <c r="A367" s="165" t="n">
        <v>351</v>
      </c>
      <c r="B367" s="92" t="n"/>
      <c r="C367" s="166" t="inlineStr">
        <is>
          <t>Прайс из СД ОП</t>
        </is>
      </c>
      <c r="D367" s="166" t="inlineStr">
        <is>
          <t>Решетка АРН 2000х1950</t>
        </is>
      </c>
      <c r="E367" s="165" t="inlineStr">
        <is>
          <t>шт.</t>
        </is>
      </c>
      <c r="F367" s="165" t="n">
        <v>2</v>
      </c>
      <c r="G367" s="86" t="n">
        <v>3880.73</v>
      </c>
      <c r="H367" s="86">
        <f>ROUND(F367*G367,2)</f>
        <v/>
      </c>
      <c r="I367" s="81" t="n"/>
      <c r="J367" s="81" t="n"/>
    </row>
    <row r="368" ht="31.5" customHeight="1" s="73">
      <c r="A368" s="165" t="n">
        <v>352</v>
      </c>
      <c r="B368" s="92" t="n"/>
      <c r="C368" s="166" t="inlineStr">
        <is>
          <t>01.7.06.04-0007</t>
        </is>
      </c>
      <c r="D368" s="166" t="inlineStr">
        <is>
          <t>Лента разделительная для сопряжения потолка из ЛГК со стеной</t>
        </is>
      </c>
      <c r="E368" s="165" t="inlineStr">
        <is>
          <t>100 м</t>
        </is>
      </c>
      <c r="F368" s="165" t="n">
        <v>44.528076</v>
      </c>
      <c r="G368" s="86" t="n">
        <v>173</v>
      </c>
      <c r="H368" s="86">
        <f>ROUND(F368*G368,2)</f>
        <v/>
      </c>
      <c r="I368" s="81" t="n"/>
      <c r="J368" s="81" t="n"/>
    </row>
    <row r="369">
      <c r="A369" s="165" t="n">
        <v>353</v>
      </c>
      <c r="B369" s="92" t="n"/>
      <c r="C369" s="166" t="inlineStr">
        <is>
          <t>14.1.06.04-0001</t>
        </is>
      </c>
      <c r="D369" s="166" t="inlineStr">
        <is>
          <t>Клей для приклеивания минеральной ваты</t>
        </is>
      </c>
      <c r="E369" s="165" t="inlineStr">
        <is>
          <t>кг</t>
        </is>
      </c>
      <c r="F369" s="165" t="n">
        <v>1197.3066</v>
      </c>
      <c r="G369" s="86" t="n">
        <v>6.2</v>
      </c>
      <c r="H369" s="86">
        <f>ROUND(F369*G369,2)</f>
        <v/>
      </c>
      <c r="I369" s="81" t="n"/>
      <c r="J369" s="81" t="n"/>
    </row>
    <row r="370" ht="63" customHeight="1" s="73">
      <c r="A370" s="165" t="n">
        <v>354</v>
      </c>
      <c r="B370" s="92" t="n"/>
      <c r="C370" s="166" t="inlineStr">
        <is>
          <t>18.1.10.02-0011</t>
        </is>
      </c>
      <c r="D370" s="166" t="inlineStr">
        <is>
          <t>Кран пожарный бытовой внутриквартирного пожаротушения (в комплекте шланг, длина 15 м, диаметр 19 мм, ствол-распылитель, корзинка-ящик, гайка, тип ПК-Б, диаметр 15 мм)</t>
        </is>
      </c>
      <c r="E370" s="165" t="inlineStr">
        <is>
          <t>шт</t>
        </is>
      </c>
      <c r="F370" s="165" t="n">
        <v>30</v>
      </c>
      <c r="G370" s="86" t="n">
        <v>241.7</v>
      </c>
      <c r="H370" s="86">
        <f>ROUND(F370*G370,2)</f>
        <v/>
      </c>
      <c r="I370" s="81" t="n"/>
      <c r="J370" s="81" t="n"/>
    </row>
    <row r="371">
      <c r="A371" s="165" t="n">
        <v>355</v>
      </c>
      <c r="B371" s="92" t="n"/>
      <c r="C371" s="166" t="inlineStr">
        <is>
          <t>18.1.10.05-1000</t>
        </is>
      </c>
      <c r="D371" s="166" t="inlineStr">
        <is>
          <t>Выключатель поплавковый с кабелем 10 м</t>
        </is>
      </c>
      <c r="E371" s="165" t="inlineStr">
        <is>
          <t>компл</t>
        </is>
      </c>
      <c r="F371" s="165" t="n">
        <v>9</v>
      </c>
      <c r="G371" s="86" t="n">
        <v>784.55</v>
      </c>
      <c r="H371" s="86">
        <f>ROUND(F371*G371,2)</f>
        <v/>
      </c>
      <c r="I371" s="81" t="n"/>
      <c r="J371" s="81" t="n"/>
    </row>
    <row r="372" ht="31.5" customHeight="1" s="73">
      <c r="A372" s="165" t="n">
        <v>356</v>
      </c>
      <c r="B372" s="92" t="n"/>
      <c r="C372" s="166" t="inlineStr">
        <is>
          <t>20.1.02.19-0015</t>
        </is>
      </c>
      <c r="D372" s="166" t="inlineStr">
        <is>
          <t>Канат стальной арматурный 1х7, диаметр каната 4,5 мм, диаметр проволоки 1,5 мм</t>
        </is>
      </c>
      <c r="E372" s="165" t="inlineStr">
        <is>
          <t>м</t>
        </is>
      </c>
      <c r="F372" s="165" t="n">
        <v>585.9</v>
      </c>
      <c r="G372" s="86" t="n">
        <v>12.03</v>
      </c>
      <c r="H372" s="86">
        <f>ROUND(F372*G372,2)</f>
        <v/>
      </c>
      <c r="I372" s="81" t="n"/>
      <c r="J372" s="81" t="n"/>
    </row>
    <row r="373" ht="63" customHeight="1" s="73">
      <c r="A373" s="165" t="n">
        <v>357</v>
      </c>
      <c r="B373" s="92" t="n"/>
      <c r="C373" s="166" t="inlineStr">
        <is>
          <t>Прайс из СД ОП</t>
        </is>
      </c>
      <c r="D373" s="166" t="inlineStr">
        <is>
          <t>Отвод 90гр. 400*400</t>
        </is>
      </c>
      <c r="E373" s="165" t="inlineStr">
        <is>
          <t>шт.</t>
        </is>
      </c>
      <c r="F373" s="165" t="n">
        <v>15</v>
      </c>
      <c r="G373" s="86" t="n">
        <v>469.16</v>
      </c>
      <c r="H373" s="86">
        <f>ROUND(F373*G373,2)</f>
        <v/>
      </c>
      <c r="I373" s="81" t="n"/>
      <c r="J373" s="81" t="n"/>
    </row>
    <row r="374" ht="47.25" customHeight="1" s="73">
      <c r="A374" s="165" t="n">
        <v>358</v>
      </c>
      <c r="B374" s="92" t="n"/>
      <c r="C374" s="166" t="inlineStr">
        <is>
          <t>01.7.06.05-0042</t>
        </is>
      </c>
      <c r="D374" s="166" t="inlineStr">
        <is>
          <t>Лента липкая изоляционная на поликасиновом компаунде, ширина 20-30 мм, толщина от 0,14 до 0,19 мм</t>
        </is>
      </c>
      <c r="E374" s="165" t="inlineStr">
        <is>
          <t>кг</t>
        </is>
      </c>
      <c r="F374" s="165" t="n">
        <v>76.385299</v>
      </c>
      <c r="G374" s="86" t="n">
        <v>91.29000000000001</v>
      </c>
      <c r="H374" s="86">
        <f>ROUND(F374*G374,2)</f>
        <v/>
      </c>
      <c r="I374" s="81" t="n"/>
      <c r="J374" s="81" t="n"/>
    </row>
    <row r="375" ht="31.5" customHeight="1" s="73">
      <c r="A375" s="165" t="n">
        <v>359</v>
      </c>
      <c r="B375" s="92" t="n"/>
      <c r="C375" s="166" t="inlineStr">
        <is>
          <t>01.7.15.14-0062</t>
        </is>
      </c>
      <c r="D375" s="166" t="inlineStr">
        <is>
          <t>Шурупы-саморезы 4,2х16 мм</t>
        </is>
      </c>
      <c r="E375" s="165" t="inlineStr">
        <is>
          <t>100 шт</t>
        </is>
      </c>
      <c r="F375" s="165" t="n">
        <v>695.0632000000001</v>
      </c>
      <c r="G375" s="86" t="n">
        <v>10</v>
      </c>
      <c r="H375" s="86">
        <f>ROUND(F375*G375,2)</f>
        <v/>
      </c>
      <c r="I375" s="81" t="n"/>
      <c r="J375" s="81" t="n"/>
    </row>
    <row r="376" ht="63" customHeight="1" s="73">
      <c r="A376" s="165" t="n">
        <v>360</v>
      </c>
      <c r="B376" s="92" t="n"/>
      <c r="C376" s="166" t="inlineStr">
        <is>
          <t>01.7.17.11-0011</t>
        </is>
      </c>
      <c r="D376" s="166" t="inlineStr">
        <is>
          <t>Шкурка шлифовальная двухслойная с зернистостью 40-25</t>
        </is>
      </c>
      <c r="E376" s="165" t="inlineStr">
        <is>
          <t>м2</t>
        </is>
      </c>
      <c r="F376" s="165" t="n">
        <v>91.792005</v>
      </c>
      <c r="G376" s="86" t="n">
        <v>72.31999999999999</v>
      </c>
      <c r="H376" s="86">
        <f>ROUND(F376*G376,2)</f>
        <v/>
      </c>
      <c r="I376" s="81" t="n"/>
      <c r="J376" s="81" t="n"/>
    </row>
    <row r="377" ht="31.5" customHeight="1" s="73">
      <c r="A377" s="165" t="n">
        <v>361</v>
      </c>
      <c r="B377" s="92" t="n"/>
      <c r="C377" s="166" t="inlineStr">
        <is>
          <t>14.4.01.02-0012</t>
        </is>
      </c>
      <c r="D377" s="166" t="inlineStr">
        <is>
          <t>Грунтовка укрепляющая, глубокого проникновения, быстросохнущая, паропроницаемая</t>
        </is>
      </c>
      <c r="E377" s="165" t="inlineStr">
        <is>
          <t>кг</t>
        </is>
      </c>
      <c r="F377" s="165" t="n">
        <v>497.3608</v>
      </c>
      <c r="G377" s="86" t="n">
        <v>13.08</v>
      </c>
      <c r="H377" s="86">
        <f>ROUND(F377*G377,2)</f>
        <v/>
      </c>
      <c r="I377" s="81" t="n"/>
      <c r="J377" s="81" t="n"/>
    </row>
    <row r="378" ht="31.5" customHeight="1" s="73">
      <c r="A378" s="165" t="n">
        <v>362</v>
      </c>
      <c r="B378" s="92" t="n"/>
      <c r="C378" s="166" t="inlineStr">
        <is>
          <t>19.1.01.03-0052</t>
        </is>
      </c>
      <c r="D378" s="166" t="inlineStr">
        <is>
          <t>Воздуховоды из оцинкованной стали с шиной и уголками толщиной: 1,0 мм, периметром 3000 мм</t>
        </is>
      </c>
      <c r="E378" s="165" t="inlineStr">
        <is>
          <t>м2</t>
        </is>
      </c>
      <c r="F378" s="165" t="n">
        <v>37.34</v>
      </c>
      <c r="G378" s="86" t="n">
        <v>171.25</v>
      </c>
      <c r="H378" s="86">
        <f>ROUND(F378*G378,2)</f>
        <v/>
      </c>
      <c r="I378" s="81" t="n"/>
      <c r="J378" s="81" t="n"/>
    </row>
    <row r="379" ht="31.5" customHeight="1" s="73">
      <c r="A379" s="165" t="n">
        <v>363</v>
      </c>
      <c r="B379" s="92" t="n"/>
      <c r="C379" s="166" t="inlineStr">
        <is>
          <t>01.7.14.05-0001</t>
        </is>
      </c>
      <c r="D379" s="166" t="inlineStr">
        <is>
          <t>Лист из полиэтилена низкого давления, толщина 6 мм</t>
        </is>
      </c>
      <c r="E379" s="165" t="inlineStr">
        <is>
          <t>м2</t>
        </is>
      </c>
      <c r="F379" s="165" t="n">
        <v>47.45</v>
      </c>
      <c r="G379" s="86" t="n">
        <v>132.21</v>
      </c>
      <c r="H379" s="86">
        <f>ROUND(F379*G379,2)</f>
        <v/>
      </c>
      <c r="I379" s="81" t="n"/>
      <c r="J379" s="81" t="n"/>
    </row>
    <row r="380" ht="47.25" customHeight="1" s="73">
      <c r="A380" s="165" t="n">
        <v>364</v>
      </c>
      <c r="B380" s="92" t="n"/>
      <c r="C380" s="166" t="inlineStr">
        <is>
          <t>Прайс из СД ОП</t>
        </is>
      </c>
      <c r="D380" s="166" t="inlineStr">
        <is>
          <t>Отвод 90гр. переменного сечения 400*400/400*400</t>
        </is>
      </c>
      <c r="E380" s="165" t="inlineStr">
        <is>
          <t>шт.</t>
        </is>
      </c>
      <c r="F380" s="165" t="n">
        <v>13</v>
      </c>
      <c r="G380" s="86" t="n">
        <v>469.16</v>
      </c>
      <c r="H380" s="86">
        <f>ROUND(F380*G380,2)</f>
        <v/>
      </c>
      <c r="I380" s="81" t="n"/>
      <c r="J380" s="81" t="n"/>
    </row>
    <row r="381" ht="31.5" customHeight="1" s="73">
      <c r="A381" s="165" t="n">
        <v>365</v>
      </c>
      <c r="B381" s="92" t="n"/>
      <c r="C381" s="166" t="inlineStr">
        <is>
          <t>01.3.02.09-0022</t>
        </is>
      </c>
      <c r="D381" s="166" t="inlineStr">
        <is>
          <t>Пропан-бутан смесь техническая</t>
        </is>
      </c>
      <c r="E381" s="165" t="inlineStr">
        <is>
          <t>кг</t>
        </is>
      </c>
      <c r="F381" s="165" t="n">
        <v>983.3377512</v>
      </c>
      <c r="G381" s="86" t="n">
        <v>6.09</v>
      </c>
      <c r="H381" s="86">
        <f>ROUND(F381*G381,2)</f>
        <v/>
      </c>
      <c r="I381" s="81" t="n"/>
      <c r="J381" s="81" t="n"/>
    </row>
    <row r="382" ht="47.25" customHeight="1" s="73">
      <c r="A382" s="165" t="n">
        <v>366</v>
      </c>
      <c r="B382" s="92" t="n"/>
      <c r="C382" s="166" t="inlineStr">
        <is>
          <t>21.1.05.01-0119</t>
        </is>
      </c>
      <c r="D382" s="166" t="inlineStr">
        <is>
          <t>Кабель силовой гибкий КГН 1х70-660</t>
        </is>
      </c>
      <c r="E382" s="165" t="inlineStr">
        <is>
          <t>1000 м</t>
        </is>
      </c>
      <c r="F382" s="165" t="n">
        <v>0.07140000000000001</v>
      </c>
      <c r="G382" s="86" t="n">
        <v>82588.62</v>
      </c>
      <c r="H382" s="86">
        <f>ROUND(F382*G382,2)</f>
        <v/>
      </c>
      <c r="I382" s="81" t="n"/>
      <c r="J382" s="81" t="n"/>
    </row>
    <row r="383" ht="31.5" customHeight="1" s="73">
      <c r="A383" s="165" t="n">
        <v>367</v>
      </c>
      <c r="B383" s="92" t="n"/>
      <c r="C383" s="166" t="inlineStr">
        <is>
          <t>07.2.02.02-0114</t>
        </is>
      </c>
      <c r="D383" s="166" t="inlineStr">
        <is>
          <t>Кронштейн для консольных и подвесных светильников, серия 1 (Стандарт), марка: 1.К2-0,5-0,5-/180-Ф2-ц (ТАНС.41.329.000)</t>
        </is>
      </c>
      <c r="E383" s="165" t="inlineStr">
        <is>
          <t>шт</t>
        </is>
      </c>
      <c r="F383" s="165" t="n">
        <v>12</v>
      </c>
      <c r="G383" s="86" t="n">
        <v>490.95</v>
      </c>
      <c r="H383" s="86">
        <f>ROUND(F383*G383,2)</f>
        <v/>
      </c>
      <c r="I383" s="81" t="n"/>
      <c r="J383" s="81" t="n"/>
    </row>
    <row r="384" ht="31.5" customHeight="1" s="73">
      <c r="A384" s="165" t="n">
        <v>368</v>
      </c>
      <c r="B384" s="92" t="n"/>
      <c r="C384" s="166" t="inlineStr">
        <is>
          <t>18.3.01.02-0002</t>
        </is>
      </c>
      <c r="D384" s="166" t="inlineStr">
        <is>
          <t>Рукава пожарные напорные РПМ(Д)-50-1,6-ТУ1, с двухсторонним полимерным покрытием</t>
        </is>
      </c>
      <c r="E384" s="165" t="inlineStr">
        <is>
          <t>м</t>
        </is>
      </c>
      <c r="F384" s="165" t="n">
        <v>300</v>
      </c>
      <c r="G384" s="86" t="n">
        <v>18.91</v>
      </c>
      <c r="H384" s="86">
        <f>ROUND(F384*G384,2)</f>
        <v/>
      </c>
      <c r="I384" s="81" t="n"/>
      <c r="J384" s="81" t="n"/>
    </row>
    <row r="385" ht="47.25" customHeight="1" s="73">
      <c r="A385" s="165" t="n">
        <v>369</v>
      </c>
      <c r="B385" s="92" t="n"/>
      <c r="C385" s="166" t="inlineStr">
        <is>
          <t>11.1.03.06-0087</t>
        </is>
      </c>
      <c r="D385" s="166" t="inlineStr">
        <is>
          <t>Доска обрезная, хвойных пород, ширина 75-150 мм, толщина 25 мм, длина 4-6,5 м, сорт III</t>
        </is>
      </c>
      <c r="E385" s="165" t="inlineStr">
        <is>
          <t>м3</t>
        </is>
      </c>
      <c r="F385" s="165" t="n">
        <v>4.9883</v>
      </c>
      <c r="G385" s="86" t="n">
        <v>1100</v>
      </c>
      <c r="H385" s="86">
        <f>ROUND(F385*G385,2)</f>
        <v/>
      </c>
      <c r="I385" s="81" t="n"/>
      <c r="J385" s="81" t="n"/>
    </row>
    <row r="386" ht="31.5" customHeight="1" s="73">
      <c r="A386" s="165" t="n">
        <v>370</v>
      </c>
      <c r="B386" s="92" t="n"/>
      <c r="C386" s="166" t="inlineStr">
        <is>
          <t>01.7.04.01-0002</t>
        </is>
      </c>
      <c r="D386" s="166" t="inlineStr">
        <is>
          <t>Доводчик дверной гидравлический TS-68 с зубчатым приводом (нагрузка до 90 кг)</t>
        </is>
      </c>
      <c r="E386" s="165" t="inlineStr">
        <is>
          <t>шт</t>
        </is>
      </c>
      <c r="F386" s="165" t="n">
        <v>20</v>
      </c>
      <c r="G386" s="86" t="n">
        <v>272.22</v>
      </c>
      <c r="H386" s="86">
        <f>ROUND(F386*G386,2)</f>
        <v/>
      </c>
      <c r="I386" s="81" t="n"/>
      <c r="J386" s="81" t="n"/>
    </row>
    <row r="387" ht="31.5" customHeight="1" s="73">
      <c r="A387" s="165" t="n">
        <v>371</v>
      </c>
      <c r="B387" s="92" t="n"/>
      <c r="C387" s="166" t="inlineStr">
        <is>
          <t>11.3.04.05-0051</t>
        </is>
      </c>
      <c r="D387" s="166" t="inlineStr">
        <is>
          <t>Лотки водоотводные пластиковые, номинальный диаметр отверстий (DN) 100, размер 1000х145х60 мм</t>
        </is>
      </c>
      <c r="E387" s="165" t="inlineStr">
        <is>
          <t>шт</t>
        </is>
      </c>
      <c r="F387" s="165" t="n">
        <v>44</v>
      </c>
      <c r="G387" s="86" t="n">
        <v>122.32</v>
      </c>
      <c r="H387" s="86">
        <f>ROUND(F387*G387,2)</f>
        <v/>
      </c>
      <c r="I387" s="81" t="n"/>
      <c r="J387" s="81" t="n"/>
    </row>
    <row r="388" ht="31.5" customHeight="1" s="73">
      <c r="A388" s="165" t="n">
        <v>372</v>
      </c>
      <c r="B388" s="92" t="n"/>
      <c r="C388" s="166" t="inlineStr">
        <is>
          <t>01.6.04.02-0011</t>
        </is>
      </c>
      <c r="D388" s="166" t="inlineStr">
        <is>
          <t>Панели потолочные с комплектующими</t>
        </is>
      </c>
      <c r="E388" s="165" t="inlineStr">
        <is>
          <t>м2</t>
        </is>
      </c>
      <c r="F388" s="165" t="n">
        <v>103.4429</v>
      </c>
      <c r="G388" s="86" t="n">
        <v>51.8</v>
      </c>
      <c r="H388" s="86">
        <f>ROUND(F388*G388,2)</f>
        <v/>
      </c>
      <c r="I388" s="81" t="n"/>
      <c r="J388" s="81" t="n"/>
    </row>
    <row r="389">
      <c r="A389" s="165" t="n">
        <v>373</v>
      </c>
      <c r="B389" s="92" t="n"/>
      <c r="C389" s="166" t="inlineStr">
        <is>
          <t>08.3.03.04-0012</t>
        </is>
      </c>
      <c r="D389" s="166" t="inlineStr">
        <is>
          <t>Проволока светлая, диаметр 1,1 мм</t>
        </is>
      </c>
      <c r="E389" s="165" t="inlineStr">
        <is>
          <t>т</t>
        </is>
      </c>
      <c r="F389" s="165" t="n">
        <v>0.5173555</v>
      </c>
      <c r="G389" s="86" t="n">
        <v>10200</v>
      </c>
      <c r="H389" s="86">
        <f>ROUND(F389*G389,2)</f>
        <v/>
      </c>
      <c r="I389" s="81" t="n"/>
      <c r="J389" s="81" t="n"/>
    </row>
    <row r="390" ht="31.5" customHeight="1" s="73">
      <c r="A390" s="165" t="n">
        <v>374</v>
      </c>
      <c r="B390" s="92" t="n"/>
      <c r="C390" s="166" t="inlineStr">
        <is>
          <t>14.5.11.03-0004</t>
        </is>
      </c>
      <c r="D390" s="166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E390" s="165" t="inlineStr">
        <is>
          <t>кг</t>
        </is>
      </c>
      <c r="F390" s="165" t="n">
        <v>1939.4837</v>
      </c>
      <c r="G390" s="86" t="n">
        <v>2.7</v>
      </c>
      <c r="H390" s="86">
        <f>ROUND(F390*G390,2)</f>
        <v/>
      </c>
      <c r="I390" s="81" t="n"/>
      <c r="J390" s="81" t="n"/>
    </row>
    <row r="391" ht="31.5" customHeight="1" s="73">
      <c r="A391" s="165" t="n">
        <v>375</v>
      </c>
      <c r="B391" s="92" t="n"/>
      <c r="C391" s="166" t="inlineStr">
        <is>
          <t>Прайс из СД ОП</t>
        </is>
      </c>
      <c r="D391" s="166" t="inlineStr">
        <is>
          <t>Водосточная воронка с вертикальным выпуском, с теплоизоляцией, с листвоуловителем и электрообогревом HL62.1H</t>
        </is>
      </c>
      <c r="E391" s="165" t="inlineStr">
        <is>
          <t>шт</t>
        </is>
      </c>
      <c r="F391" s="165" t="n">
        <v>4</v>
      </c>
      <c r="G391" s="86" t="n">
        <v>1296.45</v>
      </c>
      <c r="H391" s="86">
        <f>ROUND(F391*G391,2)</f>
        <v/>
      </c>
      <c r="I391" s="81" t="n"/>
      <c r="J391" s="81" t="n"/>
    </row>
    <row r="392" ht="47.25" customHeight="1" s="73">
      <c r="A392" s="165" t="n">
        <v>376</v>
      </c>
      <c r="B392" s="92" t="n"/>
      <c r="C392" s="166" t="inlineStr">
        <is>
          <t>19.4.02.05-1010</t>
        </is>
      </c>
      <c r="D392" s="166" t="inlineStr">
        <is>
          <t>Шумоглушители для прямоугольных воздуховодов 600х300/1000</t>
        </is>
      </c>
      <c r="E392" s="165" t="inlineStr">
        <is>
          <t>шт</t>
        </is>
      </c>
      <c r="F392" s="165" t="n">
        <v>3</v>
      </c>
      <c r="G392" s="86" t="n">
        <v>1670.68</v>
      </c>
      <c r="H392" s="86">
        <f>ROUND(F392*G392,2)</f>
        <v/>
      </c>
      <c r="I392" s="81" t="n"/>
      <c r="J392" s="81" t="n"/>
    </row>
    <row r="393" ht="31.5" customHeight="1" s="73">
      <c r="A393" s="165" t="n">
        <v>377</v>
      </c>
      <c r="B393" s="92" t="n"/>
      <c r="C393" s="166" t="inlineStr">
        <is>
          <t>18.3.02.02-0011</t>
        </is>
      </c>
      <c r="D393" s="166" t="inlineStr">
        <is>
          <t>Шкаф пожарный, навесной закрытый, ШПК-320</t>
        </is>
      </c>
      <c r="E393" s="165" t="inlineStr">
        <is>
          <t>шт</t>
        </is>
      </c>
      <c r="F393" s="165" t="n">
        <v>15</v>
      </c>
      <c r="G393" s="86" t="n">
        <v>330.65</v>
      </c>
      <c r="H393" s="86">
        <f>ROUND(F393*G393,2)</f>
        <v/>
      </c>
      <c r="I393" s="81" t="n"/>
      <c r="J393" s="81" t="n"/>
    </row>
    <row r="394" ht="31.5" customHeight="1" s="73">
      <c r="A394" s="165" t="n">
        <v>378</v>
      </c>
      <c r="B394" s="92" t="n"/>
      <c r="C394" s="166" t="inlineStr">
        <is>
          <t>24.3.04.05-0028</t>
        </is>
      </c>
      <c r="D394" s="166" t="inlineStr">
        <is>
          <t>Трубы из полипропилена с двухслойной структурированной стенкой повышенного класса жесткости, кольцевая жесткость SN16, для безнапорных трубопроводов хозяйственно бытовой и ливневой канализации, в комплекте с муфтой и двумя уплотнительными кольцами, наружный диаметр 160 мм</t>
        </is>
      </c>
      <c r="E394" s="165" t="inlineStr">
        <is>
          <t>м</t>
        </is>
      </c>
      <c r="F394" s="165" t="n">
        <v>51</v>
      </c>
      <c r="G394" s="86" t="n">
        <v>96.90000000000001</v>
      </c>
      <c r="H394" s="86">
        <f>ROUND(F394*G394,2)</f>
        <v/>
      </c>
      <c r="I394" s="81" t="n"/>
      <c r="J394" s="81" t="n"/>
    </row>
    <row r="395" ht="63" customHeight="1" s="73">
      <c r="A395" s="165" t="n">
        <v>379</v>
      </c>
      <c r="B395" s="92" t="n"/>
      <c r="C395" s="166" t="inlineStr">
        <is>
          <t>14.4.01.02-0113</t>
        </is>
      </c>
      <c r="D395" s="166" t="inlineStr">
        <is>
          <t>Грунтовка акриловая, антисептическая, глубокого проникновения</t>
        </is>
      </c>
      <c r="E395" s="165" t="inlineStr">
        <is>
          <t>кг</t>
        </is>
      </c>
      <c r="F395" s="165" t="n">
        <v>319.148</v>
      </c>
      <c r="G395" s="86" t="n">
        <v>15.25</v>
      </c>
      <c r="H395" s="86">
        <f>ROUND(F395*G395,2)</f>
        <v/>
      </c>
      <c r="I395" s="81" t="n"/>
      <c r="J395" s="81" t="n"/>
    </row>
    <row r="396" ht="31.5" customHeight="1" s="73">
      <c r="A396" s="165" t="n">
        <v>380</v>
      </c>
      <c r="B396" s="92" t="n"/>
      <c r="C396" s="166" t="inlineStr">
        <is>
          <t>06.2.04.01-0021</t>
        </is>
      </c>
      <c r="D396" s="166" t="inlineStr">
        <is>
          <t>Плитка кислотоупорная шамотная, квадратные и прямоугольные, толщина 20 мм</t>
        </is>
      </c>
      <c r="E396" s="165" t="inlineStr">
        <is>
          <t>м2</t>
        </is>
      </c>
      <c r="F396" s="165" t="n">
        <v>63.087</v>
      </c>
      <c r="G396" s="86" t="n">
        <v>76.59999999999999</v>
      </c>
      <c r="H396" s="86">
        <f>ROUND(F396*G396,2)</f>
        <v/>
      </c>
      <c r="I396" s="81" t="n"/>
      <c r="J396" s="81" t="n"/>
    </row>
    <row r="397" ht="31.5" customHeight="1" s="73">
      <c r="A397" s="165" t="n">
        <v>381</v>
      </c>
      <c r="B397" s="92" t="n"/>
      <c r="C397" s="166" t="inlineStr">
        <is>
          <t>Прайс из СД ОП</t>
        </is>
      </c>
      <c r="D397" s="166" t="inlineStr">
        <is>
          <t>Стакан монтажный СКМ-48-*-*-У1</t>
        </is>
      </c>
      <c r="E397" s="165" t="inlineStr">
        <is>
          <t>шт.</t>
        </is>
      </c>
      <c r="F397" s="165" t="n">
        <v>3</v>
      </c>
      <c r="G397" s="86" t="n">
        <v>1589.68</v>
      </c>
      <c r="H397" s="86">
        <f>ROUND(F397*G397,2)</f>
        <v/>
      </c>
      <c r="I397" s="81" t="n"/>
      <c r="J397" s="81" t="n"/>
    </row>
    <row r="398">
      <c r="A398" s="165" t="n">
        <v>382</v>
      </c>
      <c r="B398" s="92" t="n"/>
      <c r="C398" s="166" t="inlineStr">
        <is>
          <t>01.3.03.05-0002</t>
        </is>
      </c>
      <c r="D398" s="166" t="inlineStr">
        <is>
          <t>Кислота серная аккумуляторная, сорт высший</t>
        </is>
      </c>
      <c r="E398" s="165" t="inlineStr">
        <is>
          <t>т</t>
        </is>
      </c>
      <c r="F398" s="165" t="n">
        <v>0.70928</v>
      </c>
      <c r="G398" s="86" t="n">
        <v>6720</v>
      </c>
      <c r="H398" s="86">
        <f>ROUND(F398*G398,2)</f>
        <v/>
      </c>
      <c r="I398" s="81" t="n"/>
      <c r="J398" s="81" t="n"/>
    </row>
    <row r="399" ht="31.5" customHeight="1" s="73">
      <c r="A399" s="165" t="n">
        <v>383</v>
      </c>
      <c r="B399" s="92" t="n"/>
      <c r="C399" s="166" t="inlineStr">
        <is>
          <t>Прайс из СД ОП</t>
        </is>
      </c>
      <c r="D399" s="166" t="inlineStr">
        <is>
          <t>Решетка наружная алюминиевая АРН1100х2000</t>
        </is>
      </c>
      <c r="E399" s="165" t="inlineStr">
        <is>
          <t>шт</t>
        </is>
      </c>
      <c r="F399" s="165" t="n">
        <v>2</v>
      </c>
      <c r="G399" s="86" t="n">
        <v>2377.7</v>
      </c>
      <c r="H399" s="86">
        <f>ROUND(F399*G399,2)</f>
        <v/>
      </c>
      <c r="I399" s="81" t="n"/>
      <c r="J399" s="81" t="n"/>
    </row>
    <row r="400" ht="31.5" customHeight="1" s="73">
      <c r="A400" s="165" t="n">
        <v>384</v>
      </c>
      <c r="B400" s="92" t="n"/>
      <c r="C400" s="166" t="inlineStr">
        <is>
          <t>19.2.03.02-0122</t>
        </is>
      </c>
      <c r="D400" s="166" t="inlineStr">
        <is>
          <t>Решетки вентиляционные алюминиевые "АРКТОС" типа: АМР, размером 200х600 мм</t>
        </is>
      </c>
      <c r="E400" s="165" t="inlineStr">
        <is>
          <t>шт</t>
        </is>
      </c>
      <c r="F400" s="165" t="n">
        <v>14</v>
      </c>
      <c r="G400" s="86" t="n">
        <v>338.43</v>
      </c>
      <c r="H400" s="86">
        <f>ROUND(F400*G400,2)</f>
        <v/>
      </c>
      <c r="I400" s="81" t="n"/>
      <c r="J400" s="81" t="n"/>
    </row>
    <row r="401" ht="31.5" customHeight="1" s="73">
      <c r="A401" s="165" t="n">
        <v>385</v>
      </c>
      <c r="B401" s="92" t="n"/>
      <c r="C401" s="166" t="inlineStr">
        <is>
          <t>01.7.04.05-0001</t>
        </is>
      </c>
      <c r="D401" s="166" t="inlineStr">
        <is>
          <t>Изделия скобяные для блоков дверей, встроенных шкафов однопольных</t>
        </is>
      </c>
      <c r="E401" s="165" t="inlineStr">
        <is>
          <t>компл</t>
        </is>
      </c>
      <c r="F401" s="165" t="n">
        <v>66</v>
      </c>
      <c r="G401" s="86" t="n">
        <v>71.3</v>
      </c>
      <c r="H401" s="86">
        <f>ROUND(F401*G401,2)</f>
        <v/>
      </c>
      <c r="I401" s="81" t="n"/>
      <c r="J401" s="81" t="n"/>
    </row>
    <row r="402">
      <c r="A402" s="165" t="n">
        <v>386</v>
      </c>
      <c r="B402" s="92" t="n"/>
      <c r="C402" s="166" t="inlineStr">
        <is>
          <t>Прайс из СД ОП</t>
        </is>
      </c>
      <c r="D402" s="166" t="inlineStr">
        <is>
          <t>Отвод 90гр. ф250</t>
        </is>
      </c>
      <c r="E402" s="165" t="inlineStr">
        <is>
          <t>шт.</t>
        </is>
      </c>
      <c r="F402" s="165" t="n">
        <v>30</v>
      </c>
      <c r="G402" s="86" t="n">
        <v>148.31</v>
      </c>
      <c r="H402" s="86">
        <f>ROUND(F402*G402,2)</f>
        <v/>
      </c>
      <c r="I402" s="81" t="n"/>
      <c r="J402" s="81" t="n"/>
    </row>
    <row r="403" ht="31.5" customHeight="1" s="73">
      <c r="A403" s="165" t="n">
        <v>387</v>
      </c>
      <c r="B403" s="92" t="n"/>
      <c r="C403" s="166" t="inlineStr">
        <is>
          <t>20.5.02.04-0001</t>
        </is>
      </c>
      <c r="D403" s="166" t="inlineStr">
        <is>
          <t>Коробка ответвительная "DKC" размером 100х100х50 мм</t>
        </is>
      </c>
      <c r="E403" s="165" t="inlineStr">
        <is>
          <t>шт</t>
        </is>
      </c>
      <c r="F403" s="165" t="n">
        <v>210</v>
      </c>
      <c r="G403" s="86" t="n">
        <v>20.7</v>
      </c>
      <c r="H403" s="86">
        <f>ROUND(F403*G403,2)</f>
        <v/>
      </c>
      <c r="I403" s="81" t="n"/>
      <c r="J403" s="81" t="n"/>
    </row>
    <row r="404" ht="63" customHeight="1" s="73">
      <c r="A404" s="165" t="n">
        <v>388</v>
      </c>
      <c r="B404" s="92" t="n"/>
      <c r="C404" s="166" t="inlineStr">
        <is>
          <t>12.2.05.09-0044</t>
        </is>
      </c>
      <c r="D404" s="166" t="inlineStr">
        <is>
          <t>Плиты теплоизоляционные из экструзионного вспененного полистирола ПЕНОПЛЭКС-45</t>
        </is>
      </c>
      <c r="E404" s="165" t="inlineStr">
        <is>
          <t>м3</t>
        </is>
      </c>
      <c r="F404" s="165" t="n">
        <v>2.712</v>
      </c>
      <c r="G404" s="86" t="n">
        <v>1590.05</v>
      </c>
      <c r="H404" s="86">
        <f>ROUND(F404*G404,2)</f>
        <v/>
      </c>
      <c r="I404" s="81" t="n"/>
      <c r="J404" s="81" t="n"/>
    </row>
    <row r="405" ht="31.5" customHeight="1" s="73">
      <c r="A405" s="165" t="n">
        <v>389</v>
      </c>
      <c r="B405" s="92" t="n"/>
      <c r="C405" s="166" t="inlineStr">
        <is>
          <t>08.3.06.01-0003</t>
        </is>
      </c>
      <c r="D405" s="166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05" s="165" t="inlineStr">
        <is>
          <t>т</t>
        </is>
      </c>
      <c r="F405" s="165" t="n">
        <v>0.63</v>
      </c>
      <c r="G405" s="86" t="n">
        <v>6834.81</v>
      </c>
      <c r="H405" s="86">
        <f>ROUND(F405*G405,2)</f>
        <v/>
      </c>
      <c r="I405" s="81" t="n"/>
      <c r="J405" s="81" t="n"/>
    </row>
    <row r="406" ht="94.5" customHeight="1" s="73">
      <c r="A406" s="165" t="n">
        <v>390</v>
      </c>
      <c r="B406" s="92" t="n"/>
      <c r="C406" s="166" t="inlineStr">
        <is>
          <t>Прайс из СД ОП</t>
        </is>
      </c>
      <c r="D406" s="166" t="inlineStr">
        <is>
          <t>Задвижка ГРАНАР KR 11 диаметром 100 мм</t>
        </is>
      </c>
      <c r="E406" s="165" t="inlineStr">
        <is>
          <t>шт</t>
        </is>
      </c>
      <c r="F406" s="165" t="n">
        <v>4</v>
      </c>
      <c r="G406" s="86" t="n">
        <v>1064.75</v>
      </c>
      <c r="H406" s="86">
        <f>ROUND(F406*G406,2)</f>
        <v/>
      </c>
      <c r="I406" s="81" t="n"/>
      <c r="J406" s="81" t="n"/>
    </row>
    <row r="407" ht="31.5" customHeight="1" s="73">
      <c r="A407" s="165" t="n">
        <v>391</v>
      </c>
      <c r="B407" s="92" t="n"/>
      <c r="C407" s="166" t="inlineStr">
        <is>
          <t>19.2.03.03-0095</t>
        </is>
      </c>
      <c r="D407" s="166" t="inlineStr">
        <is>
          <t>Решетки вентиляционные наружные РН, из оцинкованной стали, размер 800х400 мм</t>
        </is>
      </c>
      <c r="E407" s="165" t="inlineStr">
        <is>
          <t>шт</t>
        </is>
      </c>
      <c r="F407" s="165" t="n">
        <v>14</v>
      </c>
      <c r="G407" s="86" t="n">
        <v>303.97</v>
      </c>
      <c r="H407" s="86">
        <f>ROUND(F407*G407,2)</f>
        <v/>
      </c>
      <c r="I407" s="81" t="n"/>
      <c r="J407" s="81" t="n"/>
    </row>
    <row r="408">
      <c r="A408" s="165" t="n">
        <v>392</v>
      </c>
      <c r="B408" s="92" t="n"/>
      <c r="C408" s="166" t="inlineStr">
        <is>
          <t>Прайс из СД ОП</t>
        </is>
      </c>
      <c r="D408" s="166" t="inlineStr">
        <is>
          <t>Отвод 90гр. 400*250</t>
        </is>
      </c>
      <c r="E408" s="165" t="inlineStr">
        <is>
          <t>шт.</t>
        </is>
      </c>
      <c r="F408" s="165" t="n">
        <v>11</v>
      </c>
      <c r="G408" s="86" t="n">
        <v>383.87</v>
      </c>
      <c r="H408" s="86">
        <f>ROUND(F408*G408,2)</f>
        <v/>
      </c>
      <c r="I408" s="81" t="n"/>
      <c r="J408" s="81" t="n"/>
    </row>
    <row r="409" ht="31.5" customHeight="1" s="73">
      <c r="A409" s="165" t="n">
        <v>393</v>
      </c>
      <c r="B409" s="92" t="n"/>
      <c r="C409" s="166" t="inlineStr">
        <is>
          <t>Прайс из СД ОП</t>
        </is>
      </c>
      <c r="D409" s="166" t="inlineStr">
        <is>
          <t>Отвод 90гр. переменного сечения 400*250/400*250</t>
        </is>
      </c>
      <c r="E409" s="165" t="inlineStr">
        <is>
          <t>шт.</t>
        </is>
      </c>
      <c r="F409" s="165" t="n">
        <v>11</v>
      </c>
      <c r="G409" s="86" t="n">
        <v>383.87</v>
      </c>
      <c r="H409" s="86">
        <f>ROUND(F409*G409,2)</f>
        <v/>
      </c>
      <c r="I409" s="81" t="n"/>
      <c r="J409" s="81" t="n"/>
    </row>
    <row r="410" ht="63" customHeight="1" s="73">
      <c r="A410" s="165" t="n">
        <v>394</v>
      </c>
      <c r="B410" s="92" t="n"/>
      <c r="C410" s="166" t="inlineStr">
        <is>
          <t>01.7.11.07-0045</t>
        </is>
      </c>
      <c r="D410" s="166" t="inlineStr">
        <is>
          <t>Электроды сварочные Э42А, диаметр 5 мм</t>
        </is>
      </c>
      <c r="E410" s="165" t="inlineStr">
        <is>
          <t>т</t>
        </is>
      </c>
      <c r="F410" s="165" t="n">
        <v>0.4044459</v>
      </c>
      <c r="G410" s="86" t="n">
        <v>10362</v>
      </c>
      <c r="H410" s="86">
        <f>ROUND(F410*G410,2)</f>
        <v/>
      </c>
      <c r="I410" s="81" t="n"/>
      <c r="J410" s="81" t="n"/>
    </row>
    <row r="411" ht="31.5" customHeight="1" s="73">
      <c r="A411" s="165" t="n">
        <v>395</v>
      </c>
      <c r="B411" s="92" t="n"/>
      <c r="C411" s="166" t="inlineStr">
        <is>
          <t>24.3.01.06-0012</t>
        </is>
      </c>
      <c r="D411" s="166" t="inlineStr">
        <is>
          <t>Трубопровод из труб ПВХ для системы водоотведения, диаметр 100 мм</t>
        </is>
      </c>
      <c r="E411" s="165" t="inlineStr">
        <is>
          <t>м</t>
        </is>
      </c>
      <c r="F411" s="165" t="n">
        <v>40</v>
      </c>
      <c r="G411" s="86" t="n">
        <v>104.07</v>
      </c>
      <c r="H411" s="86">
        <f>ROUND(F411*G411,2)</f>
        <v/>
      </c>
      <c r="I411" s="81" t="n"/>
      <c r="J411" s="81" t="n"/>
    </row>
    <row r="412" ht="31.5" customHeight="1" s="73">
      <c r="A412" s="165" t="n">
        <v>396</v>
      </c>
      <c r="B412" s="92" t="n"/>
      <c r="C412" s="166" t="inlineStr">
        <is>
          <t>01.2.03.05-0001</t>
        </is>
      </c>
      <c r="D412" s="166" t="inlineStr">
        <is>
          <t>Праймер битумно-полимерный для подготовки (грунтования) изолируемой поверхности перед нанесением битумно-полимерных гидроизоляционных материалов</t>
        </is>
      </c>
      <c r="E412" s="165" t="inlineStr">
        <is>
          <t>кг</t>
        </is>
      </c>
      <c r="F412" s="165" t="n">
        <v>270</v>
      </c>
      <c r="G412" s="86" t="n">
        <v>15.41</v>
      </c>
      <c r="H412" s="86">
        <f>ROUND(F412*G412,2)</f>
        <v/>
      </c>
      <c r="I412" s="81" t="n"/>
      <c r="J412" s="81" t="n"/>
    </row>
    <row r="413" ht="31.5" customHeight="1" s="73">
      <c r="A413" s="165" t="n">
        <v>397</v>
      </c>
      <c r="B413" s="92" t="n"/>
      <c r="C413" s="166" t="inlineStr">
        <is>
          <t>20.2.12.03-0012</t>
        </is>
      </c>
      <c r="D413" s="166" t="inlineStr">
        <is>
          <t>Трубы гибкие гофрированные из ПВХ, диаметр 25 мм</t>
        </is>
      </c>
      <c r="E413" s="165" t="inlineStr">
        <is>
          <t>м</t>
        </is>
      </c>
      <c r="F413" s="165" t="n">
        <v>1800</v>
      </c>
      <c r="G413" s="86" t="n">
        <v>2.17</v>
      </c>
      <c r="H413" s="86">
        <f>ROUND(F413*G413,2)</f>
        <v/>
      </c>
      <c r="I413" s="81" t="n"/>
      <c r="J413" s="81" t="n"/>
    </row>
    <row r="414">
      <c r="A414" s="165" t="n">
        <v>398</v>
      </c>
      <c r="B414" s="92" t="n"/>
      <c r="C414" s="166" t="inlineStr">
        <is>
          <t>14.1.06.02-0016</t>
        </is>
      </c>
      <c r="D414" s="166" t="inlineStr">
        <is>
          <t>Клей для плитки КРЕПС "Плюс"</t>
        </is>
      </c>
      <c r="E414" s="165" t="inlineStr">
        <is>
          <t>т</t>
        </is>
      </c>
      <c r="F414" s="165" t="n">
        <v>0.678</v>
      </c>
      <c r="G414" s="86" t="n">
        <v>5691</v>
      </c>
      <c r="H414" s="86">
        <f>ROUND(F414*G414,2)</f>
        <v/>
      </c>
      <c r="I414" s="81" t="n"/>
      <c r="J414" s="81" t="n"/>
    </row>
    <row r="415" ht="47.25" customHeight="1" s="73">
      <c r="A415" s="165" t="n">
        <v>399</v>
      </c>
      <c r="B415" s="92" t="n"/>
      <c r="C415" s="166" t="inlineStr">
        <is>
          <t>01.7.11.07-0036</t>
        </is>
      </c>
      <c r="D415" s="166" t="inlineStr">
        <is>
          <t>Электроды сварочные Э46, диаметр 4 мм</t>
        </is>
      </c>
      <c r="E415" s="165" t="inlineStr">
        <is>
          <t>кг</t>
        </is>
      </c>
      <c r="F415" s="165" t="n">
        <v>358.435</v>
      </c>
      <c r="G415" s="86" t="n">
        <v>10.75</v>
      </c>
      <c r="H415" s="86">
        <f>ROUND(F415*G415,2)</f>
        <v/>
      </c>
      <c r="I415" s="81" t="n"/>
      <c r="J415" s="81" t="n"/>
    </row>
    <row r="416" ht="31.5" customHeight="1" s="73">
      <c r="A416" s="165" t="n">
        <v>400</v>
      </c>
      <c r="B416" s="92" t="n"/>
      <c r="C416" s="166" t="inlineStr">
        <is>
          <t>19.4.02.05-0003</t>
        </is>
      </c>
      <c r="D416" s="166" t="inlineStr">
        <is>
          <t>Шумоглушители для прямоугольных воздуховодов марки: LDR 50-25 SYSTEMAIR</t>
        </is>
      </c>
      <c r="E416" s="165" t="inlineStr">
        <is>
          <t>шт</t>
        </is>
      </c>
      <c r="F416" s="165" t="n">
        <v>3</v>
      </c>
      <c r="G416" s="86" t="n">
        <v>1269.47</v>
      </c>
      <c r="H416" s="86">
        <f>ROUND(F416*G416,2)</f>
        <v/>
      </c>
      <c r="I416" s="81" t="n"/>
      <c r="J416" s="81" t="n"/>
    </row>
    <row r="417" ht="31.5" customHeight="1" s="73">
      <c r="A417" s="165" t="n">
        <v>401</v>
      </c>
      <c r="B417" s="92" t="n"/>
      <c r="C417" s="166" t="inlineStr">
        <is>
          <t>19.1.01.03-0071</t>
        </is>
      </c>
      <c r="D417" s="166" t="inlineStr">
        <is>
          <t>Воздуховоды из оцинкованной стали, толщина 0,5 мм, диаметр до 200 мм</t>
        </is>
      </c>
      <c r="E417" s="165" t="inlineStr">
        <is>
          <t>м2</t>
        </is>
      </c>
      <c r="F417" s="165" t="n">
        <v>39.1194</v>
      </c>
      <c r="G417" s="86" t="n">
        <v>96.29000000000001</v>
      </c>
      <c r="H417" s="86">
        <f>ROUND(F417*G417,2)</f>
        <v/>
      </c>
      <c r="I417" s="81" t="n"/>
      <c r="J417" s="81" t="n"/>
    </row>
    <row r="418" ht="47.25" customHeight="1" s="73">
      <c r="A418" s="165" t="n">
        <v>402</v>
      </c>
      <c r="B418" s="92" t="n"/>
      <c r="C418" s="166" t="inlineStr">
        <is>
          <t>19.2.03.02-0143</t>
        </is>
      </c>
      <c r="D418" s="166" t="inlineStr">
        <is>
          <t>Решетки вентиляционные алюминиевые "АРКТОС" типа: АРН размером 500х1000 мм</t>
        </is>
      </c>
      <c r="E418" s="165" t="inlineStr">
        <is>
          <t>шт</t>
        </is>
      </c>
      <c r="F418" s="165" t="n">
        <v>4</v>
      </c>
      <c r="G418" s="86" t="n">
        <v>934.79</v>
      </c>
      <c r="H418" s="86">
        <f>ROUND(F418*G418,2)</f>
        <v/>
      </c>
      <c r="I418" s="81" t="n"/>
      <c r="J418" s="81" t="n"/>
    </row>
    <row r="419" ht="31.5" customHeight="1" s="73">
      <c r="A419" s="165" t="n">
        <v>403</v>
      </c>
      <c r="B419" s="92" t="n"/>
      <c r="C419" s="166" t="inlineStr">
        <is>
          <t>Прайс из СД ОП</t>
        </is>
      </c>
      <c r="D419" s="166" t="inlineStr">
        <is>
          <t>Отвод 90гр. переменного сечения 250*400/250*400</t>
        </is>
      </c>
      <c r="E419" s="165" t="inlineStr">
        <is>
          <t>шт.</t>
        </is>
      </c>
      <c r="F419" s="165" t="n">
        <v>12</v>
      </c>
      <c r="G419" s="86" t="n">
        <v>310.35</v>
      </c>
      <c r="H419" s="86">
        <f>ROUND(F419*G419,2)</f>
        <v/>
      </c>
      <c r="I419" s="81" t="n"/>
      <c r="J419" s="81" t="n"/>
    </row>
    <row r="420" ht="63" customHeight="1" s="73">
      <c r="A420" s="165" t="n">
        <v>404</v>
      </c>
      <c r="B420" s="92" t="n"/>
      <c r="C420" s="166" t="inlineStr">
        <is>
          <t>Прайс из СД ОП</t>
        </is>
      </c>
      <c r="D420" s="166" t="inlineStr">
        <is>
          <t>Отвод 90гр. 2500*1500</t>
        </is>
      </c>
      <c r="E420" s="165" t="inlineStr">
        <is>
          <t>шт.</t>
        </is>
      </c>
      <c r="F420" s="165" t="n">
        <v>2</v>
      </c>
      <c r="G420" s="86" t="n">
        <v>1856.9</v>
      </c>
      <c r="H420" s="86">
        <f>ROUND(F420*G420,2)</f>
        <v/>
      </c>
      <c r="I420" s="81" t="n"/>
      <c r="J420" s="81" t="n"/>
    </row>
    <row r="421" ht="47.25" customHeight="1" s="73">
      <c r="A421" s="165" t="n">
        <v>405</v>
      </c>
      <c r="B421" s="92" t="n"/>
      <c r="C421" s="166" t="inlineStr">
        <is>
          <t>21.1.06.09-0178</t>
        </is>
      </c>
      <c r="D421" s="166" t="inlineStr">
        <is>
          <t>Кабель силовой с медными жилами ВВГнг(A)-LS 5х6-660</t>
        </is>
      </c>
      <c r="E421" s="165" t="inlineStr">
        <is>
          <t>1000 м</t>
        </is>
      </c>
      <c r="F421" s="165" t="n">
        <v>0.1428</v>
      </c>
      <c r="G421" s="86" t="n">
        <v>25431.81</v>
      </c>
      <c r="H421" s="86">
        <f>ROUND(F421*G421,2)</f>
        <v/>
      </c>
      <c r="I421" s="81" t="n"/>
      <c r="J421" s="81" t="n"/>
    </row>
    <row r="422">
      <c r="A422" s="165" t="n">
        <v>406</v>
      </c>
      <c r="B422" s="92" t="n"/>
      <c r="C422" s="166" t="inlineStr">
        <is>
          <t>08.3.05.05-0051</t>
        </is>
      </c>
      <c r="D422" s="166" t="inlineStr">
        <is>
          <t>Сталь листовая оцинкованная, толщина 0,5 мм</t>
        </is>
      </c>
      <c r="E422" s="165" t="inlineStr">
        <is>
          <t>т</t>
        </is>
      </c>
      <c r="F422" s="165" t="n">
        <v>0.318573</v>
      </c>
      <c r="G422" s="86" t="n">
        <v>11200</v>
      </c>
      <c r="H422" s="86">
        <f>ROUND(F422*G422,2)</f>
        <v/>
      </c>
      <c r="I422" s="81" t="n"/>
      <c r="J422" s="81" t="n"/>
    </row>
    <row r="423" ht="78.75" customHeight="1" s="73">
      <c r="A423" s="165" t="n">
        <v>407</v>
      </c>
      <c r="B423" s="92" t="n"/>
      <c r="C423" s="166" t="inlineStr">
        <is>
          <t>23.7.01.01-0008</t>
        </is>
      </c>
      <c r="D423" s="166" t="inlineStr">
        <is>
          <t>Обвязки водомеров из стальных водогазопроводных бесшовных и сварных труб с фланцами, болтами, гайками, прокладками и муфтовой арматурой (с обводной линией), диаметр до 150 мм</t>
        </is>
      </c>
      <c r="E423" s="165" t="inlineStr">
        <is>
          <t>компл</t>
        </is>
      </c>
      <c r="F423" s="165" t="n">
        <v>2</v>
      </c>
      <c r="G423" s="86" t="n">
        <v>1751.1</v>
      </c>
      <c r="H423" s="86">
        <f>ROUND(F423*G423,2)</f>
        <v/>
      </c>
      <c r="I423" s="81" t="n"/>
      <c r="J423" s="81" t="n"/>
    </row>
    <row r="424" ht="31.5" customHeight="1" s="73">
      <c r="A424" s="165" t="n">
        <v>408</v>
      </c>
      <c r="B424" s="92" t="n"/>
      <c r="C424" s="166" t="inlineStr">
        <is>
          <t>01.7.20.08-0162</t>
        </is>
      </c>
      <c r="D424" s="166" t="inlineStr">
        <is>
          <t>Ткань мешочная</t>
        </is>
      </c>
      <c r="E424" s="165" t="inlineStr">
        <is>
          <t>10 м2</t>
        </is>
      </c>
      <c r="F424" s="165" t="n">
        <v>40.326</v>
      </c>
      <c r="G424" s="86" t="n">
        <v>84.75</v>
      </c>
      <c r="H424" s="86">
        <f>ROUND(F424*G424,2)</f>
        <v/>
      </c>
      <c r="I424" s="81" t="n"/>
      <c r="J424" s="81" t="n"/>
    </row>
    <row r="425" ht="31.5" customHeight="1" s="73">
      <c r="A425" s="165" t="n">
        <v>409</v>
      </c>
      <c r="B425" s="92" t="n"/>
      <c r="C425" s="166" t="inlineStr">
        <is>
          <t>19.2.03.08-0002</t>
        </is>
      </c>
      <c r="D425" s="166" t="inlineStr">
        <is>
          <t>Сетки металлические в рамках, площадь в свету до 0,2 м2</t>
        </is>
      </c>
      <c r="E425" s="165" t="inlineStr">
        <is>
          <t>м2</t>
        </is>
      </c>
      <c r="F425" s="165" t="n">
        <v>44.8</v>
      </c>
      <c r="G425" s="86" t="n">
        <v>75</v>
      </c>
      <c r="H425" s="86">
        <f>ROUND(F425*G425,2)</f>
        <v/>
      </c>
      <c r="I425" s="81" t="n"/>
      <c r="J425" s="81" t="n"/>
    </row>
    <row r="426">
      <c r="A426" s="165" t="n">
        <v>410</v>
      </c>
      <c r="B426" s="92" t="n"/>
      <c r="C426" s="166" t="inlineStr">
        <is>
          <t>Прайс из СД ОП</t>
        </is>
      </c>
      <c r="D426" s="166" t="inlineStr">
        <is>
          <t>Заглушка 800*400</t>
        </is>
      </c>
      <c r="E426" s="165" t="inlineStr">
        <is>
          <t>шт.</t>
        </is>
      </c>
      <c r="F426" s="165" t="n">
        <v>20</v>
      </c>
      <c r="G426" s="86" t="n">
        <v>166.38</v>
      </c>
      <c r="H426" s="86">
        <f>ROUND(F426*G426,2)</f>
        <v/>
      </c>
      <c r="I426" s="81" t="n"/>
      <c r="J426" s="81" t="n"/>
    </row>
    <row r="427" ht="31.5" customHeight="1" s="73">
      <c r="A427" s="165" t="n">
        <v>411</v>
      </c>
      <c r="B427" s="92" t="n"/>
      <c r="C427" s="166" t="inlineStr">
        <is>
          <t>23.7.01.01-0007</t>
        </is>
      </c>
      <c r="D427" s="166" t="inlineStr">
        <is>
          <t>Обвязки водомеров из стальных водогазопроводных бесшовных и сварных труб с фланцами, болтами, гайками, прокладками и муфтовой арматурой (с обводной линией), диаметр до 100 мм</t>
        </is>
      </c>
      <c r="E427" s="165" t="inlineStr">
        <is>
          <t>компл</t>
        </is>
      </c>
      <c r="F427" s="165" t="n">
        <v>2</v>
      </c>
      <c r="G427" s="86" t="n">
        <v>1632.4</v>
      </c>
      <c r="H427" s="86">
        <f>ROUND(F427*G427,2)</f>
        <v/>
      </c>
      <c r="I427" s="81" t="n"/>
      <c r="J427" s="81" t="n"/>
    </row>
    <row r="428" ht="31.5" customHeight="1" s="73">
      <c r="A428" s="165" t="n">
        <v>412</v>
      </c>
      <c r="B428" s="92" t="n"/>
      <c r="C428" s="166" t="inlineStr">
        <is>
          <t>19.2.03.02-0112</t>
        </is>
      </c>
      <c r="D428" s="166" t="inlineStr">
        <is>
          <t>Решетки вентиляционные алюминиевые "АРКТОС" типа: АМР, размером 150х300 мм</t>
        </is>
      </c>
      <c r="E428" s="165" t="inlineStr">
        <is>
          <t>шт</t>
        </is>
      </c>
      <c r="F428" s="165" t="n">
        <v>20</v>
      </c>
      <c r="G428" s="86" t="n">
        <v>158.07</v>
      </c>
      <c r="H428" s="86">
        <f>ROUND(F428*G428,2)</f>
        <v/>
      </c>
      <c r="I428" s="81" t="n"/>
      <c r="J428" s="81" t="n"/>
    </row>
    <row r="429" ht="63" customHeight="1" s="73">
      <c r="A429" s="165" t="n">
        <v>413</v>
      </c>
      <c r="B429" s="92" t="n"/>
      <c r="C429" s="166" t="inlineStr">
        <is>
          <t>23.2.02.03-0005</t>
        </is>
      </c>
      <c r="D429" s="166" t="inlineStr">
        <is>
          <t>Трубы медные круглого сечения твердые, универсальные в штангах, размером 15х1 мм</t>
        </is>
      </c>
      <c r="E429" s="165" t="inlineStr">
        <is>
          <t>м</t>
        </is>
      </c>
      <c r="F429" s="165" t="n">
        <v>60</v>
      </c>
      <c r="G429" s="86" t="n">
        <v>52.34</v>
      </c>
      <c r="H429" s="86">
        <f>ROUND(F429*G429,2)</f>
        <v/>
      </c>
      <c r="I429" s="81" t="n"/>
      <c r="J429" s="81" t="n"/>
    </row>
    <row r="430" ht="31.5" customHeight="1" s="73">
      <c r="A430" s="165" t="n">
        <v>414</v>
      </c>
      <c r="B430" s="92" t="n"/>
      <c r="C430" s="166" t="inlineStr">
        <is>
          <t>Прайс из СД ОП</t>
        </is>
      </c>
      <c r="D430" s="166" t="inlineStr">
        <is>
          <t>Отвод 90гр. 250*400</t>
        </is>
      </c>
      <c r="E430" s="165" t="inlineStr">
        <is>
          <t>шт.</t>
        </is>
      </c>
      <c r="F430" s="165" t="n">
        <v>10</v>
      </c>
      <c r="G430" s="86" t="n">
        <v>310.35</v>
      </c>
      <c r="H430" s="86">
        <f>ROUND(F430*G430,2)</f>
        <v/>
      </c>
      <c r="I430" s="81" t="n"/>
      <c r="J430" s="81" t="n"/>
    </row>
    <row r="431" ht="31.5" customHeight="1" s="73">
      <c r="A431" s="165" t="n">
        <v>415</v>
      </c>
      <c r="B431" s="92" t="n"/>
      <c r="C431" s="166" t="inlineStr">
        <is>
          <t>19.2.03.02-0128</t>
        </is>
      </c>
      <c r="D431" s="166" t="inlineStr">
        <is>
          <t>Решетки вентиляционные алюминиевые "АРКТОС" типа: АМР, размером 300х600 мм</t>
        </is>
      </c>
      <c r="E431" s="165" t="inlineStr">
        <is>
          <t>шт</t>
        </is>
      </c>
      <c r="F431" s="165" t="n">
        <v>7</v>
      </c>
      <c r="G431" s="86" t="n">
        <v>441.62</v>
      </c>
      <c r="H431" s="86">
        <f>ROUND(F431*G431,2)</f>
        <v/>
      </c>
      <c r="I431" s="81" t="n"/>
      <c r="J431" s="81" t="n"/>
    </row>
    <row r="432" ht="31.5" customHeight="1" s="73">
      <c r="A432" s="165" t="n">
        <v>416</v>
      </c>
      <c r="B432" s="92" t="n"/>
      <c r="C432" s="166" t="inlineStr">
        <is>
          <t>19.4.02.05-0004</t>
        </is>
      </c>
      <c r="D432" s="166" t="inlineStr">
        <is>
          <t>Шумоглушители для прямоугольных воздуховодов марки: LDR 50-30 SYSTEMAIR</t>
        </is>
      </c>
      <c r="E432" s="165" t="inlineStr">
        <is>
          <t>шт</t>
        </is>
      </c>
      <c r="F432" s="165" t="n">
        <v>2</v>
      </c>
      <c r="G432" s="86" t="n">
        <v>1523.42</v>
      </c>
      <c r="H432" s="86">
        <f>ROUND(F432*G432,2)</f>
        <v/>
      </c>
      <c r="I432" s="81" t="n"/>
      <c r="J432" s="81" t="n"/>
    </row>
    <row r="433" ht="47.25" customHeight="1" s="73">
      <c r="A433" s="165" t="n">
        <v>417</v>
      </c>
      <c r="B433" s="92" t="n"/>
      <c r="C433" s="166" t="inlineStr">
        <is>
          <t>20.4.01.01-0033</t>
        </is>
      </c>
      <c r="D433" s="166" t="inlineStr">
        <is>
          <t>Выключатель одноклавишный для открытой проводки влагопылезащищенный  0-4-IP44-01-6/220</t>
        </is>
      </c>
      <c r="E433" s="165" t="inlineStr">
        <is>
          <t>10 шт</t>
        </is>
      </c>
      <c r="F433" s="165" t="n">
        <v>19.7</v>
      </c>
      <c r="G433" s="86" t="n">
        <v>154.2</v>
      </c>
      <c r="H433" s="86">
        <f>ROUND(F433*G433,2)</f>
        <v/>
      </c>
      <c r="I433" s="81" t="n"/>
      <c r="J433" s="81" t="n"/>
    </row>
    <row r="434" ht="47.25" customHeight="1" s="73">
      <c r="A434" s="165" t="n">
        <v>418</v>
      </c>
      <c r="B434" s="92" t="n"/>
      <c r="C434" s="166" t="inlineStr">
        <is>
          <t>Прайс из СД ОП</t>
        </is>
      </c>
      <c r="D434" s="166" t="inlineStr">
        <is>
          <t>Отвод 45гр. 400*400</t>
        </is>
      </c>
      <c r="E434" s="165" t="inlineStr">
        <is>
          <t>шт.</t>
        </is>
      </c>
      <c r="F434" s="165" t="n">
        <v>10</v>
      </c>
      <c r="G434" s="86" t="n">
        <v>303.07</v>
      </c>
      <c r="H434" s="86">
        <f>ROUND(F434*G434,2)</f>
        <v/>
      </c>
      <c r="I434" s="81" t="n"/>
      <c r="J434" s="81" t="n"/>
    </row>
    <row r="435" ht="31.5" customHeight="1" s="73">
      <c r="A435" s="165" t="n">
        <v>419</v>
      </c>
      <c r="B435" s="92" t="n"/>
      <c r="C435" s="166" t="inlineStr">
        <is>
          <t>Прайс из СД ОП</t>
        </is>
      </c>
      <c r="D435" s="166" t="inlineStr">
        <is>
          <t>Кабель силовой марки: ВБШвнг(А)-LS, с числом жил - 1 и сечением 70 мм2</t>
        </is>
      </c>
      <c r="E435" s="165" t="inlineStr">
        <is>
          <t>км</t>
        </is>
      </c>
      <c r="F435" s="165" t="n">
        <v>0.0612</v>
      </c>
      <c r="G435" s="86" t="n">
        <v>49454.81</v>
      </c>
      <c r="H435" s="86">
        <f>ROUND(F435*G435,2)</f>
        <v/>
      </c>
      <c r="I435" s="81" t="n"/>
      <c r="J435" s="81" t="n"/>
    </row>
    <row r="436" ht="31.5" customHeight="1" s="73">
      <c r="A436" s="165" t="n">
        <v>420</v>
      </c>
      <c r="B436" s="92" t="n"/>
      <c r="C436" s="166" t="inlineStr">
        <is>
          <t>14.5.01.06-0003</t>
        </is>
      </c>
      <c r="D436" s="166" t="inlineStr">
        <is>
          <t>Герметик-клей полиуретановый однокомпонентный быстросохнущий высокоэластичный, устойчивый к перепаду температур, для уплотнения и герметизации внутренних и наружных швов и стыков, белый и цветной</t>
        </is>
      </c>
      <c r="E436" s="165" t="inlineStr">
        <is>
          <t>л</t>
        </is>
      </c>
      <c r="F436" s="165" t="n">
        <v>31.798638</v>
      </c>
      <c r="G436" s="86" t="n">
        <v>93.43000000000001</v>
      </c>
      <c r="H436" s="86">
        <f>ROUND(F436*G436,2)</f>
        <v/>
      </c>
      <c r="I436" s="81" t="n"/>
      <c r="J436" s="81" t="n"/>
    </row>
    <row r="437" ht="31.5" customHeight="1" s="73">
      <c r="A437" s="165" t="n">
        <v>421</v>
      </c>
      <c r="B437" s="92" t="n"/>
      <c r="C437" s="166" t="inlineStr">
        <is>
          <t>19.3.03.06-1006</t>
        </is>
      </c>
      <c r="D437" s="166" t="inlineStr">
        <is>
          <t>Фильтры воздушные для прямоугольных воздуховодов с фильтрующим материалом класса EU3, размер 500х250 мм, длина 525 мм</t>
        </is>
      </c>
      <c r="E437" s="165" t="inlineStr">
        <is>
          <t>шт</t>
        </is>
      </c>
      <c r="F437" s="165" t="n">
        <v>4</v>
      </c>
      <c r="G437" s="86" t="n">
        <v>739.84</v>
      </c>
      <c r="H437" s="86">
        <f>ROUND(F437*G437,2)</f>
        <v/>
      </c>
      <c r="I437" s="81" t="n"/>
      <c r="J437" s="81" t="n"/>
    </row>
    <row r="438" ht="31.5" customHeight="1" s="73">
      <c r="A438" s="165" t="n">
        <v>422</v>
      </c>
      <c r="B438" s="92" t="n"/>
      <c r="C438" s="166" t="inlineStr">
        <is>
          <t>01.3.02.03-0001</t>
        </is>
      </c>
      <c r="D438" s="166" t="inlineStr">
        <is>
          <t>Ацетилен газообразный технический</t>
        </is>
      </c>
      <c r="E438" s="165" t="inlineStr">
        <is>
          <t>м3</t>
        </is>
      </c>
      <c r="F438" s="165" t="n">
        <v>76.77385200000001</v>
      </c>
      <c r="G438" s="86" t="n">
        <v>38.51</v>
      </c>
      <c r="H438" s="86">
        <f>ROUND(F438*G438,2)</f>
        <v/>
      </c>
      <c r="I438" s="81" t="n"/>
      <c r="J438" s="81" t="n"/>
    </row>
    <row r="439" ht="31.5" customHeight="1" s="73">
      <c r="A439" s="165" t="n">
        <v>423</v>
      </c>
      <c r="B439" s="92" t="n"/>
      <c r="C439" s="166" t="inlineStr">
        <is>
          <t>Прайс из СД ОП</t>
        </is>
      </c>
      <c r="D439" s="166" t="inlineStr">
        <is>
          <t>Отвод 90 гр. 2200*800</t>
        </is>
      </c>
      <c r="E439" s="165" t="inlineStr">
        <is>
          <t>шт.</t>
        </is>
      </c>
      <c r="F439" s="165" t="n">
        <v>2</v>
      </c>
      <c r="G439" s="86" t="n">
        <v>1467.96</v>
      </c>
      <c r="H439" s="86">
        <f>ROUND(F439*G439,2)</f>
        <v/>
      </c>
      <c r="I439" s="81" t="n"/>
      <c r="J439" s="81" t="n"/>
    </row>
    <row r="440" ht="47.25" customHeight="1" s="73">
      <c r="A440" s="165" t="n">
        <v>424</v>
      </c>
      <c r="B440" s="92" t="n"/>
      <c r="C440" s="166" t="inlineStr">
        <is>
          <t>01.2.01.02-0021</t>
        </is>
      </c>
      <c r="D440" s="166" t="inlineStr">
        <is>
          <t>Битумы нефтяные модифицированные для кровельных мастик БНМ-55/60</t>
        </is>
      </c>
      <c r="E440" s="165" t="inlineStr">
        <is>
          <t>т</t>
        </is>
      </c>
      <c r="F440" s="165" t="n">
        <v>1.81695</v>
      </c>
      <c r="G440" s="86" t="n">
        <v>1596</v>
      </c>
      <c r="H440" s="86">
        <f>ROUND(F440*G440,2)</f>
        <v/>
      </c>
      <c r="I440" s="81" t="n"/>
      <c r="J440" s="81" t="n"/>
    </row>
    <row r="441" ht="47.25" customHeight="1" s="73">
      <c r="A441" s="165" t="n">
        <v>425</v>
      </c>
      <c r="B441" s="92" t="n"/>
      <c r="C441" s="166" t="inlineStr">
        <is>
          <t>19.4.02.04-1012</t>
        </is>
      </c>
      <c r="D441" s="166" t="inlineStr">
        <is>
          <t>Шумоглушители для круглых воздуховодов 200/600</t>
        </is>
      </c>
      <c r="E441" s="165" t="inlineStr">
        <is>
          <t>шт</t>
        </is>
      </c>
      <c r="F441" s="165" t="n">
        <v>5</v>
      </c>
      <c r="G441" s="86" t="n">
        <v>579.62</v>
      </c>
      <c r="H441" s="86">
        <f>ROUND(F441*G441,2)</f>
        <v/>
      </c>
      <c r="I441" s="81" t="n"/>
      <c r="J441" s="81" t="n"/>
    </row>
    <row r="442" ht="31.5" customHeight="1" s="73">
      <c r="A442" s="165" t="n">
        <v>426</v>
      </c>
      <c r="B442" s="92" t="n"/>
      <c r="C442" s="166" t="inlineStr">
        <is>
          <t>01.7.15.02-0051</t>
        </is>
      </c>
      <c r="D442" s="166" t="inlineStr">
        <is>
          <t>Болты анкерные</t>
        </is>
      </c>
      <c r="E442" s="165" t="inlineStr">
        <is>
          <t>т</t>
        </is>
      </c>
      <c r="F442" s="165" t="n">
        <v>0.28687</v>
      </c>
      <c r="G442" s="86" t="n">
        <v>10068</v>
      </c>
      <c r="H442" s="86">
        <f>ROUND(F442*G442,2)</f>
        <v/>
      </c>
      <c r="I442" s="81" t="n"/>
      <c r="J442" s="81" t="n"/>
    </row>
    <row r="443" ht="31.5" customHeight="1" s="73">
      <c r="A443" s="165" t="n">
        <v>427</v>
      </c>
      <c r="B443" s="92" t="n"/>
      <c r="C443" s="166" t="inlineStr">
        <is>
          <t>08.1.03.04-0001</t>
        </is>
      </c>
      <c r="D443" s="166" t="inlineStr">
        <is>
          <t>Блочки</t>
        </is>
      </c>
      <c r="E443" s="165" t="inlineStr">
        <is>
          <t>10 шт</t>
        </is>
      </c>
      <c r="F443" s="165" t="n">
        <v>12.6</v>
      </c>
      <c r="G443" s="86" t="n">
        <v>228</v>
      </c>
      <c r="H443" s="86">
        <f>ROUND(F443*G443,2)</f>
        <v/>
      </c>
      <c r="I443" s="81" t="n"/>
      <c r="J443" s="81" t="n"/>
    </row>
    <row r="444" ht="31.5" customHeight="1" s="73">
      <c r="A444" s="165" t="n">
        <v>428</v>
      </c>
      <c r="B444" s="92" t="n"/>
      <c r="C444" s="166" t="inlineStr">
        <is>
          <t>Прайс из СД ОП</t>
        </is>
      </c>
      <c r="D444" s="166" t="inlineStr">
        <is>
          <t>Стакан монтажный без обратного клапана СК-К-400</t>
        </is>
      </c>
      <c r="E444" s="165" t="inlineStr">
        <is>
          <t>шт.</t>
        </is>
      </c>
      <c r="F444" s="165" t="n">
        <v>3</v>
      </c>
      <c r="G444" s="86" t="n">
        <v>951.5700000000001</v>
      </c>
      <c r="H444" s="86">
        <f>ROUND(F444*G444,2)</f>
        <v/>
      </c>
      <c r="I444" s="81" t="n"/>
      <c r="J444" s="81" t="n"/>
    </row>
    <row r="445" ht="31.5" customHeight="1" s="73">
      <c r="A445" s="165" t="n">
        <v>429</v>
      </c>
      <c r="B445" s="92" t="n"/>
      <c r="C445" s="166" t="inlineStr">
        <is>
          <t>Прайс из СД ОП</t>
        </is>
      </c>
      <c r="D445" s="166" t="inlineStr">
        <is>
          <t>Решетка приточная декоративная РКДМ 700*500</t>
        </is>
      </c>
      <c r="E445" s="165" t="inlineStr">
        <is>
          <t>шт</t>
        </is>
      </c>
      <c r="F445" s="165" t="n">
        <v>7</v>
      </c>
      <c r="G445" s="86" t="n">
        <v>402.91</v>
      </c>
      <c r="H445" s="86">
        <f>ROUND(F445*G445,2)</f>
        <v/>
      </c>
      <c r="I445" s="81" t="n"/>
      <c r="J445" s="81" t="n"/>
    </row>
    <row r="446" ht="47.25" customHeight="1" s="73">
      <c r="A446" s="165" t="n">
        <v>430</v>
      </c>
      <c r="B446" s="92" t="n"/>
      <c r="C446" s="166" t="inlineStr">
        <is>
          <t>23.8.03.11-0652</t>
        </is>
      </c>
      <c r="D446" s="166" t="inlineStr">
        <is>
          <t>Фланцы стальные плоские приварные из стали ВСт3сп2, ВСт3сп3, номинальное давление 1,0 МПа, номинальный диаметр 40 мм</t>
        </is>
      </c>
      <c r="E446" s="165" t="inlineStr">
        <is>
          <t>шт</t>
        </is>
      </c>
      <c r="F446" s="165" t="n">
        <v>122</v>
      </c>
      <c r="G446" s="86" t="n">
        <v>23</v>
      </c>
      <c r="H446" s="86">
        <f>ROUND(F446*G446,2)</f>
        <v/>
      </c>
      <c r="I446" s="81" t="n"/>
      <c r="J446" s="81" t="n"/>
    </row>
    <row r="447" ht="31.5" customHeight="1" s="73">
      <c r="A447" s="165" t="n">
        <v>431</v>
      </c>
      <c r="B447" s="92" t="n"/>
      <c r="C447" s="166" t="inlineStr">
        <is>
          <t>01.7.11.07-0034</t>
        </is>
      </c>
      <c r="D447" s="166" t="inlineStr">
        <is>
          <t>Электроды сварочные Э42А, диаметр 4 мм</t>
        </is>
      </c>
      <c r="E447" s="165" t="inlineStr">
        <is>
          <t>кг</t>
        </is>
      </c>
      <c r="F447" s="165" t="n">
        <v>261.8929296</v>
      </c>
      <c r="G447" s="86" t="n">
        <v>10.57</v>
      </c>
      <c r="H447" s="86">
        <f>ROUND(F447*G447,2)</f>
        <v/>
      </c>
      <c r="I447" s="81" t="n"/>
      <c r="J447" s="81" t="n"/>
    </row>
    <row r="448" ht="31.5" customHeight="1" s="73">
      <c r="A448" s="165" t="n">
        <v>432</v>
      </c>
      <c r="B448" s="92" t="n"/>
      <c r="C448" s="166" t="inlineStr">
        <is>
          <t>21.1.06.09-0151</t>
        </is>
      </c>
      <c r="D448" s="166" t="inlineStr">
        <is>
          <t>Кабель силовой с медными жилами ВВГнг(A)-LS 3х1,5-660</t>
        </is>
      </c>
      <c r="E448" s="165" t="inlineStr">
        <is>
          <t>1000 м</t>
        </is>
      </c>
      <c r="F448" s="165" t="n">
        <v>0.5610000000000001</v>
      </c>
      <c r="G448" s="86" t="n">
        <v>4832.12</v>
      </c>
      <c r="H448" s="86">
        <f>ROUND(F448*G448,2)</f>
        <v/>
      </c>
      <c r="I448" s="81" t="n"/>
      <c r="J448" s="81" t="n"/>
    </row>
    <row r="449" ht="31.5" customHeight="1" s="73">
      <c r="A449" s="165" t="n">
        <v>433</v>
      </c>
      <c r="B449" s="92" t="n"/>
      <c r="C449" s="166" t="inlineStr">
        <is>
          <t>Прайс из СД ОП</t>
        </is>
      </c>
      <c r="D449" s="166" t="inlineStr">
        <is>
          <t>Отвод 90гр. 200*300</t>
        </is>
      </c>
      <c r="E449" s="165" t="inlineStr">
        <is>
          <t>шт.</t>
        </is>
      </c>
      <c r="F449" s="165" t="n">
        <v>11</v>
      </c>
      <c r="G449" s="86" t="n">
        <v>242.56</v>
      </c>
      <c r="H449" s="86">
        <f>ROUND(F449*G449,2)</f>
        <v/>
      </c>
      <c r="I449" s="81" t="n"/>
      <c r="J449" s="81" t="n"/>
    </row>
    <row r="450" ht="47.25" customHeight="1" s="73">
      <c r="A450" s="165" t="n">
        <v>434</v>
      </c>
      <c r="B450" s="92" t="n"/>
      <c r="C450" s="166" t="inlineStr">
        <is>
          <t>08.4.01.02-0011</t>
        </is>
      </c>
      <c r="D450" s="166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E450" s="165" t="inlineStr">
        <is>
          <t>т</t>
        </is>
      </c>
      <c r="F450" s="165" t="n">
        <v>0.451755</v>
      </c>
      <c r="G450" s="86" t="n">
        <v>5804</v>
      </c>
      <c r="H450" s="86">
        <f>ROUND(F450*G450,2)</f>
        <v/>
      </c>
      <c r="I450" s="81" t="n"/>
      <c r="J450" s="81" t="n"/>
    </row>
    <row r="451" ht="31.5" customHeight="1" s="73">
      <c r="A451" s="165" t="n">
        <v>435</v>
      </c>
      <c r="B451" s="92" t="n"/>
      <c r="C451" s="166" t="inlineStr">
        <is>
          <t>19.2.01.04-0021</t>
        </is>
      </c>
      <c r="D451" s="166" t="inlineStr">
        <is>
          <t>Вставки гибкие к радиальным (центробежным) вентиляторам из парусины и сортовой стали</t>
        </is>
      </c>
      <c r="E451" s="165" t="inlineStr">
        <is>
          <t>м2</t>
        </is>
      </c>
      <c r="F451" s="165" t="n">
        <v>12.2</v>
      </c>
      <c r="G451" s="86" t="n">
        <v>213.92</v>
      </c>
      <c r="H451" s="86">
        <f>ROUND(F451*G451,2)</f>
        <v/>
      </c>
      <c r="I451" s="81" t="n"/>
      <c r="J451" s="81" t="n"/>
    </row>
    <row r="452" ht="47.25" customHeight="1" s="73">
      <c r="A452" s="165" t="n">
        <v>436</v>
      </c>
      <c r="B452" s="92" t="n"/>
      <c r="C452" s="166" t="inlineStr">
        <is>
          <t>18.3.01.04-0001</t>
        </is>
      </c>
      <c r="D452" s="166" t="inlineStr">
        <is>
          <t>Ствол пожарный ручной из алюминиевого сплава АК7, рабочее давление 0,4-0,6 Мпа, длина ствола 265 мм, условный проход 50 мм</t>
        </is>
      </c>
      <c r="E452" s="165" t="inlineStr">
        <is>
          <t>шт</t>
        </is>
      </c>
      <c r="F452" s="165" t="n">
        <v>30</v>
      </c>
      <c r="G452" s="86" t="n">
        <v>82.56999999999999</v>
      </c>
      <c r="H452" s="86">
        <f>ROUND(F452*G452,2)</f>
        <v/>
      </c>
      <c r="I452" s="81" t="n"/>
      <c r="J452" s="81" t="n"/>
    </row>
    <row r="453" ht="63" customHeight="1" s="73">
      <c r="A453" s="165" t="n">
        <v>437</v>
      </c>
      <c r="B453" s="92" t="n"/>
      <c r="C453" s="166" t="inlineStr">
        <is>
          <t>12.2.07.05-0110</t>
        </is>
      </c>
      <c r="D453" s="166" t="inlineStr">
        <is>
          <t>Трубки теплоизоляционные из вспененного полиэтилена типа THERMAFLEX FRZ толщиной: 9 мм, диаметром 22 мм</t>
        </is>
      </c>
      <c r="E453" s="165" t="inlineStr">
        <is>
          <t>10 м</t>
        </is>
      </c>
      <c r="F453" s="165" t="n">
        <v>22</v>
      </c>
      <c r="G453" s="86" t="n">
        <v>112.2</v>
      </c>
      <c r="H453" s="86">
        <f>ROUND(F453*G453,2)</f>
        <v/>
      </c>
      <c r="I453" s="81" t="n"/>
      <c r="J453" s="81" t="n"/>
    </row>
    <row r="454" ht="47.25" customHeight="1" s="73">
      <c r="A454" s="165" t="n">
        <v>438</v>
      </c>
      <c r="B454" s="92" t="n"/>
      <c r="C454" s="166" t="inlineStr">
        <is>
          <t>21.1.06.09-0176</t>
        </is>
      </c>
      <c r="D454" s="166" t="inlineStr">
        <is>
          <t>Кабель силовой с медными жилами ВВГнг(A)-LS 5х2,5-660</t>
        </is>
      </c>
      <c r="E454" s="165" t="inlineStr">
        <is>
          <t>1000 м</t>
        </is>
      </c>
      <c r="F454" s="165" t="n">
        <v>0.204</v>
      </c>
      <c r="G454" s="86" t="n">
        <v>11836.8</v>
      </c>
      <c r="H454" s="86">
        <f>ROUND(F454*G454,2)</f>
        <v/>
      </c>
      <c r="I454" s="81" t="n"/>
      <c r="J454" s="81" t="n"/>
    </row>
    <row r="455" ht="31.5" customHeight="1" s="73">
      <c r="A455" s="165" t="n">
        <v>439</v>
      </c>
      <c r="B455" s="92" t="n"/>
      <c r="C455" s="166" t="inlineStr">
        <is>
          <t>19.4.02.05-0008</t>
        </is>
      </c>
      <c r="D455" s="166" t="inlineStr">
        <is>
          <t>Шумоглушители для прямоугольных воздуховодов марки: LDR 80-50 SYSTEMAIR</t>
        </is>
      </c>
      <c r="E455" s="165" t="inlineStr">
        <is>
          <t>шт</t>
        </is>
      </c>
      <c r="F455" s="165" t="n">
        <v>1</v>
      </c>
      <c r="G455" s="86" t="n">
        <v>2412.1</v>
      </c>
      <c r="H455" s="86">
        <f>ROUND(F455*G455,2)</f>
        <v/>
      </c>
      <c r="I455" s="81" t="n"/>
      <c r="J455" s="81" t="n"/>
    </row>
    <row r="456" ht="31.5" customHeight="1" s="73">
      <c r="A456" s="165" t="n">
        <v>440</v>
      </c>
      <c r="B456" s="92" t="n"/>
      <c r="C456" s="166" t="inlineStr">
        <is>
          <t>05.1.03.11-0002</t>
        </is>
      </c>
      <c r="D456" s="166" t="inlineStr">
        <is>
          <t>Перемычка плитная 2ПП14-4, бетон B15, объем 0,076 м3, расход арматуры 1,43 кг</t>
        </is>
      </c>
      <c r="E456" s="165" t="inlineStr">
        <is>
          <t>шт</t>
        </is>
      </c>
      <c r="F456" s="165" t="n">
        <v>24</v>
      </c>
      <c r="G456" s="86" t="n">
        <v>98.45</v>
      </c>
      <c r="H456" s="86">
        <f>ROUND(F456*G456,2)</f>
        <v/>
      </c>
      <c r="I456" s="81" t="n"/>
      <c r="J456" s="81" t="n"/>
    </row>
    <row r="457" ht="110.25" customHeight="1" s="73">
      <c r="A457" s="165" t="n">
        <v>441</v>
      </c>
      <c r="B457" s="92" t="n"/>
      <c r="C457" s="166" t="inlineStr">
        <is>
          <t>07.2.06.05-0017</t>
        </is>
      </c>
      <c r="D457" s="166" t="inlineStr">
        <is>
          <t>Соединитель профиля одноуровневый потолочный</t>
        </is>
      </c>
      <c r="E457" s="165" t="inlineStr">
        <is>
          <t>100 шт</t>
        </is>
      </c>
      <c r="F457" s="165" t="n">
        <v>14.610354</v>
      </c>
      <c r="G457" s="86" t="n">
        <v>160</v>
      </c>
      <c r="H457" s="86">
        <f>ROUND(F457*G457,2)</f>
        <v/>
      </c>
      <c r="I457" s="81" t="n"/>
      <c r="J457" s="81" t="n"/>
    </row>
    <row r="458" ht="31.5" customHeight="1" s="73">
      <c r="A458" s="165" t="n">
        <v>442</v>
      </c>
      <c r="B458" s="92" t="n"/>
      <c r="C458" s="166" t="inlineStr">
        <is>
          <t>11.1.03.06-0002</t>
        </is>
      </c>
      <c r="D458" s="166" t="inlineStr">
        <is>
          <t>Доска дубовая, сорт II</t>
        </is>
      </c>
      <c r="E458" s="165" t="inlineStr">
        <is>
          <t>м3</t>
        </is>
      </c>
      <c r="F458" s="165" t="n">
        <v>1.624896</v>
      </c>
      <c r="G458" s="86" t="n">
        <v>1410</v>
      </c>
      <c r="H458" s="86">
        <f>ROUND(F458*G458,2)</f>
        <v/>
      </c>
      <c r="I458" s="81" t="n"/>
      <c r="J458" s="81" t="n"/>
    </row>
    <row r="459" ht="31.5" customHeight="1" s="73">
      <c r="A459" s="165" t="n">
        <v>443</v>
      </c>
      <c r="B459" s="92" t="n"/>
      <c r="C459" s="166" t="inlineStr">
        <is>
          <t>20.2.07.03-0005</t>
        </is>
      </c>
      <c r="D459" s="166" t="inlineStr">
        <is>
          <t>Лоток кабельный лестничного типа Л-300, ширина 300 мм</t>
        </is>
      </c>
      <c r="E459" s="165" t="inlineStr">
        <is>
          <t>м</t>
        </is>
      </c>
      <c r="F459" s="165" t="n">
        <v>53.333333</v>
      </c>
      <c r="G459" s="86" t="n">
        <v>42.08</v>
      </c>
      <c r="H459" s="86">
        <f>ROUND(F459*G459,2)</f>
        <v/>
      </c>
      <c r="I459" s="81" t="n"/>
      <c r="J459" s="81" t="n"/>
    </row>
    <row r="460" ht="31.5" customHeight="1" s="73">
      <c r="A460" s="165" t="n">
        <v>444</v>
      </c>
      <c r="B460" s="92" t="n"/>
      <c r="C460" s="166" t="inlineStr">
        <is>
          <t>23.2.02.03-0003</t>
        </is>
      </c>
      <c r="D460" s="166" t="inlineStr">
        <is>
          <t>Трубы медные круглого сечения твердые, универсальные в штангах, размером 10х1 мм</t>
        </is>
      </c>
      <c r="E460" s="165" t="inlineStr">
        <is>
          <t>м</t>
        </is>
      </c>
      <c r="F460" s="165" t="n">
        <v>60</v>
      </c>
      <c r="G460" s="86" t="n">
        <v>37.12</v>
      </c>
      <c r="H460" s="86">
        <f>ROUND(F460*G460,2)</f>
        <v/>
      </c>
      <c r="I460" s="81" t="n"/>
      <c r="J460" s="81" t="n"/>
    </row>
    <row r="461" ht="31.5" customHeight="1" s="73">
      <c r="A461" s="165" t="n">
        <v>445</v>
      </c>
      <c r="B461" s="92" t="n"/>
      <c r="C461" s="166" t="inlineStr">
        <is>
          <t>Прайс из СД ОП</t>
        </is>
      </c>
      <c r="D461" s="166" t="inlineStr">
        <is>
          <t>Консоль ST 41/41/2.5-600 ТУ 5285-002-17919807-2014</t>
        </is>
      </c>
      <c r="E461" s="165" t="inlineStr">
        <is>
          <t>шт</t>
        </is>
      </c>
      <c r="F461" s="165" t="n">
        <v>46</v>
      </c>
      <c r="G461" s="86" t="n">
        <v>48.4</v>
      </c>
      <c r="H461" s="86">
        <f>ROUND(F461*G461,2)</f>
        <v/>
      </c>
      <c r="I461" s="81" t="n"/>
      <c r="J461" s="81" t="n"/>
    </row>
    <row r="462" ht="31.5" customHeight="1" s="73">
      <c r="A462" s="165" t="n">
        <v>446</v>
      </c>
      <c r="B462" s="92" t="n"/>
      <c r="C462" s="166" t="inlineStr">
        <is>
          <t>Прайс из СД ОП</t>
        </is>
      </c>
      <c r="D462" s="166" t="inlineStr">
        <is>
          <t>Рассеиватель для светильника С070 V2-С0-OP00-03.2.0007.15 365/1.18/7.57*1.03</t>
        </is>
      </c>
      <c r="E462" s="165" t="inlineStr">
        <is>
          <t>шт.</t>
        </is>
      </c>
      <c r="F462" s="165" t="n">
        <v>53</v>
      </c>
      <c r="G462" s="86" t="n">
        <v>40.86</v>
      </c>
      <c r="H462" s="86">
        <f>ROUND(F462*G462,2)</f>
        <v/>
      </c>
      <c r="I462" s="81" t="n"/>
      <c r="J462" s="81" t="n"/>
    </row>
    <row r="463">
      <c r="A463" s="165" t="n">
        <v>447</v>
      </c>
      <c r="B463" s="92" t="n"/>
      <c r="C463" s="166" t="inlineStr">
        <is>
          <t>Прайс из СД ОП</t>
        </is>
      </c>
      <c r="D463" s="166" t="inlineStr">
        <is>
          <t>Врезка прямая 500*300</t>
        </is>
      </c>
      <c r="E463" s="165" t="inlineStr">
        <is>
          <t>шт.</t>
        </is>
      </c>
      <c r="F463" s="165" t="n">
        <v>16</v>
      </c>
      <c r="G463" s="86" t="n">
        <v>134.73</v>
      </c>
      <c r="H463" s="86">
        <f>ROUND(F463*G463,2)</f>
        <v/>
      </c>
      <c r="I463" s="81" t="n"/>
      <c r="J463" s="81" t="n"/>
    </row>
    <row r="464" ht="31.5" customHeight="1" s="73">
      <c r="A464" s="165" t="n">
        <v>448</v>
      </c>
      <c r="B464" s="92" t="n"/>
      <c r="C464" s="166" t="inlineStr">
        <is>
          <t>21.1.08.03-0042</t>
        </is>
      </c>
      <c r="D464" s="166" t="inlineStr">
        <is>
          <t>Кабель контрольный КВВГнг(A)-FRLS 5х2,5</t>
        </is>
      </c>
      <c r="E464" s="165" t="inlineStr">
        <is>
          <t>1000 м</t>
        </is>
      </c>
      <c r="F464" s="165" t="n">
        <v>0.102</v>
      </c>
      <c r="G464" s="86" t="n">
        <v>21050.68</v>
      </c>
      <c r="H464" s="86">
        <f>ROUND(F464*G464,2)</f>
        <v/>
      </c>
      <c r="I464" s="81" t="n"/>
      <c r="J464" s="81" t="n"/>
    </row>
    <row r="465" ht="31.5" customHeight="1" s="73">
      <c r="A465" s="165" t="n">
        <v>449</v>
      </c>
      <c r="B465" s="92" t="n"/>
      <c r="C465" s="166" t="inlineStr">
        <is>
          <t>Прайс из СД ОП</t>
        </is>
      </c>
      <c r="D465" s="166" t="inlineStr">
        <is>
          <t>Отвод 90гр. 500*500</t>
        </is>
      </c>
      <c r="E465" s="165" t="inlineStr">
        <is>
          <t>шт.</t>
        </is>
      </c>
      <c r="F465" s="165" t="n">
        <v>5</v>
      </c>
      <c r="G465" s="86" t="n">
        <v>423.79</v>
      </c>
      <c r="H465" s="86">
        <f>ROUND(F465*G465,2)</f>
        <v/>
      </c>
      <c r="I465" s="81" t="n"/>
      <c r="J465" s="81" t="n"/>
    </row>
    <row r="466" ht="63" customHeight="1" s="73">
      <c r="A466" s="165" t="n">
        <v>450</v>
      </c>
      <c r="B466" s="92" t="n"/>
      <c r="C466" s="166" t="inlineStr">
        <is>
          <t>01.7.07.12-0024</t>
        </is>
      </c>
      <c r="D466" s="166" t="inlineStr">
        <is>
          <t>Пленка полиэтиленовая, толщина 0,15 мм</t>
        </is>
      </c>
      <c r="E466" s="165" t="inlineStr">
        <is>
          <t>м2</t>
        </is>
      </c>
      <c r="F466" s="165" t="n">
        <v>580.6</v>
      </c>
      <c r="G466" s="86" t="n">
        <v>3.62</v>
      </c>
      <c r="H466" s="86">
        <f>ROUND(F466*G466,2)</f>
        <v/>
      </c>
      <c r="I466" s="81" t="n"/>
      <c r="J466" s="81" t="n"/>
    </row>
    <row r="467">
      <c r="A467" s="165" t="n">
        <v>451</v>
      </c>
      <c r="B467" s="92" t="n"/>
      <c r="C467" s="166" t="inlineStr">
        <is>
          <t>Прайс из СД ОП</t>
        </is>
      </c>
      <c r="D467" s="166" t="inlineStr">
        <is>
          <t>Отвод 90гр. ф160</t>
        </is>
      </c>
      <c r="E467" s="165" t="inlineStr">
        <is>
          <t>шт.</t>
        </is>
      </c>
      <c r="F467" s="165" t="n">
        <v>24</v>
      </c>
      <c r="G467" s="86" t="n">
        <v>87.39</v>
      </c>
      <c r="H467" s="86">
        <f>ROUND(F467*G467,2)</f>
        <v/>
      </c>
      <c r="I467" s="81" t="n"/>
      <c r="J467" s="81" t="n"/>
    </row>
    <row r="468" ht="31.5" customHeight="1" s="73">
      <c r="A468" s="165" t="n">
        <v>452</v>
      </c>
      <c r="B468" s="92" t="n"/>
      <c r="C468" s="166" t="inlineStr">
        <is>
          <t>23.8.03.06-0009</t>
        </is>
      </c>
      <c r="D468" s="166" t="inlineStr">
        <is>
          <t>Сгоны стальные с муфтой и контргайкой, номинальный диаметр 40 мм</t>
        </is>
      </c>
      <c r="E468" s="165" t="inlineStr">
        <is>
          <t>шт</t>
        </is>
      </c>
      <c r="F468" s="165" t="n">
        <v>111</v>
      </c>
      <c r="G468" s="86" t="n">
        <v>18.88</v>
      </c>
      <c r="H468" s="86">
        <f>ROUND(F468*G468,2)</f>
        <v/>
      </c>
      <c r="I468" s="81" t="n"/>
      <c r="J468" s="81" t="n"/>
    </row>
    <row r="469" ht="31.5" customHeight="1" s="73">
      <c r="A469" s="165" t="n">
        <v>453</v>
      </c>
      <c r="B469" s="92" t="n"/>
      <c r="C469" s="166" t="inlineStr">
        <is>
          <t>Прайс из СД ОП</t>
        </is>
      </c>
      <c r="D469" s="166" t="inlineStr">
        <is>
          <t>Переход. 2780*2010/2300*1800</t>
        </is>
      </c>
      <c r="E469" s="165" t="inlineStr">
        <is>
          <t>шт.</t>
        </is>
      </c>
      <c r="F469" s="165" t="n">
        <v>2</v>
      </c>
      <c r="G469" s="86" t="n">
        <v>1041.01</v>
      </c>
      <c r="H469" s="86">
        <f>ROUND(F469*G469,2)</f>
        <v/>
      </c>
      <c r="I469" s="81" t="n"/>
      <c r="J469" s="81" t="n"/>
    </row>
    <row r="470" ht="47.25" customHeight="1" s="73">
      <c r="A470" s="165" t="n">
        <v>454</v>
      </c>
      <c r="B470" s="92" t="n"/>
      <c r="C470" s="166" t="inlineStr">
        <is>
          <t>08.1.02.03-0001</t>
        </is>
      </c>
      <c r="D470" s="166" t="inlineStr">
        <is>
          <t>Аквилон из оцинкованной стали с полимерным покрытием</t>
        </is>
      </c>
      <c r="E470" s="165" t="inlineStr">
        <is>
          <t>м</t>
        </is>
      </c>
      <c r="F470" s="165" t="n">
        <v>65.352</v>
      </c>
      <c r="G470" s="86" t="n">
        <v>31.05</v>
      </c>
      <c r="H470" s="86">
        <f>ROUND(F470*G470,2)</f>
        <v/>
      </c>
      <c r="I470" s="81" t="n"/>
      <c r="J470" s="81" t="n"/>
    </row>
    <row r="471">
      <c r="A471" s="165" t="n">
        <v>455</v>
      </c>
      <c r="B471" s="92" t="n"/>
      <c r="C471" s="166" t="inlineStr">
        <is>
          <t>Прайс из СД ОП</t>
        </is>
      </c>
      <c r="D471" s="166" t="inlineStr">
        <is>
          <t>Отвод 90гр. 800*2200</t>
        </is>
      </c>
      <c r="E471" s="165" t="inlineStr">
        <is>
          <t>шт.</t>
        </is>
      </c>
      <c r="F471" s="165" t="n">
        <v>2</v>
      </c>
      <c r="G471" s="86" t="n">
        <v>1014.23</v>
      </c>
      <c r="H471" s="86">
        <f>ROUND(F471*G471,2)</f>
        <v/>
      </c>
      <c r="I471" s="81" t="n"/>
      <c r="J471" s="81" t="n"/>
    </row>
    <row r="472" ht="31.5" customHeight="1" s="73">
      <c r="A472" s="165" t="n">
        <v>456</v>
      </c>
      <c r="B472" s="92" t="n"/>
      <c r="C472" s="166" t="inlineStr">
        <is>
          <t>11.2.13.04-0012</t>
        </is>
      </c>
      <c r="D472" s="166" t="inlineStr">
        <is>
          <t>Щиты из досок, толщина 40 мм</t>
        </is>
      </c>
      <c r="E472" s="165" t="inlineStr">
        <is>
          <t>м2</t>
        </is>
      </c>
      <c r="F472" s="165" t="n">
        <v>35.172</v>
      </c>
      <c r="G472" s="86" t="n">
        <v>57.63</v>
      </c>
      <c r="H472" s="86">
        <f>ROUND(F472*G472,2)</f>
        <v/>
      </c>
      <c r="I472" s="81" t="n"/>
      <c r="J472" s="81" t="n"/>
    </row>
    <row r="473" ht="47.25" customHeight="1" s="73">
      <c r="A473" s="165" t="n">
        <v>457</v>
      </c>
      <c r="B473" s="92" t="n"/>
      <c r="C473" s="166" t="inlineStr">
        <is>
          <t>01.7.06.14-0036</t>
        </is>
      </c>
      <c r="D473" s="166" t="inlineStr">
        <is>
          <t>Лента самоклеящаяся термоизоляционная на основе вспененного каучука для герметизации стыков рулонной теплоизоляции, 3х50 мм</t>
        </is>
      </c>
      <c r="E473" s="165" t="inlineStr">
        <is>
          <t>м</t>
        </is>
      </c>
      <c r="F473" s="165" t="n">
        <v>675</v>
      </c>
      <c r="G473" s="86" t="n">
        <v>3</v>
      </c>
      <c r="H473" s="86">
        <f>ROUND(F473*G473,2)</f>
        <v/>
      </c>
      <c r="I473" s="81" t="n"/>
      <c r="J473" s="81" t="n"/>
    </row>
    <row r="474" ht="31.5" customHeight="1" s="73">
      <c r="A474" s="165" t="n">
        <v>458</v>
      </c>
      <c r="B474" s="92" t="n"/>
      <c r="C474" s="166" t="inlineStr">
        <is>
          <t>Прайс из СД ОП</t>
        </is>
      </c>
      <c r="D474" s="166" t="inlineStr">
        <is>
          <t>Врезка прямая 800*400</t>
        </is>
      </c>
      <c r="E474" s="165" t="inlineStr">
        <is>
          <t>шт.</t>
        </is>
      </c>
      <c r="F474" s="165" t="n">
        <v>14</v>
      </c>
      <c r="G474" s="86" t="n">
        <v>144.25</v>
      </c>
      <c r="H474" s="86">
        <f>ROUND(F474*G474,2)</f>
        <v/>
      </c>
      <c r="I474" s="81" t="n"/>
      <c r="J474" s="81" t="n"/>
    </row>
    <row r="475" ht="31.5" customHeight="1" s="73">
      <c r="A475" s="165" t="n">
        <v>459</v>
      </c>
      <c r="B475" s="92" t="n"/>
      <c r="C475" s="166" t="inlineStr">
        <is>
          <t>19.4.02.04-1020</t>
        </is>
      </c>
      <c r="D475" s="166" t="inlineStr">
        <is>
          <t>Шумоглушители для круглых воздуховодов 315/600</t>
        </is>
      </c>
      <c r="E475" s="165" t="inlineStr">
        <is>
          <t>шт</t>
        </is>
      </c>
      <c r="F475" s="165" t="n">
        <v>2</v>
      </c>
      <c r="G475" s="86" t="n">
        <v>988.76</v>
      </c>
      <c r="H475" s="86">
        <f>ROUND(F475*G475,2)</f>
        <v/>
      </c>
      <c r="I475" s="81" t="n"/>
      <c r="J475" s="81" t="n"/>
    </row>
    <row r="476" ht="31.5" customHeight="1" s="73">
      <c r="A476" s="165" t="n">
        <v>460</v>
      </c>
      <c r="B476" s="92" t="n"/>
      <c r="C476" s="166" t="inlineStr">
        <is>
          <t>Прайс из СД ОП</t>
        </is>
      </c>
      <c r="D476" s="166" t="inlineStr">
        <is>
          <t>Отвод 45гр. 250*400</t>
        </is>
      </c>
      <c r="E476" s="165" t="inlineStr">
        <is>
          <t>шт.</t>
        </is>
      </c>
      <c r="F476" s="165" t="n">
        <v>8</v>
      </c>
      <c r="G476" s="86" t="n">
        <v>246.23</v>
      </c>
      <c r="H476" s="86">
        <f>ROUND(F476*G476,2)</f>
        <v/>
      </c>
      <c r="I476" s="81" t="n"/>
      <c r="J476" s="81" t="n"/>
    </row>
    <row r="477" ht="63" customHeight="1" s="73">
      <c r="A477" s="165" t="n">
        <v>461</v>
      </c>
      <c r="B477" s="92" t="n"/>
      <c r="C477" s="166" t="inlineStr">
        <is>
          <t>Прайс из СД ОП</t>
        </is>
      </c>
      <c r="D477" s="166" t="inlineStr">
        <is>
          <t>Переход. 2444*2110/2500*1500</t>
        </is>
      </c>
      <c r="E477" s="165" t="inlineStr">
        <is>
          <t>шт.</t>
        </is>
      </c>
      <c r="F477" s="165" t="n">
        <v>2</v>
      </c>
      <c r="G477" s="86" t="n">
        <v>967.71</v>
      </c>
      <c r="H477" s="86">
        <f>ROUND(F477*G477,2)</f>
        <v/>
      </c>
      <c r="I477" s="81" t="n"/>
      <c r="J477" s="81" t="n"/>
    </row>
    <row r="478" ht="31.5" customHeight="1" s="73">
      <c r="A478" s="165" t="n">
        <v>462</v>
      </c>
      <c r="B478" s="92" t="n"/>
      <c r="C478" s="166" t="inlineStr">
        <is>
          <t>01.7.15.14-0044</t>
        </is>
      </c>
      <c r="D478" s="166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E478" s="165" t="inlineStr">
        <is>
          <t>100 шт</t>
        </is>
      </c>
      <c r="F478" s="165" t="n">
        <v>966.485602</v>
      </c>
      <c r="G478" s="86" t="n">
        <v>2</v>
      </c>
      <c r="H478" s="86">
        <f>ROUND(F478*G478,2)</f>
        <v/>
      </c>
      <c r="I478" s="81" t="n"/>
      <c r="J478" s="81" t="n"/>
    </row>
    <row r="479" ht="31.5" customHeight="1" s="73">
      <c r="A479" s="165" t="n">
        <v>463</v>
      </c>
      <c r="B479" s="92" t="n"/>
      <c r="C479" s="166" t="inlineStr">
        <is>
          <t>Прайс из СД ОП</t>
        </is>
      </c>
      <c r="D479" s="166" t="inlineStr">
        <is>
          <t>Отвод 90гр. переменного сечения 350*350/350*350</t>
        </is>
      </c>
      <c r="E479" s="165" t="inlineStr">
        <is>
          <t>шт.</t>
        </is>
      </c>
      <c r="F479" s="165" t="n">
        <v>5</v>
      </c>
      <c r="G479" s="86" t="n">
        <v>385.84</v>
      </c>
      <c r="H479" s="86">
        <f>ROUND(F479*G479,2)</f>
        <v/>
      </c>
      <c r="I479" s="81" t="n"/>
      <c r="J479" s="81" t="n"/>
    </row>
    <row r="480" ht="31.5" customHeight="1" s="73">
      <c r="A480" s="165" t="n">
        <v>464</v>
      </c>
      <c r="B480" s="92" t="n"/>
      <c r="C480" s="166" t="inlineStr">
        <is>
          <t>19.3.02.08-0032</t>
        </is>
      </c>
      <c r="D480" s="166" t="inlineStr">
        <is>
          <t>Трубки дренажные (шланги) гофрированные для систем кондиционирования, диаметр 20 мм</t>
        </is>
      </c>
      <c r="E480" s="165" t="inlineStr">
        <is>
          <t>10 м</t>
        </is>
      </c>
      <c r="F480" s="165" t="n">
        <v>20</v>
      </c>
      <c r="G480" s="86" t="n">
        <v>96.2</v>
      </c>
      <c r="H480" s="86">
        <f>ROUND(F480*G480,2)</f>
        <v/>
      </c>
      <c r="I480" s="81" t="n"/>
      <c r="J480" s="81" t="n"/>
    </row>
    <row r="481" ht="31.5" customHeight="1" s="73">
      <c r="A481" s="165" t="n">
        <v>465</v>
      </c>
      <c r="B481" s="92" t="n"/>
      <c r="C481" s="166" t="inlineStr">
        <is>
          <t>Прайс из СД ОП</t>
        </is>
      </c>
      <c r="D481" s="166" t="inlineStr">
        <is>
          <t>Отвод 90гр. ф200</t>
        </is>
      </c>
      <c r="E481" s="165" t="inlineStr">
        <is>
          <t>шт.</t>
        </is>
      </c>
      <c r="F481" s="165" t="n">
        <v>17</v>
      </c>
      <c r="G481" s="86" t="n">
        <v>112.46</v>
      </c>
      <c r="H481" s="86">
        <f>ROUND(F481*G481,2)</f>
        <v/>
      </c>
      <c r="I481" s="81" t="n"/>
      <c r="J481" s="81" t="n"/>
    </row>
    <row r="482" ht="31.5" customHeight="1" s="73">
      <c r="A482" s="165" t="n">
        <v>466</v>
      </c>
      <c r="B482" s="92" t="n"/>
      <c r="C482" s="166" t="inlineStr">
        <is>
          <t>01.3.01.03-0002</t>
        </is>
      </c>
      <c r="D482" s="166" t="inlineStr">
        <is>
          <t>Керосин для технических целей</t>
        </is>
      </c>
      <c r="E482" s="165" t="inlineStr">
        <is>
          <t>т</t>
        </is>
      </c>
      <c r="F482" s="165" t="n">
        <v>0.730868</v>
      </c>
      <c r="G482" s="86" t="n">
        <v>2606.9</v>
      </c>
      <c r="H482" s="86">
        <f>ROUND(F482*G482,2)</f>
        <v/>
      </c>
      <c r="I482" s="81" t="n"/>
      <c r="J482" s="81" t="n"/>
    </row>
    <row r="483" ht="31.5" customHeight="1" s="73">
      <c r="A483" s="165" t="n">
        <v>467</v>
      </c>
      <c r="B483" s="92" t="n"/>
      <c r="C483" s="166" t="inlineStr">
        <is>
          <t>20.4.03.06-0001</t>
        </is>
      </c>
      <c r="D483" s="166" t="inlineStr">
        <is>
          <t>Розетка для скрытой проводки на 2 модуля 16А 250В с заземлением и крышкой</t>
        </is>
      </c>
      <c r="E483" s="165" t="inlineStr">
        <is>
          <t>100 шт</t>
        </is>
      </c>
      <c r="F483" s="165" t="n">
        <v>0.5</v>
      </c>
      <c r="G483" s="86" t="n">
        <v>3803.54</v>
      </c>
      <c r="H483" s="86">
        <f>ROUND(F483*G483,2)</f>
        <v/>
      </c>
      <c r="I483" s="81" t="n"/>
      <c r="J483" s="81" t="n"/>
    </row>
    <row r="484" ht="31.5" customHeight="1" s="73">
      <c r="A484" s="165" t="n">
        <v>468</v>
      </c>
      <c r="B484" s="92" t="n"/>
      <c r="C484" s="166" t="inlineStr">
        <is>
          <t>07.2.06.04-0071</t>
        </is>
      </c>
      <c r="D484" s="166" t="inlineStr">
        <is>
          <t>Подвес анкерный для профиля ПП-1-1, ПП-1-2</t>
        </is>
      </c>
      <c r="E484" s="165" t="inlineStr">
        <is>
          <t>100 шт</t>
        </is>
      </c>
      <c r="F484" s="165" t="n">
        <v>25</v>
      </c>
      <c r="G484" s="86" t="n">
        <v>74.90000000000001</v>
      </c>
      <c r="H484" s="86">
        <f>ROUND(F484*G484,2)</f>
        <v/>
      </c>
      <c r="I484" s="81" t="n"/>
      <c r="J484" s="81" t="n"/>
    </row>
    <row r="485" ht="31.5" customHeight="1" s="73">
      <c r="A485" s="165" t="n">
        <v>469</v>
      </c>
      <c r="B485" s="92" t="n"/>
      <c r="C485" s="166" t="inlineStr">
        <is>
          <t>Прайс из СД ОП</t>
        </is>
      </c>
      <c r="D485" s="166" t="inlineStr">
        <is>
          <t>Отвод 45гр. 300*300</t>
        </is>
      </c>
      <c r="E485" s="165" t="inlineStr">
        <is>
          <t>шт.</t>
        </is>
      </c>
      <c r="F485" s="165" t="n">
        <v>8</v>
      </c>
      <c r="G485" s="86" t="n">
        <v>225.9</v>
      </c>
      <c r="H485" s="86">
        <f>ROUND(F485*G485,2)</f>
        <v/>
      </c>
      <c r="I485" s="81" t="n"/>
      <c r="J485" s="81" t="n"/>
    </row>
    <row r="486" ht="31.5" customHeight="1" s="73">
      <c r="A486" s="165" t="n">
        <v>470</v>
      </c>
      <c r="B486" s="92" t="n"/>
      <c r="C486" s="166" t="inlineStr">
        <is>
          <t>19.2.03.02-0119</t>
        </is>
      </c>
      <c r="D486" s="166" t="inlineStr">
        <is>
          <t>Решетки вентиляционные алюминиевые "АРКТОС" типа: АМР, размером 200х300 мм</t>
        </is>
      </c>
      <c r="E486" s="165" t="inlineStr">
        <is>
          <t>шт</t>
        </is>
      </c>
      <c r="F486" s="165" t="n">
        <v>10</v>
      </c>
      <c r="G486" s="86" t="n">
        <v>180.4</v>
      </c>
      <c r="H486" s="86">
        <f>ROUND(F486*G486,2)</f>
        <v/>
      </c>
      <c r="I486" s="81" t="n"/>
      <c r="J486" s="81" t="n"/>
    </row>
    <row r="487" ht="31.5" customHeight="1" s="73">
      <c r="A487" s="165" t="n">
        <v>471</v>
      </c>
      <c r="B487" s="92" t="n"/>
      <c r="C487" s="166" t="inlineStr">
        <is>
          <t>25.2.01.01-0001</t>
        </is>
      </c>
      <c r="D487" s="166" t="inlineStr">
        <is>
          <t>Бирки-оконцеватели</t>
        </is>
      </c>
      <c r="E487" s="165" t="inlineStr">
        <is>
          <t>100 шт</t>
        </is>
      </c>
      <c r="F487" s="165" t="n">
        <v>28.5396</v>
      </c>
      <c r="G487" s="86" t="n">
        <v>63</v>
      </c>
      <c r="H487" s="86">
        <f>ROUND(F487*G487,2)</f>
        <v/>
      </c>
      <c r="I487" s="81" t="n"/>
      <c r="J487" s="81" t="n"/>
    </row>
    <row r="488">
      <c r="A488" s="165" t="n">
        <v>472</v>
      </c>
      <c r="B488" s="92" t="n"/>
      <c r="C488" s="166" t="inlineStr">
        <is>
          <t>Прайс из СД ОП</t>
        </is>
      </c>
      <c r="D488" s="166" t="inlineStr">
        <is>
          <t>Заглушка 2800*800</t>
        </is>
      </c>
      <c r="E488" s="165" t="inlineStr">
        <is>
          <t>шт.</t>
        </is>
      </c>
      <c r="F488" s="165" t="n">
        <v>4</v>
      </c>
      <c r="G488" s="86" t="n">
        <v>449.43</v>
      </c>
      <c r="H488" s="86">
        <f>ROUND(F488*G488,2)</f>
        <v/>
      </c>
      <c r="I488" s="81" t="n"/>
      <c r="J488" s="81" t="n"/>
    </row>
    <row r="489" ht="78.75" customHeight="1" s="73">
      <c r="A489" s="165" t="n">
        <v>473</v>
      </c>
      <c r="B489" s="92" t="n"/>
      <c r="C489" s="166" t="inlineStr">
        <is>
          <t>08.4.02.03-0021</t>
        </is>
      </c>
      <c r="D489" s="166" t="inlineStr">
        <is>
          <t>Каркасы и сетки арматурные плоские, собранные и сваренные (связанные) в арматурные изделия, класс ВР-I, диаметр 4 мм</t>
        </is>
      </c>
      <c r="E489" s="165" t="inlineStr">
        <is>
          <t>т</t>
        </is>
      </c>
      <c r="F489" s="165" t="n">
        <v>0.20359</v>
      </c>
      <c r="G489" s="86" t="n">
        <v>8817.17</v>
      </c>
      <c r="H489" s="86">
        <f>ROUND(F489*G489,2)</f>
        <v/>
      </c>
      <c r="I489" s="81" t="n"/>
      <c r="J489" s="81" t="n"/>
    </row>
    <row r="490" ht="63" customHeight="1" s="73">
      <c r="A490" s="165" t="n">
        <v>474</v>
      </c>
      <c r="B490" s="92" t="n"/>
      <c r="C490" s="166" t="inlineStr">
        <is>
          <t>14.5.11.03-0001</t>
        </is>
      </c>
      <c r="D490" s="166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E490" s="165" t="inlineStr">
        <is>
          <t>кг</t>
        </is>
      </c>
      <c r="F490" s="165" t="n">
        <v>240.2682</v>
      </c>
      <c r="G490" s="86" t="n">
        <v>7.46</v>
      </c>
      <c r="H490" s="86">
        <f>ROUND(F490*G490,2)</f>
        <v/>
      </c>
      <c r="I490" s="81" t="n"/>
      <c r="J490" s="81" t="n"/>
    </row>
    <row r="491" ht="31.5" customHeight="1" s="73">
      <c r="A491" s="165" t="n">
        <v>475</v>
      </c>
      <c r="B491" s="92" t="n"/>
      <c r="C491" s="166" t="inlineStr">
        <is>
          <t>08.3.02.01-0041</t>
        </is>
      </c>
      <c r="D491" s="166" t="inlineStr">
        <is>
          <t>Лента стальная упаковочная мягкая нормальной точности 0,7х20-50 мм</t>
        </is>
      </c>
      <c r="E491" s="165" t="inlineStr">
        <is>
          <t>т</t>
        </is>
      </c>
      <c r="F491" s="165" t="n">
        <v>0.2353843</v>
      </c>
      <c r="G491" s="86" t="n">
        <v>7590</v>
      </c>
      <c r="H491" s="86">
        <f>ROUND(F491*G491,2)</f>
        <v/>
      </c>
      <c r="I491" s="81" t="n"/>
      <c r="J491" s="81" t="n"/>
    </row>
    <row r="492" ht="47.25" customHeight="1" s="73">
      <c r="A492" s="165" t="n">
        <v>476</v>
      </c>
      <c r="B492" s="92" t="n"/>
      <c r="C492" s="166" t="inlineStr">
        <is>
          <t>19.3.01.01-0001</t>
        </is>
      </c>
      <c r="D492" s="166" t="inlineStr">
        <is>
          <t>Дроссель-клапаны в обечайке с сектором управления из тонколистовой оцинкованной и сортовой стали, круглые, диаметр до 280 мм</t>
        </is>
      </c>
      <c r="E492" s="165" t="inlineStr">
        <is>
          <t>шт</t>
        </is>
      </c>
      <c r="F492" s="165" t="n">
        <v>35</v>
      </c>
      <c r="G492" s="86" t="n">
        <v>50.7</v>
      </c>
      <c r="H492" s="86">
        <f>ROUND(F492*G492,2)</f>
        <v/>
      </c>
      <c r="I492" s="81" t="n"/>
      <c r="J492" s="81" t="n"/>
    </row>
    <row r="493" ht="31.5" customHeight="1" s="73">
      <c r="A493" s="165" t="n">
        <v>477</v>
      </c>
      <c r="B493" s="92" t="n"/>
      <c r="C493" s="166" t="inlineStr">
        <is>
          <t>05.1.03.11-0005</t>
        </is>
      </c>
      <c r="D493" s="166" t="inlineStr">
        <is>
          <t>Перемычка плитная 2ПП21-6, бетон B15, объем 0,11 м3, расход арматуры 2,91 кг</t>
        </is>
      </c>
      <c r="E493" s="165" t="inlineStr">
        <is>
          <t>шт</t>
        </is>
      </c>
      <c r="F493" s="165" t="n">
        <v>11</v>
      </c>
      <c r="G493" s="86" t="n">
        <v>159.2</v>
      </c>
      <c r="H493" s="86">
        <f>ROUND(F493*G493,2)</f>
        <v/>
      </c>
      <c r="I493" s="81" t="n"/>
      <c r="J493" s="81" t="n"/>
    </row>
    <row r="494" ht="78.75" customHeight="1" s="73">
      <c r="A494" s="165" t="n">
        <v>478</v>
      </c>
      <c r="B494" s="92" t="n"/>
      <c r="C494" s="166" t="inlineStr">
        <is>
          <t>01.6.03.04-0092</t>
        </is>
      </c>
      <c r="D494" s="166" t="inlineStr">
        <is>
          <t>Линолеум коммерческий гетерогенный: "ТАРКЕТТ ACCZENT MINERAL AS", с антистатическим эффектом (толщина 2 мм, толщина защитного слоя 0,7 мм, класс 34/43, пож. безопасность Г1, В2, РП1, Д2, Т2)</t>
        </is>
      </c>
      <c r="E494" s="165" t="inlineStr">
        <is>
          <t>м2</t>
        </is>
      </c>
      <c r="F494" s="165" t="n">
        <v>18.48</v>
      </c>
      <c r="G494" s="86" t="n">
        <v>94.48</v>
      </c>
      <c r="H494" s="86">
        <f>ROUND(F494*G494,2)</f>
        <v/>
      </c>
      <c r="I494" s="81" t="n"/>
      <c r="J494" s="81" t="n"/>
    </row>
    <row r="495" ht="31.5" customHeight="1" s="73">
      <c r="A495" s="165" t="n">
        <v>479</v>
      </c>
      <c r="B495" s="92" t="n"/>
      <c r="C495" s="166" t="inlineStr">
        <is>
          <t>19.2.03.02-0120</t>
        </is>
      </c>
      <c r="D495" s="166" t="inlineStr">
        <is>
          <t>Решетки вентиляционные алюминиевые "АРКТОС" типа: АМР, размером 200х400 мм</t>
        </is>
      </c>
      <c r="E495" s="165" t="inlineStr">
        <is>
          <t>шт</t>
        </is>
      </c>
      <c r="F495" s="165" t="n">
        <v>8</v>
      </c>
      <c r="G495" s="86" t="n">
        <v>218.2</v>
      </c>
      <c r="H495" s="86">
        <f>ROUND(F495*G495,2)</f>
        <v/>
      </c>
      <c r="I495" s="81" t="n"/>
      <c r="J495" s="81" t="n"/>
    </row>
    <row r="496" ht="78.75" customHeight="1" s="73">
      <c r="A496" s="165" t="n">
        <v>480</v>
      </c>
      <c r="B496" s="92" t="n"/>
      <c r="C496" s="166" t="inlineStr">
        <is>
          <t>14.1.06.02-0017</t>
        </is>
      </c>
      <c r="D496" s="166" t="inlineStr">
        <is>
          <t>Клей для плитки КРЕПС "Стандарт"</t>
        </is>
      </c>
      <c r="E496" s="165" t="inlineStr">
        <is>
          <t>т</t>
        </is>
      </c>
      <c r="F496" s="165" t="n">
        <v>0.50148</v>
      </c>
      <c r="G496" s="86" t="n">
        <v>3479.26</v>
      </c>
      <c r="H496" s="86">
        <f>ROUND(F496*G496,2)</f>
        <v/>
      </c>
      <c r="I496" s="81" t="n"/>
      <c r="J496" s="81" t="n"/>
    </row>
    <row r="497" ht="31.5" customHeight="1" s="73">
      <c r="A497" s="165" t="n">
        <v>481</v>
      </c>
      <c r="B497" s="92" t="n"/>
      <c r="C497" s="166" t="inlineStr">
        <is>
          <t>Прайс из СД ОП</t>
        </is>
      </c>
      <c r="D497" s="166" t="inlineStr">
        <is>
          <t>Врезка прямая 300*150</t>
        </is>
      </c>
      <c r="E497" s="165" t="inlineStr">
        <is>
          <t>шт.</t>
        </is>
      </c>
      <c r="F497" s="165" t="n">
        <v>20</v>
      </c>
      <c r="G497" s="86" t="n">
        <v>86.83</v>
      </c>
      <c r="H497" s="86">
        <f>ROUND(F497*G497,2)</f>
        <v/>
      </c>
      <c r="I497" s="81" t="n"/>
      <c r="J497" s="81" t="n"/>
    </row>
    <row r="498" ht="31.5" customHeight="1" s="73">
      <c r="A498" s="165" t="n">
        <v>482</v>
      </c>
      <c r="B498" s="92" t="n"/>
      <c r="C498" s="166" t="inlineStr">
        <is>
          <t>18.2.01.04-0001</t>
        </is>
      </c>
      <c r="D498" s="166" t="inlineStr">
        <is>
          <t>Раковины лабораторные керамические шамотированные РЛ, размер 600х400х580 мм</t>
        </is>
      </c>
      <c r="E498" s="165" t="inlineStr">
        <is>
          <t>шт</t>
        </is>
      </c>
      <c r="F498" s="165" t="n">
        <v>2</v>
      </c>
      <c r="G498" s="86" t="n">
        <v>865.6</v>
      </c>
      <c r="H498" s="86">
        <f>ROUND(F498*G498,2)</f>
        <v/>
      </c>
      <c r="I498" s="81" t="n"/>
      <c r="J498" s="81" t="n"/>
    </row>
    <row r="499" ht="31.5" customHeight="1" s="73">
      <c r="A499" s="165" t="n">
        <v>483</v>
      </c>
      <c r="B499" s="92" t="n"/>
      <c r="C499" s="166" t="inlineStr">
        <is>
          <t>Прайс из СД ОП</t>
        </is>
      </c>
      <c r="D499" s="166" t="inlineStr">
        <is>
          <t>Отвод 90гр. 300*200</t>
        </is>
      </c>
      <c r="E499" s="165" t="inlineStr">
        <is>
          <t>шт.</t>
        </is>
      </c>
      <c r="F499" s="165" t="n">
        <v>6</v>
      </c>
      <c r="G499" s="86" t="n">
        <v>284.02</v>
      </c>
      <c r="H499" s="86">
        <f>ROUND(F499*G499,2)</f>
        <v/>
      </c>
      <c r="I499" s="81" t="n"/>
      <c r="J499" s="81" t="n"/>
    </row>
    <row r="500" ht="31.5" customHeight="1" s="73">
      <c r="A500" s="165" t="n">
        <v>484</v>
      </c>
      <c r="B500" s="92" t="n"/>
      <c r="C500" s="166" t="inlineStr">
        <is>
          <t>23.2.02.03-0001</t>
        </is>
      </c>
      <c r="D500" s="166" t="inlineStr">
        <is>
          <t>Трубы медные круглого сечения твердые, универсальные в штангах, размером 6х1 мм</t>
        </is>
      </c>
      <c r="E500" s="165" t="inlineStr">
        <is>
          <t>м</t>
        </is>
      </c>
      <c r="F500" s="165" t="n">
        <v>70</v>
      </c>
      <c r="G500" s="86" t="n">
        <v>24.27</v>
      </c>
      <c r="H500" s="86">
        <f>ROUND(F500*G500,2)</f>
        <v/>
      </c>
      <c r="I500" s="81" t="n"/>
      <c r="J500" s="81" t="n"/>
    </row>
    <row r="501" ht="31.5" customHeight="1" s="73">
      <c r="A501" s="165" t="n">
        <v>485</v>
      </c>
      <c r="B501" s="92" t="n"/>
      <c r="C501" s="166" t="inlineStr">
        <is>
          <t>Прайс из СД ОП</t>
        </is>
      </c>
      <c r="D501" s="166" t="inlineStr">
        <is>
          <t>Врезка прямая 400*200</t>
        </is>
      </c>
      <c r="E501" s="165" t="inlineStr">
        <is>
          <t>шт.</t>
        </is>
      </c>
      <c r="F501" s="165" t="n">
        <v>16</v>
      </c>
      <c r="G501" s="86" t="n">
        <v>105.32</v>
      </c>
      <c r="H501" s="86">
        <f>ROUND(F501*G501,2)</f>
        <v/>
      </c>
      <c r="I501" s="81" t="n"/>
      <c r="J501" s="81" t="n"/>
    </row>
    <row r="502" ht="31.5" customHeight="1" s="73">
      <c r="A502" s="165" t="n">
        <v>486</v>
      </c>
      <c r="B502" s="92" t="n"/>
      <c r="C502" s="166" t="inlineStr">
        <is>
          <t>07.2.07.04-0007</t>
        </is>
      </c>
      <c r="D502" s="166" t="inlineStr">
        <is>
          <t>Конструкции стальные индивидуальные решетчатые сварные, масса до 0,1 т</t>
        </is>
      </c>
      <c r="E502" s="165" t="inlineStr">
        <is>
          <t>т</t>
        </is>
      </c>
      <c r="F502" s="165" t="n">
        <v>0.142</v>
      </c>
      <c r="G502" s="86" t="n">
        <v>11500</v>
      </c>
      <c r="H502" s="86">
        <f>ROUND(F502*G502,2)</f>
        <v/>
      </c>
      <c r="I502" s="81" t="n"/>
      <c r="J502" s="81" t="n"/>
    </row>
    <row r="503" ht="47.25" customHeight="1" s="73">
      <c r="A503" s="165" t="n">
        <v>487</v>
      </c>
      <c r="B503" s="92" t="n"/>
      <c r="C503" s="166" t="inlineStr">
        <is>
          <t>999-9950</t>
        </is>
      </c>
      <c r="D503" s="166" t="inlineStr">
        <is>
          <t>Вспомогательные ненормируемые ресурсы (2% от Оплаты труда рабочих)</t>
        </is>
      </c>
      <c r="E503" s="165" t="inlineStr">
        <is>
          <t>руб</t>
        </is>
      </c>
      <c r="F503" s="165" t="n">
        <v>1619.3928544</v>
      </c>
      <c r="G503" s="86" t="n">
        <v>1</v>
      </c>
      <c r="H503" s="86">
        <f>ROUND(F503*G503,2)</f>
        <v/>
      </c>
      <c r="I503" s="81" t="n"/>
      <c r="J503" s="81" t="n"/>
    </row>
    <row r="504" ht="31.5" customHeight="1" s="73">
      <c r="A504" s="165" t="n">
        <v>488</v>
      </c>
      <c r="B504" s="92" t="n"/>
      <c r="C504" s="166" t="inlineStr">
        <is>
          <t>14.3.02.01-0013</t>
        </is>
      </c>
      <c r="D504" s="166" t="inlineStr">
        <is>
          <t>Краска акриловая: Alpina MATTLATEX, CAPAROL водно-дисперсионная</t>
        </is>
      </c>
      <c r="E504" s="165" t="inlineStr">
        <is>
          <t>т</t>
        </is>
      </c>
      <c r="F504" s="165" t="n">
        <v>0.1592</v>
      </c>
      <c r="G504" s="86" t="n">
        <v>10106.97</v>
      </c>
      <c r="H504" s="86">
        <f>ROUND(F504*G504,2)</f>
        <v/>
      </c>
      <c r="I504" s="81" t="n"/>
      <c r="J504" s="81" t="n"/>
    </row>
    <row r="505" ht="31.5" customHeight="1" s="73">
      <c r="A505" s="165" t="n">
        <v>489</v>
      </c>
      <c r="B505" s="92" t="n"/>
      <c r="C505" s="166" t="inlineStr">
        <is>
          <t>Прайс из СД ОП</t>
        </is>
      </c>
      <c r="D505" s="166" t="inlineStr">
        <is>
          <t>Врезка прямая 600*200</t>
        </is>
      </c>
      <c r="E505" s="165" t="inlineStr">
        <is>
          <t>шт.</t>
        </is>
      </c>
      <c r="F505" s="165" t="n">
        <v>14</v>
      </c>
      <c r="G505" s="86" t="n">
        <v>114.7</v>
      </c>
      <c r="H505" s="86">
        <f>ROUND(F505*G505,2)</f>
        <v/>
      </c>
      <c r="I505" s="81" t="n"/>
      <c r="J505" s="81" t="n"/>
    </row>
    <row r="506" ht="94.5" customHeight="1" s="73">
      <c r="A506" s="165" t="n">
        <v>490</v>
      </c>
      <c r="B506" s="92" t="n"/>
      <c r="C506" s="166" t="inlineStr">
        <is>
          <t>19.2.03.02-0142</t>
        </is>
      </c>
      <c r="D506" s="166" t="inlineStr">
        <is>
          <t>Решетки вентиляционные алюминиевые "АРКТОС" типа: АРН размером 500х800 мм</t>
        </is>
      </c>
      <c r="E506" s="165" t="inlineStr">
        <is>
          <t>шт</t>
        </is>
      </c>
      <c r="F506" s="165" t="n">
        <v>2</v>
      </c>
      <c r="G506" s="86" t="n">
        <v>797.51</v>
      </c>
      <c r="H506" s="86">
        <f>ROUND(F506*G506,2)</f>
        <v/>
      </c>
      <c r="I506" s="81" t="n"/>
      <c r="J506" s="81" t="n"/>
    </row>
    <row r="507" ht="47.25" customHeight="1" s="73">
      <c r="A507" s="165" t="n">
        <v>491</v>
      </c>
      <c r="B507" s="92" t="n"/>
      <c r="C507" s="166" t="inlineStr">
        <is>
          <t>24.1.02.01-0113</t>
        </is>
      </c>
      <c r="D507" s="166" t="inlineStr">
        <is>
          <t>Хомуты для крепления труб</t>
        </is>
      </c>
      <c r="E507" s="165" t="inlineStr">
        <is>
          <t>шт</t>
        </is>
      </c>
      <c r="F507" s="165" t="n">
        <v>197</v>
      </c>
      <c r="G507" s="86" t="n">
        <v>8.09</v>
      </c>
      <c r="H507" s="86">
        <f>ROUND(F507*G507,2)</f>
        <v/>
      </c>
      <c r="I507" s="81" t="n"/>
      <c r="J507" s="81" t="n"/>
    </row>
    <row r="508" ht="31.5" customHeight="1" s="73">
      <c r="A508" s="165" t="n">
        <v>492</v>
      </c>
      <c r="B508" s="92" t="n"/>
      <c r="C508" s="166" t="inlineStr">
        <is>
          <t>01.7.15.04-0054</t>
        </is>
      </c>
      <c r="D508" s="166" t="inlineStr">
        <is>
          <t>Винты самонарезающие, оцинкованные, размер 4х12 мм</t>
        </is>
      </c>
      <c r="E508" s="165" t="inlineStr">
        <is>
          <t>т</t>
        </is>
      </c>
      <c r="F508" s="165" t="n">
        <v>0.0479257</v>
      </c>
      <c r="G508" s="86" t="n">
        <v>33180</v>
      </c>
      <c r="H508" s="86">
        <f>ROUND(F508*G508,2)</f>
        <v/>
      </c>
      <c r="I508" s="81" t="n"/>
      <c r="J508" s="81" t="n"/>
    </row>
    <row r="509">
      <c r="A509" s="165" t="n">
        <v>493</v>
      </c>
      <c r="B509" s="92" t="n"/>
      <c r="C509" s="166" t="inlineStr">
        <is>
          <t>Прайс из СД ОП</t>
        </is>
      </c>
      <c r="D509" s="166" t="inlineStr">
        <is>
          <t>Отвод 90гр 800*400</t>
        </is>
      </c>
      <c r="E509" s="165" t="inlineStr">
        <is>
          <t>шт.</t>
        </is>
      </c>
      <c r="F509" s="165" t="n">
        <v>4</v>
      </c>
      <c r="G509" s="86" t="n">
        <v>395.64</v>
      </c>
      <c r="H509" s="86">
        <f>ROUND(F509*G509,2)</f>
        <v/>
      </c>
      <c r="I509" s="81" t="n"/>
      <c r="J509" s="81" t="n"/>
    </row>
    <row r="510" ht="31.5" customHeight="1" s="73">
      <c r="A510" s="165" t="n">
        <v>494</v>
      </c>
      <c r="B510" s="92" t="n"/>
      <c r="C510" s="166" t="inlineStr">
        <is>
          <t>Прайс из СД ОП</t>
        </is>
      </c>
      <c r="D510" s="166" t="inlineStr">
        <is>
          <t>Решетка наружная шумопоглощающая: 1200х600</t>
        </is>
      </c>
      <c r="E510" s="165" t="inlineStr">
        <is>
          <t>шт.</t>
        </is>
      </c>
      <c r="F510" s="165" t="n">
        <v>2</v>
      </c>
      <c r="G510" s="86" t="n">
        <v>781.74</v>
      </c>
      <c r="H510" s="86">
        <f>ROUND(F510*G510,2)</f>
        <v/>
      </c>
      <c r="I510" s="81" t="n"/>
      <c r="J510" s="81" t="n"/>
    </row>
    <row r="511" ht="31.5" customHeight="1" s="73">
      <c r="A511" s="165" t="n">
        <v>495</v>
      </c>
      <c r="B511" s="92" t="n"/>
      <c r="C511" s="166" t="inlineStr">
        <is>
          <t>20.2.12.03-0013</t>
        </is>
      </c>
      <c r="D511" s="166" t="inlineStr">
        <is>
          <t>Трубы гибкие гофрированные из ПВХ, диаметр 32 мм</t>
        </is>
      </c>
      <c r="E511" s="165" t="inlineStr">
        <is>
          <t>м</t>
        </is>
      </c>
      <c r="F511" s="165" t="n">
        <v>500</v>
      </c>
      <c r="G511" s="86" t="n">
        <v>3.1</v>
      </c>
      <c r="H511" s="86">
        <f>ROUND(F511*G511,2)</f>
        <v/>
      </c>
      <c r="I511" s="81" t="n"/>
      <c r="J511" s="81" t="n"/>
    </row>
    <row r="512">
      <c r="A512" s="165" t="n">
        <v>496</v>
      </c>
      <c r="B512" s="92" t="n"/>
      <c r="C512" s="166" t="inlineStr">
        <is>
          <t>Прайс из СД ОП</t>
        </is>
      </c>
      <c r="D512" s="166" t="inlineStr">
        <is>
          <t>Отвод 90гр. 350*350</t>
        </is>
      </c>
      <c r="E512" s="165" t="inlineStr">
        <is>
          <t>шт.</t>
        </is>
      </c>
      <c r="F512" s="165" t="n">
        <v>4</v>
      </c>
      <c r="G512" s="86" t="n">
        <v>385.84</v>
      </c>
      <c r="H512" s="86">
        <f>ROUND(F512*G512,2)</f>
        <v/>
      </c>
      <c r="I512" s="81" t="n"/>
      <c r="J512" s="81" t="n"/>
    </row>
    <row r="513">
      <c r="A513" s="165" t="n">
        <v>497</v>
      </c>
      <c r="B513" s="92" t="n"/>
      <c r="C513" s="166" t="inlineStr">
        <is>
          <t>Прайс из СД ОП</t>
        </is>
      </c>
      <c r="D513" s="166" t="inlineStr">
        <is>
          <t>Решетка приточная АМР-М 500х300</t>
        </is>
      </c>
      <c r="E513" s="165" t="inlineStr">
        <is>
          <t>шт</t>
        </is>
      </c>
      <c r="F513" s="165" t="n">
        <v>5</v>
      </c>
      <c r="G513" s="86" t="n">
        <v>306.07</v>
      </c>
      <c r="H513" s="86">
        <f>ROUND(F513*G513,2)</f>
        <v/>
      </c>
      <c r="I513" s="81" t="n"/>
      <c r="J513" s="81" t="n"/>
    </row>
    <row r="514" ht="31.5" customHeight="1" s="73">
      <c r="A514" s="165" t="n">
        <v>498</v>
      </c>
      <c r="B514" s="92" t="n"/>
      <c r="C514" s="166" t="inlineStr">
        <is>
          <t>18.3.01.03-0001</t>
        </is>
      </c>
      <c r="D514" s="166" t="inlineStr">
        <is>
          <t>Рукав поливочный, диаметр 25 мм</t>
        </is>
      </c>
      <c r="E514" s="165" t="inlineStr">
        <is>
          <t>м</t>
        </is>
      </c>
      <c r="F514" s="165" t="n">
        <v>40</v>
      </c>
      <c r="G514" s="86" t="n">
        <v>38</v>
      </c>
      <c r="H514" s="86">
        <f>ROUND(F514*G514,2)</f>
        <v/>
      </c>
      <c r="I514" s="81" t="n"/>
      <c r="J514" s="81" t="n"/>
    </row>
    <row r="515" ht="31.5" customHeight="1" s="73">
      <c r="A515" s="165" t="n">
        <v>499</v>
      </c>
      <c r="B515" s="92" t="n"/>
      <c r="C515" s="166" t="inlineStr">
        <is>
          <t>Прайс из СД ОП</t>
        </is>
      </c>
      <c r="D515" s="166" t="inlineStr">
        <is>
          <t>Кабель силовой марки: ВБШвнг(А)-LS, с числом жил - 2 и сечением 35 мм2</t>
        </is>
      </c>
      <c r="E515" s="165" t="inlineStr">
        <is>
          <t>км</t>
        </is>
      </c>
      <c r="F515" s="165" t="n">
        <v>0.0357</v>
      </c>
      <c r="G515" s="86" t="n">
        <v>41810.89</v>
      </c>
      <c r="H515" s="86">
        <f>ROUND(F515*G515,2)</f>
        <v/>
      </c>
      <c r="I515" s="81" t="n"/>
      <c r="J515" s="81" t="n"/>
    </row>
    <row r="516" ht="47.25" customHeight="1" s="73">
      <c r="A516" s="165" t="n">
        <v>500</v>
      </c>
      <c r="B516" s="92" t="n"/>
      <c r="C516" s="166" t="inlineStr">
        <is>
          <t>19.3.01.02-0060</t>
        </is>
      </c>
      <c r="D516" s="166" t="inlineStr">
        <is>
          <t>Заслонки воздушные унифицированные ручного управления РК-302-07, размер 500х200 мм</t>
        </is>
      </c>
      <c r="E516" s="165" t="inlineStr">
        <is>
          <t>шт</t>
        </is>
      </c>
      <c r="F516" s="165" t="n">
        <v>4</v>
      </c>
      <c r="G516" s="86" t="n">
        <v>371.01</v>
      </c>
      <c r="H516" s="86">
        <f>ROUND(F516*G516,2)</f>
        <v/>
      </c>
      <c r="I516" s="81" t="n"/>
      <c r="J516" s="81" t="n"/>
    </row>
    <row r="517" ht="47.25" customHeight="1" s="73">
      <c r="A517" s="165" t="n">
        <v>501</v>
      </c>
      <c r="B517" s="92" t="n"/>
      <c r="C517" s="166" t="inlineStr">
        <is>
          <t>01.7.06.05-0041</t>
        </is>
      </c>
      <c r="D517" s="166" t="inlineStr">
        <is>
          <t>Лента изоляционная прорезиненная односторонняя, ширина 20 мм, толщина 0,25-0,35 мм</t>
        </is>
      </c>
      <c r="E517" s="165" t="inlineStr">
        <is>
          <t>кг</t>
        </is>
      </c>
      <c r="F517" s="165" t="n">
        <v>48.5449</v>
      </c>
      <c r="G517" s="86" t="n">
        <v>30.4</v>
      </c>
      <c r="H517" s="86">
        <f>ROUND(F517*G517,2)</f>
        <v/>
      </c>
      <c r="I517" s="81" t="n"/>
      <c r="J517" s="81" t="n"/>
    </row>
    <row r="518" ht="31.5" customHeight="1" s="73">
      <c r="A518" s="165" t="n">
        <v>502</v>
      </c>
      <c r="B518" s="92" t="n"/>
      <c r="C518" s="166" t="inlineStr">
        <is>
          <t>01.7.15.07-0082</t>
        </is>
      </c>
      <c r="D518" s="166" t="inlineStr">
        <is>
          <t>Дюбель-гвозди, размер 6х39 мм</t>
        </is>
      </c>
      <c r="E518" s="165" t="inlineStr">
        <is>
          <t>100 шт</t>
        </is>
      </c>
      <c r="F518" s="165" t="n">
        <v>21.050188</v>
      </c>
      <c r="G518" s="86" t="n">
        <v>70</v>
      </c>
      <c r="H518" s="86">
        <f>ROUND(F518*G518,2)</f>
        <v/>
      </c>
      <c r="I518" s="81" t="n"/>
      <c r="J518" s="81" t="n"/>
    </row>
    <row r="519" ht="31.5" customHeight="1" s="73">
      <c r="A519" s="165" t="n">
        <v>503</v>
      </c>
      <c r="B519" s="92" t="n"/>
      <c r="C519" s="166" t="inlineStr">
        <is>
          <t>11.1.03.05-0084</t>
        </is>
      </c>
      <c r="D519" s="166" t="inlineStr">
        <is>
          <t>Доска необрезная, хвойных пород, длина 4-6,5 м, все ширины, толщина 44 мм и более, сорт II</t>
        </is>
      </c>
      <c r="E519" s="165" t="inlineStr">
        <is>
          <t>м3</t>
        </is>
      </c>
      <c r="F519" s="165" t="n">
        <v>1.7676</v>
      </c>
      <c r="G519" s="86" t="n">
        <v>832.7</v>
      </c>
      <c r="H519" s="86">
        <f>ROUND(F519*G519,2)</f>
        <v/>
      </c>
      <c r="I519" s="81" t="n"/>
      <c r="J519" s="81" t="n"/>
    </row>
    <row r="520" ht="47.25" customHeight="1" s="73">
      <c r="A520" s="165" t="n">
        <v>504</v>
      </c>
      <c r="B520" s="92" t="n"/>
      <c r="C520" s="166" t="inlineStr">
        <is>
          <t>19.3.01.02-0045</t>
        </is>
      </c>
      <c r="D520" s="166" t="inlineStr">
        <is>
          <t>Заслонки воздушные унифицированные ручного управления РК-300-05, диаметр 200 мм</t>
        </is>
      </c>
      <c r="E520" s="165" t="inlineStr">
        <is>
          <t>шт</t>
        </is>
      </c>
      <c r="F520" s="165" t="n">
        <v>5</v>
      </c>
      <c r="G520" s="86" t="n">
        <v>291.68</v>
      </c>
      <c r="H520" s="86">
        <f>ROUND(F520*G520,2)</f>
        <v/>
      </c>
      <c r="I520" s="81" t="n"/>
      <c r="J520" s="81" t="n"/>
    </row>
    <row r="521" ht="47.25" customHeight="1" s="73">
      <c r="A521" s="165" t="n">
        <v>505</v>
      </c>
      <c r="B521" s="92" t="n"/>
      <c r="C521" s="166" t="inlineStr">
        <is>
          <t>Прайс из СД ОП</t>
        </is>
      </c>
      <c r="D521" s="166" t="inlineStr">
        <is>
          <t>Отвод 60гр. 450*450</t>
        </is>
      </c>
      <c r="E521" s="165" t="inlineStr">
        <is>
          <t>шт.</t>
        </is>
      </c>
      <c r="F521" s="165" t="n">
        <v>4</v>
      </c>
      <c r="G521" s="86" t="n">
        <v>360.49</v>
      </c>
      <c r="H521" s="86">
        <f>ROUND(F521*G521,2)</f>
        <v/>
      </c>
      <c r="I521" s="81" t="n"/>
      <c r="J521" s="81" t="n"/>
    </row>
    <row r="522" ht="31.5" customHeight="1" s="73">
      <c r="A522" s="165" t="n">
        <v>506</v>
      </c>
      <c r="B522" s="92" t="n"/>
      <c r="C522" s="166" t="inlineStr">
        <is>
          <t>Прайс из СД ОП</t>
        </is>
      </c>
      <c r="D522" s="166" t="inlineStr">
        <is>
          <t>Врезка прямая 500*200</t>
        </is>
      </c>
      <c r="E522" s="165" t="inlineStr">
        <is>
          <t>шт.</t>
        </is>
      </c>
      <c r="F522" s="165" t="n">
        <v>12</v>
      </c>
      <c r="G522" s="86" t="n">
        <v>119.18</v>
      </c>
      <c r="H522" s="86">
        <f>ROUND(F522*G522,2)</f>
        <v/>
      </c>
      <c r="I522" s="81" t="n"/>
      <c r="J522" s="81" t="n"/>
    </row>
    <row r="523" ht="47.25" customHeight="1" s="73">
      <c r="A523" s="165" t="n">
        <v>507</v>
      </c>
      <c r="B523" s="92" t="n"/>
      <c r="C523" s="166" t="inlineStr">
        <is>
          <t>07.1.03.05-0011</t>
        </is>
      </c>
      <c r="D523" s="16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523" s="165" t="inlineStr">
        <is>
          <t>т</t>
        </is>
      </c>
      <c r="F523" s="165" t="n">
        <v>0.111</v>
      </c>
      <c r="G523" s="86" t="n">
        <v>12877.24</v>
      </c>
      <c r="H523" s="86">
        <f>ROUND(F523*G523,2)</f>
        <v/>
      </c>
      <c r="I523" s="81" t="n"/>
      <c r="J523" s="81" t="n"/>
    </row>
    <row r="524" ht="47.25" customHeight="1" s="73">
      <c r="A524" s="165" t="n">
        <v>508</v>
      </c>
      <c r="B524" s="92" t="n"/>
      <c r="C524" s="166" t="inlineStr">
        <is>
          <t>04.1.02.01-0006</t>
        </is>
      </c>
      <c r="D524" s="166" t="inlineStr">
        <is>
          <t>Смеси бетонные мелкозернистого бетона (БСМ), класс B15 (М200)</t>
        </is>
      </c>
      <c r="E524" s="165" t="inlineStr">
        <is>
          <t>м3</t>
        </is>
      </c>
      <c r="F524" s="165" t="n">
        <v>2.91</v>
      </c>
      <c r="G524" s="86" t="n">
        <v>490</v>
      </c>
      <c r="H524" s="86">
        <f>ROUND(F524*G524,2)</f>
        <v/>
      </c>
      <c r="I524" s="81" t="n"/>
      <c r="J524" s="81" t="n"/>
    </row>
    <row r="525" ht="31.5" customHeight="1" s="73">
      <c r="A525" s="165" t="n">
        <v>509</v>
      </c>
      <c r="B525" s="92" t="n"/>
      <c r="C525" s="166" t="inlineStr">
        <is>
          <t>Прайс из СД ОП</t>
        </is>
      </c>
      <c r="D525" s="166" t="inlineStr">
        <is>
          <t>Переход. 1944*1310/1500*1500</t>
        </is>
      </c>
      <c r="E525" s="165" t="inlineStr">
        <is>
          <t>шт.</t>
        </is>
      </c>
      <c r="F525" s="165" t="n">
        <v>2</v>
      </c>
      <c r="G525" s="86" t="n">
        <v>711.95</v>
      </c>
      <c r="H525" s="86">
        <f>ROUND(F525*G525,2)</f>
        <v/>
      </c>
      <c r="I525" s="81" t="n"/>
      <c r="J525" s="81" t="n"/>
    </row>
    <row r="526" ht="31.5" customHeight="1" s="73">
      <c r="A526" s="165" t="n">
        <v>510</v>
      </c>
      <c r="B526" s="92" t="n"/>
      <c r="C526" s="166" t="inlineStr">
        <is>
          <t>14.5.01.10-0003</t>
        </is>
      </c>
      <c r="D526" s="166" t="inlineStr">
        <is>
          <t>Пена монтажная</t>
        </is>
      </c>
      <c r="E526" s="165" t="inlineStr">
        <is>
          <t>л</t>
        </is>
      </c>
      <c r="F526" s="165" t="n">
        <v>30.000159</v>
      </c>
      <c r="G526" s="86" t="n">
        <v>46.86</v>
      </c>
      <c r="H526" s="86">
        <f>ROUND(F526*G526,2)</f>
        <v/>
      </c>
      <c r="I526" s="81" t="n"/>
      <c r="J526" s="81" t="n"/>
    </row>
    <row r="527" ht="31.5" customHeight="1" s="73">
      <c r="A527" s="165" t="n">
        <v>511</v>
      </c>
      <c r="B527" s="92" t="n"/>
      <c r="C527" s="166" t="inlineStr">
        <is>
          <t>Прайс из СД ОП</t>
        </is>
      </c>
      <c r="D527" s="166" t="inlineStr">
        <is>
          <t>Переход. ф250/ф160</t>
        </is>
      </c>
      <c r="E527" s="165" t="inlineStr">
        <is>
          <t>шт.</t>
        </is>
      </c>
      <c r="F527" s="165" t="n">
        <v>15</v>
      </c>
      <c r="G527" s="86" t="n">
        <v>93.41</v>
      </c>
      <c r="H527" s="86">
        <f>ROUND(F527*G527,2)</f>
        <v/>
      </c>
      <c r="I527" s="81" t="n"/>
      <c r="J527" s="81" t="n"/>
    </row>
    <row r="528" ht="31.5" customHeight="1" s="73">
      <c r="A528" s="165" t="n">
        <v>512</v>
      </c>
      <c r="B528" s="92" t="n"/>
      <c r="C528" s="166" t="inlineStr">
        <is>
          <t>Прайс из СД ОП</t>
        </is>
      </c>
      <c r="D528" s="166" t="inlineStr">
        <is>
          <t>Врезка прямая 200*100</t>
        </is>
      </c>
      <c r="E528" s="165" t="inlineStr">
        <is>
          <t>шт.</t>
        </is>
      </c>
      <c r="F528" s="165" t="n">
        <v>20</v>
      </c>
      <c r="G528" s="86" t="n">
        <v>69.88</v>
      </c>
      <c r="H528" s="86">
        <f>ROUND(F528*G528,2)</f>
        <v/>
      </c>
      <c r="I528" s="81" t="n"/>
      <c r="J528" s="81" t="n"/>
    </row>
    <row r="529">
      <c r="A529" s="165" t="n">
        <v>513</v>
      </c>
      <c r="B529" s="92" t="n"/>
      <c r="C529" s="166" t="inlineStr">
        <is>
          <t>03.1.02.03-0011</t>
        </is>
      </c>
      <c r="D529" s="166" t="inlineStr">
        <is>
          <t>Известь строительная негашеная комовая, сорт I</t>
        </is>
      </c>
      <c r="E529" s="165" t="inlineStr">
        <is>
          <t>т</t>
        </is>
      </c>
      <c r="F529" s="165" t="n">
        <v>1.899603</v>
      </c>
      <c r="G529" s="86" t="n">
        <v>734.5</v>
      </c>
      <c r="H529" s="86">
        <f>ROUND(F529*G529,2)</f>
        <v/>
      </c>
      <c r="I529" s="81" t="n"/>
      <c r="J529" s="81" t="n"/>
    </row>
    <row r="530" ht="31.5" customHeight="1" s="73">
      <c r="A530" s="165" t="n">
        <v>514</v>
      </c>
      <c r="B530" s="92" t="n"/>
      <c r="C530" s="166" t="inlineStr">
        <is>
          <t>Прайс из СД ОП</t>
        </is>
      </c>
      <c r="D530" s="166" t="inlineStr">
        <is>
          <t>Переход. ф200/ф160</t>
        </is>
      </c>
      <c r="E530" s="165" t="inlineStr">
        <is>
          <t>шт.</t>
        </is>
      </c>
      <c r="F530" s="165" t="n">
        <v>21</v>
      </c>
      <c r="G530" s="86" t="n">
        <v>65.54000000000001</v>
      </c>
      <c r="H530" s="86">
        <f>ROUND(F530*G530,2)</f>
        <v/>
      </c>
      <c r="I530" s="81" t="n"/>
      <c r="J530" s="81" t="n"/>
    </row>
    <row r="531" ht="31.5" customHeight="1" s="73">
      <c r="A531" s="165" t="n">
        <v>515</v>
      </c>
      <c r="B531" s="92" t="n"/>
      <c r="C531" s="166" t="inlineStr">
        <is>
          <t>08.1.02.01-0001</t>
        </is>
      </c>
      <c r="D531" s="166" t="inlineStr">
        <is>
          <t>Воронка водосточная из оцинкованной стали толщиной 0,5 мм, диаметр 100 мм</t>
        </is>
      </c>
      <c r="E531" s="165" t="inlineStr">
        <is>
          <t>шт</t>
        </is>
      </c>
      <c r="F531" s="165" t="n">
        <v>4</v>
      </c>
      <c r="G531" s="86" t="n">
        <v>344</v>
      </c>
      <c r="H531" s="86">
        <f>ROUND(F531*G531,2)</f>
        <v/>
      </c>
      <c r="I531" s="81" t="n"/>
      <c r="J531" s="81" t="n"/>
    </row>
    <row r="532" ht="31.5" customHeight="1" s="73">
      <c r="A532" s="165" t="n">
        <v>516</v>
      </c>
      <c r="B532" s="92" t="n"/>
      <c r="C532" s="166" t="inlineStr">
        <is>
          <t>19.4.02.04-1010</t>
        </is>
      </c>
      <c r="D532" s="166" t="inlineStr">
        <is>
          <t>Шумоглушители для круглых воздуховодов 160/900</t>
        </is>
      </c>
      <c r="E532" s="165" t="inlineStr">
        <is>
          <t>шт</t>
        </is>
      </c>
      <c r="F532" s="165" t="n">
        <v>2</v>
      </c>
      <c r="G532" s="86" t="n">
        <v>681.9</v>
      </c>
      <c r="H532" s="86">
        <f>ROUND(F532*G532,2)</f>
        <v/>
      </c>
      <c r="I532" s="81" t="n"/>
      <c r="J532" s="81" t="n"/>
    </row>
    <row r="533" ht="31.5" customHeight="1" s="73">
      <c r="A533" s="165" t="n">
        <v>517</v>
      </c>
      <c r="B533" s="92" t="n"/>
      <c r="C533" s="166" t="inlineStr">
        <is>
          <t>Прайс из СД ОП</t>
        </is>
      </c>
      <c r="D533" s="166" t="inlineStr">
        <is>
          <t>Отвод 90гр. 300*300</t>
        </is>
      </c>
      <c r="E533" s="165" t="inlineStr">
        <is>
          <t>шт.</t>
        </is>
      </c>
      <c r="F533" s="165" t="n">
        <v>4</v>
      </c>
      <c r="G533" s="86" t="n">
        <v>337.94</v>
      </c>
      <c r="H533" s="86">
        <f>ROUND(F533*G533,2)</f>
        <v/>
      </c>
      <c r="I533" s="81" t="n"/>
      <c r="J533" s="81" t="n"/>
    </row>
    <row r="534" ht="47.25" customHeight="1" s="73">
      <c r="A534" s="165" t="n">
        <v>518</v>
      </c>
      <c r="B534" s="92" t="n"/>
      <c r="C534" s="166" t="inlineStr">
        <is>
          <t>08.1.02.13-0011</t>
        </is>
      </c>
      <c r="D534" s="166" t="inlineStr">
        <is>
          <t>Рукава металлические из стальной оцинкованной ленты, негерметичные, простого профиля, РЗ-ЦХ, диаметр условный 32 мм</t>
        </is>
      </c>
      <c r="E534" s="165" t="inlineStr">
        <is>
          <t>м</t>
        </is>
      </c>
      <c r="F534" s="165" t="n">
        <v>100</v>
      </c>
      <c r="G534" s="86" t="n">
        <v>13.25</v>
      </c>
      <c r="H534" s="86">
        <f>ROUND(F534*G534,2)</f>
        <v/>
      </c>
      <c r="I534" s="81" t="n"/>
      <c r="J534" s="81" t="n"/>
    </row>
    <row r="535">
      <c r="A535" s="165" t="n">
        <v>519</v>
      </c>
      <c r="B535" s="92" t="n"/>
      <c r="C535" s="166" t="inlineStr">
        <is>
          <t>12.2.01.01-0021</t>
        </is>
      </c>
      <c r="D535" s="166" t="inlineStr">
        <is>
          <t>Клипсы (зажимы)</t>
        </is>
      </c>
      <c r="E535" s="165" t="inlineStr">
        <is>
          <t>100 шт</t>
        </is>
      </c>
      <c r="F535" s="165" t="n">
        <v>13.5</v>
      </c>
      <c r="G535" s="86" t="n">
        <v>98</v>
      </c>
      <c r="H535" s="86">
        <f>ROUND(F535*G535,2)</f>
        <v/>
      </c>
      <c r="I535" s="81" t="n"/>
      <c r="J535" s="81" t="n"/>
    </row>
    <row r="536">
      <c r="A536" s="165" t="n">
        <v>520</v>
      </c>
      <c r="B536" s="92" t="n"/>
      <c r="C536" s="166" t="inlineStr">
        <is>
          <t>Прайс из СД ОП</t>
        </is>
      </c>
      <c r="D536" s="166" t="inlineStr">
        <is>
          <t>Решетка приточная АДР-М 400х150</t>
        </is>
      </c>
      <c r="E536" s="165" t="inlineStr">
        <is>
          <t>шт</t>
        </is>
      </c>
      <c r="F536" s="165" t="n">
        <v>8</v>
      </c>
      <c r="G536" s="86" t="n">
        <v>163.89</v>
      </c>
      <c r="H536" s="86">
        <f>ROUND(F536*G536,2)</f>
        <v/>
      </c>
      <c r="I536" s="81" t="n"/>
      <c r="J536" s="81" t="n"/>
    </row>
    <row r="537">
      <c r="A537" s="165" t="n">
        <v>521</v>
      </c>
      <c r="B537" s="92" t="n"/>
      <c r="C537" s="166" t="inlineStr">
        <is>
          <t>14.2.04.03-0015</t>
        </is>
      </c>
      <c r="D537" s="166" t="inlineStr">
        <is>
          <t>Смола эпоксидная ЭД-20</t>
        </is>
      </c>
      <c r="E537" s="165" t="inlineStr">
        <is>
          <t>т</t>
        </is>
      </c>
      <c r="F537" s="165" t="n">
        <v>0.0243653</v>
      </c>
      <c r="G537" s="86" t="n">
        <v>53562</v>
      </c>
      <c r="H537" s="86">
        <f>ROUND(F537*G537,2)</f>
        <v/>
      </c>
      <c r="I537" s="81" t="n"/>
      <c r="J537" s="81" t="n"/>
    </row>
    <row r="538">
      <c r="A538" s="165" t="n">
        <v>522</v>
      </c>
      <c r="B538" s="92" t="n"/>
      <c r="C538" s="166" t="inlineStr">
        <is>
          <t>Прайс из СД ОП</t>
        </is>
      </c>
      <c r="D538" s="166" t="inlineStr">
        <is>
          <t>Отвод 45гр. 450*450</t>
        </is>
      </c>
      <c r="E538" s="165" t="inlineStr">
        <is>
          <t>шт.</t>
        </is>
      </c>
      <c r="F538" s="165" t="n">
        <v>4</v>
      </c>
      <c r="G538" s="86" t="n">
        <v>319.45</v>
      </c>
      <c r="H538" s="86">
        <f>ROUND(F538*G538,2)</f>
        <v/>
      </c>
      <c r="I538" s="81" t="n"/>
      <c r="J538" s="81" t="n"/>
    </row>
    <row r="539" ht="31.5" customHeight="1" s="73">
      <c r="A539" s="165" t="n">
        <v>523</v>
      </c>
      <c r="B539" s="92" t="n"/>
      <c r="C539" s="166" t="inlineStr">
        <is>
          <t>Прайс из СД ОП</t>
        </is>
      </c>
      <c r="D539" s="166" t="inlineStr">
        <is>
          <t>Врезка прямая 400*150</t>
        </is>
      </c>
      <c r="E539" s="165" t="inlineStr">
        <is>
          <t>шт.</t>
        </is>
      </c>
      <c r="F539" s="165" t="n">
        <v>13</v>
      </c>
      <c r="G539" s="86" t="n">
        <v>97.19</v>
      </c>
      <c r="H539" s="86">
        <f>ROUND(F539*G539,2)</f>
        <v/>
      </c>
      <c r="I539" s="81" t="n"/>
      <c r="J539" s="81" t="n"/>
    </row>
    <row r="540">
      <c r="A540" s="165" t="n">
        <v>524</v>
      </c>
      <c r="B540" s="92" t="n"/>
      <c r="C540" s="166" t="inlineStr">
        <is>
          <t>Прайс из СД ОП</t>
        </is>
      </c>
      <c r="D540" s="166" t="inlineStr">
        <is>
          <t>Переход. 1200*600/450*450</t>
        </is>
      </c>
      <c r="E540" s="165" t="inlineStr">
        <is>
          <t>шт.</t>
        </is>
      </c>
      <c r="F540" s="165" t="n">
        <v>2</v>
      </c>
      <c r="G540" s="86" t="n">
        <v>615.28</v>
      </c>
      <c r="H540" s="86">
        <f>ROUND(F540*G540,2)</f>
        <v/>
      </c>
      <c r="I540" s="81" t="n"/>
      <c r="J540" s="81" t="n"/>
    </row>
    <row r="541" ht="31.5" customHeight="1" s="73">
      <c r="A541" s="165" t="n">
        <v>525</v>
      </c>
      <c r="B541" s="92" t="n"/>
      <c r="C541" s="166" t="inlineStr">
        <is>
          <t>Прайс из СД ОП</t>
        </is>
      </c>
      <c r="D541" s="166" t="inlineStr">
        <is>
          <t>Решетка приточная АДР-М 500х300</t>
        </is>
      </c>
      <c r="E541" s="165" t="inlineStr">
        <is>
          <t>шт</t>
        </is>
      </c>
      <c r="F541" s="165" t="n">
        <v>4</v>
      </c>
      <c r="G541" s="86" t="n">
        <v>306.07</v>
      </c>
      <c r="H541" s="86">
        <f>ROUND(F541*G541,2)</f>
        <v/>
      </c>
      <c r="I541" s="81" t="n"/>
      <c r="J541" s="81" t="n"/>
    </row>
    <row r="542" ht="31.5" customHeight="1" s="73">
      <c r="A542" s="165" t="n">
        <v>526</v>
      </c>
      <c r="B542" s="92" t="n"/>
      <c r="C542" s="166" t="inlineStr">
        <is>
          <t>19.2.03.02-0127</t>
        </is>
      </c>
      <c r="D542" s="166" t="inlineStr">
        <is>
          <t>Решетки вентиляционные алюминиевые "АРКТОС" типа: АМР, размером 300х400 мм</t>
        </is>
      </c>
      <c r="E542" s="165" t="inlineStr">
        <is>
          <t>шт</t>
        </is>
      </c>
      <c r="F542" s="165" t="n">
        <v>4</v>
      </c>
      <c r="G542" s="86" t="n">
        <v>304.34</v>
      </c>
      <c r="H542" s="86">
        <f>ROUND(F542*G542,2)</f>
        <v/>
      </c>
      <c r="I542" s="81" t="n"/>
      <c r="J542" s="81" t="n"/>
    </row>
    <row r="543">
      <c r="A543" s="165" t="n">
        <v>527</v>
      </c>
      <c r="B543" s="92" t="n"/>
      <c r="C543" s="166" t="inlineStr">
        <is>
          <t>01.7.07.13-0011</t>
        </is>
      </c>
      <c r="D543" s="166" t="inlineStr">
        <is>
          <t>Порошок кислотоупорный</t>
        </is>
      </c>
      <c r="E543" s="165" t="inlineStr">
        <is>
          <t>т</t>
        </is>
      </c>
      <c r="F543" s="165" t="n">
        <v>0.98645</v>
      </c>
      <c r="G543" s="86" t="n">
        <v>1234</v>
      </c>
      <c r="H543" s="86">
        <f>ROUND(F543*G543,2)</f>
        <v/>
      </c>
      <c r="I543" s="81" t="n"/>
      <c r="J543" s="81" t="n"/>
    </row>
    <row r="544" ht="47.25" customHeight="1" s="73">
      <c r="A544" s="165" t="n">
        <v>528</v>
      </c>
      <c r="B544" s="92" t="n"/>
      <c r="C544" s="166" t="inlineStr">
        <is>
          <t>11.1.02.04-0031</t>
        </is>
      </c>
      <c r="D544" s="166" t="inlineStr">
        <is>
          <t>Лесоматериалы круглые, хвойных пород, для строительства, диаметр 14-24 см, длина 3-6,5 м</t>
        </is>
      </c>
      <c r="E544" s="165" t="inlineStr">
        <is>
          <t>м3</t>
        </is>
      </c>
      <c r="F544" s="165" t="n">
        <v>2.17971</v>
      </c>
      <c r="G544" s="86" t="n">
        <v>558.33</v>
      </c>
      <c r="H544" s="86">
        <f>ROUND(F544*G544,2)</f>
        <v/>
      </c>
      <c r="I544" s="81" t="n"/>
      <c r="J544" s="81" t="n"/>
    </row>
    <row r="545">
      <c r="A545" s="165" t="n">
        <v>529</v>
      </c>
      <c r="B545" s="92" t="n"/>
      <c r="C545" s="166" t="inlineStr">
        <is>
          <t>01.3.05.23-0181</t>
        </is>
      </c>
      <c r="D545" s="166" t="inlineStr">
        <is>
          <t>Стекло жидкое натриевое каустическое</t>
        </is>
      </c>
      <c r="E545" s="165" t="inlineStr">
        <is>
          <t>т</t>
        </is>
      </c>
      <c r="F545" s="165" t="n">
        <v>0.44254</v>
      </c>
      <c r="G545" s="86" t="n">
        <v>2734.6</v>
      </c>
      <c r="H545" s="86">
        <f>ROUND(F545*G545,2)</f>
        <v/>
      </c>
      <c r="I545" s="81" t="n"/>
      <c r="J545" s="81" t="n"/>
    </row>
    <row r="546" ht="31.5" customHeight="1" s="73">
      <c r="A546" s="165" t="n">
        <v>530</v>
      </c>
      <c r="B546" s="92" t="n"/>
      <c r="C546" s="166" t="inlineStr">
        <is>
          <t>08.3.03.06-0002</t>
        </is>
      </c>
      <c r="D546" s="166" t="inlineStr">
        <is>
          <t>Проволока горячекатаная в мотках, диаметр 6,3-6,5 мм</t>
        </is>
      </c>
      <c r="E546" s="165" t="inlineStr">
        <is>
          <t>т</t>
        </is>
      </c>
      <c r="F546" s="165" t="n">
        <v>0.2668578</v>
      </c>
      <c r="G546" s="86" t="n">
        <v>4455.2</v>
      </c>
      <c r="H546" s="86">
        <f>ROUND(F546*G546,2)</f>
        <v/>
      </c>
      <c r="I546" s="81" t="n"/>
      <c r="J546" s="81" t="n"/>
    </row>
    <row r="547" ht="31.5" customHeight="1" s="73">
      <c r="A547" s="165" t="n">
        <v>531</v>
      </c>
      <c r="B547" s="92" t="n"/>
      <c r="C547" s="166" t="inlineStr">
        <is>
          <t>08.3.03.05-0020</t>
        </is>
      </c>
      <c r="D547" s="166" t="inlineStr">
        <is>
          <t>Проволока стальная низкоуглеродистая разного назначения оцинкованная, диаметр 6,0-6,3 мм</t>
        </is>
      </c>
      <c r="E547" s="165" t="inlineStr">
        <is>
          <t>т</t>
        </is>
      </c>
      <c r="F547" s="165" t="n">
        <v>0.09726600000000001</v>
      </c>
      <c r="G547" s="86" t="n">
        <v>12110</v>
      </c>
      <c r="H547" s="86">
        <f>ROUND(F547*G547,2)</f>
        <v/>
      </c>
      <c r="I547" s="81" t="n"/>
      <c r="J547" s="81" t="n"/>
    </row>
    <row r="548" ht="31.5" customHeight="1" s="73">
      <c r="A548" s="165" t="n">
        <v>532</v>
      </c>
      <c r="B548" s="92" t="n"/>
      <c r="C548" s="166" t="inlineStr">
        <is>
          <t>01.7.15.07-0132</t>
        </is>
      </c>
      <c r="D548" s="166" t="inlineStr">
        <is>
          <t>Дюбели распорные с металлическим стержнем, размер 10х150 мм</t>
        </is>
      </c>
      <c r="E548" s="165" t="inlineStr">
        <is>
          <t>10 шт</t>
        </is>
      </c>
      <c r="F548" s="165" t="n">
        <v>175.6</v>
      </c>
      <c r="G548" s="86" t="n">
        <v>6.62</v>
      </c>
      <c r="H548" s="86">
        <f>ROUND(F548*G548,2)</f>
        <v/>
      </c>
      <c r="I548" s="81" t="n"/>
      <c r="J548" s="81" t="n"/>
    </row>
    <row r="549" ht="63" customHeight="1" s="73">
      <c r="A549" s="165" t="n">
        <v>533</v>
      </c>
      <c r="B549" s="92" t="n"/>
      <c r="C549" s="166" t="inlineStr">
        <is>
          <t>19.3.01.02-0047</t>
        </is>
      </c>
      <c r="D549" s="166" t="inlineStr">
        <is>
          <t>Заслонки воздушные унифицированные ручного управления РК-300-07, диаметр 315 мм</t>
        </is>
      </c>
      <c r="E549" s="165" t="inlineStr">
        <is>
          <t>шт</t>
        </is>
      </c>
      <c r="F549" s="165" t="n">
        <v>3</v>
      </c>
      <c r="G549" s="86" t="n">
        <v>383.24</v>
      </c>
      <c r="H549" s="86">
        <f>ROUND(F549*G549,2)</f>
        <v/>
      </c>
      <c r="I549" s="81" t="n"/>
      <c r="J549" s="81" t="n"/>
    </row>
    <row r="550" ht="31.5" customHeight="1" s="73">
      <c r="A550" s="165" t="n">
        <v>534</v>
      </c>
      <c r="B550" s="92" t="n"/>
      <c r="C550" s="166" t="inlineStr">
        <is>
          <t>14.4.04.09-0022</t>
        </is>
      </c>
      <c r="D550" s="166" t="inlineStr">
        <is>
          <t>Эмаль ХВ-785, белая</t>
        </is>
      </c>
      <c r="E550" s="165" t="inlineStr">
        <is>
          <t>т</t>
        </is>
      </c>
      <c r="F550" s="165" t="n">
        <v>0.0473176</v>
      </c>
      <c r="G550" s="86" t="n">
        <v>24119</v>
      </c>
      <c r="H550" s="86">
        <f>ROUND(F550*G550,2)</f>
        <v/>
      </c>
      <c r="I550" s="81" t="n"/>
      <c r="J550" s="81" t="n"/>
    </row>
    <row r="551" ht="31.5" customHeight="1" s="73">
      <c r="A551" s="165" t="n">
        <v>535</v>
      </c>
      <c r="B551" s="92" t="n"/>
      <c r="C551" s="166" t="inlineStr">
        <is>
          <t>06.1.01.06-0012</t>
        </is>
      </c>
      <c r="D551" s="166" t="inlineStr">
        <is>
          <t>Кирпич кислотоупорный прямой КП, класс Б</t>
        </is>
      </c>
      <c r="E551" s="165" t="inlineStr">
        <is>
          <t>т</t>
        </is>
      </c>
      <c r="F551" s="165" t="n">
        <v>1.222011</v>
      </c>
      <c r="G551" s="86" t="n">
        <v>933.4</v>
      </c>
      <c r="H551" s="86">
        <f>ROUND(F551*G551,2)</f>
        <v/>
      </c>
      <c r="I551" s="81" t="n"/>
      <c r="J551" s="81" t="n"/>
    </row>
    <row r="552" ht="31.5" customHeight="1" s="73">
      <c r="A552" s="165" t="n">
        <v>536</v>
      </c>
      <c r="B552" s="92" t="n"/>
      <c r="C552" s="166" t="inlineStr">
        <is>
          <t>19.2.02.04-0001</t>
        </is>
      </c>
      <c r="D552" s="166" t="inlineStr">
        <is>
          <t>Зонты вытяжные над оборудованием из листовой горячекатаной и сортовой стали</t>
        </is>
      </c>
      <c r="E552" s="165" t="inlineStr">
        <is>
          <t>м2</t>
        </is>
      </c>
      <c r="F552" s="165" t="n">
        <v>8.4</v>
      </c>
      <c r="G552" s="86" t="n">
        <v>133.06</v>
      </c>
      <c r="H552" s="86">
        <f>ROUND(F552*G552,2)</f>
        <v/>
      </c>
      <c r="I552" s="81" t="n"/>
      <c r="J552" s="81" t="n"/>
    </row>
    <row r="553" ht="63" customHeight="1" s="73">
      <c r="A553" s="165" t="n">
        <v>537</v>
      </c>
      <c r="B553" s="92" t="n"/>
      <c r="C553" s="166" t="inlineStr">
        <is>
          <t>19.3.01.01-0013</t>
        </is>
      </c>
      <c r="D553" s="166" t="inlineStr">
        <is>
          <t>Дроссель-клапаны в обечайке с сектором управления из тонколистовой оцинкованной и сортовой стали, прямоугольные, периметр до 1600 мм</t>
        </is>
      </c>
      <c r="E553" s="165" t="inlineStr">
        <is>
          <t>шт</t>
        </is>
      </c>
      <c r="F553" s="165" t="n">
        <v>10</v>
      </c>
      <c r="G553" s="86" t="n">
        <v>111.74</v>
      </c>
      <c r="H553" s="86">
        <f>ROUND(F553*G553,2)</f>
        <v/>
      </c>
      <c r="I553" s="81" t="n"/>
      <c r="J553" s="81" t="n"/>
    </row>
    <row r="554" ht="31.5" customHeight="1" s="73">
      <c r="A554" s="165" t="n">
        <v>538</v>
      </c>
      <c r="B554" s="92" t="n"/>
      <c r="C554" s="166" t="inlineStr">
        <is>
          <t>01.7.15.07-0014</t>
        </is>
      </c>
      <c r="D554" s="166" t="inlineStr">
        <is>
          <t>Дюбели распорные полипропиленовые</t>
        </is>
      </c>
      <c r="E554" s="165" t="inlineStr">
        <is>
          <t>100 шт</t>
        </is>
      </c>
      <c r="F554" s="165" t="n">
        <v>12.966</v>
      </c>
      <c r="G554" s="86" t="n">
        <v>86</v>
      </c>
      <c r="H554" s="86">
        <f>ROUND(F554*G554,2)</f>
        <v/>
      </c>
      <c r="I554" s="81" t="n"/>
      <c r="J554" s="81" t="n"/>
    </row>
    <row r="555" ht="31.5" customHeight="1" s="73">
      <c r="A555" s="165" t="n">
        <v>539</v>
      </c>
      <c r="B555" s="92" t="n"/>
      <c r="C555" s="166" t="inlineStr">
        <is>
          <t>01.7.12.05-0108</t>
        </is>
      </c>
      <c r="D555" s="166" t="inlineStr">
        <is>
          <t>Нетканый термоскрепленный геотекстиль: Геоспан ТС 90</t>
        </is>
      </c>
      <c r="E555" s="165" t="inlineStr">
        <is>
          <t>10 м2</t>
        </is>
      </c>
      <c r="F555" s="165" t="n">
        <v>18.3</v>
      </c>
      <c r="G555" s="86" t="n">
        <v>60.9</v>
      </c>
      <c r="H555" s="86">
        <f>ROUND(F555*G555,2)</f>
        <v/>
      </c>
      <c r="I555" s="81" t="n"/>
      <c r="J555" s="81" t="n"/>
    </row>
    <row r="556">
      <c r="A556" s="165" t="n">
        <v>540</v>
      </c>
      <c r="B556" s="92" t="n"/>
      <c r="C556" s="166" t="inlineStr">
        <is>
          <t>01.7.06.07-0002</t>
        </is>
      </c>
      <c r="D556" s="166" t="inlineStr">
        <is>
          <t>Лента монтажная, тип ЛМ-5</t>
        </is>
      </c>
      <c r="E556" s="165" t="inlineStr">
        <is>
          <t>10 м</t>
        </is>
      </c>
      <c r="F556" s="165" t="n">
        <v>159.476</v>
      </c>
      <c r="G556" s="86" t="n">
        <v>6.9</v>
      </c>
      <c r="H556" s="86">
        <f>ROUND(F556*G556,2)</f>
        <v/>
      </c>
      <c r="I556" s="81" t="n"/>
      <c r="J556" s="81" t="n"/>
    </row>
    <row r="557" ht="31.5" customHeight="1" s="73">
      <c r="A557" s="165" t="n">
        <v>541</v>
      </c>
      <c r="B557" s="92" t="n"/>
      <c r="C557" s="166" t="inlineStr">
        <is>
          <t>14.5.01.10-0025</t>
        </is>
      </c>
      <c r="D557" s="166" t="inlineStr">
        <is>
          <t>Пена монтажная для герметизации стыков в баллончике емкостью 0,85 л</t>
        </is>
      </c>
      <c r="E557" s="165" t="inlineStr">
        <is>
          <t>шт</t>
        </is>
      </c>
      <c r="F557" s="165" t="n">
        <v>15.0585</v>
      </c>
      <c r="G557" s="86" t="n">
        <v>72.8</v>
      </c>
      <c r="H557" s="86">
        <f>ROUND(F557*G557,2)</f>
        <v/>
      </c>
      <c r="I557" s="81" t="n"/>
      <c r="J557" s="81" t="n"/>
    </row>
    <row r="558">
      <c r="A558" s="165" t="n">
        <v>542</v>
      </c>
      <c r="B558" s="92" t="n"/>
      <c r="C558" s="166" t="inlineStr">
        <is>
          <t>14.4.03.13-0002</t>
        </is>
      </c>
      <c r="D558" s="166" t="inlineStr">
        <is>
          <t>Лак ХВ-784</t>
        </is>
      </c>
      <c r="E558" s="165" t="inlineStr">
        <is>
          <t>т</t>
        </is>
      </c>
      <c r="F558" s="165" t="n">
        <v>0.059147</v>
      </c>
      <c r="G558" s="86" t="n">
        <v>18460</v>
      </c>
      <c r="H558" s="86">
        <f>ROUND(F558*G558,2)</f>
        <v/>
      </c>
      <c r="I558" s="81" t="n"/>
      <c r="J558" s="81" t="n"/>
    </row>
    <row r="559">
      <c r="A559" s="165" t="n">
        <v>543</v>
      </c>
      <c r="B559" s="92" t="n"/>
      <c r="C559" s="166" t="inlineStr">
        <is>
          <t>Прайс из СД ОП</t>
        </is>
      </c>
      <c r="D559" s="166" t="inlineStr">
        <is>
          <t>Переход. 645*705/400*400</t>
        </is>
      </c>
      <c r="E559" s="165" t="inlineStr">
        <is>
          <t>шт.</t>
        </is>
      </c>
      <c r="F559" s="165" t="n">
        <v>3</v>
      </c>
      <c r="G559" s="86" t="n">
        <v>363.15</v>
      </c>
      <c r="H559" s="86">
        <f>ROUND(F559*G559,2)</f>
        <v/>
      </c>
      <c r="I559" s="81" t="n"/>
      <c r="J559" s="81" t="n"/>
    </row>
    <row r="560" ht="47.25" customHeight="1" s="73">
      <c r="A560" s="165" t="n">
        <v>544</v>
      </c>
      <c r="B560" s="92" t="n"/>
      <c r="C560" s="166" t="inlineStr">
        <is>
          <t>Прайс из СД ОП</t>
        </is>
      </c>
      <c r="D560" s="166" t="inlineStr">
        <is>
          <t>Заглушка 2300*1800</t>
        </is>
      </c>
      <c r="E560" s="165" t="inlineStr">
        <is>
          <t>шт.</t>
        </is>
      </c>
      <c r="F560" s="165" t="n">
        <v>2</v>
      </c>
      <c r="G560" s="86" t="n">
        <v>542</v>
      </c>
      <c r="H560" s="86">
        <f>ROUND(F560*G560,2)</f>
        <v/>
      </c>
      <c r="I560" s="81" t="n"/>
      <c r="J560" s="81" t="n"/>
    </row>
    <row r="561" ht="63" customHeight="1" s="73">
      <c r="A561" s="165" t="n">
        <v>545</v>
      </c>
      <c r="B561" s="92" t="n"/>
      <c r="C561" s="166" t="inlineStr">
        <is>
          <t>08.1.02.13-0009</t>
        </is>
      </c>
      <c r="D561" s="166" t="inlineStr">
        <is>
          <t>Рукава металлические из стальной оцинкованной ленты, негерметичные, простого профиля, РЗ-ЦХ, диаметр условный 25 мм</t>
        </is>
      </c>
      <c r="E561" s="165" t="inlineStr">
        <is>
          <t>м</t>
        </is>
      </c>
      <c r="F561" s="165" t="n">
        <v>100</v>
      </c>
      <c r="G561" s="86" t="n">
        <v>10.65</v>
      </c>
      <c r="H561" s="86">
        <f>ROUND(F561*G561,2)</f>
        <v/>
      </c>
      <c r="I561" s="81" t="n"/>
      <c r="J561" s="81" t="n"/>
    </row>
    <row r="562" ht="31.5" customHeight="1" s="73">
      <c r="A562" s="165" t="n">
        <v>546</v>
      </c>
      <c r="B562" s="92" t="n"/>
      <c r="C562" s="166" t="inlineStr">
        <is>
          <t>08.1.02.11-0001</t>
        </is>
      </c>
      <c r="D562" s="166" t="inlineStr">
        <is>
          <t>Поковки из квадратных заготовок, масса 1,8 кг</t>
        </is>
      </c>
      <c r="E562" s="165" t="inlineStr">
        <is>
          <t>т</t>
        </is>
      </c>
      <c r="F562" s="165" t="n">
        <v>0.1775575</v>
      </c>
      <c r="G562" s="86" t="n">
        <v>5989</v>
      </c>
      <c r="H562" s="86">
        <f>ROUND(F562*G562,2)</f>
        <v/>
      </c>
      <c r="I562" s="81" t="n"/>
      <c r="J562" s="81" t="n"/>
    </row>
    <row r="563" ht="47.25" customHeight="1" s="73">
      <c r="A563" s="165" t="n">
        <v>547</v>
      </c>
      <c r="B563" s="92" t="n"/>
      <c r="C563" s="166" t="inlineStr">
        <is>
          <t>20.2.12.03-0011</t>
        </is>
      </c>
      <c r="D563" s="166" t="inlineStr">
        <is>
          <t>Трубы гибкие гофрированные из ПВХ, диаметр 20 мм</t>
        </is>
      </c>
      <c r="E563" s="165" t="inlineStr">
        <is>
          <t>м</t>
        </is>
      </c>
      <c r="F563" s="165" t="n">
        <v>850</v>
      </c>
      <c r="G563" s="86" t="n">
        <v>1.24</v>
      </c>
      <c r="H563" s="86">
        <f>ROUND(F563*G563,2)</f>
        <v/>
      </c>
      <c r="I563" s="81" t="n"/>
      <c r="J563" s="81" t="n"/>
    </row>
    <row r="564" ht="31.5" customHeight="1" s="73">
      <c r="A564" s="165" t="n">
        <v>548</v>
      </c>
      <c r="B564" s="92" t="n"/>
      <c r="C564" s="166" t="inlineStr">
        <is>
          <t>Прайс из СД ОП</t>
        </is>
      </c>
      <c r="D564" s="166" t="inlineStr">
        <is>
          <t>Переход. 710*510/700*400</t>
        </is>
      </c>
      <c r="E564" s="165" t="inlineStr">
        <is>
          <t>шт.</t>
        </is>
      </c>
      <c r="F564" s="165" t="n">
        <v>5</v>
      </c>
      <c r="G564" s="86" t="n">
        <v>207.97</v>
      </c>
      <c r="H564" s="86">
        <f>ROUND(F564*G564,2)</f>
        <v/>
      </c>
      <c r="I564" s="81" t="n"/>
      <c r="J564" s="81" t="n"/>
    </row>
    <row r="565" ht="78.75" customHeight="1" s="73">
      <c r="A565" s="165" t="n">
        <v>549</v>
      </c>
      <c r="B565" s="92" t="n"/>
      <c r="C565" s="166" t="inlineStr">
        <is>
          <t>01.3.04.01-0002</t>
        </is>
      </c>
      <c r="D565" s="166" t="inlineStr">
        <is>
          <t>Масло веретенное</t>
        </is>
      </c>
      <c r="E565" s="165" t="inlineStr">
        <is>
          <t>кг</t>
        </is>
      </c>
      <c r="F565" s="165" t="n">
        <v>26.52</v>
      </c>
      <c r="G565" s="86" t="n">
        <v>39.04</v>
      </c>
      <c r="H565" s="86">
        <f>ROUND(F565*G565,2)</f>
        <v/>
      </c>
      <c r="I565" s="81" t="n"/>
      <c r="J565" s="81" t="n"/>
    </row>
    <row r="566" ht="31.5" customHeight="1" s="73">
      <c r="A566" s="165" t="n">
        <v>550</v>
      </c>
      <c r="B566" s="92" t="n"/>
      <c r="C566" s="166" t="inlineStr">
        <is>
          <t>14.1.05.02-0106</t>
        </is>
      </c>
      <c r="D566" s="166" t="inlineStr">
        <is>
          <t>Клей полиуретановый однокомпонентный для швов, объем 310 мл</t>
        </is>
      </c>
      <c r="E566" s="165" t="inlineStr">
        <is>
          <t>шт</t>
        </is>
      </c>
      <c r="F566" s="165" t="n">
        <v>20.0937</v>
      </c>
      <c r="G566" s="86" t="n">
        <v>51.14</v>
      </c>
      <c r="H566" s="86">
        <f>ROUND(F566*G566,2)</f>
        <v/>
      </c>
      <c r="I566" s="81" t="n"/>
      <c r="J566" s="81" t="n"/>
    </row>
    <row r="567" ht="31.5" customHeight="1" s="73">
      <c r="A567" s="165" t="n">
        <v>551</v>
      </c>
      <c r="B567" s="92" t="n"/>
      <c r="C567" s="166" t="inlineStr">
        <is>
          <t>Прайс из СД ОП</t>
        </is>
      </c>
      <c r="D567" s="166" t="inlineStr">
        <is>
          <t>Отвод 90гр. переменного сечения 300*300/300*300</t>
        </is>
      </c>
      <c r="E567" s="165" t="inlineStr">
        <is>
          <t>шт.</t>
        </is>
      </c>
      <c r="F567" s="165" t="n">
        <v>3</v>
      </c>
      <c r="G567" s="86" t="n">
        <v>337.94</v>
      </c>
      <c r="H567" s="86">
        <f>ROUND(F567*G567,2)</f>
        <v/>
      </c>
      <c r="I567" s="81" t="n"/>
      <c r="J567" s="81" t="n"/>
    </row>
    <row r="568">
      <c r="A568" s="165" t="n">
        <v>552</v>
      </c>
      <c r="B568" s="92" t="n"/>
      <c r="C568" s="166" t="inlineStr">
        <is>
          <t>Прайс из СД ОП</t>
        </is>
      </c>
      <c r="D568" s="166" t="inlineStr">
        <is>
          <t>Врезка прямая 500*700</t>
        </is>
      </c>
      <c r="E568" s="165" t="inlineStr">
        <is>
          <t>шт.</t>
        </is>
      </c>
      <c r="F568" s="165" t="n">
        <v>7</v>
      </c>
      <c r="G568" s="86" t="n">
        <v>144.25</v>
      </c>
      <c r="H568" s="86">
        <f>ROUND(F568*G568,2)</f>
        <v/>
      </c>
      <c r="I568" s="81" t="n"/>
      <c r="J568" s="81" t="n"/>
    </row>
    <row r="569" ht="31.5" customHeight="1" s="73">
      <c r="A569" s="165" t="n">
        <v>553</v>
      </c>
      <c r="B569" s="92" t="n"/>
      <c r="C569" s="166" t="inlineStr">
        <is>
          <t>Прайс из СД ОП</t>
        </is>
      </c>
      <c r="D569" s="166" t="inlineStr">
        <is>
          <t>Отвод 90гр. ф315</t>
        </is>
      </c>
      <c r="E569" s="165" t="inlineStr">
        <is>
          <t>шт.</t>
        </is>
      </c>
      <c r="F569" s="165" t="n">
        <v>5</v>
      </c>
      <c r="G569" s="86" t="n">
        <v>196.07</v>
      </c>
      <c r="H569" s="86">
        <f>ROUND(F569*G569,2)</f>
        <v/>
      </c>
      <c r="I569" s="81" t="n"/>
      <c r="J569" s="81" t="n"/>
    </row>
    <row r="570">
      <c r="A570" s="165" t="n">
        <v>554</v>
      </c>
      <c r="B570" s="92" t="n"/>
      <c r="C570" s="166" t="inlineStr">
        <is>
          <t>Прайс из СД ОП</t>
        </is>
      </c>
      <c r="D570" s="166" t="inlineStr">
        <is>
          <t>Врезка прямая 400*400</t>
        </is>
      </c>
      <c r="E570" s="165" t="inlineStr">
        <is>
          <t>шт.</t>
        </is>
      </c>
      <c r="F570" s="165" t="n">
        <v>7</v>
      </c>
      <c r="G570" s="86" t="n">
        <v>138.09</v>
      </c>
      <c r="H570" s="86">
        <f>ROUND(F570*G570,2)</f>
        <v/>
      </c>
      <c r="I570" s="81" t="n"/>
      <c r="J570" s="81" t="n"/>
    </row>
    <row r="571" ht="31.5" customHeight="1" s="73">
      <c r="A571" s="165" t="n">
        <v>555</v>
      </c>
      <c r="B571" s="92" t="n"/>
      <c r="C571" s="166" t="inlineStr">
        <is>
          <t>23.6.02.04-0003</t>
        </is>
      </c>
      <c r="D571" s="166" t="inlineStr">
        <is>
          <t>Трубы чугунные напорные фланцевые, номинальный диаметр 100 мм, толщина стенки 8,3 мм</t>
        </is>
      </c>
      <c r="E571" s="165" t="inlineStr">
        <is>
          <t>м</t>
        </is>
      </c>
      <c r="F571" s="165" t="n">
        <v>6</v>
      </c>
      <c r="G571" s="86" t="n">
        <v>159.4</v>
      </c>
      <c r="H571" s="86">
        <f>ROUND(F571*G571,2)</f>
        <v/>
      </c>
      <c r="I571" s="81" t="n"/>
      <c r="J571" s="81" t="n"/>
    </row>
    <row r="572" ht="31.5" customHeight="1" s="73">
      <c r="A572" s="165" t="n">
        <v>556</v>
      </c>
      <c r="B572" s="92" t="n"/>
      <c r="C572" s="166" t="inlineStr">
        <is>
          <t>08.3.03.05-0011</t>
        </is>
      </c>
      <c r="D572" s="166" t="inlineStr">
        <is>
          <t>Проволока стальная низкоуглеродистая разного назначения оцинкованная, диаметр 1,1 мм</t>
        </is>
      </c>
      <c r="E572" s="165" t="inlineStr">
        <is>
          <t>т</t>
        </is>
      </c>
      <c r="F572" s="165" t="n">
        <v>0.064844</v>
      </c>
      <c r="G572" s="86" t="n">
        <v>14690</v>
      </c>
      <c r="H572" s="86">
        <f>ROUND(F572*G572,2)</f>
        <v/>
      </c>
      <c r="I572" s="81" t="n"/>
      <c r="J572" s="81" t="n"/>
    </row>
    <row r="573" ht="31.5" customHeight="1" s="73">
      <c r="A573" s="165" t="n">
        <v>557</v>
      </c>
      <c r="B573" s="92" t="n"/>
      <c r="C573" s="166" t="inlineStr">
        <is>
          <t>20.2.04.04-0026</t>
        </is>
      </c>
      <c r="D573" s="166" t="inlineStr">
        <is>
          <t>Короб кабельный прямой плоский сейсмостойкий горячеоцинкованный КП-0,1/0,1-2</t>
        </is>
      </c>
      <c r="E573" s="165" t="inlineStr">
        <is>
          <t>шт</t>
        </is>
      </c>
      <c r="F573" s="165" t="n">
        <v>3</v>
      </c>
      <c r="G573" s="86" t="n">
        <v>317.08</v>
      </c>
      <c r="H573" s="86">
        <f>ROUND(F573*G573,2)</f>
        <v/>
      </c>
      <c r="I573" s="81" t="n"/>
      <c r="J573" s="81" t="n"/>
    </row>
    <row r="574" ht="31.5" customHeight="1" s="73">
      <c r="A574" s="165" t="n">
        <v>558</v>
      </c>
      <c r="B574" s="92" t="n"/>
      <c r="C574" s="166" t="inlineStr">
        <is>
          <t>23.5.02.02-0002</t>
        </is>
      </c>
      <c r="D574" s="166" t="inlineStr">
        <is>
          <t>Трубы стальные электросварные прямошовные из стали марок БСт2кп-БСт4кп и БСт2пс-БСт4пс, наружный диаметр 32 мм, толщина стенки 2,0 мм</t>
        </is>
      </c>
      <c r="E574" s="165" t="inlineStr">
        <is>
          <t>м</t>
        </is>
      </c>
      <c r="F574" s="165" t="n">
        <v>70</v>
      </c>
      <c r="G574" s="86" t="n">
        <v>13.49</v>
      </c>
      <c r="H574" s="86">
        <f>ROUND(F574*G574,2)</f>
        <v/>
      </c>
      <c r="I574" s="81" t="n"/>
      <c r="J574" s="81" t="n"/>
    </row>
    <row r="575" ht="31.5" customHeight="1" s="73">
      <c r="A575" s="165" t="n">
        <v>559</v>
      </c>
      <c r="B575" s="92" t="n"/>
      <c r="C575" s="166" t="inlineStr">
        <is>
          <t>01.7.15.07-0152</t>
        </is>
      </c>
      <c r="D575" s="166" t="inlineStr">
        <is>
          <t>Дюбели с шурупом, размер 6х35 мм</t>
        </is>
      </c>
      <c r="E575" s="165" t="inlineStr">
        <is>
          <t>100 шт</t>
        </is>
      </c>
      <c r="F575" s="165" t="n">
        <v>117.877533</v>
      </c>
      <c r="G575" s="86" t="n">
        <v>8</v>
      </c>
      <c r="H575" s="86">
        <f>ROUND(F575*G575,2)</f>
        <v/>
      </c>
      <c r="I575" s="81" t="n"/>
      <c r="J575" s="81" t="n"/>
    </row>
    <row r="576">
      <c r="A576" s="165" t="n">
        <v>560</v>
      </c>
      <c r="B576" s="92" t="n"/>
      <c r="C576" s="166" t="inlineStr">
        <is>
          <t>Прайс из СД ОП</t>
        </is>
      </c>
      <c r="D576" s="166" t="inlineStr">
        <is>
          <t>Заглушка 2200*800</t>
        </is>
      </c>
      <c r="E576" s="165" t="inlineStr">
        <is>
          <t>шт.</t>
        </is>
      </c>
      <c r="F576" s="165" t="n">
        <v>2</v>
      </c>
      <c r="G576" s="86" t="n">
        <v>469.47</v>
      </c>
      <c r="H576" s="86">
        <f>ROUND(F576*G576,2)</f>
        <v/>
      </c>
      <c r="I576" s="81" t="n"/>
      <c r="J576" s="81" t="n"/>
    </row>
    <row r="577" ht="31.5" customHeight="1" s="73">
      <c r="A577" s="165" t="n">
        <v>561</v>
      </c>
      <c r="B577" s="92" t="n"/>
      <c r="C577" s="166" t="inlineStr">
        <is>
          <t>Прайс из СД ОП</t>
        </is>
      </c>
      <c r="D577" s="166" t="inlineStr">
        <is>
          <t>Отвод 45гр. 400*600</t>
        </is>
      </c>
      <c r="E577" s="165" t="inlineStr">
        <is>
          <t>шт.</t>
        </is>
      </c>
      <c r="F577" s="165" t="n">
        <v>4</v>
      </c>
      <c r="G577" s="86" t="n">
        <v>231.64</v>
      </c>
      <c r="H577" s="86">
        <f>ROUND(F577*G577,2)</f>
        <v/>
      </c>
      <c r="I577" s="81" t="n"/>
      <c r="J577" s="81" t="n"/>
    </row>
    <row r="578" ht="47.25" customHeight="1" s="73">
      <c r="A578" s="165" t="n">
        <v>562</v>
      </c>
      <c r="B578" s="92" t="n"/>
      <c r="C578" s="166" t="inlineStr">
        <is>
          <t>19.3.02.08-0021</t>
        </is>
      </c>
      <c r="D578" s="166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E578" s="165" t="inlineStr">
        <is>
          <t>компл</t>
        </is>
      </c>
      <c r="F578" s="165" t="n">
        <v>10</v>
      </c>
      <c r="G578" s="86" t="n">
        <v>90.27</v>
      </c>
      <c r="H578" s="86">
        <f>ROUND(F578*G578,2)</f>
        <v/>
      </c>
      <c r="I578" s="81" t="n"/>
      <c r="J578" s="81" t="n"/>
    </row>
    <row r="579" ht="31.5" customHeight="1" s="73">
      <c r="A579" s="165" t="n">
        <v>563</v>
      </c>
      <c r="B579" s="92" t="n"/>
      <c r="C579" s="166" t="inlineStr">
        <is>
          <t>12.2.07.05-0125</t>
        </is>
      </c>
      <c r="D579" s="166" t="inlineStr">
        <is>
          <t>Трубки теплоизоляционные из вспененного полиэтилена типа THERMAFLEX FRZ толщиной: 13 мм, диаметром 42 мм</t>
        </is>
      </c>
      <c r="E579" s="165" t="inlineStr">
        <is>
          <t>10 м</t>
        </is>
      </c>
      <c r="F579" s="165" t="n">
        <v>3.5</v>
      </c>
      <c r="G579" s="86" t="n">
        <v>256.1</v>
      </c>
      <c r="H579" s="86">
        <f>ROUND(F579*G579,2)</f>
        <v/>
      </c>
      <c r="I579" s="81" t="n"/>
      <c r="J579" s="81" t="n"/>
    </row>
    <row r="580">
      <c r="A580" s="165" t="n">
        <v>564</v>
      </c>
      <c r="B580" s="92" t="n"/>
      <c r="C580" s="166" t="inlineStr">
        <is>
          <t>Прайс из СД ОП</t>
        </is>
      </c>
      <c r="D580" s="166" t="inlineStr">
        <is>
          <t>Отвод 90гр. ф125</t>
        </is>
      </c>
      <c r="E580" s="165" t="inlineStr">
        <is>
          <t>шт.</t>
        </is>
      </c>
      <c r="F580" s="165" t="n">
        <v>13</v>
      </c>
      <c r="G580" s="86" t="n">
        <v>68.48</v>
      </c>
      <c r="H580" s="86">
        <f>ROUND(F580*G580,2)</f>
        <v/>
      </c>
      <c r="I580" s="81" t="n"/>
      <c r="J580" s="81" t="n"/>
    </row>
    <row r="581">
      <c r="A581" s="165" t="n">
        <v>565</v>
      </c>
      <c r="B581" s="92" t="n"/>
      <c r="C581" s="166" t="inlineStr">
        <is>
          <t>09.2.02.02-0011</t>
        </is>
      </c>
      <c r="D581" s="166" t="inlineStr">
        <is>
          <t>Рейка алюминиевая потолочная, ширина 100 мм</t>
        </is>
      </c>
      <c r="E581" s="165" t="inlineStr">
        <is>
          <t>м</t>
        </is>
      </c>
      <c r="F581" s="165" t="n">
        <v>36.015</v>
      </c>
      <c r="G581" s="86" t="n">
        <v>24.71</v>
      </c>
      <c r="H581" s="86">
        <f>ROUND(F581*G581,2)</f>
        <v/>
      </c>
      <c r="I581" s="81" t="n"/>
      <c r="J581" s="81" t="n"/>
    </row>
    <row r="582" ht="31.5" customHeight="1" s="73">
      <c r="A582" s="165" t="n">
        <v>566</v>
      </c>
      <c r="B582" s="92" t="n"/>
      <c r="C582" s="166" t="inlineStr">
        <is>
          <t>19.2.03.02-0004</t>
        </is>
      </c>
      <c r="D582" s="166" t="inlineStr">
        <is>
          <t>Решетки вентиляционные АМН, алюминиевые, размер 200х100 мм</t>
        </is>
      </c>
      <c r="E582" s="165" t="inlineStr">
        <is>
          <t>шт</t>
        </is>
      </c>
      <c r="F582" s="165" t="n">
        <v>7</v>
      </c>
      <c r="G582" s="86" t="n">
        <v>125.25</v>
      </c>
      <c r="H582" s="86">
        <f>ROUND(F582*G582,2)</f>
        <v/>
      </c>
      <c r="I582" s="81" t="n"/>
      <c r="J582" s="81" t="n"/>
    </row>
    <row r="583" ht="47.25" customHeight="1" s="73">
      <c r="A583" s="165" t="n">
        <v>567</v>
      </c>
      <c r="B583" s="92" t="n"/>
      <c r="C583" s="166" t="inlineStr">
        <is>
          <t>12.2.07.05-0101</t>
        </is>
      </c>
      <c r="D583" s="166" t="inlineStr">
        <is>
          <t>Трубки теплоизоляционные из вспененного полиэтилена типа THERMAFLEX FRZ толщиной: 6 мм, диаметром 12 мм</t>
        </is>
      </c>
      <c r="E583" s="165" t="inlineStr">
        <is>
          <t>10 м</t>
        </is>
      </c>
      <c r="F583" s="165" t="n">
        <v>17.6</v>
      </c>
      <c r="G583" s="86" t="n">
        <v>49.8</v>
      </c>
      <c r="H583" s="86">
        <f>ROUND(F583*G583,2)</f>
        <v/>
      </c>
      <c r="I583" s="81" t="n"/>
      <c r="J583" s="81" t="n"/>
    </row>
    <row r="584">
      <c r="A584" s="165" t="n">
        <v>568</v>
      </c>
      <c r="B584" s="92" t="n"/>
      <c r="C584" s="166" t="inlineStr">
        <is>
          <t>01.3.05.16-0012</t>
        </is>
      </c>
      <c r="D584" s="166" t="inlineStr">
        <is>
          <t>Кальций хлористый технический, сорт I</t>
        </is>
      </c>
      <c r="E584" s="165" t="inlineStr">
        <is>
          <t>т</t>
        </is>
      </c>
      <c r="F584" s="165" t="n">
        <v>0.2862</v>
      </c>
      <c r="G584" s="86" t="n">
        <v>3060</v>
      </c>
      <c r="H584" s="86">
        <f>ROUND(F584*G584,2)</f>
        <v/>
      </c>
      <c r="I584" s="81" t="n"/>
      <c r="J584" s="81" t="n"/>
    </row>
    <row r="585">
      <c r="A585" s="165" t="n">
        <v>569</v>
      </c>
      <c r="B585" s="92" t="n"/>
      <c r="C585" s="166" t="inlineStr">
        <is>
          <t>Прайс из СД ОП</t>
        </is>
      </c>
      <c r="D585" s="166" t="inlineStr">
        <is>
          <t>Заглушка 645*705</t>
        </is>
      </c>
      <c r="E585" s="165" t="inlineStr">
        <is>
          <t>шт.</t>
        </is>
      </c>
      <c r="F585" s="165" t="n">
        <v>4</v>
      </c>
      <c r="G585" s="86" t="n">
        <v>218.76</v>
      </c>
      <c r="H585" s="86">
        <f>ROUND(F585*G585,2)</f>
        <v/>
      </c>
      <c r="I585" s="81" t="n"/>
      <c r="J585" s="81" t="n"/>
    </row>
    <row r="586" ht="31.5" customHeight="1" s="73">
      <c r="A586" s="165" t="n">
        <v>570</v>
      </c>
      <c r="B586" s="92" t="n"/>
      <c r="C586" s="166" t="inlineStr">
        <is>
          <t>07.2.06.04-0078</t>
        </is>
      </c>
      <c r="D586" s="166" t="inlineStr">
        <is>
          <t>Подвес профиля стальной, оцинкованный с зажимом пружинный анкерный, для крепления профилей сечение 60х27 мм</t>
        </is>
      </c>
      <c r="E586" s="165" t="inlineStr">
        <is>
          <t>100 шт</t>
        </is>
      </c>
      <c r="F586" s="165" t="n">
        <v>6.893108</v>
      </c>
      <c r="G586" s="86" t="n">
        <v>125</v>
      </c>
      <c r="H586" s="86">
        <f>ROUND(F586*G586,2)</f>
        <v/>
      </c>
      <c r="I586" s="81" t="n"/>
      <c r="J586" s="81" t="n"/>
    </row>
    <row r="587" ht="47.25" customHeight="1" s="73">
      <c r="A587" s="165" t="n">
        <v>571</v>
      </c>
      <c r="B587" s="92" t="n"/>
      <c r="C587" s="166" t="inlineStr">
        <is>
          <t>19.1.05.04-0010</t>
        </is>
      </c>
      <c r="D587" s="166" t="inlineStr">
        <is>
          <t>Диффузоры потолочные пластиковые универсальные, диаметр 250 мм</t>
        </is>
      </c>
      <c r="E587" s="165" t="inlineStr">
        <is>
          <t>шт</t>
        </is>
      </c>
      <c r="F587" s="165" t="n">
        <v>14</v>
      </c>
      <c r="G587" s="86" t="n">
        <v>61.34</v>
      </c>
      <c r="H587" s="86">
        <f>ROUND(F587*G587,2)</f>
        <v/>
      </c>
      <c r="I587" s="81" t="n"/>
      <c r="J587" s="81" t="n"/>
    </row>
    <row r="588" ht="47.25" customHeight="1" s="73">
      <c r="A588" s="165" t="n">
        <v>572</v>
      </c>
      <c r="B588" s="92" t="n"/>
      <c r="C588" s="166" t="inlineStr">
        <is>
          <t>18.2.07.01-0007</t>
        </is>
      </c>
      <c r="D588" s="166" t="inlineStr">
        <is>
          <t>Узлы трубопроводов укрупненные монтажные из стальных водогазопроводных оцинкованных труб диаметром 32 мм</t>
        </is>
      </c>
      <c r="E588" s="165" t="inlineStr">
        <is>
          <t>м</t>
        </is>
      </c>
      <c r="F588" s="165" t="n">
        <v>20</v>
      </c>
      <c r="G588" s="86" t="n">
        <v>42.85</v>
      </c>
      <c r="H588" s="86">
        <f>ROUND(F588*G588,2)</f>
        <v/>
      </c>
      <c r="I588" s="81" t="n"/>
      <c r="J588" s="81" t="n"/>
    </row>
    <row r="589" ht="31.5" customHeight="1" s="73">
      <c r="A589" s="165" t="n">
        <v>573</v>
      </c>
      <c r="B589" s="92" t="n"/>
      <c r="C589" s="166" t="inlineStr">
        <is>
          <t>Прайс из СД ОП</t>
        </is>
      </c>
      <c r="D589" s="166" t="inlineStr">
        <is>
          <t>Отвод 90гр. переменного сечения 600*400/600*400</t>
        </is>
      </c>
      <c r="E589" s="165" t="inlineStr">
        <is>
          <t>шт.</t>
        </is>
      </c>
      <c r="F589" s="165" t="n">
        <v>2</v>
      </c>
      <c r="G589" s="86" t="n">
        <v>423.79</v>
      </c>
      <c r="H589" s="86">
        <f>ROUND(F589*G589,2)</f>
        <v/>
      </c>
      <c r="I589" s="81" t="n"/>
      <c r="J589" s="81" t="n"/>
    </row>
    <row r="590" ht="31.5" customHeight="1" s="73">
      <c r="A590" s="165" t="n">
        <v>574</v>
      </c>
      <c r="B590" s="92" t="n"/>
      <c r="C590" s="166" t="inlineStr">
        <is>
          <t>14.4.02.09-0001</t>
        </is>
      </c>
      <c r="D590" s="166" t="inlineStr">
        <is>
          <t>Краска</t>
        </is>
      </c>
      <c r="E590" s="165" t="inlineStr">
        <is>
          <t>кг</t>
        </is>
      </c>
      <c r="F590" s="165" t="n">
        <v>29.614</v>
      </c>
      <c r="G590" s="86" t="n">
        <v>28.6</v>
      </c>
      <c r="H590" s="86">
        <f>ROUND(F590*G590,2)</f>
        <v/>
      </c>
      <c r="I590" s="81" t="n"/>
      <c r="J590" s="81" t="n"/>
    </row>
    <row r="591" ht="31.5" customHeight="1" s="73">
      <c r="A591" s="165" t="n">
        <v>575</v>
      </c>
      <c r="B591" s="92" t="n"/>
      <c r="C591" s="166" t="inlineStr">
        <is>
          <t>Прайс из СД ОП</t>
        </is>
      </c>
      <c r="D591" s="166" t="inlineStr">
        <is>
          <t>Переход. ф250/ф200</t>
        </is>
      </c>
      <c r="E591" s="165" t="inlineStr">
        <is>
          <t>шт.</t>
        </is>
      </c>
      <c r="F591" s="165" t="n">
        <v>10</v>
      </c>
      <c r="G591" s="86" t="n">
        <v>83.75</v>
      </c>
      <c r="H591" s="86">
        <f>ROUND(F591*G591,2)</f>
        <v/>
      </c>
      <c r="I591" s="81" t="n"/>
      <c r="J591" s="81" t="n"/>
    </row>
    <row r="592">
      <c r="A592" s="165" t="n">
        <v>576</v>
      </c>
      <c r="B592" s="92" t="n"/>
      <c r="C592" s="166" t="inlineStr">
        <is>
          <t>01.7.03.01-0001</t>
        </is>
      </c>
      <c r="D592" s="166" t="inlineStr">
        <is>
          <t>Вода</t>
        </is>
      </c>
      <c r="E592" s="165" t="inlineStr">
        <is>
          <t>м3</t>
        </is>
      </c>
      <c r="F592" s="165" t="n">
        <v>342.8855979</v>
      </c>
      <c r="G592" s="86" t="n">
        <v>2.44</v>
      </c>
      <c r="H592" s="86">
        <f>ROUND(F592*G592,2)</f>
        <v/>
      </c>
      <c r="I592" s="81" t="n"/>
      <c r="J592" s="81" t="n"/>
    </row>
    <row r="593">
      <c r="A593" s="165" t="n">
        <v>577</v>
      </c>
      <c r="B593" s="92" t="n"/>
      <c r="C593" s="166" t="inlineStr">
        <is>
          <t>Прайс из СД ОП</t>
        </is>
      </c>
      <c r="D593" s="166" t="inlineStr">
        <is>
          <t>Отвод 45гр. ф160</t>
        </is>
      </c>
      <c r="E593" s="165" t="inlineStr">
        <is>
          <t>шт.</t>
        </is>
      </c>
      <c r="F593" s="165" t="n">
        <v>14</v>
      </c>
      <c r="G593" s="86" t="n">
        <v>59.24</v>
      </c>
      <c r="H593" s="86">
        <f>ROUND(F593*G593,2)</f>
        <v/>
      </c>
      <c r="I593" s="81" t="n"/>
      <c r="J593" s="81" t="n"/>
    </row>
    <row r="594" ht="47.25" customHeight="1" s="73">
      <c r="A594" s="165" t="n">
        <v>578</v>
      </c>
      <c r="B594" s="92" t="n"/>
      <c r="C594" s="166" t="inlineStr">
        <is>
          <t>07.2.06.04-0011</t>
        </is>
      </c>
      <c r="D594" s="166" t="inlineStr">
        <is>
          <t>Верхний уголок для крепления несущих элементов двери 100х123 мм</t>
        </is>
      </c>
      <c r="E594" s="165" t="inlineStr">
        <is>
          <t>100 шт</t>
        </is>
      </c>
      <c r="F594" s="165" t="n">
        <v>2.916662</v>
      </c>
      <c r="G594" s="86" t="n">
        <v>279</v>
      </c>
      <c r="H594" s="86">
        <f>ROUND(F594*G594,2)</f>
        <v/>
      </c>
      <c r="I594" s="81" t="n"/>
      <c r="J594" s="81" t="n"/>
    </row>
    <row r="595" ht="31.5" customHeight="1" s="73">
      <c r="A595" s="165" t="n">
        <v>579</v>
      </c>
      <c r="B595" s="92" t="n"/>
      <c r="C595" s="166" t="inlineStr">
        <is>
          <t>07.2.06.04-0061</t>
        </is>
      </c>
      <c r="D595" s="166" t="inlineStr">
        <is>
          <t>Нижний уголок для крепления несущих элементов двери 100х123 мм</t>
        </is>
      </c>
      <c r="E595" s="165" t="inlineStr">
        <is>
          <t>100 шт</t>
        </is>
      </c>
      <c r="F595" s="165" t="n">
        <v>2.916662</v>
      </c>
      <c r="G595" s="86" t="n">
        <v>279</v>
      </c>
      <c r="H595" s="86">
        <f>ROUND(F595*G595,2)</f>
        <v/>
      </c>
      <c r="I595" s="81" t="n"/>
      <c r="J595" s="81" t="n"/>
    </row>
    <row r="596" ht="31.5" customHeight="1" s="73">
      <c r="A596" s="165" t="n">
        <v>580</v>
      </c>
      <c r="B596" s="92" t="n"/>
      <c r="C596" s="166" t="inlineStr">
        <is>
          <t>24.3.01.04-0012</t>
        </is>
      </c>
      <c r="D596" s="166" t="inlineStr">
        <is>
          <t>Трубы НПВХ для систем внутреннего водоотведения, размер110х2,2х1000 мм</t>
        </is>
      </c>
      <c r="E596" s="165" t="inlineStr">
        <is>
          <t>шт</t>
        </is>
      </c>
      <c r="F596" s="165" t="n">
        <v>51</v>
      </c>
      <c r="G596" s="86" t="n">
        <v>15.93</v>
      </c>
      <c r="H596" s="86">
        <f>ROUND(F596*G596,2)</f>
        <v/>
      </c>
      <c r="I596" s="81" t="n"/>
      <c r="J596" s="81" t="n"/>
    </row>
    <row r="597">
      <c r="A597" s="165" t="n">
        <v>581</v>
      </c>
      <c r="B597" s="92" t="n"/>
      <c r="C597" s="166" t="inlineStr">
        <is>
          <t>Прайс из СД ОП</t>
        </is>
      </c>
      <c r="D597" s="166" t="inlineStr">
        <is>
          <t>Отвод 90гр 400*800</t>
        </is>
      </c>
      <c r="E597" s="165" t="inlineStr">
        <is>
          <t>шт.</t>
        </is>
      </c>
      <c r="F597" s="165" t="n">
        <v>2</v>
      </c>
      <c r="G597" s="86" t="n">
        <v>395.64</v>
      </c>
      <c r="H597" s="86">
        <f>ROUND(F597*G597,2)</f>
        <v/>
      </c>
      <c r="I597" s="81" t="n"/>
      <c r="J597" s="81" t="n"/>
    </row>
    <row r="598">
      <c r="A598" s="165" t="n">
        <v>582</v>
      </c>
      <c r="B598" s="92" t="n"/>
      <c r="C598" s="166" t="inlineStr">
        <is>
          <t>Прайс из СД ОП</t>
        </is>
      </c>
      <c r="D598" s="166" t="inlineStr">
        <is>
          <t>Отвод 90гр. 400*800</t>
        </is>
      </c>
      <c r="E598" s="165" t="inlineStr">
        <is>
          <t>шт.</t>
        </is>
      </c>
      <c r="F598" s="165" t="n">
        <v>2</v>
      </c>
      <c r="G598" s="86" t="n">
        <v>395.64</v>
      </c>
      <c r="H598" s="86">
        <f>ROUND(F598*G598,2)</f>
        <v/>
      </c>
      <c r="I598" s="81" t="n"/>
      <c r="J598" s="81" t="n"/>
    </row>
    <row r="599">
      <c r="A599" s="165" t="n">
        <v>583</v>
      </c>
      <c r="B599" s="92" t="n"/>
      <c r="C599" s="166" t="inlineStr">
        <is>
          <t>Прайс из СД ОП</t>
        </is>
      </c>
      <c r="D599" s="166" t="inlineStr">
        <is>
          <t>Решетка приточная АРН 1200х600</t>
        </is>
      </c>
      <c r="E599" s="165" t="inlineStr">
        <is>
          <t>шт</t>
        </is>
      </c>
      <c r="F599" s="165" t="n">
        <v>1</v>
      </c>
      <c r="G599" s="86" t="n">
        <v>781.74</v>
      </c>
      <c r="H599" s="86">
        <f>ROUND(F599*G599,2)</f>
        <v/>
      </c>
      <c r="I599" s="81" t="n"/>
      <c r="J599" s="81" t="n"/>
    </row>
    <row r="600" ht="31.5" customHeight="1" s="73">
      <c r="A600" s="165" t="n">
        <v>584</v>
      </c>
      <c r="B600" s="92" t="n"/>
      <c r="C600" s="166" t="inlineStr">
        <is>
          <t>23.1.02.07-0001</t>
        </is>
      </c>
      <c r="D600" s="166" t="inlineStr">
        <is>
          <t>Крепления для трубопроводов оцинкованные: кронштейны, планки, хомуты</t>
        </is>
      </c>
      <c r="E600" s="165" t="inlineStr">
        <is>
          <t>кг</t>
        </is>
      </c>
      <c r="F600" s="165" t="n">
        <v>45</v>
      </c>
      <c r="G600" s="86" t="n">
        <v>17.21</v>
      </c>
      <c r="H600" s="86">
        <f>ROUND(F600*G600,2)</f>
        <v/>
      </c>
      <c r="I600" s="81" t="n"/>
      <c r="J600" s="81" t="n"/>
    </row>
    <row r="601" ht="31.5" customHeight="1" s="73">
      <c r="A601" s="165" t="n">
        <v>585</v>
      </c>
      <c r="B601" s="92" t="n"/>
      <c r="C601" s="166" t="inlineStr">
        <is>
          <t>18.2.02.07-0016</t>
        </is>
      </c>
      <c r="D601" s="166" t="inlineStr">
        <is>
          <t>Поддоны душевые чугунные эмалированные, без комплекта, размер 800х800х365 мм, глубокие</t>
        </is>
      </c>
      <c r="E601" s="165" t="inlineStr">
        <is>
          <t>шт</t>
        </is>
      </c>
      <c r="F601" s="165" t="n">
        <v>1</v>
      </c>
      <c r="G601" s="86" t="n">
        <v>773.5</v>
      </c>
      <c r="H601" s="86">
        <f>ROUND(F601*G601,2)</f>
        <v/>
      </c>
      <c r="I601" s="81" t="n"/>
      <c r="J601" s="81" t="n"/>
    </row>
    <row r="602">
      <c r="A602" s="165" t="n">
        <v>586</v>
      </c>
      <c r="B602" s="92" t="n"/>
      <c r="C602" s="166" t="inlineStr">
        <is>
          <t>Прайс из СД ОП</t>
        </is>
      </c>
      <c r="D602" s="166" t="inlineStr">
        <is>
          <t>Врезка прямая 200*300</t>
        </is>
      </c>
      <c r="E602" s="165" t="inlineStr">
        <is>
          <t>шт.</t>
        </is>
      </c>
      <c r="F602" s="165" t="n">
        <v>8</v>
      </c>
      <c r="G602" s="86" t="n">
        <v>95.79000000000001</v>
      </c>
      <c r="H602" s="86">
        <f>ROUND(F602*G602,2)</f>
        <v/>
      </c>
      <c r="I602" s="81" t="n"/>
      <c r="J602" s="81" t="n"/>
    </row>
    <row r="603" ht="31.5" customHeight="1" s="73">
      <c r="A603" s="165" t="n">
        <v>587</v>
      </c>
      <c r="B603" s="92" t="n"/>
      <c r="C603" s="166" t="inlineStr">
        <is>
          <t>Прайс из СД ОП</t>
        </is>
      </c>
      <c r="D603" s="166" t="inlineStr">
        <is>
          <t>Переход. 690*690/800*400</t>
        </is>
      </c>
      <c r="E603" s="165" t="inlineStr">
        <is>
          <t>шт.</t>
        </is>
      </c>
      <c r="F603" s="165" t="n">
        <v>2</v>
      </c>
      <c r="G603" s="86" t="n">
        <v>382.8</v>
      </c>
      <c r="H603" s="86">
        <f>ROUND(F603*G603,2)</f>
        <v/>
      </c>
      <c r="I603" s="81" t="n"/>
      <c r="J603" s="81" t="n"/>
    </row>
    <row r="604" ht="31.5" customHeight="1" s="73">
      <c r="A604" s="165" t="n">
        <v>588</v>
      </c>
      <c r="B604" s="92" t="n"/>
      <c r="C604" s="166" t="inlineStr">
        <is>
          <t>Прайс из СД ОП</t>
        </is>
      </c>
      <c r="D604" s="166" t="inlineStr">
        <is>
          <t>Врезка прямая 400*250</t>
        </is>
      </c>
      <c r="E604" s="165" t="inlineStr">
        <is>
          <t>шт.</t>
        </is>
      </c>
      <c r="F604" s="165" t="n">
        <v>6</v>
      </c>
      <c r="G604" s="86" t="n">
        <v>126.88</v>
      </c>
      <c r="H604" s="86">
        <f>ROUND(F604*G604,2)</f>
        <v/>
      </c>
      <c r="I604" s="81" t="n"/>
      <c r="J604" s="81" t="n"/>
    </row>
    <row r="605" ht="31.5" customHeight="1" s="73">
      <c r="A605" s="165" t="n">
        <v>589</v>
      </c>
      <c r="B605" s="92" t="n"/>
      <c r="C605" s="166" t="inlineStr">
        <is>
          <t>20.2.05.02-0011</t>
        </is>
      </c>
      <c r="D605" s="166" t="inlineStr">
        <is>
          <t>Держатель пластмассовый с защелкой для труб диаметром 25 мм</t>
        </is>
      </c>
      <c r="E605" s="165" t="inlineStr">
        <is>
          <t>100 шт</t>
        </is>
      </c>
      <c r="F605" s="165" t="n">
        <v>20</v>
      </c>
      <c r="G605" s="86" t="n">
        <v>38</v>
      </c>
      <c r="H605" s="86">
        <f>ROUND(F605*G605,2)</f>
        <v/>
      </c>
      <c r="I605" s="81" t="n"/>
      <c r="J605" s="81" t="n"/>
    </row>
    <row r="606" ht="63" customHeight="1" s="73">
      <c r="A606" s="165" t="n">
        <v>590</v>
      </c>
      <c r="B606" s="92" t="n"/>
      <c r="C606" s="166" t="inlineStr">
        <is>
          <t>19.3.01.01-0012</t>
        </is>
      </c>
      <c r="D606" s="166" t="inlineStr">
        <is>
          <t>Дроссель-клапаны для регулирования расхода воздуха, в обечайке, с сектором управления из оцинкованной стали, прямоугольные, периметр 1000 мм</t>
        </is>
      </c>
      <c r="E606" s="165" t="inlineStr">
        <is>
          <t>шт</t>
        </is>
      </c>
      <c r="F606" s="165" t="n">
        <v>13</v>
      </c>
      <c r="G606" s="86" t="n">
        <v>58.31</v>
      </c>
      <c r="H606" s="86">
        <f>ROUND(F606*G606,2)</f>
        <v/>
      </c>
      <c r="I606" s="81" t="n"/>
      <c r="J606" s="81" t="n"/>
    </row>
    <row r="607" ht="47.25" customHeight="1" s="73">
      <c r="A607" s="165" t="n">
        <v>591</v>
      </c>
      <c r="B607" s="92" t="n"/>
      <c r="C607" s="166" t="inlineStr">
        <is>
          <t>Прайс из СД ОП</t>
        </is>
      </c>
      <c r="D607" s="166" t="inlineStr">
        <is>
          <t>Врезка прямая 2010*2780</t>
        </is>
      </c>
      <c r="E607" s="165" t="inlineStr">
        <is>
          <t>шт.</t>
        </is>
      </c>
      <c r="F607" s="165" t="n">
        <v>2</v>
      </c>
      <c r="G607" s="86" t="n">
        <v>376.78</v>
      </c>
      <c r="H607" s="86">
        <f>ROUND(F607*G607,2)</f>
        <v/>
      </c>
      <c r="I607" s="81" t="n"/>
      <c r="J607" s="81" t="n"/>
    </row>
    <row r="608">
      <c r="A608" s="165" t="n">
        <v>592</v>
      </c>
      <c r="B608" s="92" t="n"/>
      <c r="C608" s="166" t="inlineStr">
        <is>
          <t>20.2.09.13-0011</t>
        </is>
      </c>
      <c r="D608" s="166" t="inlineStr">
        <is>
          <t>Муфты</t>
        </is>
      </c>
      <c r="E608" s="165" t="inlineStr">
        <is>
          <t>шт</t>
        </is>
      </c>
      <c r="F608" s="165" t="n">
        <v>150</v>
      </c>
      <c r="G608" s="86" t="n">
        <v>5</v>
      </c>
      <c r="H608" s="86">
        <f>ROUND(F608*G608,2)</f>
        <v/>
      </c>
      <c r="I608" s="81" t="n"/>
      <c r="J608" s="81" t="n"/>
    </row>
    <row r="609">
      <c r="A609" s="165" t="n">
        <v>593</v>
      </c>
      <c r="B609" s="92" t="n"/>
      <c r="C609" s="166" t="inlineStr">
        <is>
          <t>Прайс из СД ОП</t>
        </is>
      </c>
      <c r="D609" s="166" t="inlineStr">
        <is>
          <t>Отвод 90гр. 300*500</t>
        </is>
      </c>
      <c r="E609" s="165" t="inlineStr">
        <is>
          <t>шт.</t>
        </is>
      </c>
      <c r="F609" s="165" t="n">
        <v>2</v>
      </c>
      <c r="G609" s="86" t="n">
        <v>371.27</v>
      </c>
      <c r="H609" s="86">
        <f>ROUND(F609*G609,2)</f>
        <v/>
      </c>
      <c r="I609" s="81" t="n"/>
      <c r="J609" s="81" t="n"/>
    </row>
    <row r="610" ht="31.5" customHeight="1" s="73">
      <c r="A610" s="165" t="n">
        <v>594</v>
      </c>
      <c r="B610" s="92" t="n"/>
      <c r="C610" s="166" t="inlineStr">
        <is>
          <t>18.1.09.08-1090</t>
        </is>
      </c>
      <c r="D610" s="166" t="inlineStr">
        <is>
          <t>Кран шаровой для воды и пара стандартный, присоединение ВР-ВР, с размером резьбы 1"1/4</t>
        </is>
      </c>
      <c r="E610" s="165" t="inlineStr">
        <is>
          <t>шт</t>
        </is>
      </c>
      <c r="F610" s="165" t="n">
        <v>7</v>
      </c>
      <c r="G610" s="86" t="n">
        <v>106</v>
      </c>
      <c r="H610" s="86">
        <f>ROUND(F610*G610,2)</f>
        <v/>
      </c>
      <c r="I610" s="81" t="n"/>
      <c r="J610" s="81" t="n"/>
    </row>
    <row r="611">
      <c r="A611" s="165" t="n">
        <v>595</v>
      </c>
      <c r="B611" s="92" t="n"/>
      <c r="C611" s="166" t="inlineStr">
        <is>
          <t>Прайс из СД ОП</t>
        </is>
      </c>
      <c r="D611" s="166" t="inlineStr">
        <is>
          <t>Отвод 90гр. 400*700</t>
        </is>
      </c>
      <c r="E611" s="165" t="inlineStr">
        <is>
          <t>шт.</t>
        </is>
      </c>
      <c r="F611" s="165" t="n">
        <v>2</v>
      </c>
      <c r="G611" s="86" t="n">
        <v>369.31</v>
      </c>
      <c r="H611" s="86">
        <f>ROUND(F611*G611,2)</f>
        <v/>
      </c>
      <c r="I611" s="81" t="n"/>
      <c r="J611" s="81" t="n"/>
    </row>
    <row r="612" ht="31.5" customHeight="1" s="73">
      <c r="A612" s="165" t="n">
        <v>596</v>
      </c>
      <c r="B612" s="92" t="n"/>
      <c r="C612" s="166" t="inlineStr">
        <is>
          <t>19.2.03.02-0107</t>
        </is>
      </c>
      <c r="D612" s="166" t="inlineStr">
        <is>
          <t>Решетки вентиляционные алюминиевые "АРКТОС" типа: АМР, размером 100х200 мм</t>
        </is>
      </c>
      <c r="E612" s="165" t="inlineStr">
        <is>
          <t>шт</t>
        </is>
      </c>
      <c r="F612" s="165" t="n">
        <v>6</v>
      </c>
      <c r="G612" s="86" t="n">
        <v>122.4</v>
      </c>
      <c r="H612" s="86">
        <f>ROUND(F612*G612,2)</f>
        <v/>
      </c>
      <c r="I612" s="81" t="n"/>
      <c r="J612" s="81" t="n"/>
    </row>
    <row r="613">
      <c r="A613" s="165" t="n">
        <v>597</v>
      </c>
      <c r="B613" s="92" t="n"/>
      <c r="C613" s="166" t="inlineStr">
        <is>
          <t>14.4.01.01-0003</t>
        </is>
      </c>
      <c r="D613" s="166" t="inlineStr">
        <is>
          <t>Грунтовка ГФ-021</t>
        </is>
      </c>
      <c r="E613" s="165" t="inlineStr">
        <is>
          <t>т</t>
        </is>
      </c>
      <c r="F613" s="165" t="n">
        <v>0.046512</v>
      </c>
      <c r="G613" s="86" t="n">
        <v>15620</v>
      </c>
      <c r="H613" s="86">
        <f>ROUND(F613*G613,2)</f>
        <v/>
      </c>
      <c r="I613" s="81" t="n"/>
      <c r="J613" s="81" t="n"/>
    </row>
    <row r="614" ht="31.5" customHeight="1" s="73">
      <c r="A614" s="165" t="n">
        <v>598</v>
      </c>
      <c r="B614" s="92" t="n"/>
      <c r="C614" s="166" t="inlineStr">
        <is>
          <t>01.7.06.04-0002</t>
        </is>
      </c>
      <c r="D614" s="166" t="inlineStr">
        <is>
          <t>Лента бумажная для повышения трещиностойкости стыков ГКЛ и ГВЛ</t>
        </is>
      </c>
      <c r="E614" s="165" t="inlineStr">
        <is>
          <t>м</t>
        </is>
      </c>
      <c r="F614" s="165" t="n">
        <v>4230.3925</v>
      </c>
      <c r="G614" s="86" t="n">
        <v>0.17</v>
      </c>
      <c r="H614" s="86">
        <f>ROUND(F614*G614,2)</f>
        <v/>
      </c>
      <c r="I614" s="81" t="n"/>
      <c r="J614" s="81" t="n"/>
    </row>
    <row r="615" ht="31.5" customHeight="1" s="73">
      <c r="A615" s="165" t="n">
        <v>599</v>
      </c>
      <c r="B615" s="92" t="n"/>
      <c r="C615" s="166" t="inlineStr">
        <is>
          <t>19.4.02.04-1016</t>
        </is>
      </c>
      <c r="D615" s="166" t="inlineStr">
        <is>
          <t>Шумоглушители для круглых воздуховодов 250/600</t>
        </is>
      </c>
      <c r="E615" s="165" t="inlineStr">
        <is>
          <t>шт</t>
        </is>
      </c>
      <c r="F615" s="165" t="n">
        <v>1</v>
      </c>
      <c r="G615" s="86" t="n">
        <v>716.01</v>
      </c>
      <c r="H615" s="86">
        <f>ROUND(F615*G615,2)</f>
        <v/>
      </c>
      <c r="I615" s="81" t="n"/>
      <c r="J615" s="81" t="n"/>
    </row>
    <row r="616">
      <c r="A616" s="165" t="n">
        <v>600</v>
      </c>
      <c r="B616" s="92" t="n"/>
      <c r="C616" s="166" t="inlineStr">
        <is>
          <t>14.4.04.09-0028</t>
        </is>
      </c>
      <c r="D616" s="166" t="inlineStr">
        <is>
          <t>Эмаль перхлорвиниловая ХВ-7141</t>
        </is>
      </c>
      <c r="E616" s="165" t="inlineStr">
        <is>
          <t>т</t>
        </is>
      </c>
      <c r="F616" s="165" t="n">
        <v>0.021</v>
      </c>
      <c r="G616" s="86" t="n">
        <v>33900</v>
      </c>
      <c r="H616" s="86">
        <f>ROUND(F616*G616,2)</f>
        <v/>
      </c>
      <c r="I616" s="81" t="n"/>
      <c r="J616" s="81" t="n"/>
    </row>
    <row r="617" ht="31.5" customHeight="1" s="73">
      <c r="A617" s="165" t="n">
        <v>601</v>
      </c>
      <c r="B617" s="92" t="n"/>
      <c r="C617" s="166" t="inlineStr">
        <is>
          <t>Прайс из СД ОП</t>
        </is>
      </c>
      <c r="D617" s="166" t="inlineStr">
        <is>
          <t>Заглушка 300*300</t>
        </is>
      </c>
      <c r="E617" s="165" t="inlineStr">
        <is>
          <t>шт.</t>
        </is>
      </c>
      <c r="F617" s="165" t="n">
        <v>7</v>
      </c>
      <c r="G617" s="86" t="n">
        <v>101.68</v>
      </c>
      <c r="H617" s="86">
        <f>ROUND(F617*G617,2)</f>
        <v/>
      </c>
      <c r="I617" s="81" t="n"/>
      <c r="J617" s="81" t="n"/>
    </row>
    <row r="618" ht="31.5" customHeight="1" s="73">
      <c r="A618" s="165" t="n">
        <v>602</v>
      </c>
      <c r="B618" s="92" t="n"/>
      <c r="C618" s="166" t="inlineStr">
        <is>
          <t>19.1.01.01-0024</t>
        </is>
      </c>
      <c r="D618" s="166" t="inlineStr">
        <is>
          <t>Воздуховоды типа: ALUDUCT (POLAR BEAR) неизолированные гибкие диаметром 254 мм</t>
        </is>
      </c>
      <c r="E618" s="165" t="inlineStr">
        <is>
          <t>м2</t>
        </is>
      </c>
      <c r="F618" s="165" t="n">
        <v>7.6935</v>
      </c>
      <c r="G618" s="86" t="n">
        <v>90.37</v>
      </c>
      <c r="H618" s="86">
        <f>ROUND(F618*G618,2)</f>
        <v/>
      </c>
      <c r="I618" s="81" t="n"/>
      <c r="J618" s="81" t="n"/>
    </row>
    <row r="619" ht="31.5" customHeight="1" s="73">
      <c r="A619" s="165" t="n">
        <v>603</v>
      </c>
      <c r="B619" s="92" t="n"/>
      <c r="C619" s="166" t="inlineStr">
        <is>
          <t>Прайс из СД ОП</t>
        </is>
      </c>
      <c r="D619" s="166" t="inlineStr">
        <is>
          <t>Рассеиватель для светильника А220, 36 Вт 1242*90*68</t>
        </is>
      </c>
      <c r="E619" s="165" t="inlineStr">
        <is>
          <t>шт.</t>
        </is>
      </c>
      <c r="F619" s="165" t="n">
        <v>27</v>
      </c>
      <c r="G619" s="86" t="n">
        <v>25.72</v>
      </c>
      <c r="H619" s="86">
        <f>ROUND(F619*G619,2)</f>
        <v/>
      </c>
      <c r="I619" s="81" t="n"/>
      <c r="J619" s="81" t="n"/>
    </row>
    <row r="620" ht="31.5" customHeight="1" s="73">
      <c r="A620" s="165" t="n">
        <v>604</v>
      </c>
      <c r="B620" s="92" t="n"/>
      <c r="C620" s="166" t="inlineStr">
        <is>
          <t>Прайс из СД ОП</t>
        </is>
      </c>
      <c r="D620" s="166" t="inlineStr">
        <is>
          <t>Врезка прямая 800*2200</t>
        </is>
      </c>
      <c r="E620" s="165" t="inlineStr">
        <is>
          <t>шт.</t>
        </is>
      </c>
      <c r="F620" s="165" t="n">
        <v>2</v>
      </c>
      <c r="G620" s="86" t="n">
        <v>346.85</v>
      </c>
      <c r="H620" s="86">
        <f>ROUND(F620*G620,2)</f>
        <v/>
      </c>
      <c r="I620" s="81" t="n"/>
      <c r="J620" s="81" t="n"/>
    </row>
    <row r="621" ht="31.5" customHeight="1" s="73">
      <c r="A621" s="165" t="n">
        <v>605</v>
      </c>
      <c r="B621" s="92" t="n"/>
      <c r="C621" s="166" t="inlineStr">
        <is>
          <t>14.5.09.07-0030</t>
        </is>
      </c>
      <c r="D621" s="166" t="inlineStr">
        <is>
          <t>Растворитель Р-4</t>
        </is>
      </c>
      <c r="E621" s="165" t="inlineStr">
        <is>
          <t>кг</t>
        </is>
      </c>
      <c r="F621" s="165" t="n">
        <v>72.68911199999999</v>
      </c>
      <c r="G621" s="86" t="n">
        <v>9.42</v>
      </c>
      <c r="H621" s="86">
        <f>ROUND(F621*G621,2)</f>
        <v/>
      </c>
      <c r="I621" s="81" t="n"/>
      <c r="J621" s="81" t="n"/>
    </row>
    <row r="622" ht="31.5" customHeight="1" s="73">
      <c r="A622" s="165" t="n">
        <v>606</v>
      </c>
      <c r="B622" s="92" t="n"/>
      <c r="C622" s="166" t="inlineStr">
        <is>
          <t>Прайс из СД ОП</t>
        </is>
      </c>
      <c r="D622" s="166" t="inlineStr">
        <is>
          <t>Отвод 90гр. 400*600</t>
        </is>
      </c>
      <c r="E622" s="165" t="inlineStr">
        <is>
          <t>шт.</t>
        </is>
      </c>
      <c r="F622" s="165" t="n">
        <v>2</v>
      </c>
      <c r="G622" s="86" t="n">
        <v>342</v>
      </c>
      <c r="H622" s="86">
        <f>ROUND(F622*G622,2)</f>
        <v/>
      </c>
      <c r="I622" s="81" t="n"/>
      <c r="J622" s="81" t="n"/>
    </row>
    <row r="623" ht="31.5" customHeight="1" s="73">
      <c r="A623" s="165" t="n">
        <v>607</v>
      </c>
      <c r="B623" s="92" t="n"/>
      <c r="C623" s="166" t="inlineStr">
        <is>
          <t>20.2.12.03-0014</t>
        </is>
      </c>
      <c r="D623" s="166" t="inlineStr">
        <is>
          <t>Трубы гибкие гофрированные из ПВХ, диаметр 50 мм</t>
        </is>
      </c>
      <c r="E623" s="165" t="inlineStr">
        <is>
          <t>м</t>
        </is>
      </c>
      <c r="F623" s="165" t="n">
        <v>120</v>
      </c>
      <c r="G623" s="86" t="n">
        <v>5.65</v>
      </c>
      <c r="H623" s="86">
        <f>ROUND(F623*G623,2)</f>
        <v/>
      </c>
      <c r="I623" s="81" t="n"/>
      <c r="J623" s="81" t="n"/>
    </row>
    <row r="624">
      <c r="A624" s="165" t="n">
        <v>608</v>
      </c>
      <c r="B624" s="92" t="n"/>
      <c r="C624" s="166" t="inlineStr">
        <is>
          <t>Прайс из СД ОП</t>
        </is>
      </c>
      <c r="D624" s="166" t="inlineStr">
        <is>
          <t>Переход. 645*705/800*500</t>
        </is>
      </c>
      <c r="E624" s="165" t="inlineStr">
        <is>
          <t>шт.</t>
        </is>
      </c>
      <c r="F624" s="165" t="n">
        <v>2</v>
      </c>
      <c r="G624" s="86" t="n">
        <v>338.92</v>
      </c>
      <c r="H624" s="86">
        <f>ROUND(F624*G624,2)</f>
        <v/>
      </c>
      <c r="I624" s="81" t="n"/>
      <c r="J624" s="81" t="n"/>
    </row>
    <row r="625" ht="31.5" customHeight="1" s="73">
      <c r="A625" s="165" t="n">
        <v>609</v>
      </c>
      <c r="B625" s="92" t="n"/>
      <c r="C625" s="166" t="inlineStr">
        <is>
          <t>Прайс из СД ОП</t>
        </is>
      </c>
      <c r="D625" s="166" t="inlineStr">
        <is>
          <t>Переход. 710*510/ф450</t>
        </is>
      </c>
      <c r="E625" s="165" t="inlineStr">
        <is>
          <t>шт.</t>
        </is>
      </c>
      <c r="F625" s="165" t="n">
        <v>2</v>
      </c>
      <c r="G625" s="86" t="n">
        <v>336.27</v>
      </c>
      <c r="H625" s="86">
        <f>ROUND(F625*G625,2)</f>
        <v/>
      </c>
      <c r="I625" s="81" t="n"/>
      <c r="J625" s="81" t="n"/>
    </row>
    <row r="626" ht="63" customHeight="1" s="73">
      <c r="A626" s="165" t="n">
        <v>610</v>
      </c>
      <c r="B626" s="92" t="n"/>
      <c r="C626" s="166" t="inlineStr">
        <is>
          <t>24.3.05.07-0530</t>
        </is>
      </c>
      <c r="D626" s="166" t="inlineStr">
        <is>
          <t>Муфта противопожарная самосрабатывающая для пластиковых труб диаметром 110 мм, внутренний диаметр 110-112 мм, вешний диаметр 125-130 мм</t>
        </is>
      </c>
      <c r="E626" s="165" t="inlineStr">
        <is>
          <t>шт</t>
        </is>
      </c>
      <c r="F626" s="165" t="n">
        <v>11</v>
      </c>
      <c r="G626" s="86" t="n">
        <v>59.64</v>
      </c>
      <c r="H626" s="86">
        <f>ROUND(F626*G626,2)</f>
        <v/>
      </c>
      <c r="I626" s="81" t="n"/>
      <c r="J626" s="81" t="n"/>
    </row>
    <row r="627">
      <c r="A627" s="165" t="n">
        <v>611</v>
      </c>
      <c r="B627" s="92" t="n"/>
      <c r="C627" s="166" t="inlineStr">
        <is>
          <t>Прайс из СД ОП</t>
        </is>
      </c>
      <c r="D627" s="166" t="inlineStr">
        <is>
          <t>Переход. 500*500/400*400</t>
        </is>
      </c>
      <c r="E627" s="165" t="inlineStr">
        <is>
          <t>шт.</t>
        </is>
      </c>
      <c r="F627" s="165" t="n">
        <v>4</v>
      </c>
      <c r="G627" s="86" t="n">
        <v>162.74</v>
      </c>
      <c r="H627" s="86">
        <f>ROUND(F627*G627,2)</f>
        <v/>
      </c>
      <c r="I627" s="81" t="n"/>
      <c r="J627" s="81" t="n"/>
    </row>
    <row r="628" ht="31.5" customHeight="1" s="73">
      <c r="A628" s="165" t="n">
        <v>612</v>
      </c>
      <c r="B628" s="92" t="n"/>
      <c r="C628" s="166" t="inlineStr">
        <is>
          <t>18.2.01.06-0033</t>
        </is>
      </c>
      <c r="D628" s="166" t="inlineStr">
        <is>
          <t>Унитазы полуфарфоровые и фарфоровые козырьковые с сиденьем и креплением, с косым выпуском, с цельноотлитой полочкой</t>
        </is>
      </c>
      <c r="E628" s="165" t="inlineStr">
        <is>
          <t>компл</t>
        </is>
      </c>
      <c r="F628" s="165" t="n">
        <v>2</v>
      </c>
      <c r="G628" s="86" t="n">
        <v>325.2</v>
      </c>
      <c r="H628" s="86">
        <f>ROUND(F628*G628,2)</f>
        <v/>
      </c>
      <c r="I628" s="81" t="n"/>
      <c r="J628" s="81" t="n"/>
    </row>
    <row r="629">
      <c r="A629" s="165" t="n">
        <v>613</v>
      </c>
      <c r="B629" s="92" t="n"/>
      <c r="C629" s="166" t="inlineStr">
        <is>
          <t>04.3.02.09-0101</t>
        </is>
      </c>
      <c r="D629" s="166" t="inlineStr">
        <is>
          <t>Затирка «Боларс» (разной цветности)</t>
        </is>
      </c>
      <c r="E629" s="165" t="inlineStr">
        <is>
          <t>т</t>
        </is>
      </c>
      <c r="F629" s="165" t="n">
        <v>0.09039999999999999</v>
      </c>
      <c r="G629" s="86" t="n">
        <v>7159.36</v>
      </c>
      <c r="H629" s="86">
        <f>ROUND(F629*G629,2)</f>
        <v/>
      </c>
      <c r="I629" s="81" t="n"/>
      <c r="J629" s="81" t="n"/>
    </row>
    <row r="630" ht="31.5" customHeight="1" s="73">
      <c r="A630" s="165" t="n">
        <v>614</v>
      </c>
      <c r="B630" s="92" t="n"/>
      <c r="C630" s="166" t="inlineStr">
        <is>
          <t>19.2.03.02-0138</t>
        </is>
      </c>
      <c r="D630" s="166" t="inlineStr">
        <is>
          <t>Решетки вентиляционные алюминиевые "АРКТОС" типа: АРН размером 300х600 мм</t>
        </is>
      </c>
      <c r="E630" s="165" t="inlineStr">
        <is>
          <t>шт</t>
        </is>
      </c>
      <c r="F630" s="165" t="n">
        <v>2</v>
      </c>
      <c r="G630" s="86" t="n">
        <v>321.36</v>
      </c>
      <c r="H630" s="86">
        <f>ROUND(F630*G630,2)</f>
        <v/>
      </c>
      <c r="I630" s="81" t="n"/>
      <c r="J630" s="81" t="n"/>
    </row>
    <row r="631">
      <c r="A631" s="165" t="n">
        <v>615</v>
      </c>
      <c r="B631" s="92" t="n"/>
      <c r="C631" s="166" t="inlineStr">
        <is>
          <t>Прайс из СД ОП</t>
        </is>
      </c>
      <c r="D631" s="166" t="inlineStr">
        <is>
          <t>Врезка прямая 2400*1600</t>
        </is>
      </c>
      <c r="E631" s="165" t="inlineStr">
        <is>
          <t>шт.</t>
        </is>
      </c>
      <c r="F631" s="165" t="n">
        <v>2</v>
      </c>
      <c r="G631" s="86" t="n">
        <v>317.63</v>
      </c>
      <c r="H631" s="86">
        <f>ROUND(F631*G631,2)</f>
        <v/>
      </c>
      <c r="I631" s="81" t="n"/>
      <c r="J631" s="81" t="n"/>
    </row>
    <row r="632" ht="47.25" customHeight="1" s="73">
      <c r="A632" s="165" t="n">
        <v>616</v>
      </c>
      <c r="B632" s="92" t="n"/>
      <c r="C632" s="166" t="inlineStr">
        <is>
          <t>18.1.10.10-0044</t>
        </is>
      </c>
      <c r="D632" s="166" t="inlineStr">
        <is>
          <t>Смесители для умывальников СМ-УМ-ОРА с поворотным корпусом, одной рукояткой, с аэратором</t>
        </is>
      </c>
      <c r="E632" s="165" t="inlineStr">
        <is>
          <t>компл</t>
        </is>
      </c>
      <c r="F632" s="165" t="n">
        <v>2</v>
      </c>
      <c r="G632" s="86" t="n">
        <v>312.35</v>
      </c>
      <c r="H632" s="86">
        <f>ROUND(F632*G632,2)</f>
        <v/>
      </c>
      <c r="I632" s="81" t="n"/>
      <c r="J632" s="81" t="n"/>
    </row>
    <row r="633">
      <c r="A633" s="165" t="n">
        <v>617</v>
      </c>
      <c r="B633" s="92" t="n"/>
      <c r="C633" s="166" t="inlineStr">
        <is>
          <t>Прайс из СД ОП</t>
        </is>
      </c>
      <c r="D633" s="166" t="inlineStr">
        <is>
          <t>Переход. 710*510/450*450</t>
        </is>
      </c>
      <c r="E633" s="165" t="inlineStr">
        <is>
          <t>шт.</t>
        </is>
      </c>
      <c r="F633" s="165" t="n">
        <v>2</v>
      </c>
      <c r="G633" s="86" t="n">
        <v>311.61</v>
      </c>
      <c r="H633" s="86">
        <f>ROUND(F633*G633,2)</f>
        <v/>
      </c>
      <c r="I633" s="81" t="n"/>
      <c r="J633" s="81" t="n"/>
    </row>
    <row r="634" ht="31.5" customHeight="1" s="73">
      <c r="A634" s="165" t="n">
        <v>618</v>
      </c>
      <c r="B634" s="92" t="n"/>
      <c r="C634" s="166" t="inlineStr">
        <is>
          <t>20.2.05.02-0012</t>
        </is>
      </c>
      <c r="D634" s="166" t="inlineStr">
        <is>
          <t>Держатель пластмассовый с защелкой для труб диаметром 32 мм</t>
        </is>
      </c>
      <c r="E634" s="165" t="inlineStr">
        <is>
          <t>100 шт</t>
        </is>
      </c>
      <c r="F634" s="165" t="n">
        <v>10</v>
      </c>
      <c r="G634" s="86" t="n">
        <v>62</v>
      </c>
      <c r="H634" s="86">
        <f>ROUND(F634*G634,2)</f>
        <v/>
      </c>
      <c r="I634" s="81" t="n"/>
      <c r="J634" s="81" t="n"/>
    </row>
    <row r="635" ht="47.25" customHeight="1" s="73">
      <c r="A635" s="165" t="n">
        <v>619</v>
      </c>
      <c r="B635" s="92" t="n"/>
      <c r="C635" s="166" t="inlineStr">
        <is>
          <t>Прайс из СД ОП</t>
        </is>
      </c>
      <c r="D635" s="166" t="inlineStr">
        <is>
          <t>Отвод 60гр. 400*400</t>
        </is>
      </c>
      <c r="E635" s="165" t="inlineStr">
        <is>
          <t>шт.</t>
        </is>
      </c>
      <c r="F635" s="165" t="n">
        <v>2</v>
      </c>
      <c r="G635" s="86" t="n">
        <v>305.17</v>
      </c>
      <c r="H635" s="86">
        <f>ROUND(F635*G635,2)</f>
        <v/>
      </c>
      <c r="I635" s="81" t="n"/>
      <c r="J635" s="81" t="n"/>
    </row>
    <row r="636" ht="47.25" customHeight="1" s="73">
      <c r="A636" s="165" t="n">
        <v>620</v>
      </c>
      <c r="B636" s="92" t="n"/>
      <c r="C636" s="166" t="inlineStr">
        <is>
          <t>01.3.01.01-0001</t>
        </is>
      </c>
      <c r="D636" s="166" t="inlineStr">
        <is>
          <t>Бензин авиационный Б-70</t>
        </is>
      </c>
      <c r="E636" s="165" t="inlineStr">
        <is>
          <t>т</t>
        </is>
      </c>
      <c r="F636" s="165" t="n">
        <v>0.1344</v>
      </c>
      <c r="G636" s="86" t="n">
        <v>4488.4</v>
      </c>
      <c r="H636" s="86">
        <f>ROUND(F636*G636,2)</f>
        <v/>
      </c>
      <c r="I636" s="81" t="n"/>
      <c r="J636" s="81" t="n"/>
    </row>
    <row r="637">
      <c r="A637" s="165" t="n">
        <v>621</v>
      </c>
      <c r="B637" s="92" t="n"/>
      <c r="C637" s="166" t="inlineStr">
        <is>
          <t>Прайс из СД ОП</t>
        </is>
      </c>
      <c r="D637" s="166" t="inlineStr">
        <is>
          <t>Отвод 45гр. ф200</t>
        </is>
      </c>
      <c r="E637" s="165" t="inlineStr">
        <is>
          <t>шт.</t>
        </is>
      </c>
      <c r="F637" s="165" t="n">
        <v>8</v>
      </c>
      <c r="G637" s="86" t="n">
        <v>74.51000000000001</v>
      </c>
      <c r="H637" s="86">
        <f>ROUND(F637*G637,2)</f>
        <v/>
      </c>
      <c r="I637" s="81" t="n"/>
      <c r="J637" s="81" t="n"/>
    </row>
    <row r="638" ht="31.5" customHeight="1" s="73">
      <c r="A638" s="165" t="n">
        <v>622</v>
      </c>
      <c r="B638" s="92" t="n"/>
      <c r="C638" s="166" t="inlineStr">
        <is>
          <t>Прайс из СД ОП</t>
        </is>
      </c>
      <c r="D638" s="166" t="inlineStr">
        <is>
          <t>Переход. 500*250/ф250</t>
        </is>
      </c>
      <c r="E638" s="165" t="inlineStr">
        <is>
          <t>шт.</t>
        </is>
      </c>
      <c r="F638" s="165" t="n">
        <v>3</v>
      </c>
      <c r="G638" s="86" t="n">
        <v>198.45</v>
      </c>
      <c r="H638" s="86">
        <f>ROUND(F638*G638,2)</f>
        <v/>
      </c>
      <c r="I638" s="81" t="n"/>
      <c r="J638" s="81" t="n"/>
    </row>
    <row r="639">
      <c r="A639" s="165" t="n">
        <v>623</v>
      </c>
      <c r="B639" s="92" t="n"/>
      <c r="C639" s="166" t="inlineStr">
        <is>
          <t>Прайс из СД ОП</t>
        </is>
      </c>
      <c r="D639" s="166" t="inlineStr">
        <is>
          <t>Переход. 1200*600/700*400</t>
        </is>
      </c>
      <c r="E639" s="165" t="inlineStr">
        <is>
          <t>шт.</t>
        </is>
      </c>
      <c r="F639" s="165" t="n">
        <v>1</v>
      </c>
      <c r="G639" s="86" t="n">
        <v>583.6799999999999</v>
      </c>
      <c r="H639" s="86">
        <f>ROUND(F639*G639,2)</f>
        <v/>
      </c>
      <c r="I639" s="81" t="n"/>
      <c r="J639" s="81" t="n"/>
    </row>
    <row r="640">
      <c r="A640" s="165" t="n">
        <v>624</v>
      </c>
      <c r="B640" s="92" t="n"/>
      <c r="C640" s="166" t="inlineStr">
        <is>
          <t>Прайс из СД ОП</t>
        </is>
      </c>
      <c r="D640" s="166" t="inlineStr">
        <is>
          <t>Врезка прямая 400*800</t>
        </is>
      </c>
      <c r="E640" s="165" t="inlineStr">
        <is>
          <t>шт.</t>
        </is>
      </c>
      <c r="F640" s="165" t="n">
        <v>4</v>
      </c>
      <c r="G640" s="86" t="n">
        <v>144.25</v>
      </c>
      <c r="H640" s="86">
        <f>ROUND(F640*G640,2)</f>
        <v/>
      </c>
      <c r="I640" s="81" t="n"/>
      <c r="J640" s="81" t="n"/>
    </row>
    <row r="641" ht="31.5" customHeight="1" s="73">
      <c r="A641" s="165" t="n">
        <v>625</v>
      </c>
      <c r="B641" s="92" t="n"/>
      <c r="C641" s="166" t="inlineStr">
        <is>
          <t>Прайс из СД ОП</t>
        </is>
      </c>
      <c r="D641" s="166" t="inlineStr">
        <is>
          <t>Врезка прямая 300*200</t>
        </is>
      </c>
      <c r="E641" s="165" t="inlineStr">
        <is>
          <t>шт.</t>
        </is>
      </c>
      <c r="F641" s="165" t="n">
        <v>6</v>
      </c>
      <c r="G641" s="86" t="n">
        <v>95.79000000000001</v>
      </c>
      <c r="H641" s="86">
        <f>ROUND(F641*G641,2)</f>
        <v/>
      </c>
      <c r="I641" s="81" t="n"/>
      <c r="J641" s="81" t="n"/>
    </row>
    <row r="642" ht="31.5" customHeight="1" s="73">
      <c r="A642" s="165" t="n">
        <v>626</v>
      </c>
      <c r="B642" s="92" t="n"/>
      <c r="C642" s="166" t="inlineStr">
        <is>
          <t>Прайс из СД ОП</t>
        </is>
      </c>
      <c r="D642" s="166" t="inlineStr">
        <is>
          <t>Отвод 45гр. ф250</t>
        </is>
      </c>
      <c r="E642" s="165" t="inlineStr">
        <is>
          <t>шт.</t>
        </is>
      </c>
      <c r="F642" s="165" t="n">
        <v>6</v>
      </c>
      <c r="G642" s="86" t="n">
        <v>94.53</v>
      </c>
      <c r="H642" s="86">
        <f>ROUND(F642*G642,2)</f>
        <v/>
      </c>
      <c r="I642" s="81" t="n"/>
      <c r="J642" s="81" t="n"/>
    </row>
    <row r="643" ht="31.5" customHeight="1" s="73">
      <c r="A643" s="165" t="n">
        <v>627</v>
      </c>
      <c r="B643" s="92" t="n"/>
      <c r="C643" s="166" t="inlineStr">
        <is>
          <t>01.7.15.03-0034</t>
        </is>
      </c>
      <c r="D643" s="166" t="inlineStr">
        <is>
          <t>Болты с гайками и шайбами оцинкованные, диаметр 12 мм</t>
        </is>
      </c>
      <c r="E643" s="165" t="inlineStr">
        <is>
          <t>кг</t>
        </is>
      </c>
      <c r="F643" s="165" t="n">
        <v>21.809</v>
      </c>
      <c r="G643" s="86" t="n">
        <v>25.76</v>
      </c>
      <c r="H643" s="86">
        <f>ROUND(F643*G643,2)</f>
        <v/>
      </c>
      <c r="I643" s="81" t="n"/>
      <c r="J643" s="81" t="n"/>
    </row>
    <row r="644" ht="31.5" customHeight="1" s="73">
      <c r="A644" s="165" t="n">
        <v>628</v>
      </c>
      <c r="B644" s="92" t="n"/>
      <c r="C644" s="166" t="inlineStr">
        <is>
          <t>05.1.03.11-0006</t>
        </is>
      </c>
      <c r="D644" s="166" t="inlineStr">
        <is>
          <t>Перемычка плитная 2ПП25-8-п, бетон B15, объем 0,131 м3, расход арматуры 4,89 кг</t>
        </is>
      </c>
      <c r="E644" s="165" t="inlineStr">
        <is>
          <t>шт</t>
        </is>
      </c>
      <c r="F644" s="165" t="n">
        <v>3</v>
      </c>
      <c r="G644" s="86" t="n">
        <v>185.01</v>
      </c>
      <c r="H644" s="86">
        <f>ROUND(F644*G644,2)</f>
        <v/>
      </c>
      <c r="I644" s="81" t="n"/>
      <c r="J644" s="81" t="n"/>
    </row>
    <row r="645">
      <c r="A645" s="165" t="n">
        <v>629</v>
      </c>
      <c r="B645" s="92" t="n"/>
      <c r="C645" s="166" t="inlineStr">
        <is>
          <t>18.5.08.09-0001</t>
        </is>
      </c>
      <c r="D645" s="166" t="inlineStr">
        <is>
          <t>Патрубки</t>
        </is>
      </c>
      <c r="E645" s="165" t="inlineStr">
        <is>
          <t>10 шт</t>
        </is>
      </c>
      <c r="F645" s="165" t="n">
        <v>2</v>
      </c>
      <c r="G645" s="86" t="n">
        <v>277.5</v>
      </c>
      <c r="H645" s="86">
        <f>ROUND(F645*G645,2)</f>
        <v/>
      </c>
      <c r="I645" s="81" t="n"/>
      <c r="J645" s="81" t="n"/>
    </row>
    <row r="646" ht="47.25" customHeight="1" s="73">
      <c r="A646" s="165" t="n">
        <v>630</v>
      </c>
      <c r="B646" s="92" t="n"/>
      <c r="C646" s="166" t="inlineStr">
        <is>
          <t>01.7.15.02-0054</t>
        </is>
      </c>
      <c r="D646" s="166" t="inlineStr">
        <is>
          <t>Болты анкерные оцинкованные</t>
        </is>
      </c>
      <c r="E646" s="165" t="inlineStr">
        <is>
          <t>кг</t>
        </is>
      </c>
      <c r="F646" s="165" t="n">
        <v>48</v>
      </c>
      <c r="G646" s="86" t="n">
        <v>11.54</v>
      </c>
      <c r="H646" s="86">
        <f>ROUND(F646*G646,2)</f>
        <v/>
      </c>
      <c r="I646" s="81" t="n"/>
      <c r="J646" s="81" t="n"/>
    </row>
    <row r="647" ht="31.5" customHeight="1" s="73">
      <c r="A647" s="165" t="n">
        <v>631</v>
      </c>
      <c r="B647" s="92" t="n"/>
      <c r="C647" s="166" t="inlineStr">
        <is>
          <t>Прайс из СД ОП</t>
        </is>
      </c>
      <c r="D647" s="166" t="inlineStr">
        <is>
          <t>Отвод 90гр. 300*600</t>
        </is>
      </c>
      <c r="E647" s="165" t="inlineStr">
        <is>
          <t>шт.</t>
        </is>
      </c>
      <c r="F647" s="165" t="n">
        <v>2</v>
      </c>
      <c r="G647" s="86" t="n">
        <v>273.1</v>
      </c>
      <c r="H647" s="86">
        <f>ROUND(F647*G647,2)</f>
        <v/>
      </c>
      <c r="I647" s="81" t="n"/>
      <c r="J647" s="81" t="n"/>
    </row>
    <row r="648" ht="47.25" customHeight="1" s="73">
      <c r="A648" s="165" t="n">
        <v>632</v>
      </c>
      <c r="B648" s="92" t="n"/>
      <c r="C648" s="166" t="inlineStr">
        <is>
          <t>20.4.04.02-0022</t>
        </is>
      </c>
      <c r="D648" s="166" t="inlineStr">
        <is>
          <t>Щиты распределительные навесные ЩРН-12, размер 220х300х125 мм</t>
        </is>
      </c>
      <c r="E648" s="165" t="inlineStr">
        <is>
          <t>шт</t>
        </is>
      </c>
      <c r="F648" s="165" t="n">
        <v>3</v>
      </c>
      <c r="G648" s="86" t="n">
        <v>181.15</v>
      </c>
      <c r="H648" s="86">
        <f>ROUND(F648*G648,2)</f>
        <v/>
      </c>
      <c r="I648" s="81" t="n"/>
      <c r="J648" s="81" t="n"/>
    </row>
    <row r="649" ht="63" customHeight="1" s="73">
      <c r="A649" s="165" t="n">
        <v>633</v>
      </c>
      <c r="B649" s="92" t="n"/>
      <c r="C649" s="166" t="inlineStr">
        <is>
          <t>08.1.02.03-0021</t>
        </is>
      </c>
      <c r="D649" s="166" t="inlineStr">
        <is>
          <t>Водоотлив оконный из оцинкованной стали с полимерным покрытием, ширина планки 250 мм</t>
        </is>
      </c>
      <c r="E649" s="165" t="inlineStr">
        <is>
          <t>м</t>
        </is>
      </c>
      <c r="F649" s="165" t="n">
        <v>20.5392</v>
      </c>
      <c r="G649" s="86" t="n">
        <v>26.41</v>
      </c>
      <c r="H649" s="86">
        <f>ROUND(F649*G649,2)</f>
        <v/>
      </c>
      <c r="I649" s="81" t="n"/>
      <c r="J649" s="81" t="n"/>
    </row>
    <row r="650" ht="31.5" customHeight="1" s="73">
      <c r="A650" s="165" t="n">
        <v>634</v>
      </c>
      <c r="B650" s="92" t="n"/>
      <c r="C650" s="166" t="inlineStr">
        <is>
          <t>19.2.03.02-0097</t>
        </is>
      </c>
      <c r="D650" s="166" t="inlineStr">
        <is>
          <t>Решетки вентиляционные алюминиевые "АРКТОС" типа: АМН, размером 300х500 мм</t>
        </is>
      </c>
      <c r="E650" s="165" t="inlineStr">
        <is>
          <t>шт</t>
        </is>
      </c>
      <c r="F650" s="165" t="n">
        <v>4</v>
      </c>
      <c r="G650" s="86" t="n">
        <v>134.47</v>
      </c>
      <c r="H650" s="86">
        <f>ROUND(F650*G650,2)</f>
        <v/>
      </c>
      <c r="I650" s="81" t="n"/>
      <c r="J650" s="81" t="n"/>
    </row>
    <row r="651">
      <c r="A651" s="165" t="n">
        <v>635</v>
      </c>
      <c r="B651" s="92" t="n"/>
      <c r="C651" s="166" t="inlineStr">
        <is>
          <t>08.3.11.01-0091</t>
        </is>
      </c>
      <c r="D651" s="166" t="inlineStr">
        <is>
          <t>Швеллеры № 40, марка стали Ст0</t>
        </is>
      </c>
      <c r="E651" s="165" t="inlineStr">
        <is>
          <t>т</t>
        </is>
      </c>
      <c r="F651" s="165" t="n">
        <v>0.1084966</v>
      </c>
      <c r="G651" s="86" t="n">
        <v>4920</v>
      </c>
      <c r="H651" s="86">
        <f>ROUND(F651*G651,2)</f>
        <v/>
      </c>
      <c r="I651" s="81" t="n"/>
      <c r="J651" s="81" t="n"/>
    </row>
    <row r="652">
      <c r="A652" s="165" t="n">
        <v>636</v>
      </c>
      <c r="B652" s="92" t="n"/>
      <c r="C652" s="166" t="inlineStr">
        <is>
          <t>01.2.01.02-0054</t>
        </is>
      </c>
      <c r="D652" s="166" t="inlineStr">
        <is>
          <t>Битумы нефтяные строительные БН-90/10</t>
        </is>
      </c>
      <c r="E652" s="165" t="inlineStr">
        <is>
          <t>т</t>
        </is>
      </c>
      <c r="F652" s="165" t="n">
        <v>0.38210541537127</v>
      </c>
      <c r="G652" s="86" t="n">
        <v>1383.1</v>
      </c>
      <c r="H652" s="86">
        <f>ROUND(F652*G652,2)</f>
        <v/>
      </c>
      <c r="I652" s="81" t="n"/>
      <c r="J652" s="81" t="n"/>
    </row>
    <row r="653" ht="47.25" customHeight="1" s="73">
      <c r="A653" s="165" t="n">
        <v>637</v>
      </c>
      <c r="B653" s="92" t="n"/>
      <c r="C653" s="166" t="inlineStr">
        <is>
          <t>Прайс из СД ОП</t>
        </is>
      </c>
      <c r="D653" s="166" t="inlineStr">
        <is>
          <t>Переход. 800*500/400*400</t>
        </is>
      </c>
      <c r="E653" s="165" t="inlineStr">
        <is>
          <t>шт.</t>
        </is>
      </c>
      <c r="F653" s="165" t="n">
        <v>2</v>
      </c>
      <c r="G653" s="86" t="n">
        <v>261.61</v>
      </c>
      <c r="H653" s="86">
        <f>ROUND(F653*G653,2)</f>
        <v/>
      </c>
      <c r="I653" s="81" t="n"/>
      <c r="J653" s="81" t="n"/>
    </row>
    <row r="654" ht="47.25" customHeight="1" s="73">
      <c r="A654" s="165" t="n">
        <v>638</v>
      </c>
      <c r="B654" s="92" t="n"/>
      <c r="C654" s="166" t="inlineStr">
        <is>
          <t>Прайс из СД ОП</t>
        </is>
      </c>
      <c r="D654" s="166" t="inlineStr">
        <is>
          <t>Переход. 520*510/400*250</t>
        </is>
      </c>
      <c r="E654" s="165" t="inlineStr">
        <is>
          <t>шт.</t>
        </is>
      </c>
      <c r="F654" s="165" t="n">
        <v>2</v>
      </c>
      <c r="G654" s="86" t="n">
        <v>260.49</v>
      </c>
      <c r="H654" s="86">
        <f>ROUND(F654*G654,2)</f>
        <v/>
      </c>
      <c r="I654" s="81" t="n"/>
      <c r="J654" s="81" t="n"/>
    </row>
    <row r="655" ht="31.5" customHeight="1" s="73">
      <c r="A655" s="165" t="n">
        <v>639</v>
      </c>
      <c r="B655" s="92" t="n"/>
      <c r="C655" s="166" t="inlineStr">
        <is>
          <t>08.3.07.01-0076</t>
        </is>
      </c>
      <c r="D655" s="166" t="inlineStr">
        <is>
          <t>Прокат полосовой, горячекатаный, марка стали Ст3сп, ширина 50-200 мм, толщина 4-5 мм</t>
        </is>
      </c>
      <c r="E655" s="165" t="inlineStr">
        <is>
          <t>т</t>
        </is>
      </c>
      <c r="F655" s="165" t="n">
        <v>0.10412</v>
      </c>
      <c r="G655" s="86" t="n">
        <v>5000</v>
      </c>
      <c r="H655" s="86">
        <f>ROUND(F655*G655,2)</f>
        <v/>
      </c>
      <c r="I655" s="81" t="n"/>
      <c r="J655" s="81" t="n"/>
    </row>
    <row r="656" ht="31.5" customHeight="1" s="73">
      <c r="A656" s="165" t="n">
        <v>640</v>
      </c>
      <c r="B656" s="92" t="n"/>
      <c r="C656" s="166" t="inlineStr">
        <is>
          <t>23.8.03.06-0011</t>
        </is>
      </c>
      <c r="D656" s="166" t="inlineStr">
        <is>
          <t>Сгоны стальные с муфтой и контргайкой, номинальный диаметр 50 мм</t>
        </is>
      </c>
      <c r="E656" s="165" t="inlineStr">
        <is>
          <t>шт</t>
        </is>
      </c>
      <c r="F656" s="165" t="n">
        <v>18</v>
      </c>
      <c r="G656" s="86" t="n">
        <v>28.59</v>
      </c>
      <c r="H656" s="86">
        <f>ROUND(F656*G656,2)</f>
        <v/>
      </c>
      <c r="I656" s="81" t="n"/>
      <c r="J656" s="81" t="n"/>
    </row>
    <row r="657" ht="31.5" customHeight="1" s="73">
      <c r="A657" s="165" t="n">
        <v>641</v>
      </c>
      <c r="B657" s="92" t="n"/>
      <c r="C657" s="166" t="inlineStr">
        <is>
          <t>19.3.01.01-0014</t>
        </is>
      </c>
      <c r="D657" s="166" t="inlineStr">
        <is>
          <t>Дроссель-клапаны для регулирования расхода воздуха, в обечайке, с сектором управления из оцинкованной стали, прямоугольные, периметр 2400 мм</t>
        </is>
      </c>
      <c r="E657" s="165" t="inlineStr">
        <is>
          <t>шт</t>
        </is>
      </c>
      <c r="F657" s="165" t="n">
        <v>2</v>
      </c>
      <c r="G657" s="86" t="n">
        <v>255.45</v>
      </c>
      <c r="H657" s="86">
        <f>ROUND(F657*G657,2)</f>
        <v/>
      </c>
      <c r="I657" s="81" t="n"/>
      <c r="J657" s="81" t="n"/>
    </row>
    <row r="658" ht="47.25" customHeight="1" s="73">
      <c r="A658" s="165" t="n">
        <v>642</v>
      </c>
      <c r="B658" s="92" t="n"/>
      <c r="C658" s="166" t="inlineStr">
        <is>
          <t>18.2.06.10-0002</t>
        </is>
      </c>
      <c r="D658" s="166" t="inlineStr">
        <is>
          <t>Трап канализационный HL310NPr с вертикальным выпуском и сифоном "Primus"</t>
        </is>
      </c>
      <c r="E658" s="165" t="inlineStr">
        <is>
          <t>шт</t>
        </is>
      </c>
      <c r="F658" s="165" t="n">
        <v>1</v>
      </c>
      <c r="G658" s="86" t="n">
        <v>504.79</v>
      </c>
      <c r="H658" s="86">
        <f>ROUND(F658*G658,2)</f>
        <v/>
      </c>
      <c r="I658" s="81" t="n"/>
      <c r="J658" s="81" t="n"/>
    </row>
    <row r="659" ht="31.5" customHeight="1" s="73">
      <c r="A659" s="165" t="n">
        <v>643</v>
      </c>
      <c r="B659" s="92" t="n"/>
      <c r="C659" s="166" t="inlineStr">
        <is>
          <t>14.4.02.04-0142</t>
        </is>
      </c>
      <c r="D659" s="166" t="inlineStr">
        <is>
          <t>Краска масляная земляная МА-0115, мумия, сурик железный</t>
        </is>
      </c>
      <c r="E659" s="165" t="inlineStr">
        <is>
          <t>кг</t>
        </is>
      </c>
      <c r="F659" s="165" t="n">
        <v>33.0869</v>
      </c>
      <c r="G659" s="86" t="n">
        <v>15.12</v>
      </c>
      <c r="H659" s="86">
        <f>ROUND(F659*G659,2)</f>
        <v/>
      </c>
      <c r="I659" s="81" t="n"/>
      <c r="J659" s="81" t="n"/>
    </row>
    <row r="660" ht="31.5" customHeight="1" s="73">
      <c r="A660" s="165" t="n">
        <v>644</v>
      </c>
      <c r="B660" s="92" t="n"/>
      <c r="C660" s="166" t="inlineStr">
        <is>
          <t>Прайс из СД ОП</t>
        </is>
      </c>
      <c r="D660" s="166" t="inlineStr">
        <is>
          <t>Отвод 90гр. переменного сечения 450*450/450*450</t>
        </is>
      </c>
      <c r="E660" s="165" t="inlineStr">
        <is>
          <t>шт.</t>
        </is>
      </c>
      <c r="F660" s="165" t="n">
        <v>1</v>
      </c>
      <c r="G660" s="86" t="n">
        <v>499.55</v>
      </c>
      <c r="H660" s="86">
        <f>ROUND(F660*G660,2)</f>
        <v/>
      </c>
      <c r="I660" s="81" t="n"/>
      <c r="J660" s="81" t="n"/>
    </row>
    <row r="661" ht="47.25" customHeight="1" s="73">
      <c r="A661" s="165" t="n">
        <v>645</v>
      </c>
      <c r="B661" s="92" t="n"/>
      <c r="C661" s="166" t="inlineStr">
        <is>
          <t>Прайс из СД ОП</t>
        </is>
      </c>
      <c r="D661" s="166" t="inlineStr">
        <is>
          <t>Отвод 60гр. 400*250</t>
        </is>
      </c>
      <c r="E661" s="165" t="inlineStr">
        <is>
          <t>шт.</t>
        </is>
      </c>
      <c r="F661" s="165" t="n">
        <v>2</v>
      </c>
      <c r="G661" s="86" t="n">
        <v>249.15</v>
      </c>
      <c r="H661" s="86">
        <f>ROUND(F661*G661,2)</f>
        <v/>
      </c>
      <c r="I661" s="81" t="n"/>
      <c r="J661" s="81" t="n"/>
    </row>
    <row r="662" ht="31.5" customHeight="1" s="73">
      <c r="A662" s="165" t="n">
        <v>646</v>
      </c>
      <c r="B662" s="92" t="n"/>
      <c r="C662" s="166" t="inlineStr">
        <is>
          <t>Прайс из СД ОП</t>
        </is>
      </c>
      <c r="D662" s="166" t="inlineStr">
        <is>
          <t>Переход. 500*500/400*250</t>
        </is>
      </c>
      <c r="E662" s="165" t="inlineStr">
        <is>
          <t>шт.</t>
        </is>
      </c>
      <c r="F662" s="165" t="n">
        <v>2</v>
      </c>
      <c r="G662" s="86" t="n">
        <v>248.87</v>
      </c>
      <c r="H662" s="86">
        <f>ROUND(F662*G662,2)</f>
        <v/>
      </c>
      <c r="I662" s="81" t="n"/>
      <c r="J662" s="81" t="n"/>
    </row>
    <row r="663" ht="47.25" customHeight="1" s="73">
      <c r="A663" s="165" t="n">
        <v>647</v>
      </c>
      <c r="B663" s="92" t="n"/>
      <c r="C663" s="166" t="inlineStr">
        <is>
          <t>Прайс из СД ОП</t>
        </is>
      </c>
      <c r="D663" s="166" t="inlineStr">
        <is>
          <t>Врезка прямая ф160</t>
        </is>
      </c>
      <c r="E663" s="165" t="inlineStr">
        <is>
          <t>шт.</t>
        </is>
      </c>
      <c r="F663" s="165" t="n">
        <v>13</v>
      </c>
      <c r="G663" s="86" t="n">
        <v>38.09</v>
      </c>
      <c r="H663" s="86">
        <f>ROUND(F663*G663,2)</f>
        <v/>
      </c>
      <c r="I663" s="81" t="n"/>
      <c r="J663" s="81" t="n"/>
    </row>
    <row r="664" ht="31.5" customHeight="1" s="73">
      <c r="A664" s="165" t="n">
        <v>648</v>
      </c>
      <c r="B664" s="92" t="n"/>
      <c r="C664" s="166" t="inlineStr">
        <is>
          <t>Прайс из СД ОП</t>
        </is>
      </c>
      <c r="D664" s="166" t="inlineStr">
        <is>
          <t>Переход. 450*400/ф250</t>
        </is>
      </c>
      <c r="E664" s="165" t="inlineStr">
        <is>
          <t>шт.</t>
        </is>
      </c>
      <c r="F664" s="165" t="n">
        <v>2</v>
      </c>
      <c r="G664" s="86" t="n">
        <v>247.11</v>
      </c>
      <c r="H664" s="86">
        <f>ROUND(F664*G664,2)</f>
        <v/>
      </c>
      <c r="I664" s="81" t="n"/>
      <c r="J664" s="81" t="n"/>
    </row>
    <row r="665">
      <c r="A665" s="165" t="n">
        <v>649</v>
      </c>
      <c r="B665" s="92" t="n"/>
      <c r="C665" s="166" t="inlineStr">
        <is>
          <t>Прайс из СД ОП</t>
        </is>
      </c>
      <c r="D665" s="166" t="inlineStr">
        <is>
          <t>Отвод 45гр. 400*250</t>
        </is>
      </c>
      <c r="E665" s="165" t="inlineStr">
        <is>
          <t>шт.</t>
        </is>
      </c>
      <c r="F665" s="165" t="n">
        <v>2</v>
      </c>
      <c r="G665" s="86" t="n">
        <v>246.21</v>
      </c>
      <c r="H665" s="86">
        <f>ROUND(F665*G665,2)</f>
        <v/>
      </c>
      <c r="I665" s="81" t="n"/>
      <c r="J665" s="81" t="n"/>
    </row>
    <row r="666">
      <c r="A666" s="165" t="n">
        <v>650</v>
      </c>
      <c r="B666" s="92" t="n"/>
      <c r="C666" s="166" t="inlineStr">
        <is>
          <t>Прайс из СД ОП</t>
        </is>
      </c>
      <c r="D666" s="166" t="inlineStr">
        <is>
          <t>Переход. 600*400/300*300</t>
        </is>
      </c>
      <c r="E666" s="165" t="inlineStr">
        <is>
          <t>шт.</t>
        </is>
      </c>
      <c r="F666" s="165" t="n">
        <v>2</v>
      </c>
      <c r="G666" s="86" t="n">
        <v>245.37</v>
      </c>
      <c r="H666" s="86">
        <f>ROUND(F666*G666,2)</f>
        <v/>
      </c>
      <c r="I666" s="81" t="n"/>
      <c r="J666" s="81" t="n"/>
    </row>
    <row r="667">
      <c r="A667" s="165" t="n">
        <v>651</v>
      </c>
      <c r="B667" s="92" t="n"/>
      <c r="C667" s="166" t="inlineStr">
        <is>
          <t>03.1.01.01-0002</t>
        </is>
      </c>
      <c r="D667" s="166" t="inlineStr">
        <is>
          <t>Гипс строительный Г-3</t>
        </is>
      </c>
      <c r="E667" s="165" t="inlineStr">
        <is>
          <t>т</t>
        </is>
      </c>
      <c r="F667" s="165" t="n">
        <v>0.6715979</v>
      </c>
      <c r="G667" s="86" t="n">
        <v>729.98</v>
      </c>
      <c r="H667" s="86">
        <f>ROUND(F667*G667,2)</f>
        <v/>
      </c>
      <c r="I667" s="81" t="n"/>
      <c r="J667" s="81" t="n"/>
    </row>
    <row r="668" ht="31.5" customHeight="1" s="73">
      <c r="A668" s="165" t="n">
        <v>652</v>
      </c>
      <c r="B668" s="92" t="n"/>
      <c r="C668" s="166" t="inlineStr">
        <is>
          <t>Прайс из СД ОП</t>
        </is>
      </c>
      <c r="D668" s="166" t="inlineStr">
        <is>
          <t>Врезка прямая 400*300</t>
        </is>
      </c>
      <c r="E668" s="165" t="inlineStr">
        <is>
          <t>шт.</t>
        </is>
      </c>
      <c r="F668" s="165" t="n">
        <v>4</v>
      </c>
      <c r="G668" s="86" t="n">
        <v>121.7</v>
      </c>
      <c r="H668" s="86">
        <f>ROUND(F668*G668,2)</f>
        <v/>
      </c>
      <c r="I668" s="81" t="n"/>
      <c r="J668" s="81" t="n"/>
    </row>
    <row r="669" ht="31.5" customHeight="1" s="73">
      <c r="A669" s="165" t="n">
        <v>653</v>
      </c>
      <c r="B669" s="92" t="n"/>
      <c r="C669" s="166" t="inlineStr">
        <is>
          <t>19.3.01.02-0043</t>
        </is>
      </c>
      <c r="D669" s="166" t="inlineStr">
        <is>
          <t>Заслонки воздушные унифицированные ручного управления РК-300-03, диаметр 160 мм</t>
        </is>
      </c>
      <c r="E669" s="165" t="inlineStr">
        <is>
          <t>шт</t>
        </is>
      </c>
      <c r="F669" s="165" t="n">
        <v>2</v>
      </c>
      <c r="G669" s="86" t="n">
        <v>243.27</v>
      </c>
      <c r="H669" s="86">
        <f>ROUND(F669*G669,2)</f>
        <v/>
      </c>
      <c r="I669" s="81" t="n"/>
      <c r="J669" s="81" t="n"/>
    </row>
    <row r="670" ht="31.5" customHeight="1" s="73">
      <c r="A670" s="165" t="n">
        <v>654</v>
      </c>
      <c r="B670" s="92" t="n"/>
      <c r="C670" s="166" t="inlineStr">
        <is>
          <t>01.7.02.06-0017</t>
        </is>
      </c>
      <c r="D670" s="166" t="inlineStr">
        <is>
          <t>Картон строительный прокладочный, марка Б</t>
        </is>
      </c>
      <c r="E670" s="165" t="inlineStr">
        <is>
          <t>т</t>
        </is>
      </c>
      <c r="F670" s="165" t="n">
        <v>0.02452</v>
      </c>
      <c r="G670" s="86" t="n">
        <v>19800</v>
      </c>
      <c r="H670" s="86">
        <f>ROUND(F670*G670,2)</f>
        <v/>
      </c>
      <c r="I670" s="81" t="n"/>
      <c r="J670" s="81" t="n"/>
    </row>
    <row r="671" ht="31.5" customHeight="1" s="73">
      <c r="A671" s="165" t="n">
        <v>655</v>
      </c>
      <c r="B671" s="92" t="n"/>
      <c r="C671" s="166" t="inlineStr">
        <is>
          <t>Прайс из СД ОП</t>
        </is>
      </c>
      <c r="D671" s="166" t="inlineStr">
        <is>
          <t>Переход. 520*510/600*300</t>
        </is>
      </c>
      <c r="E671" s="165" t="inlineStr">
        <is>
          <t>шт.</t>
        </is>
      </c>
      <c r="F671" s="165" t="n">
        <v>2</v>
      </c>
      <c r="G671" s="86" t="n">
        <v>242.7</v>
      </c>
      <c r="H671" s="86">
        <f>ROUND(F671*G671,2)</f>
        <v/>
      </c>
      <c r="I671" s="81" t="n"/>
      <c r="J671" s="81" t="n"/>
    </row>
    <row r="672" ht="31.5" customHeight="1" s="73">
      <c r="A672" s="165" t="n">
        <v>656</v>
      </c>
      <c r="B672" s="92" t="n"/>
      <c r="C672" s="166" t="inlineStr">
        <is>
          <t>Прайс из СД ОП</t>
        </is>
      </c>
      <c r="D672" s="166" t="inlineStr">
        <is>
          <t>Переход. 1000*500/520*510</t>
        </is>
      </c>
      <c r="E672" s="165" t="inlineStr">
        <is>
          <t>шт.</t>
        </is>
      </c>
      <c r="F672" s="165" t="n">
        <v>1</v>
      </c>
      <c r="G672" s="86" t="n">
        <v>484.26</v>
      </c>
      <c r="H672" s="86">
        <f>ROUND(F672*G672,2)</f>
        <v/>
      </c>
      <c r="I672" s="81" t="n"/>
      <c r="J672" s="81" t="n"/>
    </row>
    <row r="673" ht="31.5" customHeight="1" s="73">
      <c r="A673" s="165" t="n">
        <v>657</v>
      </c>
      <c r="B673" s="92" t="n"/>
      <c r="C673" s="166" t="inlineStr">
        <is>
          <t>14.5.01.10-0029</t>
        </is>
      </c>
      <c r="D673" s="166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E673" s="165" t="inlineStr">
        <is>
          <t>шт</t>
        </is>
      </c>
      <c r="F673" s="165" t="n">
        <v>4.3659</v>
      </c>
      <c r="G673" s="86" t="n">
        <v>110.11</v>
      </c>
      <c r="H673" s="86">
        <f>ROUND(F673*G673,2)</f>
        <v/>
      </c>
      <c r="I673" s="81" t="n"/>
      <c r="J673" s="81" t="n"/>
    </row>
    <row r="674">
      <c r="A674" s="165" t="n">
        <v>658</v>
      </c>
      <c r="B674" s="92" t="n"/>
      <c r="C674" s="166" t="inlineStr">
        <is>
          <t>Прайс из СД ОП</t>
        </is>
      </c>
      <c r="D674" s="166" t="inlineStr">
        <is>
          <t>Отвод 90гр. 500*300</t>
        </is>
      </c>
      <c r="E674" s="165" t="inlineStr">
        <is>
          <t>шт.</t>
        </is>
      </c>
      <c r="F674" s="165" t="n">
        <v>1</v>
      </c>
      <c r="G674" s="86" t="n">
        <v>477.85</v>
      </c>
      <c r="H674" s="86">
        <f>ROUND(F674*G674,2)</f>
        <v/>
      </c>
      <c r="I674" s="81" t="n"/>
      <c r="J674" s="81" t="n"/>
    </row>
    <row r="675">
      <c r="A675" s="165" t="n">
        <v>659</v>
      </c>
      <c r="B675" s="92" t="n"/>
      <c r="C675" s="166" t="inlineStr">
        <is>
          <t>Прайс из СД ОП</t>
        </is>
      </c>
      <c r="D675" s="166" t="inlineStr">
        <is>
          <t>Отвод 90гр. 400*500</t>
        </is>
      </c>
      <c r="E675" s="165" t="inlineStr">
        <is>
          <t>шт.</t>
        </is>
      </c>
      <c r="F675" s="165" t="n">
        <v>1</v>
      </c>
      <c r="G675" s="86" t="n">
        <v>475.05</v>
      </c>
      <c r="H675" s="86">
        <f>ROUND(F675*G675,2)</f>
        <v/>
      </c>
      <c r="I675" s="81" t="n"/>
      <c r="J675" s="81" t="n"/>
    </row>
    <row r="676" ht="31.5" customHeight="1" s="73">
      <c r="A676" s="165" t="n">
        <v>660</v>
      </c>
      <c r="B676" s="92" t="n"/>
      <c r="C676" s="166" t="inlineStr">
        <is>
          <t>24.3.01.06-0011</t>
        </is>
      </c>
      <c r="D676" s="166" t="inlineStr">
        <is>
          <t>Трубопровод из труб ПВХ для системы водоотведения, диаметр 50 мм</t>
        </is>
      </c>
      <c r="E676" s="165" t="inlineStr">
        <is>
          <t>м</t>
        </is>
      </c>
      <c r="F676" s="165" t="n">
        <v>10</v>
      </c>
      <c r="G676" s="86" t="n">
        <v>47.46</v>
      </c>
      <c r="H676" s="86">
        <f>ROUND(F676*G676,2)</f>
        <v/>
      </c>
      <c r="I676" s="81" t="n"/>
      <c r="J676" s="81" t="n"/>
    </row>
    <row r="677" ht="31.5" customHeight="1" s="73">
      <c r="A677" s="165" t="n">
        <v>661</v>
      </c>
      <c r="B677" s="92" t="n"/>
      <c r="C677" s="166" t="inlineStr">
        <is>
          <t>14.4.03.17-0101</t>
        </is>
      </c>
      <c r="D677" s="166" t="inlineStr">
        <is>
          <t>Лак канифольный КФ-965</t>
        </is>
      </c>
      <c r="E677" s="165" t="inlineStr">
        <is>
          <t>т</t>
        </is>
      </c>
      <c r="F677" s="165" t="n">
        <v>0.006706</v>
      </c>
      <c r="G677" s="86" t="n">
        <v>70200</v>
      </c>
      <c r="H677" s="86">
        <f>ROUND(F677*G677,2)</f>
        <v/>
      </c>
      <c r="I677" s="81" t="n"/>
      <c r="J677" s="81" t="n"/>
    </row>
    <row r="678" ht="47.25" customHeight="1" s="73">
      <c r="A678" s="165" t="n">
        <v>662</v>
      </c>
      <c r="B678" s="92" t="n"/>
      <c r="C678" s="166" t="inlineStr">
        <is>
          <t>01.3.05.23-0102</t>
        </is>
      </c>
      <c r="D678" s="166" t="inlineStr">
        <is>
          <t>Натрий кремнефтористый технический, сорт I</t>
        </is>
      </c>
      <c r="E678" s="165" t="inlineStr">
        <is>
          <t>т</t>
        </is>
      </c>
      <c r="F678" s="165" t="n">
        <v>0.06648999999999999</v>
      </c>
      <c r="G678" s="86" t="n">
        <v>7062.5</v>
      </c>
      <c r="H678" s="86">
        <f>ROUND(F678*G678,2)</f>
        <v/>
      </c>
      <c r="I678" s="81" t="n"/>
      <c r="J678" s="81" t="n"/>
    </row>
    <row r="679" ht="31.5" customHeight="1" s="73">
      <c r="A679" s="165" t="n">
        <v>663</v>
      </c>
      <c r="B679" s="92" t="n"/>
      <c r="C679" s="166" t="inlineStr">
        <is>
          <t>Прайс из СД ОП</t>
        </is>
      </c>
      <c r="D679" s="166" t="inlineStr">
        <is>
          <t>Отвод 95гр. переменного сечения 400*400/400*400</t>
        </is>
      </c>
      <c r="E679" s="165" t="inlineStr">
        <is>
          <t>шт.</t>
        </is>
      </c>
      <c r="F679" s="165" t="n">
        <v>1</v>
      </c>
      <c r="G679" s="86" t="n">
        <v>469.16</v>
      </c>
      <c r="H679" s="86">
        <f>ROUND(F679*G679,2)</f>
        <v/>
      </c>
      <c r="I679" s="81" t="n"/>
      <c r="J679" s="81" t="n"/>
    </row>
    <row r="680" ht="31.5" customHeight="1" s="73">
      <c r="A680" s="165" t="n">
        <v>664</v>
      </c>
      <c r="B680" s="92" t="n"/>
      <c r="C680" s="166" t="inlineStr">
        <is>
          <t>Прайс из СД ОП</t>
        </is>
      </c>
      <c r="D680" s="166" t="inlineStr">
        <is>
          <t>Рассеиватель для светильника Strong, 18 Вт 621*90*68</t>
        </is>
      </c>
      <c r="E680" s="165" t="inlineStr">
        <is>
          <t>шт.</t>
        </is>
      </c>
      <c r="F680" s="165" t="n">
        <v>6</v>
      </c>
      <c r="G680" s="86" t="n">
        <v>77.47</v>
      </c>
      <c r="H680" s="86">
        <f>ROUND(F680*G680,2)</f>
        <v/>
      </c>
      <c r="I680" s="81" t="n"/>
      <c r="J680" s="81" t="n"/>
    </row>
    <row r="681">
      <c r="A681" s="165" t="n">
        <v>665</v>
      </c>
      <c r="B681" s="92" t="n"/>
      <c r="C681" s="166" t="inlineStr">
        <is>
          <t>Прайс из СД ОП</t>
        </is>
      </c>
      <c r="D681" s="166" t="inlineStr">
        <is>
          <t>Отвод 45гр. 500*500</t>
        </is>
      </c>
      <c r="E681" s="165" t="inlineStr">
        <is>
          <t>шт.</t>
        </is>
      </c>
      <c r="F681" s="165" t="n">
        <v>2</v>
      </c>
      <c r="G681" s="86" t="n">
        <v>231.64</v>
      </c>
      <c r="H681" s="86">
        <f>ROUND(F681*G681,2)</f>
        <v/>
      </c>
      <c r="I681" s="81" t="n"/>
      <c r="J681" s="81" t="n"/>
    </row>
    <row r="682" ht="31.5" customHeight="1" s="73">
      <c r="A682" s="165" t="n">
        <v>666</v>
      </c>
      <c r="B682" s="92" t="n"/>
      <c r="C682" s="166" t="inlineStr">
        <is>
          <t>Прайс из СД ОП</t>
        </is>
      </c>
      <c r="D682" s="166" t="inlineStr">
        <is>
          <t>Переход. ф160/ф125</t>
        </is>
      </c>
      <c r="E682" s="165" t="inlineStr">
        <is>
          <t>шт.</t>
        </is>
      </c>
      <c r="F682" s="165" t="n">
        <v>9</v>
      </c>
      <c r="G682" s="86" t="n">
        <v>51.12</v>
      </c>
      <c r="H682" s="86">
        <f>ROUND(F682*G682,2)</f>
        <v/>
      </c>
      <c r="I682" s="81" t="n"/>
      <c r="J682" s="81" t="n"/>
    </row>
    <row r="683" ht="63" customHeight="1" s="73">
      <c r="A683" s="165" t="n">
        <v>667</v>
      </c>
      <c r="B683" s="92" t="n"/>
      <c r="C683" s="166" t="inlineStr">
        <is>
          <t>20.4.04.02-0025</t>
        </is>
      </c>
      <c r="D683" s="166" t="inlineStr">
        <is>
          <t>Щиты распределительные навесные ЩРН-24, размер 350х300х125 мм</t>
        </is>
      </c>
      <c r="E683" s="165" t="inlineStr">
        <is>
          <t>шт</t>
        </is>
      </c>
      <c r="F683" s="165" t="n">
        <v>2</v>
      </c>
      <c r="G683" s="86" t="n">
        <v>229.76</v>
      </c>
      <c r="H683" s="86">
        <f>ROUND(F683*G683,2)</f>
        <v/>
      </c>
      <c r="I683" s="81" t="n"/>
      <c r="J683" s="81" t="n"/>
    </row>
    <row r="684" ht="31.5" customHeight="1" s="73">
      <c r="A684" s="165" t="n">
        <v>668</v>
      </c>
      <c r="B684" s="92" t="n"/>
      <c r="C684" s="166" t="inlineStr">
        <is>
          <t>19.2.03.02-0075</t>
        </is>
      </c>
      <c r="D684" s="166" t="inlineStr">
        <is>
          <t>Решетки вентиляционные МП, масса алюминия 1,394 кг, поверхность анодирования 0,66 м2</t>
        </is>
      </c>
      <c r="E684" s="165" t="inlineStr">
        <is>
          <t>шт</t>
        </is>
      </c>
      <c r="F684" s="165" t="n">
        <v>8</v>
      </c>
      <c r="G684" s="86" t="n">
        <v>57.06</v>
      </c>
      <c r="H684" s="86">
        <f>ROUND(F684*G684,2)</f>
        <v/>
      </c>
      <c r="I684" s="81" t="n"/>
      <c r="J684" s="81" t="n"/>
    </row>
    <row r="685">
      <c r="A685" s="165" t="n">
        <v>669</v>
      </c>
      <c r="B685" s="92" t="n"/>
      <c r="C685" s="166" t="inlineStr">
        <is>
          <t>20.5.04.09-0001</t>
        </is>
      </c>
      <c r="D685" s="166" t="inlineStr">
        <is>
          <t>Сжимы ответвительные</t>
        </is>
      </c>
      <c r="E685" s="165" t="inlineStr">
        <is>
          <t>100 шт</t>
        </is>
      </c>
      <c r="F685" s="165" t="n">
        <v>0.858</v>
      </c>
      <c r="G685" s="86" t="n">
        <v>528</v>
      </c>
      <c r="H685" s="86">
        <f>ROUND(F685*G685,2)</f>
        <v/>
      </c>
      <c r="I685" s="81" t="n"/>
      <c r="J685" s="81" t="n"/>
    </row>
    <row r="686">
      <c r="A686" s="165" t="n">
        <v>670</v>
      </c>
      <c r="B686" s="92" t="n"/>
      <c r="C686" s="166" t="inlineStr">
        <is>
          <t>Прайс из СД ОП</t>
        </is>
      </c>
      <c r="D686" s="166" t="inlineStr">
        <is>
          <t>Переход. 200*200/ф160</t>
        </is>
      </c>
      <c r="E686" s="165" t="inlineStr">
        <is>
          <t>шт.</t>
        </is>
      </c>
      <c r="F686" s="165" t="n">
        <v>3</v>
      </c>
      <c r="G686" s="86" t="n">
        <v>150.27</v>
      </c>
      <c r="H686" s="86">
        <f>ROUND(F686*G686,2)</f>
        <v/>
      </c>
      <c r="I686" s="81" t="n"/>
      <c r="J686" s="81" t="n"/>
    </row>
    <row r="687" ht="31.5" customHeight="1" s="73">
      <c r="A687" s="165" t="n">
        <v>671</v>
      </c>
      <c r="B687" s="92" t="n"/>
      <c r="C687" s="166" t="inlineStr">
        <is>
          <t>Прайс из СД ОП</t>
        </is>
      </c>
      <c r="D687" s="166" t="inlineStr">
        <is>
          <t>Отвод 90гр. 500*250</t>
        </is>
      </c>
      <c r="E687" s="165" t="inlineStr">
        <is>
          <t>шт.</t>
        </is>
      </c>
      <c r="F687" s="165" t="n">
        <v>1</v>
      </c>
      <c r="G687" s="86" t="n">
        <v>449.28</v>
      </c>
      <c r="H687" s="86">
        <f>ROUND(F687*G687,2)</f>
        <v/>
      </c>
      <c r="I687" s="81" t="n"/>
      <c r="J687" s="81" t="n"/>
    </row>
    <row r="688" ht="78.75" customHeight="1" s="73">
      <c r="A688" s="165" t="n">
        <v>672</v>
      </c>
      <c r="B688" s="92" t="n"/>
      <c r="C688" s="166" t="inlineStr">
        <is>
          <t>24.3.02.01-0014</t>
        </is>
      </c>
      <c r="D688" s="166" t="inlineStr">
        <is>
          <t>Блок трубопровода полипропиленовый напорный с гильзами и креплениями для холодного и горячего водоснабжения, PPRS, SDR6, номинальное давление 2,0 МПа, размер 32х5,4 мм</t>
        </is>
      </c>
      <c r="E688" s="165" t="inlineStr">
        <is>
          <t>м</t>
        </is>
      </c>
      <c r="F688" s="165" t="n">
        <v>20</v>
      </c>
      <c r="G688" s="86" t="n">
        <v>22.38</v>
      </c>
      <c r="H688" s="86">
        <f>ROUND(F688*G688,2)</f>
        <v/>
      </c>
      <c r="I688" s="81" t="n"/>
      <c r="J688" s="81" t="n"/>
    </row>
    <row r="689" ht="31.5" customHeight="1" s="73">
      <c r="A689" s="165" t="n">
        <v>673</v>
      </c>
      <c r="B689" s="92" t="n"/>
      <c r="C689" s="166" t="inlineStr">
        <is>
          <t>01.7.15.03-0031</t>
        </is>
      </c>
      <c r="D689" s="166" t="inlineStr">
        <is>
          <t>Болты с гайками и шайбами оцинкованные, диаметр 6 мм</t>
        </is>
      </c>
      <c r="E689" s="165" t="inlineStr">
        <is>
          <t>кг</t>
        </is>
      </c>
      <c r="F689" s="165" t="n">
        <v>15.8187</v>
      </c>
      <c r="G689" s="86" t="n">
        <v>28.22</v>
      </c>
      <c r="H689" s="86">
        <f>ROUND(F689*G689,2)</f>
        <v/>
      </c>
      <c r="I689" s="81" t="n"/>
      <c r="J689" s="81" t="n"/>
    </row>
    <row r="690" ht="31.5" customHeight="1" s="73">
      <c r="A690" s="165" t="n">
        <v>674</v>
      </c>
      <c r="B690" s="92" t="n"/>
      <c r="C690" s="166" t="inlineStr">
        <is>
          <t>Прайс из СД ОП</t>
        </is>
      </c>
      <c r="D690" s="166" t="inlineStr">
        <is>
          <t>Самоуплотняющий фитинг  O10 мм Sauermann ACC00215.</t>
        </is>
      </c>
      <c r="E690" s="165" t="inlineStr">
        <is>
          <t>шт.</t>
        </is>
      </c>
      <c r="F690" s="165" t="n">
        <v>10</v>
      </c>
      <c r="G690" s="86" t="n">
        <v>44.33</v>
      </c>
      <c r="H690" s="86">
        <f>ROUND(F690*G690,2)</f>
        <v/>
      </c>
      <c r="I690" s="81" t="n"/>
      <c r="J690" s="81" t="n"/>
    </row>
    <row r="691" ht="31.5" customHeight="1" s="73">
      <c r="A691" s="165" t="n">
        <v>675</v>
      </c>
      <c r="B691" s="92" t="n"/>
      <c r="C691" s="166" t="inlineStr">
        <is>
          <t>19.2.03.02-0008</t>
        </is>
      </c>
      <c r="D691" s="166" t="inlineStr">
        <is>
          <t>Решетки вентиляционные АМН, алюминиевые, размер 400х200 мм</t>
        </is>
      </c>
      <c r="E691" s="165" t="inlineStr">
        <is>
          <t>шт</t>
        </is>
      </c>
      <c r="F691" s="165" t="n">
        <v>2</v>
      </c>
      <c r="G691" s="86" t="n">
        <v>221.29</v>
      </c>
      <c r="H691" s="86">
        <f>ROUND(F691*G691,2)</f>
        <v/>
      </c>
      <c r="I691" s="81" t="n"/>
      <c r="J691" s="81" t="n"/>
    </row>
    <row r="692" ht="31.5" customHeight="1" s="73">
      <c r="A692" s="165" t="n">
        <v>676</v>
      </c>
      <c r="B692" s="92" t="n"/>
      <c r="C692" s="166" t="inlineStr">
        <is>
          <t>20.4.04.02-0027</t>
        </is>
      </c>
      <c r="D692" s="166" t="inlineStr">
        <is>
          <t>Щиты распределительные навесные ЩРН-48, размер 610х300х125 мм</t>
        </is>
      </c>
      <c r="E692" s="165" t="inlineStr">
        <is>
          <t>шт</t>
        </is>
      </c>
      <c r="F692" s="165" t="n">
        <v>1</v>
      </c>
      <c r="G692" s="86" t="n">
        <v>441.84</v>
      </c>
      <c r="H692" s="86">
        <f>ROUND(F692*G692,2)</f>
        <v/>
      </c>
      <c r="I692" s="81" t="n"/>
      <c r="J692" s="81" t="n"/>
    </row>
    <row r="693">
      <c r="A693" s="165" t="n">
        <v>677</v>
      </c>
      <c r="B693" s="92" t="n"/>
      <c r="C693" s="166" t="inlineStr">
        <is>
          <t>Прайс из СД ОП</t>
        </is>
      </c>
      <c r="D693" s="166" t="inlineStr">
        <is>
          <t>Переход. ф315/ф250</t>
        </is>
      </c>
      <c r="E693" s="165" t="inlineStr">
        <is>
          <t>шт.</t>
        </is>
      </c>
      <c r="F693" s="165" t="n">
        <v>4</v>
      </c>
      <c r="G693" s="86" t="n">
        <v>109.8</v>
      </c>
      <c r="H693" s="86">
        <f>ROUND(F693*G693,2)</f>
        <v/>
      </c>
      <c r="I693" s="81" t="n"/>
      <c r="J693" s="81" t="n"/>
    </row>
    <row r="694" ht="31.5" customHeight="1" s="73">
      <c r="A694" s="165" t="n">
        <v>678</v>
      </c>
      <c r="B694" s="92" t="n"/>
      <c r="C694" s="166" t="inlineStr">
        <is>
          <t>11.3.03.06-0002</t>
        </is>
      </c>
      <c r="D694" s="166" t="inlineStr">
        <is>
          <t>Плинтус для полов из ПВХ, размер 22х49 мм с кабель-каналом</t>
        </is>
      </c>
      <c r="E694" s="165" t="inlineStr">
        <is>
          <t>м</t>
        </is>
      </c>
      <c r="F694" s="165" t="n">
        <v>21.42</v>
      </c>
      <c r="G694" s="86" t="n">
        <v>20.5</v>
      </c>
      <c r="H694" s="86">
        <f>ROUND(F694*G694,2)</f>
        <v/>
      </c>
      <c r="I694" s="81" t="n"/>
      <c r="J694" s="81" t="n"/>
    </row>
    <row r="695" ht="31.5" customHeight="1" s="73">
      <c r="A695" s="165" t="n">
        <v>679</v>
      </c>
      <c r="B695" s="92" t="n"/>
      <c r="C695" s="166" t="inlineStr">
        <is>
          <t>Прайс из СД ОП</t>
        </is>
      </c>
      <c r="D695" s="166" t="inlineStr">
        <is>
          <t>Переход. 450*450/400*400</t>
        </is>
      </c>
      <c r="E695" s="165" t="inlineStr">
        <is>
          <t>шт.</t>
        </is>
      </c>
      <c r="F695" s="165" t="n">
        <v>3</v>
      </c>
      <c r="G695" s="86" t="n">
        <v>146.21</v>
      </c>
      <c r="H695" s="86">
        <f>ROUND(F695*G695,2)</f>
        <v/>
      </c>
      <c r="I695" s="81" t="n"/>
      <c r="J695" s="81" t="n"/>
    </row>
    <row r="696" ht="31.5" customHeight="1" s="73">
      <c r="A696" s="165" t="n">
        <v>680</v>
      </c>
      <c r="B696" s="92" t="n"/>
      <c r="C696" s="166" t="inlineStr">
        <is>
          <t>Прайс из СД ОП</t>
        </is>
      </c>
      <c r="D696" s="166" t="inlineStr">
        <is>
          <t>Переход. 600*300/300*200</t>
        </is>
      </c>
      <c r="E696" s="165" t="inlineStr">
        <is>
          <t>шт.</t>
        </is>
      </c>
      <c r="F696" s="165" t="n">
        <v>2</v>
      </c>
      <c r="G696" s="86" t="n">
        <v>215.68</v>
      </c>
      <c r="H696" s="86">
        <f>ROUND(F696*G696,2)</f>
        <v/>
      </c>
      <c r="I696" s="81" t="n"/>
      <c r="J696" s="81" t="n"/>
    </row>
    <row r="697">
      <c r="A697" s="165" t="n">
        <v>681</v>
      </c>
      <c r="B697" s="92" t="n"/>
      <c r="C697" s="166" t="inlineStr">
        <is>
          <t>Прайс из СД ОП</t>
        </is>
      </c>
      <c r="D697" s="166" t="inlineStr">
        <is>
          <t>Переход. 600*300/300*300</t>
        </is>
      </c>
      <c r="E697" s="165" t="inlineStr">
        <is>
          <t>шт.</t>
        </is>
      </c>
      <c r="F697" s="165" t="n">
        <v>2</v>
      </c>
      <c r="G697" s="86" t="n">
        <v>215.68</v>
      </c>
      <c r="H697" s="86">
        <f>ROUND(F697*G697,2)</f>
        <v/>
      </c>
      <c r="I697" s="81" t="n"/>
      <c r="J697" s="81" t="n"/>
    </row>
    <row r="698">
      <c r="A698" s="165" t="n">
        <v>682</v>
      </c>
      <c r="B698" s="92" t="n"/>
      <c r="C698" s="166" t="inlineStr">
        <is>
          <t>Прайс из СД ОП</t>
        </is>
      </c>
      <c r="D698" s="166" t="inlineStr">
        <is>
          <t>Отвод 45гр. 250*400</t>
        </is>
      </c>
      <c r="E698" s="165" t="inlineStr">
        <is>
          <t>шт.</t>
        </is>
      </c>
      <c r="F698" s="165" t="n">
        <v>2</v>
      </c>
      <c r="G698" s="86" t="n">
        <v>214.98</v>
      </c>
      <c r="H698" s="86">
        <f>ROUND(F698*G698,2)</f>
        <v/>
      </c>
      <c r="I698" s="81" t="n"/>
      <c r="J698" s="81" t="n"/>
    </row>
    <row r="699" ht="31.5" customHeight="1" s="73">
      <c r="A699" s="165" t="n">
        <v>683</v>
      </c>
      <c r="B699" s="92" t="n"/>
      <c r="C699" s="166" t="inlineStr">
        <is>
          <t>Прайс из СД ОП</t>
        </is>
      </c>
      <c r="D699" s="166" t="inlineStr">
        <is>
          <t>Отвод 90гр.переменного сечения 500*500/500*500</t>
        </is>
      </c>
      <c r="E699" s="165" t="inlineStr">
        <is>
          <t>шт.</t>
        </is>
      </c>
      <c r="F699" s="165" t="n">
        <v>1</v>
      </c>
      <c r="G699" s="86" t="n">
        <v>423.79</v>
      </c>
      <c r="H699" s="86">
        <f>ROUND(F699*G699,2)</f>
        <v/>
      </c>
      <c r="I699" s="81" t="n"/>
      <c r="J699" s="81" t="n"/>
    </row>
    <row r="700" ht="31.5" customHeight="1" s="73">
      <c r="A700" s="165" t="n">
        <v>684</v>
      </c>
      <c r="B700" s="92" t="n"/>
      <c r="C700" s="166" t="inlineStr">
        <is>
          <t>14.1.04.01-0001</t>
        </is>
      </c>
      <c r="D700" s="166" t="inlineStr">
        <is>
          <t>Клей на основе вспененного синтетического каучука для склеивания изоляционных материалов</t>
        </is>
      </c>
      <c r="E700" s="165" t="inlineStr">
        <is>
          <t>л</t>
        </is>
      </c>
      <c r="F700" s="165" t="n">
        <v>6.435</v>
      </c>
      <c r="G700" s="86" t="n">
        <v>65.58</v>
      </c>
      <c r="H700" s="86">
        <f>ROUND(F700*G700,2)</f>
        <v/>
      </c>
      <c r="I700" s="81" t="n"/>
      <c r="J700" s="81" t="n"/>
    </row>
    <row r="701">
      <c r="A701" s="165" t="n">
        <v>685</v>
      </c>
      <c r="B701" s="92" t="n"/>
      <c r="C701" s="166" t="inlineStr">
        <is>
          <t>12.1.02.06-0022</t>
        </is>
      </c>
      <c r="D701" s="166" t="inlineStr">
        <is>
          <t>Рубероид кровельный РКП-350</t>
        </is>
      </c>
      <c r="E701" s="165" t="inlineStr">
        <is>
          <t>м2</t>
        </is>
      </c>
      <c r="F701" s="165" t="n">
        <v>67.37148000000001</v>
      </c>
      <c r="G701" s="86" t="n">
        <v>6.2</v>
      </c>
      <c r="H701" s="86">
        <f>ROUND(F701*G701,2)</f>
        <v/>
      </c>
      <c r="I701" s="81" t="n"/>
      <c r="J701" s="81" t="n"/>
    </row>
    <row r="702" ht="31.5" customHeight="1" s="73">
      <c r="A702" s="165" t="n">
        <v>686</v>
      </c>
      <c r="B702" s="92" t="n"/>
      <c r="C702" s="166" t="inlineStr">
        <is>
          <t>18.1.04.01-0002</t>
        </is>
      </c>
      <c r="D702" s="166" t="inlineStr">
        <is>
          <t>Клапан обратный мембранный, номинальный диаметр 110 мм</t>
        </is>
      </c>
      <c r="E702" s="165" t="inlineStr">
        <is>
          <t>шт</t>
        </is>
      </c>
      <c r="F702" s="165" t="n">
        <v>1</v>
      </c>
      <c r="G702" s="86" t="n">
        <v>402.84</v>
      </c>
      <c r="H702" s="86">
        <f>ROUND(F702*G702,2)</f>
        <v/>
      </c>
      <c r="I702" s="81" t="n"/>
      <c r="J702" s="81" t="n"/>
    </row>
    <row r="703" ht="63" customHeight="1" s="73">
      <c r="A703" s="165" t="n">
        <v>687</v>
      </c>
      <c r="B703" s="92" t="n"/>
      <c r="C703" s="166" t="inlineStr">
        <is>
          <t>Прайс из СД ОП</t>
        </is>
      </c>
      <c r="D703" s="166" t="inlineStr">
        <is>
          <t>Переход. 710*510/700*500</t>
        </is>
      </c>
      <c r="E703" s="165" t="inlineStr">
        <is>
          <t>шт.</t>
        </is>
      </c>
      <c r="F703" s="165" t="n">
        <v>2</v>
      </c>
      <c r="G703" s="86" t="n">
        <v>200.27</v>
      </c>
      <c r="H703" s="86">
        <f>ROUND(F703*G703,2)</f>
        <v/>
      </c>
      <c r="I703" s="81" t="n"/>
      <c r="J703" s="81" t="n"/>
    </row>
    <row r="704">
      <c r="A704" s="165" t="n">
        <v>688</v>
      </c>
      <c r="B704" s="92" t="n"/>
      <c r="C704" s="166" t="inlineStr">
        <is>
          <t>Прайс из СД ОП</t>
        </is>
      </c>
      <c r="D704" s="166" t="inlineStr">
        <is>
          <t>Камера стат.давления с диффузором</t>
        </is>
      </c>
      <c r="E704" s="165" t="inlineStr">
        <is>
          <t>шт</t>
        </is>
      </c>
      <c r="F704" s="165" t="n">
        <v>1</v>
      </c>
      <c r="G704" s="86" t="n">
        <v>399.78</v>
      </c>
      <c r="H704" s="86">
        <f>ROUND(F704*G704,2)</f>
        <v/>
      </c>
      <c r="I704" s="81" t="n"/>
      <c r="J704" s="81" t="n"/>
    </row>
    <row r="705" ht="47.25" customHeight="1" s="73">
      <c r="A705" s="165" t="n">
        <v>689</v>
      </c>
      <c r="B705" s="92" t="n"/>
      <c r="C705" s="166" t="inlineStr">
        <is>
          <t>Прайс из СД ОП</t>
        </is>
      </c>
      <c r="D705" s="166" t="inlineStr">
        <is>
          <t>Переход. 600*300/400*400</t>
        </is>
      </c>
      <c r="E705" s="165" t="inlineStr">
        <is>
          <t>шт.</t>
        </is>
      </c>
      <c r="F705" s="165" t="n">
        <v>2</v>
      </c>
      <c r="G705" s="86" t="n">
        <v>199.85</v>
      </c>
      <c r="H705" s="86">
        <f>ROUND(F705*G705,2)</f>
        <v/>
      </c>
      <c r="I705" s="81" t="n"/>
      <c r="J705" s="81" t="n"/>
    </row>
    <row r="706" ht="31.5" customHeight="1" s="73">
      <c r="A706" s="165" t="n">
        <v>690</v>
      </c>
      <c r="B706" s="92" t="n"/>
      <c r="C706" s="166" t="inlineStr">
        <is>
          <t>01.7.06.01-0041</t>
        </is>
      </c>
      <c r="D706" s="166" t="inlineStr">
        <is>
          <t>Лента эластичная самоклеящаяся для профилей направляющих 30/30000 мм</t>
        </is>
      </c>
      <c r="E706" s="165" t="inlineStr">
        <is>
          <t>м</t>
        </is>
      </c>
      <c r="F706" s="165" t="n">
        <v>1077.813</v>
      </c>
      <c r="G706" s="86" t="n">
        <v>0.37</v>
      </c>
      <c r="H706" s="86">
        <f>ROUND(F706*G706,2)</f>
        <v/>
      </c>
      <c r="I706" s="81" t="n"/>
      <c r="J706" s="81" t="n"/>
    </row>
    <row r="707" ht="31.5" customHeight="1" s="73">
      <c r="A707" s="165" t="n">
        <v>691</v>
      </c>
      <c r="B707" s="92" t="n"/>
      <c r="C707" s="166" t="inlineStr">
        <is>
          <t>Прайс из СД ОП</t>
        </is>
      </c>
      <c r="D707" s="166" t="inlineStr">
        <is>
          <t>Отвод 75гр. 300*200</t>
        </is>
      </c>
      <c r="E707" s="165" t="inlineStr">
        <is>
          <t>шт.</t>
        </is>
      </c>
      <c r="F707" s="165" t="n">
        <v>2</v>
      </c>
      <c r="G707" s="86" t="n">
        <v>198.31</v>
      </c>
      <c r="H707" s="86">
        <f>ROUND(F707*G707,2)</f>
        <v/>
      </c>
      <c r="I707" s="81" t="n"/>
      <c r="J707" s="81" t="n"/>
    </row>
    <row r="708">
      <c r="A708" s="165" t="n">
        <v>692</v>
      </c>
      <c r="B708" s="92" t="n"/>
      <c r="C708" s="166" t="inlineStr">
        <is>
          <t>Прайс из СД ОП</t>
        </is>
      </c>
      <c r="D708" s="166" t="inlineStr">
        <is>
          <t>Переход. 700*500/500*500</t>
        </is>
      </c>
      <c r="E708" s="165" t="inlineStr">
        <is>
          <t>шт.</t>
        </is>
      </c>
      <c r="F708" s="165" t="n">
        <v>2</v>
      </c>
      <c r="G708" s="86" t="n">
        <v>193.41</v>
      </c>
      <c r="H708" s="86">
        <f>ROUND(F708*G708,2)</f>
        <v/>
      </c>
      <c r="I708" s="81" t="n"/>
      <c r="J708" s="81" t="n"/>
    </row>
    <row r="709" ht="31.5" customHeight="1" s="73">
      <c r="A709" s="165" t="n">
        <v>693</v>
      </c>
      <c r="B709" s="92" t="n"/>
      <c r="C709" s="166" t="inlineStr">
        <is>
          <t>Прайс из СД ОП</t>
        </is>
      </c>
      <c r="D709" s="166" t="inlineStr">
        <is>
          <t>Переход. 700*500/600*400</t>
        </is>
      </c>
      <c r="E709" s="165" t="inlineStr">
        <is>
          <t>шт.</t>
        </is>
      </c>
      <c r="F709" s="165" t="n">
        <v>2</v>
      </c>
      <c r="G709" s="86" t="n">
        <v>193.41</v>
      </c>
      <c r="H709" s="86">
        <f>ROUND(F709*G709,2)</f>
        <v/>
      </c>
      <c r="I709" s="81" t="n"/>
      <c r="J709" s="81" t="n"/>
    </row>
    <row r="710" ht="47.25" customHeight="1" s="73">
      <c r="A710" s="165" t="n">
        <v>694</v>
      </c>
      <c r="B710" s="92" t="n"/>
      <c r="C710" s="166" t="inlineStr">
        <is>
          <t>08.4.01.01-0022</t>
        </is>
      </c>
      <c r="D710" s="166" t="inlineStr">
        <is>
          <t>Детали анкерные с резьбой из прямых или гнутых круглых стержней</t>
        </is>
      </c>
      <c r="E710" s="165" t="inlineStr">
        <is>
          <t>т</t>
        </is>
      </c>
      <c r="F710" s="165" t="n">
        <v>0.03828</v>
      </c>
      <c r="G710" s="86" t="n">
        <v>10100</v>
      </c>
      <c r="H710" s="86">
        <f>ROUND(F710*G710,2)</f>
        <v/>
      </c>
      <c r="I710" s="81" t="n"/>
      <c r="J710" s="81" t="n"/>
    </row>
    <row r="711" ht="47.25" customHeight="1" s="73">
      <c r="A711" s="165" t="n">
        <v>695</v>
      </c>
      <c r="B711" s="92" t="n"/>
      <c r="C711" s="166" t="inlineStr">
        <is>
          <t>07.2.06.05-0001</t>
        </is>
      </c>
      <c r="D711" s="166" t="inlineStr">
        <is>
          <t>Удлинитель стальной, оцинкованный к профилю 60х27 мм, для соединения потолочных профилей, сечение 110х58х25х0,6 мм</t>
        </is>
      </c>
      <c r="E711" s="165" t="inlineStr">
        <is>
          <t>100 шт</t>
        </is>
      </c>
      <c r="F711" s="165" t="n">
        <v>6.466878</v>
      </c>
      <c r="G711" s="86" t="n">
        <v>59</v>
      </c>
      <c r="H711" s="86">
        <f>ROUND(F711*G711,2)</f>
        <v/>
      </c>
      <c r="I711" s="81" t="n"/>
      <c r="J711" s="81" t="n"/>
    </row>
    <row r="712" ht="31.5" customHeight="1" s="73">
      <c r="A712" s="165" t="n">
        <v>696</v>
      </c>
      <c r="B712" s="92" t="n"/>
      <c r="C712" s="166" t="inlineStr">
        <is>
          <t>Прайс из СД ОП</t>
        </is>
      </c>
      <c r="D712" s="166" t="inlineStr">
        <is>
          <t>Переход. 470*410/300*200</t>
        </is>
      </c>
      <c r="E712" s="165" t="inlineStr">
        <is>
          <t>шт.</t>
        </is>
      </c>
      <c r="F712" s="165" t="n">
        <v>2</v>
      </c>
      <c r="G712" s="86" t="n">
        <v>188.65</v>
      </c>
      <c r="H712" s="86">
        <f>ROUND(F712*G712,2)</f>
        <v/>
      </c>
      <c r="I712" s="81" t="n"/>
      <c r="J712" s="81" t="n"/>
    </row>
    <row r="713" ht="63" customHeight="1" s="73">
      <c r="A713" s="165" t="n">
        <v>697</v>
      </c>
      <c r="B713" s="92" t="n"/>
      <c r="C713" s="166" t="inlineStr">
        <is>
          <t>23.3.06.04-0008</t>
        </is>
      </c>
      <c r="D713" s="166" t="inlineStr">
        <is>
          <t>Трубы стальные сварные неоцинкованные водогазопроводные с резьбой, легкие, номинальный диаметр 25 мм, толщина стенки 2,8 мм</t>
        </is>
      </c>
      <c r="E713" s="165" t="inlineStr">
        <is>
          <t>м</t>
        </is>
      </c>
      <c r="F713" s="165" t="n">
        <v>24.57</v>
      </c>
      <c r="G713" s="86" t="n">
        <v>15.33</v>
      </c>
      <c r="H713" s="86">
        <f>ROUND(F713*G713,2)</f>
        <v/>
      </c>
      <c r="I713" s="81" t="n"/>
      <c r="J713" s="81" t="n"/>
    </row>
    <row r="714" ht="47.25" customHeight="1" s="73">
      <c r="A714" s="165" t="n">
        <v>698</v>
      </c>
      <c r="B714" s="92" t="n"/>
      <c r="C714" s="166" t="inlineStr">
        <is>
          <t>01.1.02.08-0031</t>
        </is>
      </c>
      <c r="D714" s="166" t="inlineStr">
        <is>
          <t>Прокладки паронитовые</t>
        </is>
      </c>
      <c r="E714" s="165" t="inlineStr">
        <is>
          <t>кг</t>
        </is>
      </c>
      <c r="F714" s="165" t="n">
        <v>14.112</v>
      </c>
      <c r="G714" s="86" t="n">
        <v>26.44</v>
      </c>
      <c r="H714" s="86">
        <f>ROUND(F714*G714,2)</f>
        <v/>
      </c>
      <c r="I714" s="81" t="n"/>
      <c r="J714" s="81" t="n"/>
    </row>
    <row r="715" ht="31.5" customHeight="1" s="73">
      <c r="A715" s="165" t="n">
        <v>699</v>
      </c>
      <c r="B715" s="92" t="n"/>
      <c r="C715" s="166" t="inlineStr">
        <is>
          <t>01.7.15.03-0013</t>
        </is>
      </c>
      <c r="D715" s="166" t="inlineStr">
        <is>
          <t>Болты с гайками и шайбами для санитарно-технических работ, диаметр 12 мм</t>
        </is>
      </c>
      <c r="E715" s="165" t="inlineStr">
        <is>
          <t>т</t>
        </is>
      </c>
      <c r="F715" s="165" t="n">
        <v>0.0242</v>
      </c>
      <c r="G715" s="86" t="n">
        <v>15323</v>
      </c>
      <c r="H715" s="86">
        <f>ROUND(F715*G715,2)</f>
        <v/>
      </c>
      <c r="I715" s="81" t="n"/>
      <c r="J715" s="81" t="n"/>
    </row>
    <row r="716">
      <c r="A716" s="165" t="n">
        <v>700</v>
      </c>
      <c r="B716" s="92" t="n"/>
      <c r="C716" s="166" t="inlineStr">
        <is>
          <t>Прайс из СД ОП</t>
        </is>
      </c>
      <c r="D716" s="166" t="inlineStr">
        <is>
          <t>Заглушка 400*200</t>
        </is>
      </c>
      <c r="E716" s="165" t="inlineStr">
        <is>
          <t>шт.</t>
        </is>
      </c>
      <c r="F716" s="165" t="n">
        <v>5</v>
      </c>
      <c r="G716" s="86" t="n">
        <v>73.11</v>
      </c>
      <c r="H716" s="86">
        <f>ROUND(F716*G716,2)</f>
        <v/>
      </c>
      <c r="I716" s="81" t="n"/>
      <c r="J716" s="81" t="n"/>
    </row>
    <row r="717" ht="31.5" customHeight="1" s="73">
      <c r="A717" s="165" t="n">
        <v>701</v>
      </c>
      <c r="B717" s="92" t="n"/>
      <c r="C717" s="166" t="inlineStr">
        <is>
          <t>24.3.01.06-0046</t>
        </is>
      </c>
      <c r="D717" s="166" t="inlineStr">
        <is>
          <t>Трубы ПВХ, номинальный внутренний диаметр 50 мм</t>
        </is>
      </c>
      <c r="E717" s="165" t="inlineStr">
        <is>
          <t>м</t>
        </is>
      </c>
      <c r="F717" s="165" t="n">
        <v>50</v>
      </c>
      <c r="G717" s="86" t="n">
        <v>7.22</v>
      </c>
      <c r="H717" s="86">
        <f>ROUND(F717*G717,2)</f>
        <v/>
      </c>
      <c r="I717" s="81" t="n"/>
      <c r="J717" s="81" t="n"/>
    </row>
    <row r="718">
      <c r="A718" s="165" t="n">
        <v>702</v>
      </c>
      <c r="B718" s="92" t="n"/>
      <c r="C718" s="166" t="inlineStr">
        <is>
          <t>Прайс из СД ОП</t>
        </is>
      </c>
      <c r="D718" s="166" t="inlineStr">
        <is>
          <t>Заглушка 400*400</t>
        </is>
      </c>
      <c r="E718" s="165" t="inlineStr">
        <is>
          <t>шт.</t>
        </is>
      </c>
      <c r="F718" s="165" t="n">
        <v>3</v>
      </c>
      <c r="G718" s="86" t="n">
        <v>119.6</v>
      </c>
      <c r="H718" s="86">
        <f>ROUND(F718*G718,2)</f>
        <v/>
      </c>
      <c r="I718" s="81" t="n"/>
      <c r="J718" s="81" t="n"/>
    </row>
    <row r="719">
      <c r="A719" s="165" t="n">
        <v>703</v>
      </c>
      <c r="B719" s="92" t="n"/>
      <c r="C719" s="166" t="inlineStr">
        <is>
          <t>Прайс из СД ОП</t>
        </is>
      </c>
      <c r="D719" s="166" t="inlineStr">
        <is>
          <t>Заглушка 700*500</t>
        </is>
      </c>
      <c r="E719" s="165" t="inlineStr">
        <is>
          <t>шт.</t>
        </is>
      </c>
      <c r="F719" s="165" t="n">
        <v>2</v>
      </c>
      <c r="G719" s="86" t="n">
        <v>178.56</v>
      </c>
      <c r="H719" s="86">
        <f>ROUND(F719*G719,2)</f>
        <v/>
      </c>
      <c r="I719" s="81" t="n"/>
      <c r="J719" s="81" t="n"/>
    </row>
    <row r="720">
      <c r="A720" s="165" t="n">
        <v>704</v>
      </c>
      <c r="B720" s="92" t="n"/>
      <c r="C720" s="166" t="inlineStr">
        <is>
          <t>Прайс из СД ОП</t>
        </is>
      </c>
      <c r="D720" s="166" t="inlineStr">
        <is>
          <t>Переход. 800*400/ф400</t>
        </is>
      </c>
      <c r="E720" s="165" t="inlineStr">
        <is>
          <t>шт.</t>
        </is>
      </c>
      <c r="F720" s="165" t="n">
        <v>1</v>
      </c>
      <c r="G720" s="86" t="n">
        <v>352.61</v>
      </c>
      <c r="H720" s="86">
        <f>ROUND(F720*G720,2)</f>
        <v/>
      </c>
      <c r="I720" s="81" t="n"/>
      <c r="J720" s="81" t="n"/>
    </row>
    <row r="721">
      <c r="A721" s="165" t="n">
        <v>705</v>
      </c>
      <c r="B721" s="92" t="n"/>
      <c r="C721" s="166" t="inlineStr">
        <is>
          <t>Прайс из СД ОП</t>
        </is>
      </c>
      <c r="D721" s="166" t="inlineStr">
        <is>
          <t>Заглушка ф200</t>
        </is>
      </c>
      <c r="E721" s="165" t="inlineStr">
        <is>
          <t>шт.</t>
        </is>
      </c>
      <c r="F721" s="165" t="n">
        <v>9</v>
      </c>
      <c r="G721" s="86" t="n">
        <v>39.07</v>
      </c>
      <c r="H721" s="86">
        <f>ROUND(F721*G721,2)</f>
        <v/>
      </c>
      <c r="I721" s="81" t="n"/>
      <c r="J721" s="81" t="n"/>
    </row>
    <row r="722" ht="31.5" customHeight="1" s="73">
      <c r="A722" s="165" t="n">
        <v>706</v>
      </c>
      <c r="B722" s="92" t="n"/>
      <c r="C722" s="166" t="inlineStr">
        <is>
          <t>23.6.01.01-0002</t>
        </is>
      </c>
      <c r="D722" s="166" t="inlineStr">
        <is>
          <t>Трубы чугунные канализационные, длина 2 м, диаметр условного прохода 100 мм</t>
        </is>
      </c>
      <c r="E722" s="165" t="inlineStr">
        <is>
          <t>м</t>
        </is>
      </c>
      <c r="F722" s="165" t="n">
        <v>5</v>
      </c>
      <c r="G722" s="86" t="n">
        <v>69.47</v>
      </c>
      <c r="H722" s="86">
        <f>ROUND(F722*G722,2)</f>
        <v/>
      </c>
      <c r="I722" s="81" t="n"/>
      <c r="J722" s="81" t="n"/>
    </row>
    <row r="723" ht="31.5" customHeight="1" s="73">
      <c r="A723" s="165" t="n">
        <v>707</v>
      </c>
      <c r="B723" s="92" t="n"/>
      <c r="C723" s="166" t="inlineStr">
        <is>
          <t>Прайс из СД ОП</t>
        </is>
      </c>
      <c r="D723" s="166" t="inlineStr">
        <is>
          <t>Заглушка ф160</t>
        </is>
      </c>
      <c r="E723" s="165" t="inlineStr">
        <is>
          <t>шт.</t>
        </is>
      </c>
      <c r="F723" s="165" t="n">
        <v>11</v>
      </c>
      <c r="G723" s="86" t="n">
        <v>31.37</v>
      </c>
      <c r="H723" s="86">
        <f>ROUND(F723*G723,2)</f>
        <v/>
      </c>
      <c r="I723" s="81" t="n"/>
      <c r="J723" s="81" t="n"/>
    </row>
    <row r="724">
      <c r="A724" s="165" t="n">
        <v>708</v>
      </c>
      <c r="B724" s="92" t="n"/>
      <c r="C724" s="166" t="inlineStr">
        <is>
          <t>Прайс из СД ОП</t>
        </is>
      </c>
      <c r="D724" s="166" t="inlineStr">
        <is>
          <t>Отвод 45гр. 200*300</t>
        </is>
      </c>
      <c r="E724" s="165" t="inlineStr">
        <is>
          <t>шт.</t>
        </is>
      </c>
      <c r="F724" s="165" t="n">
        <v>2</v>
      </c>
      <c r="G724" s="86" t="n">
        <v>171.98</v>
      </c>
      <c r="H724" s="86">
        <f>ROUND(F724*G724,2)</f>
        <v/>
      </c>
      <c r="I724" s="81" t="n"/>
      <c r="J724" s="81" t="n"/>
    </row>
    <row r="725" ht="31.5" customHeight="1" s="73">
      <c r="A725" s="165" t="n">
        <v>709</v>
      </c>
      <c r="B725" s="92" t="n"/>
      <c r="C725" s="166" t="inlineStr">
        <is>
          <t>Прайс из СД ОП</t>
        </is>
      </c>
      <c r="D725" s="166" t="inlineStr">
        <is>
          <t>Заглушка 200*200</t>
        </is>
      </c>
      <c r="E725" s="165" t="inlineStr">
        <is>
          <t>шт.</t>
        </is>
      </c>
      <c r="F725" s="165" t="n">
        <v>4</v>
      </c>
      <c r="G725" s="86" t="n">
        <v>85.70999999999999</v>
      </c>
      <c r="H725" s="86">
        <f>ROUND(F725*G725,2)</f>
        <v/>
      </c>
      <c r="I725" s="81" t="n"/>
      <c r="J725" s="81" t="n"/>
    </row>
    <row r="726">
      <c r="A726" s="165" t="n">
        <v>710</v>
      </c>
      <c r="B726" s="92" t="n"/>
      <c r="C726" s="166" t="inlineStr">
        <is>
          <t>Прайс из СД ОП</t>
        </is>
      </c>
      <c r="D726" s="166" t="inlineStr">
        <is>
          <t>Врезка прямая 300*300</t>
        </is>
      </c>
      <c r="E726" s="165" t="inlineStr">
        <is>
          <t>шт.</t>
        </is>
      </c>
      <c r="F726" s="165" t="n">
        <v>3</v>
      </c>
      <c r="G726" s="86" t="n">
        <v>113.44</v>
      </c>
      <c r="H726" s="86">
        <f>ROUND(F726*G726,2)</f>
        <v/>
      </c>
      <c r="I726" s="81" t="n"/>
      <c r="J726" s="81" t="n"/>
    </row>
    <row r="727" ht="31.5" customHeight="1" s="73">
      <c r="A727" s="165" t="n">
        <v>711</v>
      </c>
      <c r="B727" s="92" t="n"/>
      <c r="C727" s="166" t="inlineStr">
        <is>
          <t>01.1.01.09-0026</t>
        </is>
      </c>
      <c r="D727" s="166" t="inlineStr">
        <is>
          <t>Шнур асбестовый общего назначения ШАОН, диаметр 8-10 мм</t>
        </is>
      </c>
      <c r="E727" s="165" t="inlineStr">
        <is>
          <t>т</t>
        </is>
      </c>
      <c r="F727" s="165" t="n">
        <v>0.0124821</v>
      </c>
      <c r="G727" s="86" t="n">
        <v>26499</v>
      </c>
      <c r="H727" s="86">
        <f>ROUND(F727*G727,2)</f>
        <v/>
      </c>
      <c r="I727" s="81" t="n"/>
      <c r="J727" s="81" t="n"/>
    </row>
    <row r="728">
      <c r="A728" s="165" t="n">
        <v>712</v>
      </c>
      <c r="B728" s="92" t="n"/>
      <c r="C728" s="166" t="inlineStr">
        <is>
          <t>Прайс из СД ОП</t>
        </is>
      </c>
      <c r="D728" s="166" t="inlineStr">
        <is>
          <t>Переход. 620*620/800*400</t>
        </is>
      </c>
      <c r="E728" s="165" t="inlineStr">
        <is>
          <t>шт.</t>
        </is>
      </c>
      <c r="F728" s="165" t="n">
        <v>1</v>
      </c>
      <c r="G728" s="86" t="n">
        <v>329.82</v>
      </c>
      <c r="H728" s="86">
        <f>ROUND(F728*G728,2)</f>
        <v/>
      </c>
      <c r="I728" s="81" t="n"/>
      <c r="J728" s="81" t="n"/>
    </row>
    <row r="729" ht="31.5" customHeight="1" s="73">
      <c r="A729" s="165" t="n">
        <v>713</v>
      </c>
      <c r="B729" s="92" t="n"/>
      <c r="C729" s="166" t="inlineStr">
        <is>
          <t>Прайс из СД ОП</t>
        </is>
      </c>
      <c r="D729" s="166" t="inlineStr">
        <is>
          <t>Переход. ф450/ф400</t>
        </is>
      </c>
      <c r="E729" s="165" t="inlineStr">
        <is>
          <t>шт.</t>
        </is>
      </c>
      <c r="F729" s="165" t="n">
        <v>2</v>
      </c>
      <c r="G729" s="86" t="n">
        <v>164.14</v>
      </c>
      <c r="H729" s="86">
        <f>ROUND(F729*G729,2)</f>
        <v/>
      </c>
      <c r="I729" s="81" t="n"/>
      <c r="J729" s="81" t="n"/>
    </row>
    <row r="730" ht="47.25" customHeight="1" s="73">
      <c r="A730" s="165" t="n">
        <v>714</v>
      </c>
      <c r="B730" s="92" t="n"/>
      <c r="C730" s="166" t="inlineStr">
        <is>
          <t>20.4.03.04-0004</t>
        </is>
      </c>
      <c r="D730" s="166" t="inlineStr">
        <is>
          <t>Розетка кабельная на поверхность 3P+N+E, 32А, 415В, IP44</t>
        </is>
      </c>
      <c r="E730" s="165" t="inlineStr">
        <is>
          <t>100 шт</t>
        </is>
      </c>
      <c r="F730" s="165" t="n">
        <v>0.04</v>
      </c>
      <c r="G730" s="86" t="n">
        <v>8108.12</v>
      </c>
      <c r="H730" s="86">
        <f>ROUND(F730*G730,2)</f>
        <v/>
      </c>
      <c r="I730" s="81" t="n"/>
      <c r="J730" s="81" t="n"/>
    </row>
    <row r="731" ht="31.5" customHeight="1" s="73">
      <c r="A731" s="165" t="n">
        <v>715</v>
      </c>
      <c r="B731" s="92" t="n"/>
      <c r="C731" s="166" t="inlineStr">
        <is>
          <t>23.3.06.02-0004</t>
        </is>
      </c>
      <c r="D731" s="166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E731" s="165" t="inlineStr">
        <is>
          <t>м</t>
        </is>
      </c>
      <c r="F731" s="165" t="n">
        <v>8</v>
      </c>
      <c r="G731" s="86" t="n">
        <v>40.5</v>
      </c>
      <c r="H731" s="86">
        <f>ROUND(F731*G731,2)</f>
        <v/>
      </c>
      <c r="I731" s="81" t="n"/>
      <c r="J731" s="81" t="n"/>
    </row>
    <row r="732" ht="31.5" customHeight="1" s="73">
      <c r="A732" s="165" t="n">
        <v>716</v>
      </c>
      <c r="B732" s="92" t="n"/>
      <c r="C732" s="166" t="inlineStr">
        <is>
          <t>19.2.03.02-0113</t>
        </is>
      </c>
      <c r="D732" s="166" t="inlineStr">
        <is>
          <t>Решетки вентиляционные алюминиевые "АРКТОС" типа: АМР, размером 150х400 мм</t>
        </is>
      </c>
      <c r="E732" s="165" t="inlineStr">
        <is>
          <t>шт</t>
        </is>
      </c>
      <c r="F732" s="165" t="n">
        <v>2</v>
      </c>
      <c r="G732" s="86" t="n">
        <v>160.84</v>
      </c>
      <c r="H732" s="86">
        <f>ROUND(F732*G732,2)</f>
        <v/>
      </c>
      <c r="I732" s="81" t="n"/>
      <c r="J732" s="81" t="n"/>
    </row>
    <row r="733" ht="47.25" customHeight="1" s="73">
      <c r="A733" s="165" t="n">
        <v>717</v>
      </c>
      <c r="B733" s="92" t="n"/>
      <c r="C733" s="166" t="inlineStr">
        <is>
          <t>23.1.02.07-0002</t>
        </is>
      </c>
      <c r="D733" s="166" t="inlineStr">
        <is>
          <t>Крепления для трубопроводов (кронштейны, планки, хомуты)</t>
        </is>
      </c>
      <c r="E733" s="165" t="inlineStr">
        <is>
          <t>кг</t>
        </is>
      </c>
      <c r="F733" s="165" t="n">
        <v>26.8</v>
      </c>
      <c r="G733" s="86" t="n">
        <v>11.99</v>
      </c>
      <c r="H733" s="86">
        <f>ROUND(F733*G733,2)</f>
        <v/>
      </c>
      <c r="I733" s="81" t="n"/>
      <c r="J733" s="81" t="n"/>
    </row>
    <row r="734" ht="47.25" customHeight="1" s="73">
      <c r="A734" s="165" t="n">
        <v>718</v>
      </c>
      <c r="B734" s="92" t="n"/>
      <c r="C734" s="166" t="inlineStr">
        <is>
          <t>12.2.07.05-0127</t>
        </is>
      </c>
      <c r="D734" s="166" t="inlineStr">
        <is>
          <t>Трубки теплоизоляционные из вспененного полиэтилена типа THERMAFLEX FRZ толщиной: 13 мм, диаметром 54 мм</t>
        </is>
      </c>
      <c r="E734" s="165" t="inlineStr">
        <is>
          <t>10 м</t>
        </is>
      </c>
      <c r="F734" s="165" t="n">
        <v>1</v>
      </c>
      <c r="G734" s="86" t="n">
        <v>320.2</v>
      </c>
      <c r="H734" s="86">
        <f>ROUND(F734*G734,2)</f>
        <v/>
      </c>
      <c r="I734" s="81" t="n"/>
      <c r="J734" s="81" t="n"/>
    </row>
    <row r="735">
      <c r="A735" s="165" t="n">
        <v>719</v>
      </c>
      <c r="B735" s="92" t="n"/>
      <c r="C735" s="166" t="inlineStr">
        <is>
          <t>Прайс из СД ОП</t>
        </is>
      </c>
      <c r="D735" s="166" t="inlineStr">
        <is>
          <t>Отвод 30гр. 250*400</t>
        </is>
      </c>
      <c r="E735" s="165" t="inlineStr">
        <is>
          <t>шт.</t>
        </is>
      </c>
      <c r="F735" s="165" t="n">
        <v>2</v>
      </c>
      <c r="G735" s="86" t="n">
        <v>158.54</v>
      </c>
      <c r="H735" s="86">
        <f>ROUND(F735*G735,2)</f>
        <v/>
      </c>
      <c r="I735" s="81" t="n"/>
      <c r="J735" s="81" t="n"/>
    </row>
    <row r="736">
      <c r="A736" s="165" t="n">
        <v>720</v>
      </c>
      <c r="B736" s="92" t="n"/>
      <c r="C736" s="166" t="inlineStr">
        <is>
          <t>07.2.06.04-0112</t>
        </is>
      </c>
      <c r="D736" s="166" t="inlineStr">
        <is>
          <t>Тяга подвеса 350 мм</t>
        </is>
      </c>
      <c r="E736" s="165" t="inlineStr">
        <is>
          <t>100 шт</t>
        </is>
      </c>
      <c r="F736" s="165" t="n">
        <v>6.46</v>
      </c>
      <c r="G736" s="86" t="n">
        <v>48.35</v>
      </c>
      <c r="H736" s="86">
        <f>ROUND(F736*G736,2)</f>
        <v/>
      </c>
      <c r="I736" s="81" t="n"/>
      <c r="J736" s="81" t="n"/>
    </row>
    <row r="737" ht="31.5" customHeight="1" s="73">
      <c r="A737" s="165" t="n">
        <v>721</v>
      </c>
      <c r="B737" s="92" t="n"/>
      <c r="C737" s="166" t="inlineStr">
        <is>
          <t>01.7.07.12-1006</t>
        </is>
      </c>
      <c r="D737" s="166" t="inlineStr">
        <is>
          <t>Пленка полиэтиленовая, толщина 80 мкм</t>
        </is>
      </c>
      <c r="E737" s="165" t="inlineStr">
        <is>
          <t>м2</t>
        </is>
      </c>
      <c r="F737" s="165" t="n">
        <v>159.574</v>
      </c>
      <c r="G737" s="86" t="n">
        <v>1.94</v>
      </c>
      <c r="H737" s="86">
        <f>ROUND(F737*G737,2)</f>
        <v/>
      </c>
      <c r="I737" s="81" t="n"/>
      <c r="J737" s="81" t="n"/>
    </row>
    <row r="738" ht="31.5" customHeight="1" s="73">
      <c r="A738" s="165" t="n">
        <v>722</v>
      </c>
      <c r="B738" s="92" t="n"/>
      <c r="C738" s="166" t="inlineStr">
        <is>
          <t>19.2.02.01-0002</t>
        </is>
      </c>
      <c r="D738" s="166" t="inlineStr">
        <is>
          <t>Зонты вентиляционных систем из листовой и сортовой стали, круглые, диаметр шахты 250 мм</t>
        </is>
      </c>
      <c r="E738" s="165" t="inlineStr">
        <is>
          <t>шт</t>
        </is>
      </c>
      <c r="F738" s="165" t="n">
        <v>2</v>
      </c>
      <c r="G738" s="86" t="n">
        <v>150.86</v>
      </c>
      <c r="H738" s="86">
        <f>ROUND(F738*G738,2)</f>
        <v/>
      </c>
      <c r="I738" s="81" t="n"/>
      <c r="J738" s="81" t="n"/>
    </row>
    <row r="739" ht="63" customHeight="1" s="73">
      <c r="A739" s="165" t="n">
        <v>723</v>
      </c>
      <c r="B739" s="92" t="n"/>
      <c r="C739" s="166" t="inlineStr">
        <is>
          <t>Прайс из СД ОП</t>
        </is>
      </c>
      <c r="D739" s="166" t="inlineStr">
        <is>
          <t>Переход. 540*340/500*300</t>
        </is>
      </c>
      <c r="E739" s="165" t="inlineStr">
        <is>
          <t>шт.</t>
        </is>
      </c>
      <c r="F739" s="165" t="n">
        <v>2</v>
      </c>
      <c r="G739" s="86" t="n">
        <v>150.83</v>
      </c>
      <c r="H739" s="86">
        <f>ROUND(F739*G739,2)</f>
        <v/>
      </c>
      <c r="I739" s="81" t="n"/>
      <c r="J739" s="81" t="n"/>
    </row>
    <row r="740" ht="31.5" customHeight="1" s="73">
      <c r="A740" s="165" t="n">
        <v>724</v>
      </c>
      <c r="B740" s="92" t="n"/>
      <c r="C740" s="166" t="inlineStr">
        <is>
          <t>Прайс из СД ОП</t>
        </is>
      </c>
      <c r="D740" s="166" t="inlineStr">
        <is>
          <t>Переход. 300*250ф250</t>
        </is>
      </c>
      <c r="E740" s="165" t="inlineStr">
        <is>
          <t>шт.</t>
        </is>
      </c>
      <c r="F740" s="165" t="n">
        <v>2</v>
      </c>
      <c r="G740" s="86" t="n">
        <v>150.41</v>
      </c>
      <c r="H740" s="86">
        <f>ROUND(F740*G740,2)</f>
        <v/>
      </c>
      <c r="I740" s="81" t="n"/>
      <c r="J740" s="81" t="n"/>
    </row>
    <row r="741" ht="31.5" customHeight="1" s="73">
      <c r="A741" s="165" t="n">
        <v>725</v>
      </c>
      <c r="B741" s="92" t="n"/>
      <c r="C741" s="166" t="inlineStr">
        <is>
          <t>Прайс из СД ОП</t>
        </is>
      </c>
      <c r="D741" s="166" t="inlineStr">
        <is>
          <t>Врезка прямая 400*500</t>
        </is>
      </c>
      <c r="E741" s="165" t="inlineStr">
        <is>
          <t>шт.</t>
        </is>
      </c>
      <c r="F741" s="165" t="n">
        <v>2</v>
      </c>
      <c r="G741" s="86" t="n">
        <v>150.27</v>
      </c>
      <c r="H741" s="86">
        <f>ROUND(F741*G741,2)</f>
        <v/>
      </c>
      <c r="I741" s="81" t="n"/>
      <c r="J741" s="81" t="n"/>
    </row>
    <row r="742" ht="31.5" customHeight="1" s="73">
      <c r="A742" s="165" t="n">
        <v>726</v>
      </c>
      <c r="B742" s="92" t="n"/>
      <c r="C742" s="166" t="inlineStr">
        <is>
          <t>Прайс из СД ОП</t>
        </is>
      </c>
      <c r="D742" s="166" t="inlineStr">
        <is>
          <t>Заглушка 700*400</t>
        </is>
      </c>
      <c r="E742" s="165" t="inlineStr">
        <is>
          <t>шт.</t>
        </is>
      </c>
      <c r="F742" s="165" t="n">
        <v>2</v>
      </c>
      <c r="G742" s="86" t="n">
        <v>150.27</v>
      </c>
      <c r="H742" s="86">
        <f>ROUND(F742*G742,2)</f>
        <v/>
      </c>
      <c r="I742" s="81" t="n"/>
      <c r="J742" s="81" t="n"/>
    </row>
    <row r="743" ht="31.5" customHeight="1" s="73">
      <c r="A743" s="165" t="n">
        <v>727</v>
      </c>
      <c r="B743" s="92" t="n"/>
      <c r="C743" s="166" t="inlineStr">
        <is>
          <t>08.3.03.04-0025</t>
        </is>
      </c>
      <c r="D743" s="166" t="inlineStr">
        <is>
          <t>Проволока стальная низкоуглеродистая общего назначения, диаметр 2,0 мм</t>
        </is>
      </c>
      <c r="E743" s="165" t="inlineStr">
        <is>
          <t>кг</t>
        </is>
      </c>
      <c r="F743" s="165" t="n">
        <v>45.3908</v>
      </c>
      <c r="G743" s="86" t="n">
        <v>6.6</v>
      </c>
      <c r="H743" s="86">
        <f>ROUND(F743*G743,2)</f>
        <v/>
      </c>
      <c r="I743" s="81" t="n"/>
      <c r="J743" s="81" t="n"/>
    </row>
    <row r="744">
      <c r="A744" s="165" t="n">
        <v>728</v>
      </c>
      <c r="B744" s="92" t="n"/>
      <c r="C744" s="166" t="inlineStr">
        <is>
          <t>Прайс из СД ОП</t>
        </is>
      </c>
      <c r="D744" s="166" t="inlineStr">
        <is>
          <t>Переход. 300*200/200*200</t>
        </is>
      </c>
      <c r="E744" s="165" t="inlineStr">
        <is>
          <t>шт.</t>
        </is>
      </c>
      <c r="F744" s="165" t="n">
        <v>3</v>
      </c>
      <c r="G744" s="86" t="n">
        <v>98.17</v>
      </c>
      <c r="H744" s="86">
        <f>ROUND(F744*G744,2)</f>
        <v/>
      </c>
      <c r="I744" s="81" t="n"/>
      <c r="J744" s="81" t="n"/>
    </row>
    <row r="745">
      <c r="A745" s="165" t="n">
        <v>729</v>
      </c>
      <c r="B745" s="92" t="n"/>
      <c r="C745" s="166" t="inlineStr">
        <is>
          <t>01.7.02.07-0011</t>
        </is>
      </c>
      <c r="D745" s="166" t="inlineStr">
        <is>
          <t>Прессшпан листовой, марка А</t>
        </is>
      </c>
      <c r="E745" s="165" t="inlineStr">
        <is>
          <t>кг</t>
        </is>
      </c>
      <c r="F745" s="165" t="n">
        <v>6.0753</v>
      </c>
      <c r="G745" s="86" t="n">
        <v>47.57</v>
      </c>
      <c r="H745" s="86">
        <f>ROUND(F745*G745,2)</f>
        <v/>
      </c>
      <c r="I745" s="81" t="n"/>
      <c r="J745" s="81" t="n"/>
    </row>
    <row r="746">
      <c r="A746" s="165" t="n">
        <v>730</v>
      </c>
      <c r="B746" s="92" t="n"/>
      <c r="C746" s="166" t="inlineStr">
        <is>
          <t>Прайс из СД ОП</t>
        </is>
      </c>
      <c r="D746" s="166" t="inlineStr">
        <is>
          <t>Переход. ф400/ф355</t>
        </is>
      </c>
      <c r="E746" s="165" t="inlineStr">
        <is>
          <t>шт.</t>
        </is>
      </c>
      <c r="F746" s="165" t="n">
        <v>2</v>
      </c>
      <c r="G746" s="86" t="n">
        <v>144.25</v>
      </c>
      <c r="H746" s="86">
        <f>ROUND(F746*G746,2)</f>
        <v/>
      </c>
      <c r="I746" s="81" t="n"/>
      <c r="J746" s="81" t="n"/>
    </row>
    <row r="747" ht="31.5" customHeight="1" s="73">
      <c r="A747" s="165" t="n">
        <v>731</v>
      </c>
      <c r="B747" s="92" t="n"/>
      <c r="C747" s="166" t="inlineStr">
        <is>
          <t>19.2.03.02-0109</t>
        </is>
      </c>
      <c r="D747" s="166" t="inlineStr">
        <is>
          <t>Решетки вентиляционные алюминиевые "АРКТОС" типа: АМР, размером 100х400 мм</t>
        </is>
      </c>
      <c r="E747" s="165" t="inlineStr">
        <is>
          <t>шт</t>
        </is>
      </c>
      <c r="F747" s="165" t="n">
        <v>2</v>
      </c>
      <c r="G747" s="86" t="n">
        <v>143.88</v>
      </c>
      <c r="H747" s="86">
        <f>ROUND(F747*G747,2)</f>
        <v/>
      </c>
      <c r="I747" s="81" t="n"/>
      <c r="J747" s="81" t="n"/>
    </row>
    <row r="748">
      <c r="A748" s="165" t="n">
        <v>732</v>
      </c>
      <c r="B748" s="92" t="n"/>
      <c r="C748" s="166" t="inlineStr">
        <is>
          <t>Прайс из СД ОП</t>
        </is>
      </c>
      <c r="D748" s="166" t="inlineStr">
        <is>
          <t>Переход. 600*500/ф400</t>
        </is>
      </c>
      <c r="E748" s="165" t="inlineStr">
        <is>
          <t>шт.</t>
        </is>
      </c>
      <c r="F748" s="165" t="n">
        <v>1</v>
      </c>
      <c r="G748" s="86" t="n">
        <v>286.96</v>
      </c>
      <c r="H748" s="86">
        <f>ROUND(F748*G748,2)</f>
        <v/>
      </c>
      <c r="I748" s="81" t="n"/>
      <c r="J748" s="81" t="n"/>
    </row>
    <row r="749">
      <c r="A749" s="165" t="n">
        <v>733</v>
      </c>
      <c r="B749" s="92" t="n"/>
      <c r="C749" s="166" t="inlineStr">
        <is>
          <t>Прайс из СД ОП</t>
        </is>
      </c>
      <c r="D749" s="166" t="inlineStr">
        <is>
          <t>Переход. 540*290/500*250</t>
        </is>
      </c>
      <c r="E749" s="165" t="inlineStr">
        <is>
          <t>шт.</t>
        </is>
      </c>
      <c r="F749" s="165" t="n">
        <v>2</v>
      </c>
      <c r="G749" s="86" t="n">
        <v>141.87</v>
      </c>
      <c r="H749" s="86">
        <f>ROUND(F749*G749,2)</f>
        <v/>
      </c>
      <c r="I749" s="81" t="n"/>
      <c r="J749" s="81" t="n"/>
    </row>
    <row r="750" ht="31.5" customHeight="1" s="73">
      <c r="A750" s="165" t="n">
        <v>734</v>
      </c>
      <c r="B750" s="92" t="n"/>
      <c r="C750" s="166" t="inlineStr">
        <is>
          <t>19.2.03.02-0137</t>
        </is>
      </c>
      <c r="D750" s="166" t="inlineStr">
        <is>
          <t>Решетки вентиляционные алюминиевые "АРКТОС" типа: АРН размером 300х500 мм</t>
        </is>
      </c>
      <c r="E750" s="165" t="inlineStr">
        <is>
          <t>шт</t>
        </is>
      </c>
      <c r="F750" s="165" t="n">
        <v>1</v>
      </c>
      <c r="G750" s="86" t="n">
        <v>282.81</v>
      </c>
      <c r="H750" s="86">
        <f>ROUND(F750*G750,2)</f>
        <v/>
      </c>
      <c r="I750" s="81" t="n"/>
      <c r="J750" s="81" t="n"/>
    </row>
    <row r="751" ht="31.5" customHeight="1" s="73">
      <c r="A751" s="165" t="n">
        <v>735</v>
      </c>
      <c r="B751" s="92" t="n"/>
      <c r="C751" s="166" t="inlineStr">
        <is>
          <t>Прайс из СД ОП</t>
        </is>
      </c>
      <c r="D751" s="166" t="inlineStr">
        <is>
          <t>Переход. 500*500/ф400</t>
        </is>
      </c>
      <c r="E751" s="165" t="inlineStr">
        <is>
          <t>шт.</t>
        </is>
      </c>
      <c r="F751" s="165" t="n">
        <v>1</v>
      </c>
      <c r="G751" s="86" t="n">
        <v>278.42</v>
      </c>
      <c r="H751" s="86">
        <f>ROUND(F751*G751,2)</f>
        <v/>
      </c>
      <c r="I751" s="81" t="n"/>
      <c r="J751" s="81" t="n"/>
    </row>
    <row r="752" ht="31.5" customHeight="1" s="73">
      <c r="A752" s="165" t="n">
        <v>736</v>
      </c>
      <c r="B752" s="92" t="n"/>
      <c r="C752" s="166" t="inlineStr">
        <is>
          <t>19.2.02.01-0001</t>
        </is>
      </c>
      <c r="D752" s="166" t="inlineStr">
        <is>
          <t>Зонты вентиляционных систем из листовой и сортовой стали, круглые, диаметр шахты 200 мм</t>
        </is>
      </c>
      <c r="E752" s="165" t="inlineStr">
        <is>
          <t>шт</t>
        </is>
      </c>
      <c r="F752" s="165" t="n">
        <v>2</v>
      </c>
      <c r="G752" s="86" t="n">
        <v>138.79</v>
      </c>
      <c r="H752" s="86">
        <f>ROUND(F752*G752,2)</f>
        <v/>
      </c>
      <c r="I752" s="81" t="n"/>
      <c r="J752" s="81" t="n"/>
    </row>
    <row r="753">
      <c r="A753" s="165" t="n">
        <v>737</v>
      </c>
      <c r="B753" s="92" t="n"/>
      <c r="C753" s="166" t="inlineStr">
        <is>
          <t>Прайс из СД ОП</t>
        </is>
      </c>
      <c r="D753" s="166" t="inlineStr">
        <is>
          <t>Переход. 710*510/500*400</t>
        </is>
      </c>
      <c r="E753" s="165" t="inlineStr">
        <is>
          <t>шт.</t>
        </is>
      </c>
      <c r="F753" s="165" t="n">
        <v>1</v>
      </c>
      <c r="G753" s="86" t="n">
        <v>275.2</v>
      </c>
      <c r="H753" s="86">
        <f>ROUND(F753*G753,2)</f>
        <v/>
      </c>
      <c r="I753" s="81" t="n"/>
      <c r="J753" s="81" t="n"/>
    </row>
    <row r="754" ht="31.5" customHeight="1" s="73">
      <c r="A754" s="165" t="n">
        <v>738</v>
      </c>
      <c r="B754" s="92" t="n"/>
      <c r="C754" s="166" t="inlineStr">
        <is>
          <t>24.3.01.06-0042</t>
        </is>
      </c>
      <c r="D754" s="166" t="inlineStr">
        <is>
          <t>Трубы ПВХ, номинальный внутренний диаметр 20 мм</t>
        </is>
      </c>
      <c r="E754" s="165" t="inlineStr">
        <is>
          <t>м</t>
        </is>
      </c>
      <c r="F754" s="165" t="n">
        <v>100</v>
      </c>
      <c r="G754" s="86" t="n">
        <v>2.72</v>
      </c>
      <c r="H754" s="86">
        <f>ROUND(F754*G754,2)</f>
        <v/>
      </c>
      <c r="I754" s="81" t="n"/>
      <c r="J754" s="81" t="n"/>
    </row>
    <row r="755" ht="94.5" customHeight="1" s="73">
      <c r="A755" s="165" t="n">
        <v>739</v>
      </c>
      <c r="B755" s="92" t="n"/>
      <c r="C755" s="166" t="inlineStr">
        <is>
          <t>Прайс из СД ОП</t>
        </is>
      </c>
      <c r="D755" s="166" t="inlineStr">
        <is>
          <t>Переход. 350*350/300*300</t>
        </is>
      </c>
      <c r="E755" s="165" t="inlineStr">
        <is>
          <t>шт.</t>
        </is>
      </c>
      <c r="F755" s="165" t="n">
        <v>2</v>
      </c>
      <c r="G755" s="86" t="n">
        <v>133.89</v>
      </c>
      <c r="H755" s="86">
        <f>ROUND(F755*G755,2)</f>
        <v/>
      </c>
      <c r="I755" s="81" t="n"/>
      <c r="J755" s="81" t="n"/>
    </row>
    <row r="756">
      <c r="A756" s="165" t="n">
        <v>740</v>
      </c>
      <c r="B756" s="92" t="n"/>
      <c r="C756" s="166" t="inlineStr">
        <is>
          <t>Прайс из СД ОП</t>
        </is>
      </c>
      <c r="D756" s="166" t="inlineStr">
        <is>
          <t>Переход. 400*200/200*200</t>
        </is>
      </c>
      <c r="E756" s="165" t="inlineStr">
        <is>
          <t>шт.</t>
        </is>
      </c>
      <c r="F756" s="165" t="n">
        <v>2</v>
      </c>
      <c r="G756" s="86" t="n">
        <v>132.49</v>
      </c>
      <c r="H756" s="86">
        <f>ROUND(F756*G756,2)</f>
        <v/>
      </c>
      <c r="I756" s="81" t="n"/>
      <c r="J756" s="81" t="n"/>
    </row>
    <row r="757">
      <c r="A757" s="165" t="n">
        <v>741</v>
      </c>
      <c r="B757" s="92" t="n"/>
      <c r="C757" s="166" t="inlineStr">
        <is>
          <t>Прайс из СД ОП</t>
        </is>
      </c>
      <c r="D757" s="166" t="inlineStr">
        <is>
          <t>Переход. 500*500/500*250</t>
        </is>
      </c>
      <c r="E757" s="165" t="inlineStr">
        <is>
          <t>шт.</t>
        </is>
      </c>
      <c r="F757" s="165" t="n">
        <v>1</v>
      </c>
      <c r="G757" s="86" t="n">
        <v>264.83</v>
      </c>
      <c r="H757" s="86">
        <f>ROUND(F757*G757,2)</f>
        <v/>
      </c>
      <c r="I757" s="81" t="n"/>
      <c r="J757" s="81" t="n"/>
    </row>
    <row r="758" ht="31.5" customHeight="1" s="73">
      <c r="A758" s="165" t="n">
        <v>742</v>
      </c>
      <c r="B758" s="92" t="n"/>
      <c r="C758" s="166" t="inlineStr">
        <is>
          <t>01.7.07.29-0101</t>
        </is>
      </c>
      <c r="D758" s="166" t="inlineStr">
        <is>
          <t>Очес льняной</t>
        </is>
      </c>
      <c r="E758" s="165" t="inlineStr">
        <is>
          <t>кг</t>
        </is>
      </c>
      <c r="F758" s="165" t="n">
        <v>7.0875</v>
      </c>
      <c r="G758" s="86" t="n">
        <v>37.29</v>
      </c>
      <c r="H758" s="86">
        <f>ROUND(F758*G758,2)</f>
        <v/>
      </c>
      <c r="I758" s="81" t="n"/>
      <c r="J758" s="81" t="n"/>
    </row>
    <row r="759">
      <c r="A759" s="165" t="n">
        <v>743</v>
      </c>
      <c r="B759" s="92" t="n"/>
      <c r="C759" s="166" t="inlineStr">
        <is>
          <t>Прайс из СД ОП</t>
        </is>
      </c>
      <c r="D759" s="166" t="inlineStr">
        <is>
          <t>Переход. 400*400/350*350</t>
        </is>
      </c>
      <c r="E759" s="165" t="inlineStr">
        <is>
          <t>шт.</t>
        </is>
      </c>
      <c r="F759" s="165" t="n">
        <v>2</v>
      </c>
      <c r="G759" s="86" t="n">
        <v>130.81</v>
      </c>
      <c r="H759" s="86">
        <f>ROUND(F759*G759,2)</f>
        <v/>
      </c>
      <c r="I759" s="81" t="n"/>
      <c r="J759" s="81" t="n"/>
    </row>
    <row r="760">
      <c r="A760" s="165" t="n">
        <v>744</v>
      </c>
      <c r="B760" s="92" t="n"/>
      <c r="C760" s="166" t="inlineStr">
        <is>
          <t>10.1.01.02-0011</t>
        </is>
      </c>
      <c r="D760" s="166" t="inlineStr">
        <is>
          <t>Сплавы алюминиевые литейные АК5М2</t>
        </is>
      </c>
      <c r="E760" s="165" t="inlineStr">
        <is>
          <t>т</t>
        </is>
      </c>
      <c r="F760" s="165" t="n">
        <v>0.00624</v>
      </c>
      <c r="G760" s="86" t="n">
        <v>41210</v>
      </c>
      <c r="H760" s="86">
        <f>ROUND(F760*G760,2)</f>
        <v/>
      </c>
      <c r="I760" s="81" t="n"/>
      <c r="J760" s="81" t="n"/>
    </row>
    <row r="761" ht="31.5" customHeight="1" s="73">
      <c r="A761" s="165" t="n">
        <v>745</v>
      </c>
      <c r="B761" s="92" t="n"/>
      <c r="C761" s="166" t="inlineStr">
        <is>
          <t>24.3.05.07-0532</t>
        </is>
      </c>
      <c r="D761" s="166" t="inlineStr">
        <is>
          <t>Муфта противопожарная самосрабатывающая для пластиковых труб диаметром 160 мм, внутренний диаметр 160-162 мм, вешний диаметр 175-180 мм</t>
        </is>
      </c>
      <c r="E761" s="165" t="inlineStr">
        <is>
          <t>шт</t>
        </is>
      </c>
      <c r="F761" s="165" t="n">
        <v>2</v>
      </c>
      <c r="G761" s="86" t="n">
        <v>128.37</v>
      </c>
      <c r="H761" s="86">
        <f>ROUND(F761*G761,2)</f>
        <v/>
      </c>
      <c r="I761" s="81" t="n"/>
      <c r="J761" s="81" t="n"/>
    </row>
    <row r="762" ht="31.5" customHeight="1" s="73">
      <c r="A762" s="165" t="n">
        <v>746</v>
      </c>
      <c r="B762" s="92" t="n"/>
      <c r="C762" s="166" t="inlineStr">
        <is>
          <t>Прайс из СД ОП</t>
        </is>
      </c>
      <c r="D762" s="166" t="inlineStr">
        <is>
          <t>Заглушка 200*300</t>
        </is>
      </c>
      <c r="E762" s="165" t="inlineStr">
        <is>
          <t>шт.</t>
        </is>
      </c>
      <c r="F762" s="165" t="n">
        <v>4</v>
      </c>
      <c r="G762" s="86" t="n">
        <v>63.86</v>
      </c>
      <c r="H762" s="86">
        <f>ROUND(F762*G762,2)</f>
        <v/>
      </c>
      <c r="I762" s="81" t="n"/>
      <c r="J762" s="81" t="n"/>
    </row>
    <row r="763">
      <c r="A763" s="165" t="n">
        <v>747</v>
      </c>
      <c r="B763" s="92" t="n"/>
      <c r="C763" s="166" t="inlineStr">
        <is>
          <t>Прайс из СД ОП</t>
        </is>
      </c>
      <c r="D763" s="166" t="inlineStr">
        <is>
          <t>Переход. 400*400/300*300</t>
        </is>
      </c>
      <c r="E763" s="165" t="inlineStr">
        <is>
          <t>шт.</t>
        </is>
      </c>
      <c r="F763" s="165" t="n">
        <v>2</v>
      </c>
      <c r="G763" s="86" t="n">
        <v>127.72</v>
      </c>
      <c r="H763" s="86">
        <f>ROUND(F763*G763,2)</f>
        <v/>
      </c>
      <c r="I763" s="81" t="n"/>
      <c r="J763" s="81" t="n"/>
    </row>
    <row r="764">
      <c r="A764" s="165" t="n">
        <v>748</v>
      </c>
      <c r="B764" s="92" t="n"/>
      <c r="C764" s="166" t="inlineStr">
        <is>
          <t>Прайс из СД ОП</t>
        </is>
      </c>
      <c r="D764" s="166" t="inlineStr">
        <is>
          <t>Переход. 645*705/500*600</t>
        </is>
      </c>
      <c r="E764" s="165" t="inlineStr">
        <is>
          <t>шт.</t>
        </is>
      </c>
      <c r="F764" s="165" t="n">
        <v>1</v>
      </c>
      <c r="G764" s="86" t="n">
        <v>255.17</v>
      </c>
      <c r="H764" s="86">
        <f>ROUND(F764*G764,2)</f>
        <v/>
      </c>
      <c r="I764" s="81" t="n"/>
      <c r="J764" s="81" t="n"/>
    </row>
    <row r="765" ht="31.5" customHeight="1" s="73">
      <c r="A765" s="165" t="n">
        <v>749</v>
      </c>
      <c r="B765" s="92" t="n"/>
      <c r="C765" s="166" t="inlineStr">
        <is>
          <t>Прайс из СД ОП</t>
        </is>
      </c>
      <c r="D765" s="166" t="inlineStr">
        <is>
          <t>Переход. 450*400/ф315</t>
        </is>
      </c>
      <c r="E765" s="165" t="inlineStr">
        <is>
          <t>шт.</t>
        </is>
      </c>
      <c r="F765" s="165" t="n">
        <v>1</v>
      </c>
      <c r="G765" s="86" t="n">
        <v>253.91</v>
      </c>
      <c r="H765" s="86">
        <f>ROUND(F765*G765,2)</f>
        <v/>
      </c>
      <c r="I765" s="81" t="n"/>
      <c r="J765" s="81" t="n"/>
    </row>
    <row r="766" ht="31.5" customHeight="1" s="73">
      <c r="A766" s="165" t="n">
        <v>750</v>
      </c>
      <c r="B766" s="92" t="n"/>
      <c r="C766" s="166" t="inlineStr">
        <is>
          <t>Прайс из СД ОП</t>
        </is>
      </c>
      <c r="D766" s="166" t="inlineStr">
        <is>
          <t>Переход. ф355/ф315</t>
        </is>
      </c>
      <c r="E766" s="165" t="inlineStr">
        <is>
          <t>шт.</t>
        </is>
      </c>
      <c r="F766" s="165" t="n">
        <v>2</v>
      </c>
      <c r="G766" s="86" t="n">
        <v>125.06</v>
      </c>
      <c r="H766" s="86">
        <f>ROUND(F766*G766,2)</f>
        <v/>
      </c>
      <c r="I766" s="81" t="n"/>
      <c r="J766" s="81" t="n"/>
    </row>
    <row r="767">
      <c r="A767" s="165" t="n">
        <v>751</v>
      </c>
      <c r="B767" s="92" t="n"/>
      <c r="C767" s="166" t="inlineStr">
        <is>
          <t>Прайс из СД ОП</t>
        </is>
      </c>
      <c r="D767" s="166" t="inlineStr">
        <is>
          <t>Переход. 400*700/400*500</t>
        </is>
      </c>
      <c r="E767" s="165" t="inlineStr">
        <is>
          <t>шт.</t>
        </is>
      </c>
      <c r="F767" s="165" t="n">
        <v>1</v>
      </c>
      <c r="G767" s="86" t="n">
        <v>249.57</v>
      </c>
      <c r="H767" s="86">
        <f>ROUND(F767*G767,2)</f>
        <v/>
      </c>
      <c r="I767" s="81" t="n"/>
      <c r="J767" s="81" t="n"/>
    </row>
    <row r="768">
      <c r="A768" s="165" t="n">
        <v>752</v>
      </c>
      <c r="B768" s="92" t="n"/>
      <c r="C768" s="166" t="inlineStr">
        <is>
          <t>Прайс из СД ОП</t>
        </is>
      </c>
      <c r="D768" s="166" t="inlineStr">
        <is>
          <t>Врезка прямая ф315</t>
        </is>
      </c>
      <c r="E768" s="165" t="inlineStr">
        <is>
          <t>шт.</t>
        </is>
      </c>
      <c r="F768" s="165" t="n">
        <v>4</v>
      </c>
      <c r="G768" s="86" t="n">
        <v>61.34</v>
      </c>
      <c r="H768" s="86">
        <f>ROUND(F768*G768,2)</f>
        <v/>
      </c>
      <c r="I768" s="81" t="n"/>
      <c r="J768" s="81" t="n"/>
    </row>
    <row r="769">
      <c r="A769" s="165" t="n">
        <v>753</v>
      </c>
      <c r="B769" s="92" t="n"/>
      <c r="C769" s="166" t="inlineStr">
        <is>
          <t>Прайс из СД ОП</t>
        </is>
      </c>
      <c r="D769" s="166" t="inlineStr">
        <is>
          <t>Отвод 45гр. ф315</t>
        </is>
      </c>
      <c r="E769" s="165" t="inlineStr">
        <is>
          <t>шт.</t>
        </is>
      </c>
      <c r="F769" s="165" t="n">
        <v>2</v>
      </c>
      <c r="G769" s="86" t="n">
        <v>122.68</v>
      </c>
      <c r="H769" s="86">
        <f>ROUND(F769*G769,2)</f>
        <v/>
      </c>
      <c r="I769" s="81" t="n"/>
      <c r="J769" s="81" t="n"/>
    </row>
    <row r="770" ht="78.75" customHeight="1" s="73">
      <c r="A770" s="165" t="n">
        <v>754</v>
      </c>
      <c r="B770" s="92" t="n"/>
      <c r="C770" s="166" t="inlineStr">
        <is>
          <t>01.7.06.02-0002</t>
        </is>
      </c>
      <c r="D770" s="166" t="inlineStr">
        <is>
          <t>Лента бутиловая диффузионная</t>
        </is>
      </c>
      <c r="E770" s="165" t="inlineStr">
        <is>
          <t>м</t>
        </is>
      </c>
      <c r="F770" s="165" t="n">
        <v>30.6978</v>
      </c>
      <c r="G770" s="86" t="n">
        <v>7.95</v>
      </c>
      <c r="H770" s="86">
        <f>ROUND(F770*G770,2)</f>
        <v/>
      </c>
      <c r="I770" s="81" t="n"/>
      <c r="J770" s="81" t="n"/>
    </row>
    <row r="771" ht="31.5" customHeight="1" s="73">
      <c r="A771" s="165" t="n">
        <v>755</v>
      </c>
      <c r="B771" s="92" t="n"/>
      <c r="C771" s="166" t="inlineStr">
        <is>
          <t>25.2.02.11-0041</t>
        </is>
      </c>
      <c r="D771" s="166" t="inlineStr">
        <is>
          <t>Рамка для надписей 55х15 мм</t>
        </is>
      </c>
      <c r="E771" s="165" t="inlineStr">
        <is>
          <t>шт</t>
        </is>
      </c>
      <c r="F771" s="165" t="n">
        <v>900</v>
      </c>
      <c r="G771" s="86" t="n">
        <v>0.27</v>
      </c>
      <c r="H771" s="86">
        <f>ROUND(F771*G771,2)</f>
        <v/>
      </c>
      <c r="I771" s="81" t="n"/>
      <c r="J771" s="81" t="n"/>
    </row>
    <row r="772" ht="31.5" customHeight="1" s="73">
      <c r="A772" s="165" t="n">
        <v>756</v>
      </c>
      <c r="B772" s="92" t="n"/>
      <c r="C772" s="166" t="inlineStr">
        <is>
          <t>Прайс из СД ОП</t>
        </is>
      </c>
      <c r="D772" s="166" t="inlineStr">
        <is>
          <t>Переход. 500*500/500*300</t>
        </is>
      </c>
      <c r="E772" s="165" t="inlineStr">
        <is>
          <t>шт.</t>
        </is>
      </c>
      <c r="F772" s="165" t="n">
        <v>1</v>
      </c>
      <c r="G772" s="86" t="n">
        <v>235</v>
      </c>
      <c r="H772" s="86">
        <f>ROUND(F772*G772,2)</f>
        <v/>
      </c>
      <c r="I772" s="81" t="n"/>
      <c r="J772" s="81" t="n"/>
    </row>
    <row r="773" ht="31.5" customHeight="1" s="73">
      <c r="A773" s="165" t="n">
        <v>757</v>
      </c>
      <c r="B773" s="92" t="n"/>
      <c r="C773" s="166" t="inlineStr">
        <is>
          <t>Прайс из СД ОП</t>
        </is>
      </c>
      <c r="D773" s="166" t="inlineStr">
        <is>
          <t>Врезка прямая 300*100</t>
        </is>
      </c>
      <c r="E773" s="165" t="inlineStr">
        <is>
          <t>шт.</t>
        </is>
      </c>
      <c r="F773" s="165" t="n">
        <v>3</v>
      </c>
      <c r="G773" s="86" t="n">
        <v>78.01000000000001</v>
      </c>
      <c r="H773" s="86">
        <f>ROUND(F773*G773,2)</f>
        <v/>
      </c>
      <c r="I773" s="81" t="n"/>
      <c r="J773" s="81" t="n"/>
    </row>
    <row r="774" ht="31.5" customHeight="1" s="73">
      <c r="A774" s="165" t="n">
        <v>758</v>
      </c>
      <c r="B774" s="92" t="n"/>
      <c r="C774" s="166" t="inlineStr">
        <is>
          <t>01.7.11.07-0054</t>
        </is>
      </c>
      <c r="D774" s="166" t="inlineStr">
        <is>
          <t>Электроды сварочные Э42, диаметр 6 мм</t>
        </is>
      </c>
      <c r="E774" s="165" t="inlineStr">
        <is>
          <t>т</t>
        </is>
      </c>
      <c r="F774" s="165" t="n">
        <v>0.0246142</v>
      </c>
      <c r="G774" s="86" t="n">
        <v>9424</v>
      </c>
      <c r="H774" s="86">
        <f>ROUND(F774*G774,2)</f>
        <v/>
      </c>
      <c r="I774" s="81" t="n"/>
      <c r="J774" s="81" t="n"/>
    </row>
    <row r="775" ht="31.5" customHeight="1" s="73">
      <c r="A775" s="165" t="n">
        <v>759</v>
      </c>
      <c r="B775" s="92" t="n"/>
      <c r="C775" s="166" t="inlineStr">
        <is>
          <t>18.5.08.18-0071</t>
        </is>
      </c>
      <c r="D775" s="166" t="inlineStr">
        <is>
          <t>Кронштейны и подставки под оборудование из сортовой стали</t>
        </is>
      </c>
      <c r="E775" s="165" t="inlineStr">
        <is>
          <t>кг</t>
        </is>
      </c>
      <c r="F775" s="165" t="n">
        <v>27.2</v>
      </c>
      <c r="G775" s="86" t="n">
        <v>8.52</v>
      </c>
      <c r="H775" s="86">
        <f>ROUND(F775*G775,2)</f>
        <v/>
      </c>
      <c r="I775" s="81" t="n"/>
      <c r="J775" s="81" t="n"/>
    </row>
    <row r="776" ht="31.5" customHeight="1" s="73">
      <c r="A776" s="165" t="n">
        <v>760</v>
      </c>
      <c r="B776" s="92" t="n"/>
      <c r="C776" s="166" t="inlineStr">
        <is>
          <t>14.1.02.04-0102</t>
        </is>
      </c>
      <c r="D776" s="166" t="inlineStr">
        <is>
          <t>Клей для укладки ПВХ-покрытий</t>
        </is>
      </c>
      <c r="E776" s="165" t="inlineStr">
        <is>
          <t>кг</t>
        </is>
      </c>
      <c r="F776" s="165" t="n">
        <v>9.06</v>
      </c>
      <c r="G776" s="86" t="n">
        <v>25.56</v>
      </c>
      <c r="H776" s="86">
        <f>ROUND(F776*G776,2)</f>
        <v/>
      </c>
      <c r="I776" s="81" t="n"/>
      <c r="J776" s="81" t="n"/>
    </row>
    <row r="777">
      <c r="A777" s="165" t="n">
        <v>761</v>
      </c>
      <c r="B777" s="92" t="n"/>
      <c r="C777" s="166" t="inlineStr">
        <is>
          <t>Прайс из СД ОП</t>
        </is>
      </c>
      <c r="D777" s="166" t="inlineStr">
        <is>
          <t>Заглушка ф125</t>
        </is>
      </c>
      <c r="E777" s="165" t="inlineStr">
        <is>
          <t>шт.</t>
        </is>
      </c>
      <c r="F777" s="165" t="n">
        <v>9</v>
      </c>
      <c r="G777" s="86" t="n">
        <v>25.63</v>
      </c>
      <c r="H777" s="86">
        <f>ROUND(F777*G777,2)</f>
        <v/>
      </c>
      <c r="I777" s="81" t="n"/>
      <c r="J777" s="81" t="n"/>
    </row>
    <row r="778" ht="31.5" customHeight="1" s="73">
      <c r="A778" s="165" t="n">
        <v>762</v>
      </c>
      <c r="B778" s="92" t="n"/>
      <c r="C778" s="166" t="inlineStr">
        <is>
          <t>01.7.15.03-0014</t>
        </is>
      </c>
      <c r="D778" s="166" t="inlineStr">
        <is>
          <t>Болты с гайками и шайбами для санитарно-технических работ, диаметр 16 мм</t>
        </is>
      </c>
      <c r="E778" s="165" t="inlineStr">
        <is>
          <t>т</t>
        </is>
      </c>
      <c r="F778" s="165" t="n">
        <v>0.0153626</v>
      </c>
      <c r="G778" s="86" t="n">
        <v>14830</v>
      </c>
      <c r="H778" s="86">
        <f>ROUND(F778*G778,2)</f>
        <v/>
      </c>
      <c r="I778" s="81" t="n"/>
      <c r="J778" s="81" t="n"/>
    </row>
    <row r="779">
      <c r="A779" s="165" t="n">
        <v>763</v>
      </c>
      <c r="B779" s="92" t="n"/>
      <c r="C779" s="166" t="inlineStr">
        <is>
          <t>Прайс из СД ОП</t>
        </is>
      </c>
      <c r="D779" s="166" t="inlineStr">
        <is>
          <t>Переход. 500*500/600*300</t>
        </is>
      </c>
      <c r="E779" s="165" t="inlineStr">
        <is>
          <t>шт.</t>
        </is>
      </c>
      <c r="F779" s="165" t="n">
        <v>1</v>
      </c>
      <c r="G779" s="86" t="n">
        <v>226.04</v>
      </c>
      <c r="H779" s="86">
        <f>ROUND(F779*G779,2)</f>
        <v/>
      </c>
      <c r="I779" s="81" t="n"/>
      <c r="J779" s="81" t="n"/>
    </row>
    <row r="780">
      <c r="A780" s="165" t="n">
        <v>764</v>
      </c>
      <c r="B780" s="92" t="n"/>
      <c r="C780" s="166" t="inlineStr">
        <is>
          <t>Прайс из СД ОП</t>
        </is>
      </c>
      <c r="D780" s="166" t="inlineStr">
        <is>
          <t>Переход. 645*705/705*645</t>
        </is>
      </c>
      <c r="E780" s="165" t="inlineStr">
        <is>
          <t>шт.</t>
        </is>
      </c>
      <c r="F780" s="165" t="n">
        <v>1</v>
      </c>
      <c r="G780" s="86" t="n">
        <v>225.34</v>
      </c>
      <c r="H780" s="86">
        <f>ROUND(F780*G780,2)</f>
        <v/>
      </c>
      <c r="I780" s="81" t="n"/>
      <c r="J780" s="81" t="n"/>
    </row>
    <row r="781" ht="31.5" customHeight="1" s="73">
      <c r="A781" s="165" t="n">
        <v>765</v>
      </c>
      <c r="B781" s="92" t="n"/>
      <c r="C781" s="166" t="inlineStr">
        <is>
          <t>01.7.15.11-0062</t>
        </is>
      </c>
      <c r="D781" s="166" t="inlineStr">
        <is>
          <t>Шайбы стальные</t>
        </is>
      </c>
      <c r="E781" s="165" t="inlineStr">
        <is>
          <t>т</t>
        </is>
      </c>
      <c r="F781" s="165" t="n">
        <v>0.0219</v>
      </c>
      <c r="G781" s="86" t="n">
        <v>10208</v>
      </c>
      <c r="H781" s="86">
        <f>ROUND(F781*G781,2)</f>
        <v/>
      </c>
      <c r="I781" s="81" t="n"/>
      <c r="J781" s="81" t="n"/>
    </row>
    <row r="782" ht="31.5" customHeight="1" s="73">
      <c r="A782" s="165" t="n">
        <v>766</v>
      </c>
      <c r="B782" s="92" t="n"/>
      <c r="C782" s="166" t="inlineStr">
        <is>
          <t>Прайс из СД ОП</t>
        </is>
      </c>
      <c r="D782" s="166" t="inlineStr">
        <is>
          <t>Переход.  645*705/600*600</t>
        </is>
      </c>
      <c r="E782" s="165" t="inlineStr">
        <is>
          <t>шт.</t>
        </is>
      </c>
      <c r="F782" s="165" t="n">
        <v>1</v>
      </c>
      <c r="G782" s="86" t="n">
        <v>221.28</v>
      </c>
      <c r="H782" s="86">
        <f>ROUND(F782*G782,2)</f>
        <v/>
      </c>
      <c r="I782" s="81" t="n"/>
      <c r="J782" s="81" t="n"/>
    </row>
    <row r="783" ht="47.25" customHeight="1" s="73">
      <c r="A783" s="165" t="n">
        <v>767</v>
      </c>
      <c r="B783" s="92" t="n"/>
      <c r="C783" s="166" t="inlineStr">
        <is>
          <t>Прайс из СД ОП</t>
        </is>
      </c>
      <c r="D783" s="166" t="inlineStr">
        <is>
          <t>Врезка прямая ф200</t>
        </is>
      </c>
      <c r="E783" s="165" t="inlineStr">
        <is>
          <t>шт.</t>
        </is>
      </c>
      <c r="F783" s="165" t="n">
        <v>5</v>
      </c>
      <c r="G783" s="86" t="n">
        <v>43.83</v>
      </c>
      <c r="H783" s="86">
        <f>ROUND(F783*G783,2)</f>
        <v/>
      </c>
      <c r="I783" s="81" t="n"/>
      <c r="J783" s="81" t="n"/>
    </row>
    <row r="784">
      <c r="A784" s="165" t="n">
        <v>768</v>
      </c>
      <c r="B784" s="92" t="n"/>
      <c r="C784" s="166" t="inlineStr">
        <is>
          <t>Прайс из СД ОП</t>
        </is>
      </c>
      <c r="D784" s="166" t="inlineStr">
        <is>
          <t>Заглушка 705*645</t>
        </is>
      </c>
      <c r="E784" s="165" t="inlineStr">
        <is>
          <t>шт.</t>
        </is>
      </c>
      <c r="F784" s="165" t="n">
        <v>1</v>
      </c>
      <c r="G784" s="86" t="n">
        <v>218.76</v>
      </c>
      <c r="H784" s="86">
        <f>ROUND(F784*G784,2)</f>
        <v/>
      </c>
      <c r="I784" s="81" t="n"/>
      <c r="J784" s="81" t="n"/>
    </row>
    <row r="785" ht="31.5" customHeight="1" s="73">
      <c r="A785" s="165" t="n">
        <v>769</v>
      </c>
      <c r="B785" s="92" t="n"/>
      <c r="C785" s="166" t="inlineStr">
        <is>
          <t>24.3.02.01-0016</t>
        </is>
      </c>
      <c r="D785" s="166" t="inlineStr">
        <is>
          <t>Блок трубопровода полипропиленовый напорный с гильзами и креплениями для холодного и горячего водоснабжения, PPRS, SDR6, номинальное давление 2,0 МПа, размер 50х8,3 мм</t>
        </is>
      </c>
      <c r="E785" s="165" t="inlineStr">
        <is>
          <t>м</t>
        </is>
      </c>
      <c r="F785" s="165" t="n">
        <v>5</v>
      </c>
      <c r="G785" s="86" t="n">
        <v>43.69</v>
      </c>
      <c r="H785" s="86">
        <f>ROUND(F785*G785,2)</f>
        <v/>
      </c>
      <c r="I785" s="81" t="n"/>
      <c r="J785" s="81" t="n"/>
    </row>
    <row r="786" ht="78.75" customHeight="1" s="73">
      <c r="A786" s="165" t="n">
        <v>770</v>
      </c>
      <c r="B786" s="92" t="n"/>
      <c r="C786" s="166" t="inlineStr">
        <is>
          <t>18.3.01.01-0041</t>
        </is>
      </c>
      <c r="D786" s="166" t="inlineStr">
        <is>
          <t>Головки для пожарных рукавов соединительные напорные рукавные ГР, давление 1,2 МПа (12 кгс/см2), диаметр 50 мм</t>
        </is>
      </c>
      <c r="E786" s="165" t="inlineStr">
        <is>
          <t>шт</t>
        </is>
      </c>
      <c r="F786" s="165" t="n">
        <v>15</v>
      </c>
      <c r="G786" s="86" t="n">
        <v>14.2</v>
      </c>
      <c r="H786" s="86">
        <f>ROUND(F786*G786,2)</f>
        <v/>
      </c>
      <c r="I786" s="81" t="n"/>
      <c r="J786" s="81" t="n"/>
    </row>
    <row r="787">
      <c r="A787" s="165" t="n">
        <v>771</v>
      </c>
      <c r="B787" s="92" t="n"/>
      <c r="C787" s="166" t="inlineStr">
        <is>
          <t>01.7.20.08-0071</t>
        </is>
      </c>
      <c r="D787" s="166" t="inlineStr">
        <is>
          <t>Канат пеньковый пропитанный</t>
        </is>
      </c>
      <c r="E787" s="165" t="inlineStr">
        <is>
          <t>т</t>
        </is>
      </c>
      <c r="F787" s="165" t="n">
        <v>0.0055926</v>
      </c>
      <c r="G787" s="86" t="n">
        <v>37900</v>
      </c>
      <c r="H787" s="86">
        <f>ROUND(F787*G787,2)</f>
        <v/>
      </c>
      <c r="I787" s="81" t="n"/>
      <c r="J787" s="81" t="n"/>
    </row>
    <row r="788">
      <c r="A788" s="165" t="n">
        <v>772</v>
      </c>
      <c r="B788" s="92" t="n"/>
      <c r="C788" s="166" t="inlineStr">
        <is>
          <t>01.3.05.35-0001</t>
        </is>
      </c>
      <c r="D788" s="166" t="inlineStr">
        <is>
          <t>Мономер фурфуролацетоновый ФА</t>
        </is>
      </c>
      <c r="E788" s="165" t="inlineStr">
        <is>
          <t>т</t>
        </is>
      </c>
      <c r="F788" s="165" t="n">
        <v>0.0127449</v>
      </c>
      <c r="G788" s="86" t="n">
        <v>16546</v>
      </c>
      <c r="H788" s="86">
        <f>ROUND(F788*G788,2)</f>
        <v/>
      </c>
      <c r="I788" s="81" t="n"/>
      <c r="J788" s="81" t="n"/>
    </row>
    <row r="789">
      <c r="A789" s="165" t="n">
        <v>773</v>
      </c>
      <c r="B789" s="92" t="n"/>
      <c r="C789" s="166" t="inlineStr">
        <is>
          <t>Прайс из СД ОП</t>
        </is>
      </c>
      <c r="D789" s="166" t="inlineStr">
        <is>
          <t>Врезка прямая 200*400</t>
        </is>
      </c>
      <c r="E789" s="165" t="inlineStr">
        <is>
          <t>шт.</t>
        </is>
      </c>
      <c r="F789" s="165" t="n">
        <v>2</v>
      </c>
      <c r="G789" s="86" t="n">
        <v>105.32</v>
      </c>
      <c r="H789" s="86">
        <f>ROUND(F789*G789,2)</f>
        <v/>
      </c>
      <c r="I789" s="81" t="n"/>
      <c r="J789" s="81" t="n"/>
    </row>
    <row r="790" ht="31.5" customHeight="1" s="73">
      <c r="A790" s="165" t="n">
        <v>774</v>
      </c>
      <c r="B790" s="92" t="n"/>
      <c r="C790" s="166" t="inlineStr">
        <is>
          <t>Прайс из СД ОП</t>
        </is>
      </c>
      <c r="D790" s="166" t="inlineStr">
        <is>
          <t>Переход. 400*250/200*200</t>
        </is>
      </c>
      <c r="E790" s="165" t="inlineStr">
        <is>
          <t>шт.</t>
        </is>
      </c>
      <c r="F790" s="165" t="n">
        <v>2</v>
      </c>
      <c r="G790" s="86" t="n">
        <v>105.18</v>
      </c>
      <c r="H790" s="86">
        <f>ROUND(F790*G790,2)</f>
        <v/>
      </c>
      <c r="I790" s="81" t="n"/>
      <c r="J790" s="81" t="n"/>
    </row>
    <row r="791">
      <c r="A791" s="165" t="n">
        <v>775</v>
      </c>
      <c r="B791" s="92" t="n"/>
      <c r="C791" s="166" t="inlineStr">
        <is>
          <t>Прайс из СД ОП</t>
        </is>
      </c>
      <c r="D791" s="166" t="inlineStr">
        <is>
          <t>Переход. 400*250/300*200</t>
        </is>
      </c>
      <c r="E791" s="165" t="inlineStr">
        <is>
          <t>шт.</t>
        </is>
      </c>
      <c r="F791" s="165" t="n">
        <v>2</v>
      </c>
      <c r="G791" s="86" t="n">
        <v>105.18</v>
      </c>
      <c r="H791" s="86">
        <f>ROUND(F791*G791,2)</f>
        <v/>
      </c>
      <c r="I791" s="81" t="n"/>
      <c r="J791" s="81" t="n"/>
    </row>
    <row r="792" ht="78.75" customHeight="1" s="73">
      <c r="A792" s="165" t="n">
        <v>776</v>
      </c>
      <c r="B792" s="92" t="n"/>
      <c r="C792" s="166" t="inlineStr">
        <is>
          <t>24.3.02.01-0013</t>
        </is>
      </c>
      <c r="D792" s="166" t="inlineStr">
        <is>
          <t>Блок трубопровода полипропиленовый напорный с гильзами и креплениями для холодного и горячего водоснабжения, PPRS, SDR6, номинальное давление 2,0 МПа, размер 25х4,2 мм</t>
        </is>
      </c>
      <c r="E792" s="165" t="inlineStr">
        <is>
          <t>м</t>
        </is>
      </c>
      <c r="F792" s="165" t="n">
        <v>15</v>
      </c>
      <c r="G792" s="86" t="n">
        <v>13.99</v>
      </c>
      <c r="H792" s="86">
        <f>ROUND(F792*G792,2)</f>
        <v/>
      </c>
      <c r="I792" s="81" t="n"/>
      <c r="J792" s="81" t="n"/>
    </row>
    <row r="793" ht="31.5" customHeight="1" s="73">
      <c r="A793" s="165" t="n">
        <v>777</v>
      </c>
      <c r="B793" s="92" t="n"/>
      <c r="C793" s="166" t="inlineStr">
        <is>
          <t>24.3.01.06-0043</t>
        </is>
      </c>
      <c r="D793" s="166" t="inlineStr">
        <is>
          <t>Трубы ПВХ, номинальный внутренний диаметр 25 мм</t>
        </is>
      </c>
      <c r="E793" s="165" t="inlineStr">
        <is>
          <t>м</t>
        </is>
      </c>
      <c r="F793" s="165" t="n">
        <v>63.0962</v>
      </c>
      <c r="G793" s="86" t="n">
        <v>3.3</v>
      </c>
      <c r="H793" s="86">
        <f>ROUND(F793*G793,2)</f>
        <v/>
      </c>
      <c r="I793" s="81" t="n"/>
      <c r="J793" s="81" t="n"/>
    </row>
    <row r="794" ht="31.5" customHeight="1" s="73">
      <c r="A794" s="165" t="n">
        <v>778</v>
      </c>
      <c r="B794" s="92" t="n"/>
      <c r="C794" s="166" t="inlineStr">
        <is>
          <t>Прайс из СД ОП</t>
        </is>
      </c>
      <c r="D794" s="166" t="inlineStr">
        <is>
          <t>Переход. 520*510/350*350</t>
        </is>
      </c>
      <c r="E794" s="165" t="inlineStr">
        <is>
          <t>шт.</t>
        </is>
      </c>
      <c r="F794" s="165" t="n">
        <v>1</v>
      </c>
      <c r="G794" s="86" t="n">
        <v>207.97</v>
      </c>
      <c r="H794" s="86">
        <f>ROUND(F794*G794,2)</f>
        <v/>
      </c>
      <c r="I794" s="81" t="n"/>
      <c r="J794" s="81" t="n"/>
    </row>
    <row r="795" ht="63" customHeight="1" s="73">
      <c r="A795" s="165" t="n">
        <v>779</v>
      </c>
      <c r="B795" s="92" t="n"/>
      <c r="C795" s="166" t="inlineStr">
        <is>
          <t>Прайс из СД ОП</t>
        </is>
      </c>
      <c r="D795" s="166" t="inlineStr">
        <is>
          <t>Заглушка 800*500</t>
        </is>
      </c>
      <c r="E795" s="165" t="inlineStr">
        <is>
          <t>шт.</t>
        </is>
      </c>
      <c r="F795" s="165" t="n">
        <v>1</v>
      </c>
      <c r="G795" s="86" t="n">
        <v>197.89</v>
      </c>
      <c r="H795" s="86">
        <f>ROUND(F795*G795,2)</f>
        <v/>
      </c>
      <c r="I795" s="81" t="n"/>
      <c r="J795" s="81" t="n"/>
    </row>
    <row r="796" ht="47.25" customHeight="1" s="73">
      <c r="A796" s="165" t="n">
        <v>780</v>
      </c>
      <c r="B796" s="92" t="n"/>
      <c r="C796" s="166" t="inlineStr">
        <is>
          <t>12.2.07.05-0123</t>
        </is>
      </c>
      <c r="D796" s="166" t="inlineStr">
        <is>
          <t>Трубки теплоизоляционные из вспененного полиэтилена типа THERMAFLEX FRZ толщиной: 13 мм, диаметром 28 мм</t>
        </is>
      </c>
      <c r="E796" s="165" t="inlineStr">
        <is>
          <t>10 м</t>
        </is>
      </c>
      <c r="F796" s="165" t="n">
        <v>1</v>
      </c>
      <c r="G796" s="86" t="n">
        <v>196.1</v>
      </c>
      <c r="H796" s="86">
        <f>ROUND(F796*G796,2)</f>
        <v/>
      </c>
      <c r="I796" s="81" t="n"/>
      <c r="J796" s="81" t="n"/>
    </row>
    <row r="797" ht="63" customHeight="1" s="73">
      <c r="A797" s="165" t="n">
        <v>781</v>
      </c>
      <c r="B797" s="92" t="n"/>
      <c r="C797" s="166" t="inlineStr">
        <is>
          <t>01.7.07.29-0091</t>
        </is>
      </c>
      <c r="D797" s="166" t="inlineStr">
        <is>
          <t>Опилки древесные</t>
        </is>
      </c>
      <c r="E797" s="165" t="inlineStr">
        <is>
          <t>м3</t>
        </is>
      </c>
      <c r="F797" s="165" t="n">
        <v>5.5998</v>
      </c>
      <c r="G797" s="86" t="n">
        <v>34.92</v>
      </c>
      <c r="H797" s="86">
        <f>ROUND(F797*G797,2)</f>
        <v/>
      </c>
      <c r="I797" s="81" t="n"/>
      <c r="J797" s="81" t="n"/>
    </row>
    <row r="798">
      <c r="A798" s="165" t="n">
        <v>782</v>
      </c>
      <c r="B798" s="92" t="n"/>
      <c r="C798" s="166" t="inlineStr">
        <is>
          <t>11.3.03.15-0021</t>
        </is>
      </c>
      <c r="D798" s="166" t="inlineStr">
        <is>
          <t>Клинья пластиковые монтажные</t>
        </is>
      </c>
      <c r="E798" s="165" t="inlineStr">
        <is>
          <t>100 шт</t>
        </is>
      </c>
      <c r="F798" s="165" t="n">
        <v>3.864</v>
      </c>
      <c r="G798" s="86" t="n">
        <v>50</v>
      </c>
      <c r="H798" s="86">
        <f>ROUND(F798*G798,2)</f>
        <v/>
      </c>
      <c r="I798" s="81" t="n"/>
      <c r="J798" s="81" t="n"/>
    </row>
    <row r="799" ht="31.5" customHeight="1" s="73">
      <c r="A799" s="165" t="n">
        <v>783</v>
      </c>
      <c r="B799" s="92" t="n"/>
      <c r="C799" s="166" t="inlineStr">
        <is>
          <t>11.2.07.12-0011</t>
        </is>
      </c>
      <c r="D799" s="166" t="inlineStr">
        <is>
          <t>Штапик (раскладка), размер 19х19 мм</t>
        </is>
      </c>
      <c r="E799" s="165" t="inlineStr">
        <is>
          <t>м</t>
        </is>
      </c>
      <c r="F799" s="165" t="n">
        <v>60</v>
      </c>
      <c r="G799" s="86" t="n">
        <v>3.2</v>
      </c>
      <c r="H799" s="86">
        <f>ROUND(F799*G799,2)</f>
        <v/>
      </c>
      <c r="I799" s="81" t="n"/>
      <c r="J799" s="81" t="n"/>
    </row>
    <row r="800" ht="31.5" customHeight="1" s="73">
      <c r="A800" s="165" t="n">
        <v>784</v>
      </c>
      <c r="B800" s="92" t="n"/>
      <c r="C800" s="166" t="inlineStr">
        <is>
          <t>19.2.03.02-0007</t>
        </is>
      </c>
      <c r="D800" s="166" t="inlineStr">
        <is>
          <t>Решетки вентиляционные АМН, алюминиевые, размер 400х150 мм</t>
        </is>
      </c>
      <c r="E800" s="165" t="inlineStr">
        <is>
          <t>шт</t>
        </is>
      </c>
      <c r="F800" s="165" t="n">
        <v>1</v>
      </c>
      <c r="G800" s="86" t="n">
        <v>187.72</v>
      </c>
      <c r="H800" s="86">
        <f>ROUND(F800*G800,2)</f>
        <v/>
      </c>
      <c r="I800" s="81" t="n"/>
      <c r="J800" s="81" t="n"/>
    </row>
    <row r="801" ht="31.5" customHeight="1" s="73">
      <c r="A801" s="165" t="n">
        <v>785</v>
      </c>
      <c r="B801" s="92" t="n"/>
      <c r="C801" s="166" t="inlineStr">
        <is>
          <t>Прайс из СД ОП</t>
        </is>
      </c>
      <c r="D801" s="166" t="inlineStr">
        <is>
          <t>Переход. 300*300/ф200</t>
        </is>
      </c>
      <c r="E801" s="165" t="inlineStr">
        <is>
          <t>шт.</t>
        </is>
      </c>
      <c r="F801" s="165" t="n">
        <v>1</v>
      </c>
      <c r="G801" s="86" t="n">
        <v>187.39</v>
      </c>
      <c r="H801" s="86">
        <f>ROUND(F801*G801,2)</f>
        <v/>
      </c>
      <c r="I801" s="81" t="n"/>
      <c r="J801" s="81" t="n"/>
    </row>
    <row r="802" ht="47.25" customHeight="1" s="73">
      <c r="A802" s="165" t="n">
        <v>786</v>
      </c>
      <c r="B802" s="92" t="n"/>
      <c r="C802" s="166" t="inlineStr">
        <is>
          <t>12.2.07.05-0102</t>
        </is>
      </c>
      <c r="D802" s="166" t="inlineStr">
        <is>
          <t>Трубки теплоизоляционные из вспененного полиэтилена типа THERMAFLEX FRZ толщиной: 6 мм, диаметром 15 мм</t>
        </is>
      </c>
      <c r="E802" s="165" t="inlineStr">
        <is>
          <t>10 м</t>
        </is>
      </c>
      <c r="F802" s="165" t="n">
        <v>3.3</v>
      </c>
      <c r="G802" s="86" t="n">
        <v>55.7</v>
      </c>
      <c r="H802" s="86">
        <f>ROUND(F802*G802,2)</f>
        <v/>
      </c>
      <c r="I802" s="81" t="n"/>
      <c r="J802" s="81" t="n"/>
    </row>
    <row r="803">
      <c r="A803" s="165" t="n">
        <v>787</v>
      </c>
      <c r="B803" s="92" t="n"/>
      <c r="C803" s="166" t="inlineStr">
        <is>
          <t>Прайс из СД ОП</t>
        </is>
      </c>
      <c r="D803" s="166" t="inlineStr">
        <is>
          <t>Заглушка 710*510</t>
        </is>
      </c>
      <c r="E803" s="165" t="inlineStr">
        <is>
          <t>шт.</t>
        </is>
      </c>
      <c r="F803" s="165" t="n">
        <v>1</v>
      </c>
      <c r="G803" s="86" t="n">
        <v>181.78</v>
      </c>
      <c r="H803" s="86">
        <f>ROUND(F803*G803,2)</f>
        <v/>
      </c>
      <c r="I803" s="81" t="n"/>
      <c r="J803" s="81" t="n"/>
    </row>
    <row r="804">
      <c r="A804" s="165" t="n">
        <v>788</v>
      </c>
      <c r="B804" s="92" t="n"/>
      <c r="C804" s="166" t="inlineStr">
        <is>
          <t>14.5.09.05-0103</t>
        </is>
      </c>
      <c r="D804" s="166" t="inlineStr">
        <is>
          <t>Очиститель клея</t>
        </is>
      </c>
      <c r="E804" s="165" t="inlineStr">
        <is>
          <t>л</t>
        </is>
      </c>
      <c r="F804" s="165" t="n">
        <v>0.9</v>
      </c>
      <c r="G804" s="86" t="n">
        <v>200.58</v>
      </c>
      <c r="H804" s="86">
        <f>ROUND(F804*G804,2)</f>
        <v/>
      </c>
      <c r="I804" s="81" t="n"/>
      <c r="J804" s="81" t="n"/>
    </row>
    <row r="805">
      <c r="A805" s="165" t="n">
        <v>789</v>
      </c>
      <c r="B805" s="92" t="n"/>
      <c r="C805" s="166" t="inlineStr">
        <is>
          <t>Прайс из СД ОП</t>
        </is>
      </c>
      <c r="D805" s="166" t="inlineStr">
        <is>
          <t>Переход. 450*400/300*200</t>
        </is>
      </c>
      <c r="E805" s="165" t="inlineStr">
        <is>
          <t>шт.</t>
        </is>
      </c>
      <c r="F805" s="165" t="n">
        <v>1</v>
      </c>
      <c r="G805" s="86" t="n">
        <v>178.7</v>
      </c>
      <c r="H805" s="86">
        <f>ROUND(F805*G805,2)</f>
        <v/>
      </c>
      <c r="I805" s="81" t="n"/>
      <c r="J805" s="81" t="n"/>
    </row>
    <row r="806" ht="31.5" customHeight="1" s="73">
      <c r="A806" s="165" t="n">
        <v>790</v>
      </c>
      <c r="B806" s="92" t="n"/>
      <c r="C806" s="166" t="inlineStr">
        <is>
          <t>18.2.07.01-0006</t>
        </is>
      </c>
      <c r="D806" s="166" t="inlineStr">
        <is>
          <t>Узлы трубопроводов укрупненные монтажные из стальных водогазопроводных оцинкованных труб диаметром 25 мм</t>
        </is>
      </c>
      <c r="E806" s="165" t="inlineStr">
        <is>
          <t>м</t>
        </is>
      </c>
      <c r="F806" s="165" t="n">
        <v>5</v>
      </c>
      <c r="G806" s="86" t="n">
        <v>35.71</v>
      </c>
      <c r="H806" s="86">
        <f>ROUND(F806*G806,2)</f>
        <v/>
      </c>
      <c r="I806" s="81" t="n"/>
      <c r="J806" s="81" t="n"/>
    </row>
    <row r="807">
      <c r="A807" s="165" t="n">
        <v>791</v>
      </c>
      <c r="B807" s="92" t="n"/>
      <c r="C807" s="166" t="inlineStr">
        <is>
          <t>Прайс из СД ОП</t>
        </is>
      </c>
      <c r="D807" s="166" t="inlineStr">
        <is>
          <t>Врезка прямая 400*100</t>
        </is>
      </c>
      <c r="E807" s="165" t="inlineStr">
        <is>
          <t>шт.</t>
        </is>
      </c>
      <c r="F807" s="165" t="n">
        <v>2</v>
      </c>
      <c r="G807" s="86" t="n">
        <v>89.06999999999999</v>
      </c>
      <c r="H807" s="86">
        <f>ROUND(F807*G807,2)</f>
        <v/>
      </c>
      <c r="I807" s="81" t="n"/>
      <c r="J807" s="81" t="n"/>
    </row>
    <row r="808" ht="31.5" customHeight="1" s="73">
      <c r="A808" s="165" t="n">
        <v>792</v>
      </c>
      <c r="B808" s="92" t="n"/>
      <c r="C808" s="166" t="inlineStr">
        <is>
          <t>19.1.05.04-0007</t>
        </is>
      </c>
      <c r="D808" s="166" t="inlineStr">
        <is>
          <t>Диффузоры потолочные пластиковые универсальные, диаметр 125 мм</t>
        </is>
      </c>
      <c r="E808" s="165" t="inlineStr">
        <is>
          <t>шт</t>
        </is>
      </c>
      <c r="F808" s="165" t="n">
        <v>6</v>
      </c>
      <c r="G808" s="86" t="n">
        <v>29.2</v>
      </c>
      <c r="H808" s="86">
        <f>ROUND(F808*G808,2)</f>
        <v/>
      </c>
      <c r="I808" s="81" t="n"/>
      <c r="J808" s="81" t="n"/>
    </row>
    <row r="809">
      <c r="A809" s="165" t="n">
        <v>793</v>
      </c>
      <c r="B809" s="92" t="n"/>
      <c r="C809" s="166" t="inlineStr">
        <is>
          <t>Прайс из СД ОП</t>
        </is>
      </c>
      <c r="D809" s="166" t="inlineStr">
        <is>
          <t>Переход. 450*400/300*500</t>
        </is>
      </c>
      <c r="E809" s="165" t="inlineStr">
        <is>
          <t>шт.</t>
        </is>
      </c>
      <c r="F809" s="165" t="n">
        <v>1</v>
      </c>
      <c r="G809" s="86" t="n">
        <v>175.06</v>
      </c>
      <c r="H809" s="86">
        <f>ROUND(F809*G809,2)</f>
        <v/>
      </c>
      <c r="I809" s="81" t="n"/>
      <c r="J809" s="81" t="n"/>
    </row>
    <row r="810">
      <c r="A810" s="165" t="n">
        <v>794</v>
      </c>
      <c r="B810" s="92" t="n"/>
      <c r="C810" s="166" t="inlineStr">
        <is>
          <t>Прайс из СД ОП</t>
        </is>
      </c>
      <c r="D810" s="166" t="inlineStr">
        <is>
          <t>Переход. 600*300/450*100</t>
        </is>
      </c>
      <c r="E810" s="165" t="inlineStr">
        <is>
          <t>шт.</t>
        </is>
      </c>
      <c r="F810" s="165" t="n">
        <v>1</v>
      </c>
      <c r="G810" s="86" t="n">
        <v>175.06</v>
      </c>
      <c r="H810" s="86">
        <f>ROUND(F810*G810,2)</f>
        <v/>
      </c>
      <c r="I810" s="81" t="n"/>
      <c r="J810" s="81" t="n"/>
    </row>
    <row r="811" ht="31.5" customHeight="1" s="73">
      <c r="A811" s="165" t="n">
        <v>795</v>
      </c>
      <c r="B811" s="92" t="n"/>
      <c r="C811" s="166" t="inlineStr">
        <is>
          <t>19.3.01.01-0011</t>
        </is>
      </c>
      <c r="D811" s="166" t="inlineStr">
        <is>
          <t>Дроссель-клапаны в обечайке с сектором управления из тонколистовой оцинкованной и сортовой стали, прямоугольные, периметр до 600 мм</t>
        </is>
      </c>
      <c r="E811" s="165" t="inlineStr">
        <is>
          <t>шт</t>
        </is>
      </c>
      <c r="F811" s="165" t="n">
        <v>4</v>
      </c>
      <c r="G811" s="86" t="n">
        <v>43.68</v>
      </c>
      <c r="H811" s="86">
        <f>ROUND(F811*G811,2)</f>
        <v/>
      </c>
      <c r="I811" s="81" t="n"/>
      <c r="J811" s="81" t="n"/>
    </row>
    <row r="812" ht="31.5" customHeight="1" s="73">
      <c r="A812" s="165" t="n">
        <v>796</v>
      </c>
      <c r="B812" s="92" t="n"/>
      <c r="C812" s="166" t="inlineStr">
        <is>
          <t>19.2.03.02-0082</t>
        </is>
      </c>
      <c r="D812" s="166" t="inlineStr">
        <is>
          <t>Решетки вентиляционные алюминиевые "АРКТОС" типа: АМН, размером 150х400 мм</t>
        </is>
      </c>
      <c r="E812" s="165" t="inlineStr">
        <is>
          <t>шт</t>
        </is>
      </c>
      <c r="F812" s="165" t="n">
        <v>2</v>
      </c>
      <c r="G812" s="86" t="n">
        <v>87.22</v>
      </c>
      <c r="H812" s="86">
        <f>ROUND(F812*G812,2)</f>
        <v/>
      </c>
      <c r="I812" s="81" t="n"/>
      <c r="J812" s="81" t="n"/>
    </row>
    <row r="813" ht="31.5" customHeight="1" s="73">
      <c r="A813" s="165" t="n">
        <v>797</v>
      </c>
      <c r="B813" s="92" t="n"/>
      <c r="C813" s="166" t="inlineStr">
        <is>
          <t>01.7.19.02-0041</t>
        </is>
      </c>
      <c r="D813" s="166" t="inlineStr">
        <is>
          <t>Кольца резиновые для чугунных напорных труб диаметром 65-300 мм</t>
        </is>
      </c>
      <c r="E813" s="165" t="inlineStr">
        <is>
          <t>кг</t>
        </is>
      </c>
      <c r="F813" s="165" t="n">
        <v>7.105</v>
      </c>
      <c r="G813" s="86" t="n">
        <v>24.41</v>
      </c>
      <c r="H813" s="86">
        <f>ROUND(F813*G813,2)</f>
        <v/>
      </c>
      <c r="I813" s="81" t="n"/>
      <c r="J813" s="81" t="n"/>
    </row>
    <row r="814" ht="31.5" customHeight="1" s="73">
      <c r="A814" s="165" t="n">
        <v>798</v>
      </c>
      <c r="B814" s="92" t="n"/>
      <c r="C814" s="166" t="inlineStr">
        <is>
          <t>01.7.15.07-0005</t>
        </is>
      </c>
      <c r="D814" s="166" t="inlineStr">
        <is>
          <t>Дюбели монтажные, размер 10х130 (10х132, 10х150) мм</t>
        </is>
      </c>
      <c r="E814" s="165" t="inlineStr">
        <is>
          <t>10 шт</t>
        </is>
      </c>
      <c r="F814" s="165" t="n">
        <v>24.21048</v>
      </c>
      <c r="G814" s="86" t="n">
        <v>7.03</v>
      </c>
      <c r="H814" s="86">
        <f>ROUND(F814*G814,2)</f>
        <v/>
      </c>
      <c r="I814" s="81" t="n"/>
      <c r="J814" s="81" t="n"/>
    </row>
    <row r="815" ht="63" customHeight="1" s="73">
      <c r="A815" s="165" t="n">
        <v>799</v>
      </c>
      <c r="B815" s="92" t="n"/>
      <c r="C815" s="166" t="inlineStr">
        <is>
          <t>01.7.14.04-0011</t>
        </is>
      </c>
      <c r="D815" s="166" t="inlineStr">
        <is>
          <t>Полиэтиленполиамин технический</t>
        </is>
      </c>
      <c r="E815" s="165" t="inlineStr">
        <is>
          <t>т</t>
        </is>
      </c>
      <c r="F815" s="165" t="n">
        <v>0.0034486</v>
      </c>
      <c r="G815" s="86" t="n">
        <v>48302</v>
      </c>
      <c r="H815" s="86">
        <f>ROUND(F815*G815,2)</f>
        <v/>
      </c>
      <c r="I815" s="81" t="n"/>
      <c r="J815" s="81" t="n"/>
    </row>
    <row r="816" ht="31.5" customHeight="1" s="73">
      <c r="A816" s="165" t="n">
        <v>800</v>
      </c>
      <c r="B816" s="92" t="n"/>
      <c r="C816" s="166" t="inlineStr">
        <is>
          <t>Прайс из СД ОП</t>
        </is>
      </c>
      <c r="D816" s="166" t="inlineStr">
        <is>
          <t>Отвод 60гр. ф200</t>
        </is>
      </c>
      <c r="E816" s="165" t="inlineStr">
        <is>
          <t>шт.</t>
        </is>
      </c>
      <c r="F816" s="165" t="n">
        <v>2</v>
      </c>
      <c r="G816" s="86" t="n">
        <v>82.91</v>
      </c>
      <c r="H816" s="86">
        <f>ROUND(F816*G816,2)</f>
        <v/>
      </c>
      <c r="I816" s="81" t="n"/>
      <c r="J816" s="81" t="n"/>
    </row>
    <row r="817" ht="31.5" customHeight="1" s="73">
      <c r="A817" s="165" t="n">
        <v>801</v>
      </c>
      <c r="B817" s="92" t="n"/>
      <c r="C817" s="166" t="inlineStr">
        <is>
          <t>18.1.09.08-1098</t>
        </is>
      </c>
      <c r="D817" s="166" t="inlineStr">
        <is>
          <t>Кран шаровой для воды и пара стандартный, присоединение ВР-ВР, с размером резьбы 3/4"</t>
        </is>
      </c>
      <c r="E817" s="165" t="inlineStr">
        <is>
          <t>шт</t>
        </is>
      </c>
      <c r="F817" s="165" t="n">
        <v>4</v>
      </c>
      <c r="G817" s="86" t="n">
        <v>41.41</v>
      </c>
      <c r="H817" s="86">
        <f>ROUND(F817*G817,2)</f>
        <v/>
      </c>
      <c r="I817" s="81" t="n"/>
      <c r="J817" s="81" t="n"/>
    </row>
    <row r="818" ht="47.25" customHeight="1" s="73">
      <c r="A818" s="165" t="n">
        <v>802</v>
      </c>
      <c r="B818" s="92" t="n"/>
      <c r="C818" s="166" t="inlineStr">
        <is>
          <t>01.7.15.04-0011</t>
        </is>
      </c>
      <c r="D818" s="166" t="inlineStr">
        <is>
          <t>Винты с полукруглой головкой, длина 50 мм</t>
        </is>
      </c>
      <c r="E818" s="165" t="inlineStr">
        <is>
          <t>т</t>
        </is>
      </c>
      <c r="F818" s="165" t="n">
        <v>0.013248</v>
      </c>
      <c r="G818" s="86" t="n">
        <v>12430</v>
      </c>
      <c r="H818" s="86">
        <f>ROUND(F818*G818,2)</f>
        <v/>
      </c>
      <c r="I818" s="81" t="n"/>
      <c r="J818" s="81" t="n"/>
    </row>
    <row r="819">
      <c r="A819" s="165" t="n">
        <v>803</v>
      </c>
      <c r="B819" s="92" t="n"/>
      <c r="C819" s="166" t="inlineStr">
        <is>
          <t>Прайс из СД ОП</t>
        </is>
      </c>
      <c r="D819" s="166" t="inlineStr">
        <is>
          <t>Переход. 450*400/400*250</t>
        </is>
      </c>
      <c r="E819" s="165" t="inlineStr">
        <is>
          <t>шт.</t>
        </is>
      </c>
      <c r="F819" s="165" t="n">
        <v>1</v>
      </c>
      <c r="G819" s="86" t="n">
        <v>163.72</v>
      </c>
      <c r="H819" s="86">
        <f>ROUND(F819*G819,2)</f>
        <v/>
      </c>
      <c r="I819" s="81" t="n"/>
      <c r="J819" s="81" t="n"/>
    </row>
    <row r="820" ht="47.25" customHeight="1" s="73">
      <c r="A820" s="165" t="n">
        <v>804</v>
      </c>
      <c r="B820" s="92" t="n"/>
      <c r="C820" s="166" t="inlineStr">
        <is>
          <t>20.2.05.02-0013</t>
        </is>
      </c>
      <c r="D820" s="166" t="inlineStr">
        <is>
          <t>Держатели пластиковые с защелкой для крепления труб, рукавов и гибких вводов, диаметр 50 мм</t>
        </is>
      </c>
      <c r="E820" s="165" t="inlineStr">
        <is>
          <t>100 шт</t>
        </is>
      </c>
      <c r="F820" s="165" t="n">
        <v>1.2</v>
      </c>
      <c r="G820" s="86" t="n">
        <v>136</v>
      </c>
      <c r="H820" s="86">
        <f>ROUND(F820*G820,2)</f>
        <v/>
      </c>
      <c r="I820" s="81" t="n"/>
      <c r="J820" s="81" t="n"/>
    </row>
    <row r="821" ht="31.5" customHeight="1" s="73">
      <c r="A821" s="165" t="n">
        <v>805</v>
      </c>
      <c r="B821" s="92" t="n"/>
      <c r="C821" s="166" t="inlineStr">
        <is>
          <t>19.2.03.02-0088</t>
        </is>
      </c>
      <c r="D821" s="166" t="inlineStr">
        <is>
          <t>Решетки вентиляционные алюминиевые "АРКТОС" типа: АМН, размером 200х300 мм</t>
        </is>
      </c>
      <c r="E821" s="165" t="inlineStr">
        <is>
          <t>шт</t>
        </is>
      </c>
      <c r="F821" s="165" t="n">
        <v>2</v>
      </c>
      <c r="G821" s="86" t="n">
        <v>81.47</v>
      </c>
      <c r="H821" s="86">
        <f>ROUND(F821*G821,2)</f>
        <v/>
      </c>
      <c r="I821" s="81" t="n"/>
      <c r="J821" s="81" t="n"/>
    </row>
    <row r="822" ht="31.5" customHeight="1" s="73">
      <c r="A822" s="165" t="n">
        <v>806</v>
      </c>
      <c r="B822" s="92" t="n"/>
      <c r="C822" s="166" t="inlineStr">
        <is>
          <t>Прайс из СД ОП</t>
        </is>
      </c>
      <c r="D822" s="166" t="inlineStr">
        <is>
          <t>Переход. 500*500/450*350</t>
        </is>
      </c>
      <c r="E822" s="165" t="inlineStr">
        <is>
          <t>шт.</t>
        </is>
      </c>
      <c r="F822" s="165" t="n">
        <v>1</v>
      </c>
      <c r="G822" s="86" t="n">
        <v>162.74</v>
      </c>
      <c r="H822" s="86">
        <f>ROUND(F822*G822,2)</f>
        <v/>
      </c>
      <c r="I822" s="81" t="n"/>
      <c r="J822" s="81" t="n"/>
    </row>
    <row r="823">
      <c r="A823" s="165" t="n">
        <v>807</v>
      </c>
      <c r="B823" s="92" t="n"/>
      <c r="C823" s="166" t="inlineStr">
        <is>
          <t>Прайс из СД ОП</t>
        </is>
      </c>
      <c r="D823" s="166" t="inlineStr">
        <is>
          <t>Врезка прямая ф125</t>
        </is>
      </c>
      <c r="E823" s="165" t="inlineStr">
        <is>
          <t>шт.</t>
        </is>
      </c>
      <c r="F823" s="165" t="n">
        <v>5</v>
      </c>
      <c r="G823" s="86" t="n">
        <v>32.49</v>
      </c>
      <c r="H823" s="86">
        <f>ROUND(F823*G823,2)</f>
        <v/>
      </c>
      <c r="I823" s="81" t="n"/>
      <c r="J823" s="81" t="n"/>
    </row>
    <row r="824" ht="31.5" customHeight="1" s="73">
      <c r="A824" s="165" t="n">
        <v>808</v>
      </c>
      <c r="B824" s="92" t="n"/>
      <c r="C824" s="166" t="inlineStr">
        <is>
          <t>01.7.15.14-0034</t>
        </is>
      </c>
      <c r="D824" s="166" t="inlineStr">
        <is>
          <t>Шурупы с острым концом, для крепления плит к деревянному или стальному каркасу 4,2/39 мм</t>
        </is>
      </c>
      <c r="E824" s="165" t="inlineStr">
        <is>
          <t>1000 шт</t>
        </is>
      </c>
      <c r="F824" s="165" t="n">
        <v>0.925528</v>
      </c>
      <c r="G824" s="86" t="n">
        <v>172.14</v>
      </c>
      <c r="H824" s="86">
        <f>ROUND(F824*G824,2)</f>
        <v/>
      </c>
      <c r="I824" s="81" t="n"/>
      <c r="J824" s="81" t="n"/>
    </row>
    <row r="825">
      <c r="A825" s="165" t="n">
        <v>809</v>
      </c>
      <c r="B825" s="92" t="n"/>
      <c r="C825" s="166" t="inlineStr">
        <is>
          <t>Прайс из СД ОП</t>
        </is>
      </c>
      <c r="D825" s="166" t="inlineStr">
        <is>
          <t>Переход. ф200/ф199</t>
        </is>
      </c>
      <c r="E825" s="165" t="inlineStr">
        <is>
          <t>шт.</t>
        </is>
      </c>
      <c r="F825" s="165" t="n">
        <v>2</v>
      </c>
      <c r="G825" s="86" t="n">
        <v>77.73</v>
      </c>
      <c r="H825" s="86">
        <f>ROUND(F825*G825,2)</f>
        <v/>
      </c>
      <c r="I825" s="81" t="n"/>
      <c r="J825" s="81" t="n"/>
    </row>
    <row r="826">
      <c r="A826" s="165" t="n">
        <v>810</v>
      </c>
      <c r="B826" s="92" t="n"/>
      <c r="C826" s="166" t="inlineStr">
        <is>
          <t>20.1.02.23-0082</t>
        </is>
      </c>
      <c r="D826" s="166" t="inlineStr">
        <is>
          <t>Перемычки гибкие, тип ПГС-50</t>
        </is>
      </c>
      <c r="E826" s="165" t="inlineStr">
        <is>
          <t>10 шт</t>
        </is>
      </c>
      <c r="F826" s="165" t="n">
        <v>3.96</v>
      </c>
      <c r="G826" s="86" t="n">
        <v>39</v>
      </c>
      <c r="H826" s="86">
        <f>ROUND(F826*G826,2)</f>
        <v/>
      </c>
      <c r="I826" s="81" t="n"/>
      <c r="J826" s="81" t="n"/>
    </row>
    <row r="827" ht="31.5" customHeight="1" s="73">
      <c r="A827" s="165" t="n">
        <v>811</v>
      </c>
      <c r="B827" s="92" t="n"/>
      <c r="C827" s="166" t="inlineStr">
        <is>
          <t>Прайс из СД ОП</t>
        </is>
      </c>
      <c r="D827" s="166" t="inlineStr">
        <is>
          <t>Врезка прямая 600*200</t>
        </is>
      </c>
      <c r="E827" s="165" t="inlineStr">
        <is>
          <t>шт.</t>
        </is>
      </c>
      <c r="F827" s="165" t="n">
        <v>1</v>
      </c>
      <c r="G827" s="86" t="n">
        <v>153.91</v>
      </c>
      <c r="H827" s="86">
        <f>ROUND(F827*G827,2)</f>
        <v/>
      </c>
      <c r="I827" s="81" t="n"/>
      <c r="J827" s="81" t="n"/>
    </row>
    <row r="828">
      <c r="A828" s="165" t="n">
        <v>812</v>
      </c>
      <c r="B828" s="92" t="n"/>
      <c r="C828" s="166" t="inlineStr">
        <is>
          <t>Прайс из СД ОП</t>
        </is>
      </c>
      <c r="D828" s="166" t="inlineStr">
        <is>
          <t>Врезка прямая 700*400</t>
        </is>
      </c>
      <c r="E828" s="165" t="inlineStr">
        <is>
          <t>шт.</t>
        </is>
      </c>
      <c r="F828" s="165" t="n">
        <v>1</v>
      </c>
      <c r="G828" s="86" t="n">
        <v>150.69</v>
      </c>
      <c r="H828" s="86">
        <f>ROUND(F828*G828,2)</f>
        <v/>
      </c>
      <c r="I828" s="81" t="n"/>
      <c r="J828" s="81" t="n"/>
    </row>
    <row r="829" ht="31.5" customHeight="1" s="73">
      <c r="A829" s="165" t="n">
        <v>813</v>
      </c>
      <c r="B829" s="92" t="n"/>
      <c r="C829" s="166" t="inlineStr">
        <is>
          <t>19.2.03.02-0005</t>
        </is>
      </c>
      <c r="D829" s="166" t="inlineStr">
        <is>
          <t>Решетки вентиляционные АМН, алюминиевые, размер 300х100 мм</t>
        </is>
      </c>
      <c r="E829" s="165" t="inlineStr">
        <is>
          <t>шт</t>
        </is>
      </c>
      <c r="F829" s="165" t="n">
        <v>1</v>
      </c>
      <c r="G829" s="86" t="n">
        <v>149.29</v>
      </c>
      <c r="H829" s="86">
        <f>ROUND(F829*G829,2)</f>
        <v/>
      </c>
      <c r="I829" s="81" t="n"/>
      <c r="J829" s="81" t="n"/>
    </row>
    <row r="830" ht="47.25" customHeight="1" s="73">
      <c r="A830" s="165" t="n">
        <v>814</v>
      </c>
      <c r="B830" s="92" t="n"/>
      <c r="C830" s="166" t="inlineStr">
        <is>
          <t>20.4.01.01-0012</t>
        </is>
      </c>
      <c r="D830" s="166" t="inlineStr">
        <is>
          <t>Выключатель двухклавишный для открытой проводки серии "Прима", марка: А16-007 с подсветкой, цвет белый</t>
        </is>
      </c>
      <c r="E830" s="165" t="inlineStr">
        <is>
          <t>10 шт</t>
        </is>
      </c>
      <c r="F830" s="165" t="n">
        <v>1.5</v>
      </c>
      <c r="G830" s="86" t="n">
        <v>99.5</v>
      </c>
      <c r="H830" s="86">
        <f>ROUND(F830*G830,2)</f>
        <v/>
      </c>
      <c r="I830" s="81" t="n"/>
      <c r="J830" s="81" t="n"/>
    </row>
    <row r="831" ht="31.5" customHeight="1" s="73">
      <c r="A831" s="165" t="n">
        <v>815</v>
      </c>
      <c r="B831" s="92" t="n"/>
      <c r="C831" s="166" t="inlineStr">
        <is>
          <t>01.3.01.02-0002</t>
        </is>
      </c>
      <c r="D831" s="166" t="inlineStr">
        <is>
          <t>Вазелин технический</t>
        </is>
      </c>
      <c r="E831" s="165" t="inlineStr">
        <is>
          <t>кг</t>
        </is>
      </c>
      <c r="F831" s="165" t="n">
        <v>3.303</v>
      </c>
      <c r="G831" s="86" t="n">
        <v>44.97</v>
      </c>
      <c r="H831" s="86">
        <f>ROUND(F831*G831,2)</f>
        <v/>
      </c>
      <c r="I831" s="81" t="n"/>
      <c r="J831" s="81" t="n"/>
    </row>
    <row r="832">
      <c r="A832" s="165" t="n">
        <v>816</v>
      </c>
      <c r="B832" s="92" t="n"/>
      <c r="C832" s="166" t="inlineStr">
        <is>
          <t>Прайс из СД ОП</t>
        </is>
      </c>
      <c r="D832" s="166" t="inlineStr">
        <is>
          <t>Заглушка 200*400</t>
        </is>
      </c>
      <c r="E832" s="165" t="inlineStr">
        <is>
          <t>шт.</t>
        </is>
      </c>
      <c r="F832" s="165" t="n">
        <v>2</v>
      </c>
      <c r="G832" s="86" t="n">
        <v>73.11</v>
      </c>
      <c r="H832" s="86">
        <f>ROUND(F832*G832,2)</f>
        <v/>
      </c>
      <c r="I832" s="81" t="n"/>
      <c r="J832" s="81" t="n"/>
    </row>
    <row r="833">
      <c r="A833" s="165" t="n">
        <v>817</v>
      </c>
      <c r="B833" s="92" t="n"/>
      <c r="C833" s="166" t="inlineStr">
        <is>
          <t>Прайс из СД ОП</t>
        </is>
      </c>
      <c r="D833" s="166" t="inlineStr">
        <is>
          <t>Переход. 300*200/ф160</t>
        </is>
      </c>
      <c r="E833" s="165" t="inlineStr">
        <is>
          <t>шт.</t>
        </is>
      </c>
      <c r="F833" s="165" t="n">
        <v>1</v>
      </c>
      <c r="G833" s="86" t="n">
        <v>144.95</v>
      </c>
      <c r="H833" s="86">
        <f>ROUND(F833*G833,2)</f>
        <v/>
      </c>
      <c r="I833" s="81" t="n"/>
      <c r="J833" s="81" t="n"/>
    </row>
    <row r="834" ht="31.5" customHeight="1" s="73">
      <c r="A834" s="165" t="n">
        <v>818</v>
      </c>
      <c r="B834" s="92" t="n"/>
      <c r="C834" s="166" t="inlineStr">
        <is>
          <t>08.3.03.04-0021</t>
        </is>
      </c>
      <c r="D834" s="166" t="inlineStr">
        <is>
          <t>Проволока стальная низкоуглеродистая общего назначения, диаметр 0,8 мм</t>
        </is>
      </c>
      <c r="E834" s="165" t="inlineStr">
        <is>
          <t>кг</t>
        </is>
      </c>
      <c r="F834" s="165" t="n">
        <v>16.211</v>
      </c>
      <c r="G834" s="86" t="n">
        <v>8.94</v>
      </c>
      <c r="H834" s="86">
        <f>ROUND(F834*G834,2)</f>
        <v/>
      </c>
      <c r="I834" s="81" t="n"/>
      <c r="J834" s="81" t="n"/>
    </row>
    <row r="835">
      <c r="A835" s="165" t="n">
        <v>819</v>
      </c>
      <c r="B835" s="92" t="n"/>
      <c r="C835" s="166" t="inlineStr">
        <is>
          <t>Прайс из СД ОП</t>
        </is>
      </c>
      <c r="D835" s="166" t="inlineStr">
        <is>
          <t>Врезка прямая 600*600</t>
        </is>
      </c>
      <c r="E835" s="165" t="inlineStr">
        <is>
          <t>шт.</t>
        </is>
      </c>
      <c r="F835" s="165" t="n">
        <v>1</v>
      </c>
      <c r="G835" s="86" t="n">
        <v>144.25</v>
      </c>
      <c r="H835" s="86">
        <f>ROUND(F835*G835,2)</f>
        <v/>
      </c>
      <c r="I835" s="81" t="n"/>
      <c r="J835" s="81" t="n"/>
    </row>
    <row r="836" ht="31.5" customHeight="1" s="73">
      <c r="A836" s="165" t="n">
        <v>820</v>
      </c>
      <c r="B836" s="92" t="n"/>
      <c r="C836" s="166" t="inlineStr">
        <is>
          <t>Прайс из СД ОП</t>
        </is>
      </c>
      <c r="D836" s="166" t="inlineStr">
        <is>
          <t>Врезка прямая 600*400</t>
        </is>
      </c>
      <c r="E836" s="165" t="inlineStr">
        <is>
          <t>шт.</t>
        </is>
      </c>
      <c r="F836" s="165" t="n">
        <v>1</v>
      </c>
      <c r="G836" s="86" t="n">
        <v>140.89</v>
      </c>
      <c r="H836" s="86">
        <f>ROUND(F836*G836,2)</f>
        <v/>
      </c>
      <c r="I836" s="81" t="n"/>
      <c r="J836" s="81" t="n"/>
    </row>
    <row r="837">
      <c r="A837" s="165" t="n">
        <v>821</v>
      </c>
      <c r="B837" s="92" t="n"/>
      <c r="C837" s="166" t="inlineStr">
        <is>
          <t>Прайс из СД ОП</t>
        </is>
      </c>
      <c r="D837" s="166" t="inlineStr">
        <is>
          <t>Врезка прямая 500*500</t>
        </is>
      </c>
      <c r="E837" s="165" t="inlineStr">
        <is>
          <t>шт.</t>
        </is>
      </c>
      <c r="F837" s="165" t="n">
        <v>1</v>
      </c>
      <c r="G837" s="86" t="n">
        <v>139.74</v>
      </c>
      <c r="H837" s="86">
        <f>ROUND(F837*G837,2)</f>
        <v/>
      </c>
      <c r="I837" s="81" t="n"/>
      <c r="J837" s="81" t="n"/>
    </row>
    <row r="838" ht="31.5" customHeight="1" s="73">
      <c r="A838" s="165" t="n">
        <v>822</v>
      </c>
      <c r="B838" s="92" t="n"/>
      <c r="C838" s="166" t="inlineStr">
        <is>
          <t>Прайс из СД ОП</t>
        </is>
      </c>
      <c r="D838" s="166" t="inlineStr">
        <is>
          <t>Переход. 500*300/500*250</t>
        </is>
      </c>
      <c r="E838" s="165" t="inlineStr">
        <is>
          <t>шт.</t>
        </is>
      </c>
      <c r="F838" s="165" t="n">
        <v>1</v>
      </c>
      <c r="G838" s="86" t="n">
        <v>139.63</v>
      </c>
      <c r="H838" s="86">
        <f>ROUND(F838*G838,2)</f>
        <v/>
      </c>
      <c r="I838" s="81" t="n"/>
      <c r="J838" s="81" t="n"/>
    </row>
    <row r="839" ht="94.5" customHeight="1" s="73">
      <c r="A839" s="165" t="n">
        <v>823</v>
      </c>
      <c r="B839" s="92" t="n"/>
      <c r="C839" s="166" t="inlineStr">
        <is>
          <t>18.1.09.08-1032</t>
        </is>
      </c>
      <c r="D839" s="166" t="inlineStr">
        <is>
          <t>Кран шаровой латунный полнопроходной, номинальное давление 1,6 МПа (16 кгс/см2) и 2,5 МПа (25 кгс/см2), номинальный диаметр 15 мм, с рукояткой "бабочка", присоединение 1/2"х1/2", с внутренним резьбовым присоединением</t>
        </is>
      </c>
      <c r="E839" s="165" t="inlineStr">
        <is>
          <t>шт</t>
        </is>
      </c>
      <c r="F839" s="165" t="n">
        <v>3</v>
      </c>
      <c r="G839" s="86" t="n">
        <v>46.13</v>
      </c>
      <c r="H839" s="86">
        <f>ROUND(F839*G839,2)</f>
        <v/>
      </c>
      <c r="I839" s="81" t="n"/>
      <c r="J839" s="81" t="n"/>
    </row>
    <row r="840" ht="31.5" customHeight="1" s="73">
      <c r="A840" s="165" t="n">
        <v>824</v>
      </c>
      <c r="B840" s="92" t="n"/>
      <c r="C840" s="166" t="inlineStr">
        <is>
          <t>19.2.03.02-0076</t>
        </is>
      </c>
      <c r="D840" s="166" t="inlineStr">
        <is>
          <t>Решетки вентиляционные РВП-1-51, площадь 0,633 м2, поверхность анодирования 3,156 м2</t>
        </is>
      </c>
      <c r="E840" s="165" t="inlineStr">
        <is>
          <t>шт</t>
        </is>
      </c>
      <c r="F840" s="165" t="n">
        <v>2</v>
      </c>
      <c r="G840" s="86" t="n">
        <v>67.79000000000001</v>
      </c>
      <c r="H840" s="86">
        <f>ROUND(F840*G840,2)</f>
        <v/>
      </c>
      <c r="I840" s="81" t="n"/>
      <c r="J840" s="81" t="n"/>
    </row>
    <row r="841">
      <c r="A841" s="165" t="n">
        <v>825</v>
      </c>
      <c r="B841" s="92" t="n"/>
      <c r="C841" s="166" t="inlineStr">
        <is>
          <t>01.3.05.23-0061</t>
        </is>
      </c>
      <c r="D841" s="166" t="inlineStr">
        <is>
          <t>Натрий едкий марка ТД, технический</t>
        </is>
      </c>
      <c r="E841" s="165" t="inlineStr">
        <is>
          <t>т</t>
        </is>
      </c>
      <c r="F841" s="165" t="n">
        <v>0.02288</v>
      </c>
      <c r="G841" s="86" t="n">
        <v>5850</v>
      </c>
      <c r="H841" s="86">
        <f>ROUND(F841*G841,2)</f>
        <v/>
      </c>
      <c r="I841" s="81" t="n"/>
      <c r="J841" s="81" t="n"/>
    </row>
    <row r="842">
      <c r="A842" s="165" t="n">
        <v>826</v>
      </c>
      <c r="B842" s="92" t="n"/>
      <c r="C842" s="166" t="inlineStr">
        <is>
          <t>Прайс из СД ОП</t>
        </is>
      </c>
      <c r="D842" s="166" t="inlineStr">
        <is>
          <t>Переход. 400*400/400*300</t>
        </is>
      </c>
      <c r="E842" s="165" t="inlineStr">
        <is>
          <t>шт.</t>
        </is>
      </c>
      <c r="F842" s="165" t="n">
        <v>1</v>
      </c>
      <c r="G842" s="86" t="n">
        <v>132.63</v>
      </c>
      <c r="H842" s="86">
        <f>ROUND(F842*G842,2)</f>
        <v/>
      </c>
      <c r="I842" s="81" t="n"/>
      <c r="J842" s="81" t="n"/>
    </row>
    <row r="843" ht="63" customHeight="1" s="73">
      <c r="A843" s="165" t="n">
        <v>827</v>
      </c>
      <c r="B843" s="92" t="n"/>
      <c r="C843" s="166" t="inlineStr">
        <is>
          <t>20.4.03.05-0006</t>
        </is>
      </c>
      <c r="D843" s="166" t="inlineStr">
        <is>
          <t>Розетка штепсельная двухместная для открытой проводки с заземляющими контактами и с монтажной пластиной серии "Москвичка", марка РА 10-831, белая</t>
        </is>
      </c>
      <c r="E843" s="165" t="inlineStr">
        <is>
          <t>100 шт</t>
        </is>
      </c>
      <c r="F843" s="165" t="n">
        <v>0.14</v>
      </c>
      <c r="G843" s="86" t="n">
        <v>926.3099999999999</v>
      </c>
      <c r="H843" s="86">
        <f>ROUND(F843*G843,2)</f>
        <v/>
      </c>
      <c r="I843" s="81" t="n"/>
      <c r="J843" s="81" t="n"/>
    </row>
    <row r="844" ht="31.5" customHeight="1" s="73">
      <c r="A844" s="165" t="n">
        <v>828</v>
      </c>
      <c r="B844" s="92" t="n"/>
      <c r="C844" s="166" t="inlineStr">
        <is>
          <t>18.2.06.08-0016</t>
        </is>
      </c>
      <c r="D844" s="166" t="inlineStr">
        <is>
          <t>Подводка гибкая армированная резиновая, диаметр 15 мм, длина 1000 мм</t>
        </is>
      </c>
      <c r="E844" s="165" t="inlineStr">
        <is>
          <t>10 шт</t>
        </is>
      </c>
      <c r="F844" s="165" t="n">
        <v>0.8</v>
      </c>
      <c r="G844" s="86" t="n">
        <v>160.2</v>
      </c>
      <c r="H844" s="86">
        <f>ROUND(F844*G844,2)</f>
        <v/>
      </c>
      <c r="I844" s="81" t="n"/>
      <c r="J844" s="81" t="n"/>
    </row>
    <row r="845" ht="63" customHeight="1" s="73">
      <c r="A845" s="165" t="n">
        <v>829</v>
      </c>
      <c r="B845" s="92" t="n"/>
      <c r="C845" s="166" t="inlineStr">
        <is>
          <t>Прайс из СД ОП</t>
        </is>
      </c>
      <c r="D845" s="166" t="inlineStr">
        <is>
          <t>Врезка прямая 300*600</t>
        </is>
      </c>
      <c r="E845" s="165" t="inlineStr">
        <is>
          <t>шт.</t>
        </is>
      </c>
      <c r="F845" s="165" t="n">
        <v>1</v>
      </c>
      <c r="G845" s="86" t="n">
        <v>127.72</v>
      </c>
      <c r="H845" s="86">
        <f>ROUND(F845*G845,2)</f>
        <v/>
      </c>
      <c r="I845" s="81" t="n"/>
      <c r="J845" s="81" t="n"/>
    </row>
    <row r="846">
      <c r="A846" s="165" t="n">
        <v>830</v>
      </c>
      <c r="B846" s="92" t="n"/>
      <c r="C846" s="166" t="inlineStr">
        <is>
          <t>Прайс из СД ОП</t>
        </is>
      </c>
      <c r="D846" s="166" t="inlineStr">
        <is>
          <t>Капельная воронка HL21</t>
        </is>
      </c>
      <c r="E846" s="165" t="inlineStr">
        <is>
          <t>шт</t>
        </is>
      </c>
      <c r="F846" s="165" t="n">
        <v>1</v>
      </c>
      <c r="G846" s="86" t="n">
        <v>127.29</v>
      </c>
      <c r="H846" s="86">
        <f>ROUND(F846*G846,2)</f>
        <v/>
      </c>
      <c r="I846" s="81" t="n"/>
      <c r="J846" s="81" t="n"/>
    </row>
    <row r="847">
      <c r="A847" s="165" t="n">
        <v>831</v>
      </c>
      <c r="B847" s="92" t="n"/>
      <c r="C847" s="166" t="inlineStr">
        <is>
          <t>Прайс из СД ОП</t>
        </is>
      </c>
      <c r="D847" s="166" t="inlineStr">
        <is>
          <t>Врезка прямая 500*250</t>
        </is>
      </c>
      <c r="E847" s="165" t="inlineStr">
        <is>
          <t>шт.</t>
        </is>
      </c>
      <c r="F847" s="165" t="n">
        <v>1</v>
      </c>
      <c r="G847" s="86" t="n">
        <v>126.88</v>
      </c>
      <c r="H847" s="86">
        <f>ROUND(F847*G847,2)</f>
        <v/>
      </c>
      <c r="I847" s="81" t="n"/>
      <c r="J847" s="81" t="n"/>
    </row>
    <row r="848">
      <c r="A848" s="165" t="n">
        <v>832</v>
      </c>
      <c r="B848" s="92" t="n"/>
      <c r="C848" s="166" t="inlineStr">
        <is>
          <t>Прайс из СД ОП</t>
        </is>
      </c>
      <c r="D848" s="166" t="inlineStr">
        <is>
          <t>Переход. ф315/ф200</t>
        </is>
      </c>
      <c r="E848" s="165" t="inlineStr">
        <is>
          <t>шт.</t>
        </is>
      </c>
      <c r="F848" s="165" t="n">
        <v>1</v>
      </c>
      <c r="G848" s="86" t="n">
        <v>125.9</v>
      </c>
      <c r="H848" s="86">
        <f>ROUND(F848*G848,2)</f>
        <v/>
      </c>
      <c r="I848" s="81" t="n"/>
      <c r="J848" s="81" t="n"/>
    </row>
    <row r="849" ht="31.5" customHeight="1" s="73">
      <c r="A849" s="165" t="n">
        <v>833</v>
      </c>
      <c r="B849" s="92" t="n"/>
      <c r="C849" s="166" t="inlineStr">
        <is>
          <t>18.1.09.08-1092</t>
        </is>
      </c>
      <c r="D849" s="166" t="inlineStr">
        <is>
          <t>Кран шаровой для воды и пара стандартный, присоединение ВР-ВР, с размером резьбы 1"</t>
        </is>
      </c>
      <c r="E849" s="165" t="inlineStr">
        <is>
          <t>шт</t>
        </is>
      </c>
      <c r="F849" s="165" t="n">
        <v>2</v>
      </c>
      <c r="G849" s="86" t="n">
        <v>62.93</v>
      </c>
      <c r="H849" s="86">
        <f>ROUND(F849*G849,2)</f>
        <v/>
      </c>
      <c r="I849" s="81" t="n"/>
      <c r="J849" s="81" t="n"/>
    </row>
    <row r="850">
      <c r="A850" s="165" t="n">
        <v>834</v>
      </c>
      <c r="B850" s="92" t="n"/>
      <c r="C850" s="166" t="inlineStr">
        <is>
          <t>Прайс из СД ОП</t>
        </is>
      </c>
      <c r="D850" s="166" t="inlineStr">
        <is>
          <t>Переход. ф315/ф250</t>
        </is>
      </c>
      <c r="E850" s="165" t="inlineStr">
        <is>
          <t>шт.</t>
        </is>
      </c>
      <c r="F850" s="165" t="n">
        <v>1</v>
      </c>
      <c r="G850" s="86" t="n">
        <v>125.06</v>
      </c>
      <c r="H850" s="86">
        <f>ROUND(F850*G850,2)</f>
        <v/>
      </c>
      <c r="I850" s="81" t="n"/>
      <c r="J850" s="81" t="n"/>
    </row>
    <row r="851">
      <c r="A851" s="165" t="n">
        <v>835</v>
      </c>
      <c r="B851" s="92" t="n"/>
      <c r="C851" s="166" t="inlineStr">
        <is>
          <t>Прайс из СД ОП</t>
        </is>
      </c>
      <c r="D851" s="166" t="inlineStr">
        <is>
          <t>Заглушка 450*400</t>
        </is>
      </c>
      <c r="E851" s="165" t="inlineStr">
        <is>
          <t>шт.</t>
        </is>
      </c>
      <c r="F851" s="165" t="n">
        <v>1</v>
      </c>
      <c r="G851" s="86" t="n">
        <v>123.8</v>
      </c>
      <c r="H851" s="86">
        <f>ROUND(F851*G851,2)</f>
        <v/>
      </c>
      <c r="I851" s="81" t="n"/>
      <c r="J851" s="81" t="n"/>
    </row>
    <row r="852" ht="47.25" customHeight="1" s="73">
      <c r="A852" s="165" t="n">
        <v>836</v>
      </c>
      <c r="B852" s="92" t="n"/>
      <c r="C852" s="166" t="inlineStr">
        <is>
          <t>14.5.05.01-0012</t>
        </is>
      </c>
      <c r="D852" s="166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852" s="165" t="inlineStr">
        <is>
          <t>т</t>
        </is>
      </c>
      <c r="F852" s="165" t="n">
        <v>0.0070939</v>
      </c>
      <c r="G852" s="86" t="n">
        <v>16950</v>
      </c>
      <c r="H852" s="86">
        <f>ROUND(F852*G852,2)</f>
        <v/>
      </c>
      <c r="I852" s="81" t="n"/>
      <c r="J852" s="81" t="n"/>
    </row>
    <row r="853" ht="31.5" customHeight="1" s="73">
      <c r="A853" s="165" t="n">
        <v>837</v>
      </c>
      <c r="B853" s="92" t="n"/>
      <c r="C853" s="166" t="inlineStr">
        <is>
          <t>18.1.10.10-0032</t>
        </is>
      </c>
      <c r="D853" s="166" t="inlineStr">
        <is>
          <t>Смесители для душевых установок СМ-Д-ШЛ с душевой сеткой на гибком шланге</t>
        </is>
      </c>
      <c r="E853" s="165" t="inlineStr">
        <is>
          <t>компл</t>
        </is>
      </c>
      <c r="F853" s="165" t="n">
        <v>1</v>
      </c>
      <c r="G853" s="86" t="n">
        <v>119.57</v>
      </c>
      <c r="H853" s="86">
        <f>ROUND(F853*G853,2)</f>
        <v/>
      </c>
      <c r="I853" s="81" t="n"/>
      <c r="J853" s="81" t="n"/>
    </row>
    <row r="854">
      <c r="A854" s="165" t="n">
        <v>838</v>
      </c>
      <c r="B854" s="92" t="n"/>
      <c r="C854" s="166" t="inlineStr">
        <is>
          <t>Прайс из СД ОП</t>
        </is>
      </c>
      <c r="D854" s="166" t="inlineStr">
        <is>
          <t>Врезка прямая 450*450</t>
        </is>
      </c>
      <c r="E854" s="165" t="inlineStr">
        <is>
          <t>шт.</t>
        </is>
      </c>
      <c r="F854" s="165" t="n">
        <v>1</v>
      </c>
      <c r="G854" s="86" t="n">
        <v>119.18</v>
      </c>
      <c r="H854" s="86">
        <f>ROUND(F854*G854,2)</f>
        <v/>
      </c>
      <c r="I854" s="81" t="n"/>
      <c r="J854" s="81" t="n"/>
    </row>
    <row r="855">
      <c r="A855" s="165" t="n">
        <v>839</v>
      </c>
      <c r="B855" s="92" t="n"/>
      <c r="C855" s="166" t="inlineStr">
        <is>
          <t>Прайс из СД ОП</t>
        </is>
      </c>
      <c r="D855" s="166" t="inlineStr">
        <is>
          <t>Переход. 400*300/400*200</t>
        </is>
      </c>
      <c r="E855" s="165" t="inlineStr">
        <is>
          <t>шт.</t>
        </is>
      </c>
      <c r="F855" s="165" t="n">
        <v>1</v>
      </c>
      <c r="G855" s="86" t="n">
        <v>117.36</v>
      </c>
      <c r="H855" s="86">
        <f>ROUND(F855*G855,2)</f>
        <v/>
      </c>
      <c r="I855" s="81" t="n"/>
      <c r="J855" s="81" t="n"/>
    </row>
    <row r="856" ht="31.5" customHeight="1" s="73">
      <c r="A856" s="165" t="n">
        <v>840</v>
      </c>
      <c r="B856" s="92" t="n"/>
      <c r="C856" s="166" t="inlineStr">
        <is>
          <t>08.3.03.04-0032</t>
        </is>
      </c>
      <c r="D856" s="166" t="inlineStr">
        <is>
          <t>Проволока стальная низкоуглеродистая разного назначения оцинкованная, диаметр 0,55 мм</t>
        </is>
      </c>
      <c r="E856" s="165" t="inlineStr">
        <is>
          <t>т</t>
        </is>
      </c>
      <c r="F856" s="165" t="n">
        <v>0.007</v>
      </c>
      <c r="G856" s="86" t="n">
        <v>16700</v>
      </c>
      <c r="H856" s="86">
        <f>ROUND(F856*G856,2)</f>
        <v/>
      </c>
      <c r="I856" s="81" t="n"/>
      <c r="J856" s="81" t="n"/>
    </row>
    <row r="857">
      <c r="A857" s="165" t="n">
        <v>841</v>
      </c>
      <c r="B857" s="92" t="n"/>
      <c r="C857" s="166" t="inlineStr">
        <is>
          <t>Прайс из СД ОП</t>
        </is>
      </c>
      <c r="D857" s="166" t="inlineStr">
        <is>
          <t>Отвод 60гр. ф160</t>
        </is>
      </c>
      <c r="E857" s="165" t="inlineStr">
        <is>
          <t>шт.</t>
        </is>
      </c>
      <c r="F857" s="165" t="n">
        <v>2</v>
      </c>
      <c r="G857" s="86" t="n">
        <v>57.84</v>
      </c>
      <c r="H857" s="86">
        <f>ROUND(F857*G857,2)</f>
        <v/>
      </c>
      <c r="I857" s="81" t="n"/>
      <c r="J857" s="81" t="n"/>
    </row>
    <row r="858">
      <c r="A858" s="165" t="n">
        <v>842</v>
      </c>
      <c r="B858" s="92" t="n"/>
      <c r="C858" s="166" t="inlineStr">
        <is>
          <t>Прайс из СД ОП</t>
        </is>
      </c>
      <c r="D858" s="166" t="inlineStr">
        <is>
          <t>Врезка прямая 250*400</t>
        </is>
      </c>
      <c r="E858" s="165" t="inlineStr">
        <is>
          <t>шт.</t>
        </is>
      </c>
      <c r="F858" s="165" t="n">
        <v>1</v>
      </c>
      <c r="G858" s="86" t="n">
        <v>113.58</v>
      </c>
      <c r="H858" s="86">
        <f>ROUND(F858*G858,2)</f>
        <v/>
      </c>
      <c r="I858" s="81" t="n"/>
      <c r="J858" s="81" t="n"/>
    </row>
    <row r="859" ht="31.5" customHeight="1" s="73">
      <c r="A859" s="165" t="n">
        <v>843</v>
      </c>
      <c r="B859" s="92" t="n"/>
      <c r="C859" s="166" t="inlineStr">
        <is>
          <t>01.7.15.06-0121</t>
        </is>
      </c>
      <c r="D859" s="166" t="inlineStr">
        <is>
          <t>Гвозди строительные с плоской головкой, размер 1,6х50 мм</t>
        </is>
      </c>
      <c r="E859" s="165" t="inlineStr">
        <is>
          <t>т</t>
        </is>
      </c>
      <c r="F859" s="165" t="n">
        <v>0.0132702</v>
      </c>
      <c r="G859" s="86" t="n">
        <v>8475</v>
      </c>
      <c r="H859" s="86">
        <f>ROUND(F859*G859,2)</f>
        <v/>
      </c>
      <c r="I859" s="81" t="n"/>
      <c r="J859" s="81" t="n"/>
    </row>
    <row r="860">
      <c r="A860" s="165" t="n">
        <v>844</v>
      </c>
      <c r="B860" s="92" t="n"/>
      <c r="C860" s="166" t="inlineStr">
        <is>
          <t>Прайс из СД ОП</t>
        </is>
      </c>
      <c r="D860" s="166" t="inlineStr">
        <is>
          <t>Заглушка 450*350</t>
        </is>
      </c>
      <c r="E860" s="165" t="inlineStr">
        <is>
          <t>шт.</t>
        </is>
      </c>
      <c r="F860" s="165" t="n">
        <v>1</v>
      </c>
      <c r="G860" s="86" t="n">
        <v>111.2</v>
      </c>
      <c r="H860" s="86">
        <f>ROUND(F860*G860,2)</f>
        <v/>
      </c>
      <c r="I860" s="81" t="n"/>
      <c r="J860" s="81" t="n"/>
    </row>
    <row r="861">
      <c r="A861" s="165" t="n">
        <v>845</v>
      </c>
      <c r="B861" s="92" t="n"/>
      <c r="C861" s="166" t="inlineStr">
        <is>
          <t>Прайс из СД ОП</t>
        </is>
      </c>
      <c r="D861" s="166" t="inlineStr">
        <is>
          <t>Заглушка 600*300</t>
        </is>
      </c>
      <c r="E861" s="165" t="inlineStr">
        <is>
          <t>шт.</t>
        </is>
      </c>
      <c r="F861" s="165" t="n">
        <v>1</v>
      </c>
      <c r="G861" s="86" t="n">
        <v>109.66</v>
      </c>
      <c r="H861" s="86">
        <f>ROUND(F861*G861,2)</f>
        <v/>
      </c>
      <c r="I861" s="81" t="n"/>
      <c r="J861" s="81" t="n"/>
    </row>
    <row r="862" ht="31.5" customHeight="1" s="73">
      <c r="A862" s="165" t="n">
        <v>846</v>
      </c>
      <c r="B862" s="92" t="n"/>
      <c r="C862" s="166" t="inlineStr">
        <is>
          <t>10.3.02.03-0011</t>
        </is>
      </c>
      <c r="D862" s="166" t="inlineStr">
        <is>
          <t>Припои оловянно-свинцовые бессурьмянистые, марка ПОС30</t>
        </is>
      </c>
      <c r="E862" s="165" t="inlineStr">
        <is>
          <t>т</t>
        </is>
      </c>
      <c r="F862" s="165" t="n">
        <v>0.0015984</v>
      </c>
      <c r="G862" s="86" t="n">
        <v>68050</v>
      </c>
      <c r="H862" s="86">
        <f>ROUND(F862*G862,2)</f>
        <v/>
      </c>
      <c r="I862" s="81" t="n"/>
      <c r="J862" s="81" t="n"/>
    </row>
    <row r="863">
      <c r="A863" s="165" t="n">
        <v>847</v>
      </c>
      <c r="B863" s="92" t="n"/>
      <c r="C863" s="166" t="inlineStr">
        <is>
          <t>Прайс из СД ОП</t>
        </is>
      </c>
      <c r="D863" s="166" t="inlineStr">
        <is>
          <t>Переход. 400*250/300*250</t>
        </is>
      </c>
      <c r="E863" s="165" t="inlineStr">
        <is>
          <t>шт.</t>
        </is>
      </c>
      <c r="F863" s="165" t="n">
        <v>1</v>
      </c>
      <c r="G863" s="86" t="n">
        <v>108.4</v>
      </c>
      <c r="H863" s="86">
        <f>ROUND(F863*G863,2)</f>
        <v/>
      </c>
      <c r="I863" s="81" t="n"/>
      <c r="J863" s="81" t="n"/>
    </row>
    <row r="864">
      <c r="A864" s="165" t="n">
        <v>848</v>
      </c>
      <c r="B864" s="92" t="n"/>
      <c r="C864" s="166" t="inlineStr">
        <is>
          <t>Прайс из СД ОП</t>
        </is>
      </c>
      <c r="D864" s="166" t="inlineStr">
        <is>
          <t>Переход. 200*100/ф100</t>
        </is>
      </c>
      <c r="E864" s="165" t="inlineStr">
        <is>
          <t>шт.</t>
        </is>
      </c>
      <c r="F864" s="165" t="n">
        <v>1</v>
      </c>
      <c r="G864" s="86" t="n">
        <v>106.3</v>
      </c>
      <c r="H864" s="86">
        <f>ROUND(F864*G864,2)</f>
        <v/>
      </c>
      <c r="I864" s="81" t="n"/>
      <c r="J864" s="81" t="n"/>
    </row>
    <row r="865">
      <c r="A865" s="165" t="n">
        <v>849</v>
      </c>
      <c r="B865" s="92" t="n"/>
      <c r="C865" s="166" t="inlineStr">
        <is>
          <t>01.7.10.05-0001</t>
        </is>
      </c>
      <c r="D865" s="166" t="inlineStr">
        <is>
          <t>Кокс молотый</t>
        </is>
      </c>
      <c r="E865" s="165" t="inlineStr">
        <is>
          <t>т</t>
        </is>
      </c>
      <c r="F865" s="165" t="n">
        <v>0.1042083</v>
      </c>
      <c r="G865" s="86" t="n">
        <v>1013.7</v>
      </c>
      <c r="H865" s="86">
        <f>ROUND(F865*G865,2)</f>
        <v/>
      </c>
      <c r="I865" s="81" t="n"/>
      <c r="J865" s="81" t="n"/>
    </row>
    <row r="866">
      <c r="A866" s="165" t="n">
        <v>850</v>
      </c>
      <c r="B866" s="92" t="n"/>
      <c r="C866" s="166" t="inlineStr">
        <is>
          <t>Прайс из СД ОП</t>
        </is>
      </c>
      <c r="D866" s="166" t="inlineStr">
        <is>
          <t>Врезка прямая ф250</t>
        </is>
      </c>
      <c r="E866" s="165" t="inlineStr">
        <is>
          <t>шт.</t>
        </is>
      </c>
      <c r="F866" s="165" t="n">
        <v>2</v>
      </c>
      <c r="G866" s="86" t="n">
        <v>51.68</v>
      </c>
      <c r="H866" s="86">
        <f>ROUND(F866*G866,2)</f>
        <v/>
      </c>
      <c r="I866" s="81" t="n"/>
      <c r="J866" s="81" t="n"/>
    </row>
    <row r="867" ht="31.5" customHeight="1" s="73">
      <c r="A867" s="165" t="n">
        <v>851</v>
      </c>
      <c r="B867" s="92" t="n"/>
      <c r="C867" s="166" t="inlineStr">
        <is>
          <t>01.7.15.14-0033</t>
        </is>
      </c>
      <c r="D867" s="166" t="inlineStr">
        <is>
          <t>Шурупы с острым концом, для крепления плит к деревянному или стальному каркасу 4,2/25 мм</t>
        </is>
      </c>
      <c r="E867" s="165" t="inlineStr">
        <is>
          <t>1000 шт</t>
        </is>
      </c>
      <c r="F867" s="165" t="n">
        <v>0.925528</v>
      </c>
      <c r="G867" s="86" t="n">
        <v>109.49</v>
      </c>
      <c r="H867" s="86">
        <f>ROUND(F867*G867,2)</f>
        <v/>
      </c>
      <c r="I867" s="81" t="n"/>
      <c r="J867" s="81" t="n"/>
    </row>
    <row r="868">
      <c r="A868" s="165" t="n">
        <v>852</v>
      </c>
      <c r="B868" s="92" t="n"/>
      <c r="C868" s="166" t="inlineStr">
        <is>
          <t>01.7.20.08-0051</t>
        </is>
      </c>
      <c r="D868" s="166" t="inlineStr">
        <is>
          <t>Ветошь</t>
        </is>
      </c>
      <c r="E868" s="165" t="inlineStr">
        <is>
          <t>кг</t>
        </is>
      </c>
      <c r="F868" s="165" t="n">
        <v>54.104433</v>
      </c>
      <c r="G868" s="86" t="n">
        <v>1.82</v>
      </c>
      <c r="H868" s="86">
        <f>ROUND(F868*G868,2)</f>
        <v/>
      </c>
      <c r="I868" s="81" t="n"/>
      <c r="J868" s="81" t="n"/>
    </row>
    <row r="869" ht="78.75" customHeight="1" s="73">
      <c r="A869" s="165" t="n">
        <v>853</v>
      </c>
      <c r="B869" s="92" t="n"/>
      <c r="C869" s="166" t="inlineStr">
        <is>
          <t>20.4.03.02-0021</t>
        </is>
      </c>
      <c r="D869" s="166" t="inlineStr">
        <is>
          <t>Суппорт Mosaic</t>
        </is>
      </c>
      <c r="E869" s="165" t="inlineStr">
        <is>
          <t>100 шт</t>
        </is>
      </c>
      <c r="F869" s="165" t="n">
        <v>0.07000000000000001</v>
      </c>
      <c r="G869" s="86" t="n">
        <v>1405.17</v>
      </c>
      <c r="H869" s="86">
        <f>ROUND(F869*G869,2)</f>
        <v/>
      </c>
      <c r="I869" s="81" t="n"/>
      <c r="J869" s="81" t="n"/>
    </row>
    <row r="870" ht="47.25" customHeight="1" s="73">
      <c r="A870" s="165" t="n">
        <v>854</v>
      </c>
      <c r="B870" s="92" t="n"/>
      <c r="C870" s="166" t="inlineStr">
        <is>
          <t>24.3.02.01-0012</t>
        </is>
      </c>
      <c r="D870" s="166" t="inlineStr">
        <is>
          <t>Блок трубопровода полипропиленовый напорный с гильзами и креплениями для холодного и горячего водоснабжения, PPRS, SDR6, номинальное давление 2,0 МПа, размер 20х3,4 мм</t>
        </is>
      </c>
      <c r="E870" s="165" t="inlineStr">
        <is>
          <t>м</t>
        </is>
      </c>
      <c r="F870" s="165" t="n">
        <v>10</v>
      </c>
      <c r="G870" s="86" t="n">
        <v>9.789999999999999</v>
      </c>
      <c r="H870" s="86">
        <f>ROUND(F870*G870,2)</f>
        <v/>
      </c>
      <c r="I870" s="81" t="n"/>
      <c r="J870" s="81" t="n"/>
    </row>
    <row r="871">
      <c r="A871" s="165" t="n">
        <v>855</v>
      </c>
      <c r="B871" s="92" t="n"/>
      <c r="C871" s="166" t="inlineStr">
        <is>
          <t>Прайс из СД ОП</t>
        </is>
      </c>
      <c r="D871" s="166" t="inlineStr">
        <is>
          <t>Заглушка 350*350</t>
        </is>
      </c>
      <c r="E871" s="165" t="inlineStr">
        <is>
          <t>шт.</t>
        </is>
      </c>
      <c r="F871" s="165" t="n">
        <v>1</v>
      </c>
      <c r="G871" s="86" t="n">
        <v>97.47</v>
      </c>
      <c r="H871" s="86">
        <f>ROUND(F871*G871,2)</f>
        <v/>
      </c>
      <c r="I871" s="81" t="n"/>
      <c r="J871" s="81" t="n"/>
    </row>
    <row r="872">
      <c r="A872" s="165" t="n">
        <v>856</v>
      </c>
      <c r="B872" s="92" t="n"/>
      <c r="C872" s="166" t="inlineStr">
        <is>
          <t>20.2.01.05-0005</t>
        </is>
      </c>
      <c r="D872" s="166" t="inlineStr">
        <is>
          <t>Гильзы кабельные медные ГМ 16</t>
        </is>
      </c>
      <c r="E872" s="165" t="inlineStr">
        <is>
          <t>100 шт</t>
        </is>
      </c>
      <c r="F872" s="165" t="n">
        <v>0.675</v>
      </c>
      <c r="G872" s="86" t="n">
        <v>143</v>
      </c>
      <c r="H872" s="86">
        <f>ROUND(F872*G872,2)</f>
        <v/>
      </c>
      <c r="I872" s="81" t="n"/>
      <c r="J872" s="81" t="n"/>
    </row>
    <row r="873" ht="31.5" customHeight="1" s="73">
      <c r="A873" s="165" t="n">
        <v>857</v>
      </c>
      <c r="B873" s="92" t="n"/>
      <c r="C873" s="166" t="inlineStr">
        <is>
          <t>19.1.01.01-0021</t>
        </is>
      </c>
      <c r="D873" s="166" t="inlineStr">
        <is>
          <t>Воздуховоды типа: ALUDUCT (POLAR BEAR) неизолированные гибкие диаметром 127 мм</t>
        </is>
      </c>
      <c r="E873" s="165" t="inlineStr">
        <is>
          <t>м2</t>
        </is>
      </c>
      <c r="F873" s="165" t="n">
        <v>1.414</v>
      </c>
      <c r="G873" s="86" t="n">
        <v>66.31</v>
      </c>
      <c r="H873" s="86">
        <f>ROUND(F873*G873,2)</f>
        <v/>
      </c>
      <c r="I873" s="81" t="n"/>
      <c r="J873" s="81" t="n"/>
    </row>
    <row r="874" ht="31.5" customHeight="1" s="73">
      <c r="A874" s="165" t="n">
        <v>858</v>
      </c>
      <c r="B874" s="92" t="n"/>
      <c r="C874" s="166" t="inlineStr">
        <is>
          <t>10.1.02.02-0101</t>
        </is>
      </c>
      <c r="D874" s="166" t="inlineStr">
        <is>
          <t>Листы алюминиевые, марка АД1Н, толщина 0,5 мм</t>
        </is>
      </c>
      <c r="E874" s="165" t="inlineStr">
        <is>
          <t>кг</t>
        </is>
      </c>
      <c r="F874" s="165" t="n">
        <v>1.485</v>
      </c>
      <c r="G874" s="86" t="n">
        <v>60.23</v>
      </c>
      <c r="H874" s="86">
        <f>ROUND(F874*G874,2)</f>
        <v/>
      </c>
      <c r="I874" s="81" t="n"/>
      <c r="J874" s="81" t="n"/>
    </row>
    <row r="875" ht="31.5" customHeight="1" s="73">
      <c r="A875" s="165" t="n">
        <v>859</v>
      </c>
      <c r="B875" s="92" t="n"/>
      <c r="C875" s="166" t="inlineStr">
        <is>
          <t>24.3.01.06-0045</t>
        </is>
      </c>
      <c r="D875" s="166" t="inlineStr">
        <is>
          <t>Трубы ПВХ, номинальный внутренний диаметр 40 мм</t>
        </is>
      </c>
      <c r="E875" s="165" t="inlineStr">
        <is>
          <t>м</t>
        </is>
      </c>
      <c r="F875" s="165" t="n">
        <v>18</v>
      </c>
      <c r="G875" s="86" t="n">
        <v>4.9</v>
      </c>
      <c r="H875" s="86">
        <f>ROUND(F875*G875,2)</f>
        <v/>
      </c>
      <c r="I875" s="81" t="n"/>
      <c r="J875" s="81" t="n"/>
    </row>
    <row r="876" ht="78.75" customHeight="1" s="73">
      <c r="A876" s="165" t="n">
        <v>860</v>
      </c>
      <c r="B876" s="92" t="n"/>
      <c r="C876" s="166" t="inlineStr">
        <is>
          <t>Прайс из СД ОП</t>
        </is>
      </c>
      <c r="D876" s="166" t="inlineStr">
        <is>
          <t>Врезка прямая 200*200</t>
        </is>
      </c>
      <c r="E876" s="165" t="inlineStr">
        <is>
          <t>шт.</t>
        </is>
      </c>
      <c r="F876" s="165" t="n">
        <v>1</v>
      </c>
      <c r="G876" s="86" t="n">
        <v>85.70999999999999</v>
      </c>
      <c r="H876" s="86">
        <f>ROUND(F876*G876,2)</f>
        <v/>
      </c>
      <c r="I876" s="81" t="n"/>
      <c r="J876" s="81" t="n"/>
    </row>
    <row r="877" ht="31.5" customHeight="1" s="73">
      <c r="A877" s="165" t="n">
        <v>861</v>
      </c>
      <c r="B877" s="92" t="n"/>
      <c r="C877" s="166" t="inlineStr">
        <is>
          <t>Прайс из СД ОП</t>
        </is>
      </c>
      <c r="D877" s="166" t="inlineStr">
        <is>
          <t>Заглушка 400*250</t>
        </is>
      </c>
      <c r="E877" s="165" t="inlineStr">
        <is>
          <t>шт.</t>
        </is>
      </c>
      <c r="F877" s="165" t="n">
        <v>1</v>
      </c>
      <c r="G877" s="86" t="n">
        <v>84.73</v>
      </c>
      <c r="H877" s="86">
        <f>ROUND(F877*G877,2)</f>
        <v/>
      </c>
      <c r="I877" s="81" t="n"/>
      <c r="J877" s="81" t="n"/>
    </row>
    <row r="878" ht="47.25" customHeight="1" s="73">
      <c r="A878" s="165" t="n">
        <v>862</v>
      </c>
      <c r="B878" s="92" t="n"/>
      <c r="C878" s="166" t="inlineStr">
        <is>
          <t>12.2.07.05-0122</t>
        </is>
      </c>
      <c r="D878" s="166" t="inlineStr">
        <is>
          <t>Трубки теплоизоляционные из вспененного полиэтилена типа THERMAFLEX FRZ толщиной: 13 мм, диаметром 22 мм</t>
        </is>
      </c>
      <c r="E878" s="165" t="inlineStr">
        <is>
          <t>10 м</t>
        </is>
      </c>
      <c r="F878" s="165" t="n">
        <v>0.5</v>
      </c>
      <c r="G878" s="86" t="n">
        <v>168.7</v>
      </c>
      <c r="H878" s="86">
        <f>ROUND(F878*G878,2)</f>
        <v/>
      </c>
      <c r="I878" s="81" t="n"/>
      <c r="J878" s="81" t="n"/>
    </row>
    <row r="879">
      <c r="A879" s="165" t="n">
        <v>863</v>
      </c>
      <c r="B879" s="92" t="n"/>
      <c r="C879" s="166" t="inlineStr">
        <is>
          <t>08.3.12.01-0030</t>
        </is>
      </c>
      <c r="D879" s="166" t="inlineStr">
        <is>
          <t>Балки двутавровые № 60, марка стали Ст6пс</t>
        </is>
      </c>
      <c r="E879" s="165" t="inlineStr">
        <is>
          <t>т</t>
        </is>
      </c>
      <c r="F879" s="165" t="n">
        <v>0.0179487</v>
      </c>
      <c r="G879" s="86" t="n">
        <v>4669.23</v>
      </c>
      <c r="H879" s="86">
        <f>ROUND(F879*G879,2)</f>
        <v/>
      </c>
      <c r="I879" s="81" t="n"/>
      <c r="J879" s="81" t="n"/>
    </row>
    <row r="880" ht="47.25" customHeight="1" s="73">
      <c r="A880" s="165" t="n">
        <v>864</v>
      </c>
      <c r="B880" s="92" t="n"/>
      <c r="C880" s="166" t="inlineStr">
        <is>
          <t>20.2.01.05-0011</t>
        </is>
      </c>
      <c r="D880" s="166" t="inlineStr">
        <is>
          <t>Гильзы кабельные медные ГМ 120</t>
        </is>
      </c>
      <c r="E880" s="165" t="inlineStr">
        <is>
          <t>100 шт</t>
        </is>
      </c>
      <c r="F880" s="165" t="n">
        <v>0.06</v>
      </c>
      <c r="G880" s="86" t="n">
        <v>1333</v>
      </c>
      <c r="H880" s="86">
        <f>ROUND(F880*G880,2)</f>
        <v/>
      </c>
      <c r="I880" s="81" t="n"/>
      <c r="J880" s="81" t="n"/>
    </row>
    <row r="881">
      <c r="A881" s="165" t="n">
        <v>865</v>
      </c>
      <c r="B881" s="92" t="n"/>
      <c r="C881" s="166" t="inlineStr">
        <is>
          <t>01.3.01.01-0010</t>
        </is>
      </c>
      <c r="D881" s="166" t="inlineStr">
        <is>
          <t>Бензин-растворитель</t>
        </is>
      </c>
      <c r="E881" s="165" t="inlineStr">
        <is>
          <t>кг</t>
        </is>
      </c>
      <c r="F881" s="165" t="n">
        <v>12.5334</v>
      </c>
      <c r="G881" s="86" t="n">
        <v>6.15</v>
      </c>
      <c r="H881" s="86">
        <f>ROUND(F881*G881,2)</f>
        <v/>
      </c>
      <c r="I881" s="81" t="n"/>
      <c r="J881" s="81" t="n"/>
    </row>
    <row r="882">
      <c r="A882" s="165" t="n">
        <v>866</v>
      </c>
      <c r="B882" s="92" t="n"/>
      <c r="C882" s="166" t="inlineStr">
        <is>
          <t>14.5.09.04-0111</t>
        </is>
      </c>
      <c r="D882" s="166" t="inlineStr">
        <is>
          <t>Отвердитель № 1</t>
        </is>
      </c>
      <c r="E882" s="165" t="inlineStr">
        <is>
          <t>т</t>
        </is>
      </c>
      <c r="F882" s="165" t="n">
        <v>0.00112</v>
      </c>
      <c r="G882" s="86" t="n">
        <v>67872</v>
      </c>
      <c r="H882" s="86">
        <f>ROUND(F882*G882,2)</f>
        <v/>
      </c>
      <c r="I882" s="81" t="n"/>
      <c r="J882" s="81" t="n"/>
    </row>
    <row r="883">
      <c r="A883" s="165" t="n">
        <v>867</v>
      </c>
      <c r="B883" s="92" t="n"/>
      <c r="C883" s="166" t="inlineStr">
        <is>
          <t>14.5.09.01-0001</t>
        </is>
      </c>
      <c r="D883" s="166" t="inlineStr">
        <is>
          <t>Ацетон технический, сорт I</t>
        </is>
      </c>
      <c r="E883" s="165" t="inlineStr">
        <is>
          <t>т</t>
        </is>
      </c>
      <c r="F883" s="165" t="n">
        <v>0.009746100000000001</v>
      </c>
      <c r="G883" s="86" t="n">
        <v>7716.7</v>
      </c>
      <c r="H883" s="86">
        <f>ROUND(F883*G883,2)</f>
        <v/>
      </c>
      <c r="I883" s="81" t="n"/>
      <c r="J883" s="81" t="n"/>
    </row>
    <row r="884" ht="31.5" customHeight="1" s="73">
      <c r="A884" s="165" t="n">
        <v>868</v>
      </c>
      <c r="B884" s="92" t="n"/>
      <c r="C884" s="166" t="inlineStr">
        <is>
          <t>01.7.07.29-0031</t>
        </is>
      </c>
      <c r="D884" s="166" t="inlineStr">
        <is>
          <t>Каболка</t>
        </is>
      </c>
      <c r="E884" s="165" t="inlineStr">
        <is>
          <t>т</t>
        </is>
      </c>
      <c r="F884" s="165" t="n">
        <v>0.00243</v>
      </c>
      <c r="G884" s="86" t="n">
        <v>30030</v>
      </c>
      <c r="H884" s="86">
        <f>ROUND(F884*G884,2)</f>
        <v/>
      </c>
      <c r="I884" s="81" t="n"/>
      <c r="J884" s="81" t="n"/>
    </row>
    <row r="885">
      <c r="A885" s="165" t="n">
        <v>869</v>
      </c>
      <c r="B885" s="92" t="n"/>
      <c r="C885" s="166" t="inlineStr">
        <is>
          <t>09.2.01.05-0001</t>
        </is>
      </c>
      <c r="D885" s="166" t="inlineStr">
        <is>
          <t>Гребенка несущая</t>
        </is>
      </c>
      <c r="E885" s="165" t="inlineStr">
        <is>
          <t>м</t>
        </is>
      </c>
      <c r="F885" s="165" t="n">
        <v>3.43</v>
      </c>
      <c r="G885" s="86" t="n">
        <v>20.47</v>
      </c>
      <c r="H885" s="86">
        <f>ROUND(F885*G885,2)</f>
        <v/>
      </c>
      <c r="I885" s="81" t="n"/>
      <c r="J885" s="81" t="n"/>
    </row>
    <row r="886" ht="47.25" customHeight="1" s="73">
      <c r="A886" s="165" t="n">
        <v>870</v>
      </c>
      <c r="B886" s="92" t="n"/>
      <c r="C886" s="166" t="inlineStr">
        <is>
          <t>01.7.07.17-0001</t>
        </is>
      </c>
      <c r="D886" s="166" t="inlineStr">
        <is>
          <t>Аэросил А-175</t>
        </is>
      </c>
      <c r="E886" s="165" t="inlineStr">
        <is>
          <t>т</t>
        </is>
      </c>
      <c r="F886" s="165" t="n">
        <v>0.0007497</v>
      </c>
      <c r="G886" s="86" t="n">
        <v>90400</v>
      </c>
      <c r="H886" s="86">
        <f>ROUND(F886*G886,2)</f>
        <v/>
      </c>
      <c r="I886" s="81" t="n"/>
      <c r="J886" s="81" t="n"/>
    </row>
    <row r="887">
      <c r="A887" s="165" t="n">
        <v>871</v>
      </c>
      <c r="B887" s="92" t="n"/>
      <c r="C887" s="166" t="inlineStr">
        <is>
          <t>14.5.11.01-0001</t>
        </is>
      </c>
      <c r="D887" s="166" t="inlineStr">
        <is>
          <t>Шпатлевка клеевая</t>
        </is>
      </c>
      <c r="E887" s="165" t="inlineStr">
        <is>
          <t>т</t>
        </is>
      </c>
      <c r="F887" s="165" t="n">
        <v>0.0153104</v>
      </c>
      <c r="G887" s="86" t="n">
        <v>4294</v>
      </c>
      <c r="H887" s="86">
        <f>ROUND(F887*G887,2)</f>
        <v/>
      </c>
      <c r="I887" s="81" t="n"/>
      <c r="J887" s="81" t="n"/>
    </row>
    <row r="888">
      <c r="A888" s="165" t="n">
        <v>872</v>
      </c>
      <c r="B888" s="92" t="n"/>
      <c r="C888" s="166" t="inlineStr">
        <is>
          <t>01.7.20.04-0005</t>
        </is>
      </c>
      <c r="D888" s="166" t="inlineStr">
        <is>
          <t>Нитки швейные</t>
        </is>
      </c>
      <c r="E888" s="165" t="inlineStr">
        <is>
          <t>кг</t>
        </is>
      </c>
      <c r="F888" s="165" t="n">
        <v>0.4686</v>
      </c>
      <c r="G888" s="86" t="n">
        <v>133.05</v>
      </c>
      <c r="H888" s="86">
        <f>ROUND(F888*G888,2)</f>
        <v/>
      </c>
      <c r="I888" s="81" t="n"/>
      <c r="J888" s="81" t="n"/>
    </row>
    <row r="889" ht="47.25" customHeight="1" s="73">
      <c r="A889" s="165" t="n">
        <v>873</v>
      </c>
      <c r="B889" s="92" t="n"/>
      <c r="C889" s="166" t="inlineStr">
        <is>
          <t>01.7.15.14-0042</t>
        </is>
      </c>
      <c r="D889" s="166" t="inlineStr">
        <is>
          <t>Шурупы самонарезающий прокалывающий, для крепления металлических профилей или листовых деталей 3,5/9,5 мм</t>
        </is>
      </c>
      <c r="E889" s="165" t="inlineStr">
        <is>
          <t>100 шт</t>
        </is>
      </c>
      <c r="F889" s="165" t="n">
        <v>30.305912</v>
      </c>
      <c r="G889" s="86" t="n">
        <v>2</v>
      </c>
      <c r="H889" s="86">
        <f>ROUND(F889*G889,2)</f>
        <v/>
      </c>
      <c r="I889" s="81" t="n"/>
      <c r="J889" s="81" t="n"/>
    </row>
    <row r="890" ht="47.25" customHeight="1" s="73">
      <c r="A890" s="165" t="n">
        <v>874</v>
      </c>
      <c r="B890" s="92" t="n"/>
      <c r="C890" s="166" t="inlineStr">
        <is>
          <t>01.2.03.03-0062</t>
        </is>
      </c>
      <c r="D890" s="166" t="inlineStr">
        <is>
          <t>Мастика битумно-резиновая кровельная</t>
        </is>
      </c>
      <c r="E890" s="165" t="inlineStr">
        <is>
          <t>т</t>
        </is>
      </c>
      <c r="F890" s="165" t="n">
        <v>0.02952</v>
      </c>
      <c r="G890" s="86" t="n">
        <v>1995</v>
      </c>
      <c r="H890" s="86">
        <f>ROUND(F890*G890,2)</f>
        <v/>
      </c>
      <c r="I890" s="81" t="n"/>
      <c r="J890" s="81" t="n"/>
    </row>
    <row r="891">
      <c r="A891" s="165" t="n">
        <v>875</v>
      </c>
      <c r="B891" s="92" t="n"/>
      <c r="C891" s="166" t="inlineStr">
        <is>
          <t>20.2.02.01-0019</t>
        </is>
      </c>
      <c r="D891" s="166" t="inlineStr">
        <is>
          <t>Втулки изолирующие</t>
        </is>
      </c>
      <c r="E891" s="165" t="inlineStr">
        <is>
          <t>1000 шт</t>
        </is>
      </c>
      <c r="F891" s="165" t="n">
        <v>0.21638</v>
      </c>
      <c r="G891" s="86" t="n">
        <v>270</v>
      </c>
      <c r="H891" s="86">
        <f>ROUND(F891*G891,2)</f>
        <v/>
      </c>
      <c r="I891" s="81" t="n"/>
      <c r="J891" s="81" t="n"/>
    </row>
    <row r="892" ht="31.5" customHeight="1" s="73">
      <c r="A892" s="165" t="n">
        <v>876</v>
      </c>
      <c r="B892" s="92" t="n"/>
      <c r="C892" s="166" t="inlineStr">
        <is>
          <t>01.7.06.11-0013</t>
        </is>
      </c>
      <c r="D892" s="166" t="inlineStr">
        <is>
          <t>Лента уплотнительная шириной 70 мм</t>
        </is>
      </c>
      <c r="E892" s="165" t="inlineStr">
        <is>
          <t>м</t>
        </is>
      </c>
      <c r="F892" s="165" t="n">
        <v>52.37</v>
      </c>
      <c r="G892" s="86" t="n">
        <v>1.09</v>
      </c>
      <c r="H892" s="86">
        <f>ROUND(F892*G892,2)</f>
        <v/>
      </c>
      <c r="I892" s="81" t="n"/>
      <c r="J892" s="81" t="n"/>
    </row>
    <row r="893" ht="31.5" customHeight="1" s="73">
      <c r="A893" s="165" t="n">
        <v>877</v>
      </c>
      <c r="B893" s="92" t="n"/>
      <c r="C893" s="166" t="inlineStr">
        <is>
          <t>08.3.03.05-0002</t>
        </is>
      </c>
      <c r="D893" s="166" t="inlineStr">
        <is>
          <t>Проволока канатная оцинкованная, диаметр 3 мм</t>
        </is>
      </c>
      <c r="E893" s="165" t="inlineStr">
        <is>
          <t>т</t>
        </is>
      </c>
      <c r="F893" s="165" t="n">
        <v>0.0067068</v>
      </c>
      <c r="G893" s="86" t="n">
        <v>8190</v>
      </c>
      <c r="H893" s="86">
        <f>ROUND(F893*G893,2)</f>
        <v/>
      </c>
      <c r="I893" s="81" t="n"/>
      <c r="J893" s="81" t="n"/>
    </row>
    <row r="894">
      <c r="A894" s="165" t="n">
        <v>878</v>
      </c>
      <c r="B894" s="92" t="n"/>
      <c r="C894" s="166" t="inlineStr">
        <is>
          <t>01.7.12.16-0021</t>
        </is>
      </c>
      <c r="D894" s="166" t="inlineStr">
        <is>
          <t>Геоткань</t>
        </is>
      </c>
      <c r="E894" s="165" t="inlineStr">
        <is>
          <t>м2</t>
        </is>
      </c>
      <c r="F894" s="165" t="n">
        <v>1.68732</v>
      </c>
      <c r="G894" s="86" t="n">
        <v>32.3</v>
      </c>
      <c r="H894" s="86">
        <f>ROUND(F894*G894,2)</f>
        <v/>
      </c>
      <c r="I894" s="81" t="n"/>
      <c r="J894" s="81" t="n"/>
    </row>
    <row r="895" ht="63" customHeight="1" s="73">
      <c r="A895" s="165" t="n">
        <v>879</v>
      </c>
      <c r="B895" s="92" t="n"/>
      <c r="C895" s="166" t="inlineStr">
        <is>
          <t>20.5.04.10-0011</t>
        </is>
      </c>
      <c r="D895" s="166" t="inlineStr">
        <is>
          <t>Сжимы соединительные</t>
        </is>
      </c>
      <c r="E895" s="165" t="inlineStr">
        <is>
          <t>100 шт</t>
        </is>
      </c>
      <c r="F895" s="165" t="n">
        <v>0.5406</v>
      </c>
      <c r="G895" s="86" t="n">
        <v>100</v>
      </c>
      <c r="H895" s="86">
        <f>ROUND(F895*G895,2)</f>
        <v/>
      </c>
      <c r="I895" s="81" t="n"/>
      <c r="J895" s="81" t="n"/>
    </row>
    <row r="896" ht="31.5" customHeight="1" s="73">
      <c r="A896" s="165" t="n">
        <v>880</v>
      </c>
      <c r="B896" s="92" t="n"/>
      <c r="C896" s="166" t="inlineStr">
        <is>
          <t>08.2.02.11-0007</t>
        </is>
      </c>
      <c r="D896" s="16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896" s="165" t="inlineStr">
        <is>
          <t>10 м</t>
        </is>
      </c>
      <c r="F896" s="165" t="n">
        <v>1.0458185</v>
      </c>
      <c r="G896" s="86" t="n">
        <v>50.24</v>
      </c>
      <c r="H896" s="86">
        <f>ROUND(F896*G896,2)</f>
        <v/>
      </c>
      <c r="I896" s="81" t="n"/>
      <c r="J896" s="81" t="n"/>
    </row>
    <row r="897" ht="31.5" customHeight="1" s="73">
      <c r="A897" s="165" t="n">
        <v>881</v>
      </c>
      <c r="B897" s="92" t="n"/>
      <c r="C897" s="166" t="inlineStr">
        <is>
          <t>14.4.04.09-0017</t>
        </is>
      </c>
      <c r="D897" s="166" t="inlineStr">
        <is>
          <t>Эмаль ХВ-124, защитная, зеленая</t>
        </is>
      </c>
      <c r="E897" s="165" t="inlineStr">
        <is>
          <t>т</t>
        </is>
      </c>
      <c r="F897" s="165" t="n">
        <v>0.00181</v>
      </c>
      <c r="G897" s="86" t="n">
        <v>28300.4</v>
      </c>
      <c r="H897" s="86">
        <f>ROUND(F897*G897,2)</f>
        <v/>
      </c>
      <c r="I897" s="81" t="n"/>
      <c r="J897" s="81" t="n"/>
    </row>
    <row r="898" ht="31.5" customHeight="1" s="73">
      <c r="A898" s="165" t="n">
        <v>882</v>
      </c>
      <c r="B898" s="92" t="n"/>
      <c r="C898" s="166" t="inlineStr">
        <is>
          <t>01.1.02.08-0002</t>
        </is>
      </c>
      <c r="D898" s="166" t="inlineStr">
        <is>
          <t>Прокладки из паронита ПМБ, толщина 1 мм, диаметр 100 мм</t>
        </is>
      </c>
      <c r="E898" s="165" t="inlineStr">
        <is>
          <t>1000 шт</t>
        </is>
      </c>
      <c r="F898" s="165" t="n">
        <v>0.008999999999999999</v>
      </c>
      <c r="G898" s="86" t="n">
        <v>5650</v>
      </c>
      <c r="H898" s="86">
        <f>ROUND(F898*G898,2)</f>
        <v/>
      </c>
      <c r="I898" s="81" t="n"/>
      <c r="J898" s="81" t="n"/>
    </row>
    <row r="899" ht="63" customHeight="1" s="73">
      <c r="A899" s="165" t="n">
        <v>883</v>
      </c>
      <c r="B899" s="92" t="n"/>
      <c r="C899" s="166" t="inlineStr">
        <is>
          <t>01.3.01.06-0050</t>
        </is>
      </c>
      <c r="D899" s="166" t="inlineStr">
        <is>
          <t>Смазка универсальная тугоплавкая УТ (консталин жировой)</t>
        </is>
      </c>
      <c r="E899" s="165" t="inlineStr">
        <is>
          <t>т</t>
        </is>
      </c>
      <c r="F899" s="165" t="n">
        <v>0.002847</v>
      </c>
      <c r="G899" s="86" t="n">
        <v>17500</v>
      </c>
      <c r="H899" s="86">
        <f>ROUND(F899*G899,2)</f>
        <v/>
      </c>
      <c r="I899" s="81" t="n"/>
      <c r="J899" s="81" t="n"/>
    </row>
    <row r="900">
      <c r="A900" s="165" t="n">
        <v>884</v>
      </c>
      <c r="B900" s="92" t="n"/>
      <c r="C900" s="166" t="inlineStr">
        <is>
          <t>09.2.01.05-0091</t>
        </is>
      </c>
      <c r="D900" s="166" t="inlineStr">
        <is>
          <t>Уголок декоративный (пристенный)</t>
        </is>
      </c>
      <c r="E900" s="165" t="inlineStr">
        <is>
          <t>м</t>
        </is>
      </c>
      <c r="F900" s="165" t="n">
        <v>7.84</v>
      </c>
      <c r="G900" s="86" t="n">
        <v>6.28</v>
      </c>
      <c r="H900" s="86">
        <f>ROUND(F900*G900,2)</f>
        <v/>
      </c>
      <c r="I900" s="81" t="n"/>
      <c r="J900" s="81" t="n"/>
    </row>
    <row r="901">
      <c r="A901" s="165" t="n">
        <v>885</v>
      </c>
      <c r="B901" s="92" t="n"/>
      <c r="C901" s="166" t="inlineStr">
        <is>
          <t>20.2.01.05-0009</t>
        </is>
      </c>
      <c r="D901" s="166" t="inlineStr">
        <is>
          <t>Гильзы кабельные медные ГМ 70</t>
        </is>
      </c>
      <c r="E901" s="165" t="inlineStr">
        <is>
          <t>100 шт</t>
        </is>
      </c>
      <c r="F901" s="165" t="n">
        <v>0.1</v>
      </c>
      <c r="G901" s="86" t="n">
        <v>491</v>
      </c>
      <c r="H901" s="86">
        <f>ROUND(F901*G901,2)</f>
        <v/>
      </c>
      <c r="I901" s="81" t="n"/>
      <c r="J901" s="81" t="n"/>
    </row>
    <row r="902" ht="31.5" customHeight="1" s="73">
      <c r="A902" s="165" t="n">
        <v>886</v>
      </c>
      <c r="B902" s="92" t="n"/>
      <c r="C902" s="166" t="inlineStr">
        <is>
          <t>24.3.04.01-0011</t>
        </is>
      </c>
      <c r="D902" s="166" t="inlineStr">
        <is>
          <t>Трубы винипластовые, номинальный внутренний диаметр 16 мм</t>
        </is>
      </c>
      <c r="E902" s="165" t="inlineStr">
        <is>
          <t>м</t>
        </is>
      </c>
      <c r="F902" s="165" t="n">
        <v>10</v>
      </c>
      <c r="G902" s="86" t="n">
        <v>4.86</v>
      </c>
      <c r="H902" s="86">
        <f>ROUND(F902*G902,2)</f>
        <v/>
      </c>
      <c r="I902" s="81" t="n"/>
      <c r="J902" s="81" t="n"/>
    </row>
    <row r="903">
      <c r="A903" s="165" t="n">
        <v>887</v>
      </c>
      <c r="B903" s="92" t="n"/>
      <c r="C903" s="166" t="inlineStr">
        <is>
          <t>Прайс из СД ОП</t>
        </is>
      </c>
      <c r="D903" s="166" t="inlineStr">
        <is>
          <t>Заглушка ф250</t>
        </is>
      </c>
      <c r="E903" s="165" t="inlineStr">
        <is>
          <t>шт.</t>
        </is>
      </c>
      <c r="F903" s="165" t="n">
        <v>1</v>
      </c>
      <c r="G903" s="86" t="n">
        <v>47.9</v>
      </c>
      <c r="H903" s="86">
        <f>ROUND(F903*G903,2)</f>
        <v/>
      </c>
      <c r="I903" s="81" t="n"/>
      <c r="J903" s="81" t="n"/>
    </row>
    <row r="904">
      <c r="A904" s="165" t="n">
        <v>888</v>
      </c>
      <c r="B904" s="92" t="n"/>
      <c r="C904" s="166" t="inlineStr">
        <is>
          <t>20.2.01.05-0012</t>
        </is>
      </c>
      <c r="D904" s="166" t="inlineStr">
        <is>
          <t>Гильзы кабельные медные ГМ 150</t>
        </is>
      </c>
      <c r="E904" s="165" t="inlineStr">
        <is>
          <t>100 шт</t>
        </is>
      </c>
      <c r="F904" s="165" t="n">
        <v>0.025</v>
      </c>
      <c r="G904" s="86" t="n">
        <v>1787</v>
      </c>
      <c r="H904" s="86">
        <f>ROUND(F904*G904,2)</f>
        <v/>
      </c>
      <c r="I904" s="81" t="n"/>
      <c r="J904" s="81" t="n"/>
    </row>
    <row r="905" ht="47.25" customHeight="1" s="73">
      <c r="A905" s="165" t="n">
        <v>889</v>
      </c>
      <c r="B905" s="92" t="n"/>
      <c r="C905" s="166" t="inlineStr">
        <is>
          <t>03.2.02.11-0001</t>
        </is>
      </c>
      <c r="D905" s="166" t="inlineStr">
        <is>
          <t>Цемент для приготовления раствора в построечных условиях</t>
        </is>
      </c>
      <c r="E905" s="165" t="inlineStr">
        <is>
          <t>т</t>
        </is>
      </c>
      <c r="F905" s="165" t="n">
        <v>0.14634</v>
      </c>
      <c r="G905" s="86" t="n">
        <v>300</v>
      </c>
      <c r="H905" s="86">
        <f>ROUND(F905*G905,2)</f>
        <v/>
      </c>
      <c r="I905" s="81" t="n"/>
      <c r="J905" s="81" t="n"/>
    </row>
    <row r="906" ht="31.5" customHeight="1" s="73">
      <c r="A906" s="165" t="n">
        <v>890</v>
      </c>
      <c r="B906" s="92" t="n"/>
      <c r="C906" s="166" t="inlineStr">
        <is>
          <t>22.2.02.11-0051</t>
        </is>
      </c>
      <c r="D906" s="166" t="inlineStr">
        <is>
          <t>Гайки установочные заземляющие</t>
        </is>
      </c>
      <c r="E906" s="165" t="inlineStr">
        <is>
          <t>100 шт</t>
        </is>
      </c>
      <c r="F906" s="165" t="n">
        <v>0.4865</v>
      </c>
      <c r="G906" s="86" t="n">
        <v>88.5</v>
      </c>
      <c r="H906" s="86">
        <f>ROUND(F906*G906,2)</f>
        <v/>
      </c>
      <c r="I906" s="81" t="n"/>
      <c r="J906" s="81" t="n"/>
    </row>
    <row r="907" ht="47.25" customHeight="1" s="73">
      <c r="A907" s="165" t="n">
        <v>891</v>
      </c>
      <c r="B907" s="92" t="n"/>
      <c r="C907" s="166" t="inlineStr">
        <is>
          <t>18.2.06.09-0005</t>
        </is>
      </c>
      <c r="D907" s="166" t="inlineStr">
        <is>
          <t>Сифоны полимерные, бутылочные унифицированные с выпуском и вертикальным отводом для моек и умывальников</t>
        </is>
      </c>
      <c r="E907" s="165" t="inlineStr">
        <is>
          <t>компл</t>
        </is>
      </c>
      <c r="F907" s="165" t="n">
        <v>2</v>
      </c>
      <c r="G907" s="86" t="n">
        <v>20.95</v>
      </c>
      <c r="H907" s="86">
        <f>ROUND(F907*G907,2)</f>
        <v/>
      </c>
      <c r="I907" s="81" t="n"/>
      <c r="J907" s="81" t="n"/>
    </row>
    <row r="908">
      <c r="A908" s="165" t="n">
        <v>892</v>
      </c>
      <c r="B908" s="92" t="n"/>
      <c r="C908" s="166" t="inlineStr">
        <is>
          <t>01.7.07.20-0002</t>
        </is>
      </c>
      <c r="D908" s="166" t="inlineStr">
        <is>
          <t>Тальк молотый, сорт I</t>
        </is>
      </c>
      <c r="E908" s="165" t="inlineStr">
        <is>
          <t>т</t>
        </is>
      </c>
      <c r="F908" s="165" t="n">
        <v>0.022843</v>
      </c>
      <c r="G908" s="86" t="n">
        <v>1820</v>
      </c>
      <c r="H908" s="86">
        <f>ROUND(F908*G908,2)</f>
        <v/>
      </c>
      <c r="I908" s="81" t="n"/>
      <c r="J908" s="81" t="n"/>
    </row>
    <row r="909" ht="31.5" customHeight="1" s="73">
      <c r="A909" s="165" t="n">
        <v>893</v>
      </c>
      <c r="B909" s="92" t="n"/>
      <c r="C909" s="166" t="inlineStr">
        <is>
          <t>19.1.01.01-0022</t>
        </is>
      </c>
      <c r="D909" s="166" t="inlineStr">
        <is>
          <t>Воздуховоды типа: ALUDUCT (POLAR BEAR) неизолированные гибкие диаметром 160 мм</t>
        </is>
      </c>
      <c r="E909" s="165" t="inlineStr">
        <is>
          <t>м2</t>
        </is>
      </c>
      <c r="F909" s="165" t="n">
        <v>0.60288</v>
      </c>
      <c r="G909" s="86" t="n">
        <v>67.95</v>
      </c>
      <c r="H909" s="86">
        <f>ROUND(F909*G909,2)</f>
        <v/>
      </c>
      <c r="I909" s="81" t="n"/>
      <c r="J909" s="81" t="n"/>
    </row>
    <row r="910">
      <c r="A910" s="165" t="n">
        <v>894</v>
      </c>
      <c r="B910" s="92" t="n"/>
      <c r="C910" s="166" t="inlineStr">
        <is>
          <t>14.5.01.07-1000</t>
        </is>
      </c>
      <c r="D910" s="166" t="inlineStr">
        <is>
          <t>Герметик клей силиконовый</t>
        </is>
      </c>
      <c r="E910" s="165" t="inlineStr">
        <is>
          <t>л</t>
        </is>
      </c>
      <c r="F910" s="165" t="n">
        <v>0.31</v>
      </c>
      <c r="G910" s="86" t="n">
        <v>131.35</v>
      </c>
      <c r="H910" s="86">
        <f>ROUND(F910*G910,2)</f>
        <v/>
      </c>
      <c r="I910" s="81" t="n"/>
      <c r="J910" s="81" t="n"/>
    </row>
    <row r="911">
      <c r="A911" s="165" t="n">
        <v>895</v>
      </c>
      <c r="B911" s="92" t="n"/>
      <c r="C911" s="166" t="inlineStr">
        <is>
          <t>Прайс из СД ОП</t>
        </is>
      </c>
      <c r="D911" s="166" t="inlineStr">
        <is>
          <t>Заглушка 200</t>
        </is>
      </c>
      <c r="E911" s="165" t="inlineStr">
        <is>
          <t>шт.</t>
        </is>
      </c>
      <c r="F911" s="165" t="n">
        <v>1</v>
      </c>
      <c r="G911" s="86" t="n">
        <v>39.07</v>
      </c>
      <c r="H911" s="86">
        <f>ROUND(F911*G911,2)</f>
        <v/>
      </c>
      <c r="I911" s="81" t="n"/>
      <c r="J911" s="81" t="n"/>
    </row>
    <row r="912" ht="47.25" customHeight="1" s="73">
      <c r="A912" s="165" t="n">
        <v>896</v>
      </c>
      <c r="B912" s="92" t="n"/>
      <c r="C912" s="166" t="inlineStr">
        <is>
          <t>21.2.01.02-0141</t>
        </is>
      </c>
      <c r="D912" s="166" t="inlineStr">
        <is>
          <t>Провод неизолированный для воздушных линий электропередачи медные, марка М, сечение 4 мм2</t>
        </is>
      </c>
      <c r="E912" s="165" t="inlineStr">
        <is>
          <t>т</t>
        </is>
      </c>
      <c r="F912" s="165" t="n">
        <v>0.0003978</v>
      </c>
      <c r="G912" s="86" t="n">
        <v>96440</v>
      </c>
      <c r="H912" s="86">
        <f>ROUND(F912*G912,2)</f>
        <v/>
      </c>
      <c r="I912" s="81" t="n"/>
      <c r="J912" s="81" t="n"/>
    </row>
    <row r="913" ht="31.5" customHeight="1" s="73">
      <c r="A913" s="165" t="n">
        <v>897</v>
      </c>
      <c r="B913" s="92" t="n"/>
      <c r="C913" s="166" t="inlineStr">
        <is>
          <t>18.1.10.08-0001</t>
        </is>
      </c>
      <c r="D913" s="166" t="inlineStr">
        <is>
          <t>Кран водоразборный для раковин и моек, латунный, настенный, полированный</t>
        </is>
      </c>
      <c r="E913" s="165" t="inlineStr">
        <is>
          <t>шт</t>
        </is>
      </c>
      <c r="F913" s="165" t="n">
        <v>1</v>
      </c>
      <c r="G913" s="86" t="n">
        <v>37.8</v>
      </c>
      <c r="H913" s="86">
        <f>ROUND(F913*G913,2)</f>
        <v/>
      </c>
      <c r="I913" s="81" t="n"/>
      <c r="J913" s="81" t="n"/>
    </row>
    <row r="914" ht="31.5" customHeight="1" s="73">
      <c r="A914" s="165" t="n">
        <v>898</v>
      </c>
      <c r="B914" s="92" t="n"/>
      <c r="C914" s="166" t="inlineStr">
        <is>
          <t>24.3.01.01-0002</t>
        </is>
      </c>
      <c r="D914" s="166" t="inlineStr">
        <is>
          <t>Трубка полихлорвиниловая</t>
        </is>
      </c>
      <c r="E914" s="165" t="inlineStr">
        <is>
          <t>кг</t>
        </is>
      </c>
      <c r="F914" s="165" t="n">
        <v>1.014</v>
      </c>
      <c r="G914" s="86" t="n">
        <v>35.7</v>
      </c>
      <c r="H914" s="86">
        <f>ROUND(F914*G914,2)</f>
        <v/>
      </c>
      <c r="I914" s="81" t="n"/>
      <c r="J914" s="81" t="n"/>
    </row>
    <row r="915" ht="47.25" customHeight="1" s="73">
      <c r="A915" s="165" t="n">
        <v>899</v>
      </c>
      <c r="B915" s="92" t="n"/>
      <c r="C915" s="166" t="inlineStr">
        <is>
          <t>04.3.02.14-0101</t>
        </is>
      </c>
      <c r="D915" s="166" t="inlineStr">
        <is>
          <t>Смеси сухие известково-карбонатные штукатурные</t>
        </is>
      </c>
      <c r="E915" s="165" t="inlineStr">
        <is>
          <t>т</t>
        </is>
      </c>
      <c r="F915" s="165" t="n">
        <v>0.02365</v>
      </c>
      <c r="G915" s="86" t="n">
        <v>1470</v>
      </c>
      <c r="H915" s="86">
        <f>ROUND(F915*G915,2)</f>
        <v/>
      </c>
      <c r="I915" s="81" t="n"/>
      <c r="J915" s="81" t="n"/>
    </row>
    <row r="916">
      <c r="A916" s="165" t="n">
        <v>900</v>
      </c>
      <c r="B916" s="92" t="n"/>
      <c r="C916" s="166" t="inlineStr">
        <is>
          <t>20.1.02.06-0031</t>
        </is>
      </c>
      <c r="D916" s="166" t="inlineStr">
        <is>
          <t>Припой</t>
        </is>
      </c>
      <c r="E916" s="165" t="inlineStr">
        <is>
          <t>кг</t>
        </is>
      </c>
      <c r="F916" s="165" t="n">
        <v>0.399</v>
      </c>
      <c r="G916" s="86" t="n">
        <v>85.97</v>
      </c>
      <c r="H916" s="86">
        <f>ROUND(F916*G916,2)</f>
        <v/>
      </c>
      <c r="I916" s="81" t="n"/>
      <c r="J916" s="81" t="n"/>
    </row>
    <row r="917" ht="31.5" customHeight="1" s="73">
      <c r="A917" s="165" t="n">
        <v>901</v>
      </c>
      <c r="B917" s="92" t="n"/>
      <c r="C917" s="166" t="inlineStr">
        <is>
          <t>01.7.15.04-0056</t>
        </is>
      </c>
      <c r="D917" s="166" t="inlineStr">
        <is>
          <t>Винты самонарезающие, с уплотнительной прокладкой, размер 4,8х35 мм</t>
        </is>
      </c>
      <c r="E917" s="165" t="inlineStr">
        <is>
          <t>100 шт</t>
        </is>
      </c>
      <c r="F917" s="165" t="n">
        <v>1.6</v>
      </c>
      <c r="G917" s="86" t="n">
        <v>20</v>
      </c>
      <c r="H917" s="86">
        <f>ROUND(F917*G917,2)</f>
        <v/>
      </c>
      <c r="I917" s="81" t="n"/>
      <c r="J917" s="81" t="n"/>
    </row>
    <row r="918" ht="31.5" customHeight="1" s="73">
      <c r="A918" s="165" t="n">
        <v>902</v>
      </c>
      <c r="B918" s="92" t="n"/>
      <c r="C918" s="166" t="inlineStr">
        <is>
          <t>23.8.03.12-0011</t>
        </is>
      </c>
      <c r="D918" s="166" t="inlineStr">
        <is>
          <t>Фасонные части стальные сварные, номинальный диаметр до 800 мм</t>
        </is>
      </c>
      <c r="E918" s="165" t="inlineStr">
        <is>
          <t>т</t>
        </is>
      </c>
      <c r="F918" s="165" t="n">
        <v>0.00558</v>
      </c>
      <c r="G918" s="86" t="n">
        <v>5500</v>
      </c>
      <c r="H918" s="86">
        <f>ROUND(F918*G918,2)</f>
        <v/>
      </c>
      <c r="I918" s="81" t="n"/>
      <c r="J918" s="81" t="n"/>
    </row>
    <row r="919" ht="31.5" customHeight="1" s="73">
      <c r="A919" s="165" t="n">
        <v>903</v>
      </c>
      <c r="B919" s="92" t="n"/>
      <c r="C919" s="166" t="inlineStr">
        <is>
          <t>24.3.05.12-0001</t>
        </is>
      </c>
      <c r="D919" s="166" t="inlineStr">
        <is>
          <t>Ревизия полипропиленовая с крышкой, номинальный внутренний диаметр 100 мм</t>
        </is>
      </c>
      <c r="E919" s="165" t="inlineStr">
        <is>
          <t>шт</t>
        </is>
      </c>
      <c r="F919" s="165" t="n">
        <v>2</v>
      </c>
      <c r="G919" s="86" t="n">
        <v>15.18</v>
      </c>
      <c r="H919" s="86">
        <f>ROUND(F919*G919,2)</f>
        <v/>
      </c>
      <c r="I919" s="81" t="n"/>
      <c r="J919" s="81" t="n"/>
    </row>
    <row r="920" ht="31.5" customHeight="1" s="73">
      <c r="A920" s="165" t="n">
        <v>904</v>
      </c>
      <c r="B920" s="92" t="n"/>
      <c r="C920" s="166" t="inlineStr">
        <is>
          <t>20.2.01.05-0003</t>
        </is>
      </c>
      <c r="D920" s="166" t="inlineStr">
        <is>
          <t>Гильзы кабельные медные ГМ 6</t>
        </is>
      </c>
      <c r="E920" s="165" t="inlineStr">
        <is>
          <t>100 шт</t>
        </is>
      </c>
      <c r="F920" s="165" t="n">
        <v>0.275</v>
      </c>
      <c r="G920" s="86" t="n">
        <v>110</v>
      </c>
      <c r="H920" s="86">
        <f>ROUND(F920*G920,2)</f>
        <v/>
      </c>
      <c r="I920" s="81" t="n"/>
      <c r="J920" s="81" t="n"/>
    </row>
    <row r="921">
      <c r="A921" s="165" t="n">
        <v>905</v>
      </c>
      <c r="B921" s="92" t="n"/>
      <c r="C921" s="166" t="inlineStr">
        <is>
          <t>20.2.02.01-0013</t>
        </is>
      </c>
      <c r="D921" s="166" t="inlineStr">
        <is>
          <t>Втулки, диаметр 28 мм</t>
        </is>
      </c>
      <c r="E921" s="165" t="inlineStr">
        <is>
          <t>1000 шт</t>
        </is>
      </c>
      <c r="F921" s="165" t="n">
        <v>0.1647</v>
      </c>
      <c r="G921" s="86" t="n">
        <v>176.21</v>
      </c>
      <c r="H921" s="86">
        <f>ROUND(F921*G921,2)</f>
        <v/>
      </c>
      <c r="I921" s="81" t="n"/>
      <c r="J921" s="81" t="n"/>
    </row>
    <row r="922">
      <c r="A922" s="165" t="n">
        <v>906</v>
      </c>
      <c r="B922" s="92" t="n"/>
      <c r="C922" s="166" t="inlineStr">
        <is>
          <t>Прайс из СД ОП</t>
        </is>
      </c>
      <c r="D922" s="166" t="inlineStr">
        <is>
          <t>Врезка прямая ф100</t>
        </is>
      </c>
      <c r="E922" s="165" t="inlineStr">
        <is>
          <t>шт.</t>
        </is>
      </c>
      <c r="F922" s="165" t="n">
        <v>1</v>
      </c>
      <c r="G922" s="86" t="n">
        <v>28.29</v>
      </c>
      <c r="H922" s="86">
        <f>ROUND(F922*G922,2)</f>
        <v/>
      </c>
      <c r="I922" s="81" t="n"/>
      <c r="J922" s="81" t="n"/>
    </row>
    <row r="923">
      <c r="A923" s="165" t="n">
        <v>907</v>
      </c>
      <c r="B923" s="92" t="n"/>
      <c r="C923" s="166" t="inlineStr">
        <is>
          <t>01.7.15.10-0057</t>
        </is>
      </c>
      <c r="D923" s="166" t="inlineStr">
        <is>
          <t>Скобы скрепляющие и для подвеса</t>
        </is>
      </c>
      <c r="E923" s="165" t="inlineStr">
        <is>
          <t>кг</t>
        </is>
      </c>
      <c r="F923" s="165" t="n">
        <v>4</v>
      </c>
      <c r="G923" s="86" t="n">
        <v>6.5</v>
      </c>
      <c r="H923" s="86">
        <f>ROUND(F923*G923,2)</f>
        <v/>
      </c>
      <c r="I923" s="81" t="n"/>
      <c r="J923" s="81" t="n"/>
    </row>
    <row r="924" ht="31.5" customHeight="1" s="73">
      <c r="A924" s="165" t="n">
        <v>908</v>
      </c>
      <c r="B924" s="92" t="n"/>
      <c r="C924" s="166" t="inlineStr">
        <is>
          <t>01.7.11.04-0072</t>
        </is>
      </c>
      <c r="D924" s="166" t="inlineStr">
        <is>
          <t>Проволока сварочная легированная, диаметр 4 мм</t>
        </is>
      </c>
      <c r="E924" s="165" t="inlineStr">
        <is>
          <t>т</t>
        </is>
      </c>
      <c r="F924" s="165" t="n">
        <v>0.001832</v>
      </c>
      <c r="G924" s="86" t="n">
        <v>13560</v>
      </c>
      <c r="H924" s="86">
        <f>ROUND(F924*G924,2)</f>
        <v/>
      </c>
      <c r="I924" s="81" t="n"/>
      <c r="J924" s="81" t="n"/>
    </row>
    <row r="925" ht="94.5" customHeight="1" s="73">
      <c r="A925" s="165" t="n">
        <v>909</v>
      </c>
      <c r="B925" s="92" t="n"/>
      <c r="C925" s="166" t="inlineStr">
        <is>
          <t>04.3.02.09-0102</t>
        </is>
      </c>
      <c r="D925" s="166" t="inlineStr">
        <is>
          <t>Смеси сухие водостойкие для затирки межплиточных швов шириной 1-6 мм (различная цветовая гамма)</t>
        </is>
      </c>
      <c r="E925" s="165" t="inlineStr">
        <is>
          <t>т</t>
        </is>
      </c>
      <c r="F925" s="165" t="n">
        <v>0.0037611</v>
      </c>
      <c r="G925" s="86" t="n">
        <v>6513</v>
      </c>
      <c r="H925" s="86">
        <f>ROUND(F925*G925,2)</f>
        <v/>
      </c>
      <c r="I925" s="81" t="n"/>
      <c r="J925" s="81" t="n"/>
    </row>
    <row r="926" ht="31.5" customHeight="1" s="73">
      <c r="A926" s="165" t="n">
        <v>910</v>
      </c>
      <c r="B926" s="92" t="n"/>
      <c r="C926" s="166" t="inlineStr">
        <is>
          <t>14.5.02.02-0105</t>
        </is>
      </c>
      <c r="D926" s="166" t="inlineStr">
        <is>
          <t>Замазка суриковая</t>
        </is>
      </c>
      <c r="E926" s="165" t="inlineStr">
        <is>
          <t>кг</t>
        </is>
      </c>
      <c r="F926" s="165" t="n">
        <v>1.2</v>
      </c>
      <c r="G926" s="86" t="n">
        <v>19.61</v>
      </c>
      <c r="H926" s="86">
        <f>ROUND(F926*G926,2)</f>
        <v/>
      </c>
      <c r="I926" s="81" t="n"/>
      <c r="J926" s="81" t="n"/>
    </row>
    <row r="927" ht="63" customHeight="1" s="73">
      <c r="A927" s="165" t="n">
        <v>911</v>
      </c>
      <c r="B927" s="92" t="n"/>
      <c r="C927" s="166" t="inlineStr">
        <is>
          <t>18.1.10.01-0033</t>
        </is>
      </c>
      <c r="D927" s="166" t="inlineStr">
        <is>
          <t>Клапан проходной 15кч18р, номинальное давление 1,6 МПа (16 кгс/см2), номинальный диаметр 25 мм, присоединение к трубопроводу муфтовое</t>
        </is>
      </c>
      <c r="E927" s="165" t="inlineStr">
        <is>
          <t>шт</t>
        </is>
      </c>
      <c r="F927" s="165" t="n">
        <v>1</v>
      </c>
      <c r="G927" s="86" t="n">
        <v>23.45</v>
      </c>
      <c r="H927" s="86">
        <f>ROUND(F927*G927,2)</f>
        <v/>
      </c>
      <c r="I927" s="81" t="n"/>
      <c r="J927" s="81" t="n"/>
    </row>
    <row r="928">
      <c r="A928" s="165" t="n">
        <v>912</v>
      </c>
      <c r="B928" s="92" t="n"/>
      <c r="C928" s="166" t="inlineStr">
        <is>
          <t>08.3.05.05-0054</t>
        </is>
      </c>
      <c r="D928" s="166" t="inlineStr">
        <is>
          <t>Сталь листовая оцинкованная, толщина 0,8 мм</t>
        </is>
      </c>
      <c r="E928" s="165" t="inlineStr">
        <is>
          <t>т</t>
        </is>
      </c>
      <c r="F928" s="165" t="n">
        <v>0.0019459</v>
      </c>
      <c r="G928" s="86" t="n">
        <v>11000</v>
      </c>
      <c r="H928" s="86">
        <f>ROUND(F928*G928,2)</f>
        <v/>
      </c>
      <c r="I928" s="81" t="n"/>
      <c r="J928" s="81" t="n"/>
    </row>
    <row r="929" ht="63" customHeight="1" s="73">
      <c r="A929" s="165" t="n">
        <v>913</v>
      </c>
      <c r="B929" s="92" t="n"/>
      <c r="C929" s="166" t="inlineStr">
        <is>
          <t>01.1.02.08-0001</t>
        </is>
      </c>
      <c r="D929" s="166" t="inlineStr">
        <is>
          <t>Прокладки из паронита ПМБ, толщина 1 мм, диаметр 50 мм</t>
        </is>
      </c>
      <c r="E929" s="165" t="inlineStr">
        <is>
          <t>1000 шт</t>
        </is>
      </c>
      <c r="F929" s="165" t="n">
        <v>0.006</v>
      </c>
      <c r="G929" s="86" t="n">
        <v>3450</v>
      </c>
      <c r="H929" s="86">
        <f>ROUND(F929*G929,2)</f>
        <v/>
      </c>
      <c r="I929" s="81" t="n"/>
      <c r="J929" s="81" t="n"/>
    </row>
    <row r="930" ht="31.5" customHeight="1" s="73">
      <c r="A930" s="165" t="n">
        <v>914</v>
      </c>
      <c r="B930" s="92" t="n"/>
      <c r="C930" s="166" t="inlineStr">
        <is>
          <t>20.2.05.03-0001</t>
        </is>
      </c>
      <c r="D930" s="166" t="inlineStr">
        <is>
          <t>Заглушка торцевая для кабель-канала 16х16 мм</t>
        </is>
      </c>
      <c r="E930" s="165" t="inlineStr">
        <is>
          <t>100 шт</t>
        </is>
      </c>
      <c r="F930" s="165" t="n">
        <v>0.17</v>
      </c>
      <c r="G930" s="86" t="n">
        <v>121</v>
      </c>
      <c r="H930" s="86">
        <f>ROUND(F930*G930,2)</f>
        <v/>
      </c>
      <c r="I930" s="81" t="n"/>
      <c r="J930" s="81" t="n"/>
    </row>
    <row r="931">
      <c r="A931" s="165" t="n">
        <v>915</v>
      </c>
      <c r="B931" s="92" t="n"/>
      <c r="C931" s="166" t="inlineStr">
        <is>
          <t>01.7.15.06-0146</t>
        </is>
      </c>
      <c r="D931" s="166" t="inlineStr">
        <is>
          <t>Гвозди толевые круглые, размер 3,0х40 мм</t>
        </is>
      </c>
      <c r="E931" s="165" t="inlineStr">
        <is>
          <t>т</t>
        </is>
      </c>
      <c r="F931" s="165" t="n">
        <v>0.0022356</v>
      </c>
      <c r="G931" s="86" t="n">
        <v>8475</v>
      </c>
      <c r="H931" s="86">
        <f>ROUND(F931*G931,2)</f>
        <v/>
      </c>
      <c r="I931" s="81" t="n"/>
      <c r="J931" s="81" t="n"/>
    </row>
    <row r="932" ht="31.5" customHeight="1" s="73">
      <c r="A932" s="165" t="n">
        <v>916</v>
      </c>
      <c r="B932" s="92" t="n"/>
      <c r="C932" s="166" t="inlineStr">
        <is>
          <t>06.1.01.05-0035</t>
        </is>
      </c>
      <c r="D932" s="166" t="inlineStr">
        <is>
          <t>Кирпич керамический одинарный, марка 100, размер 250х120х65 мм</t>
        </is>
      </c>
      <c r="E932" s="165" t="inlineStr">
        <is>
          <t>1000 шт</t>
        </is>
      </c>
      <c r="F932" s="165" t="n">
        <v>0.0106</v>
      </c>
      <c r="G932" s="86" t="n">
        <v>1752.6</v>
      </c>
      <c r="H932" s="86">
        <f>ROUND(F932*G932,2)</f>
        <v/>
      </c>
      <c r="I932" s="81" t="n"/>
      <c r="J932" s="81" t="n"/>
    </row>
    <row r="933" ht="31.5" customHeight="1" s="73">
      <c r="A933" s="165" t="n">
        <v>917</v>
      </c>
      <c r="B933" s="92" t="n"/>
      <c r="C933" s="166" t="inlineStr">
        <is>
          <t>01.7.15.07-0025</t>
        </is>
      </c>
      <c r="D933" s="166" t="inlineStr">
        <is>
          <t>Дюбели распорные полиэтиленовые, размер 10х40 мм</t>
        </is>
      </c>
      <c r="E933" s="165" t="inlineStr">
        <is>
          <t>1000 шт</t>
        </is>
      </c>
      <c r="F933" s="165" t="n">
        <v>0.0677</v>
      </c>
      <c r="G933" s="86" t="n">
        <v>270</v>
      </c>
      <c r="H933" s="86">
        <f>ROUND(F933*G933,2)</f>
        <v/>
      </c>
      <c r="I933" s="81" t="n"/>
      <c r="J933" s="81" t="n"/>
    </row>
    <row r="934" ht="31.5" customHeight="1" s="73">
      <c r="A934" s="165" t="n">
        <v>918</v>
      </c>
      <c r="B934" s="92" t="n"/>
      <c r="C934" s="166" t="inlineStr">
        <is>
          <t>01.3.05.30-0001</t>
        </is>
      </c>
      <c r="D934" s="166" t="inlineStr">
        <is>
          <t>Сополимер (смола) метакриловой кислоты и ее эфира</t>
        </is>
      </c>
      <c r="E934" s="165" t="inlineStr">
        <is>
          <t>т</t>
        </is>
      </c>
      <c r="F934" s="165" t="n">
        <v>0.00048</v>
      </c>
      <c r="G934" s="86" t="n">
        <v>37870</v>
      </c>
      <c r="H934" s="86">
        <f>ROUND(F934*G934,2)</f>
        <v/>
      </c>
      <c r="I934" s="81" t="n"/>
      <c r="J934" s="81" t="n"/>
    </row>
    <row r="935" ht="31.5" customHeight="1" s="73">
      <c r="A935" s="165" t="n">
        <v>919</v>
      </c>
      <c r="B935" s="92" t="n"/>
      <c r="C935" s="166" t="inlineStr">
        <is>
          <t>01.7.15.12-0031</t>
        </is>
      </c>
      <c r="D935" s="166" t="inlineStr">
        <is>
          <t>Шпильки оцинкованные стяжные, диаметр 10 мм, длина 100 мм</t>
        </is>
      </c>
      <c r="E935" s="165" t="inlineStr">
        <is>
          <t>т</t>
        </is>
      </c>
      <c r="F935" s="165" t="n">
        <v>0.0012875</v>
      </c>
      <c r="G935" s="86" t="n">
        <v>13889.45</v>
      </c>
      <c r="H935" s="86">
        <f>ROUND(F935*G935,2)</f>
        <v/>
      </c>
      <c r="I935" s="81" t="n"/>
      <c r="J935" s="81" t="n"/>
    </row>
    <row r="936" ht="31.5" customHeight="1" s="73">
      <c r="A936" s="165" t="n">
        <v>920</v>
      </c>
      <c r="B936" s="92" t="n"/>
      <c r="C936" s="166" t="inlineStr">
        <is>
          <t>01.7.19.02-0051</t>
        </is>
      </c>
      <c r="D936" s="166" t="inlineStr">
        <is>
          <t>Кольца резиновые уплотнительные для полипропиленовых труб, диаметр 50 мм</t>
        </is>
      </c>
      <c r="E936" s="165" t="inlineStr">
        <is>
          <t>100 шт</t>
        </is>
      </c>
      <c r="F936" s="165" t="n">
        <v>0.24</v>
      </c>
      <c r="G936" s="86" t="n">
        <v>74</v>
      </c>
      <c r="H936" s="86">
        <f>ROUND(F936*G936,2)</f>
        <v/>
      </c>
      <c r="I936" s="81" t="n"/>
      <c r="J936" s="81" t="n"/>
    </row>
    <row r="937" ht="31.5" customHeight="1" s="73">
      <c r="A937" s="165" t="n">
        <v>921</v>
      </c>
      <c r="B937" s="92" t="n"/>
      <c r="C937" s="166" t="inlineStr">
        <is>
          <t>19.1.01.03-0077</t>
        </is>
      </c>
      <c r="D937" s="166" t="inlineStr">
        <is>
          <t>Воздуховоды из оцинкованной стали толщиной: 0,7 мм, периметром до 1000 мм</t>
        </is>
      </c>
      <c r="E937" s="165" t="inlineStr">
        <is>
          <t>м2</t>
        </is>
      </c>
      <c r="F937" s="165" t="n">
        <v>0.14</v>
      </c>
      <c r="G937" s="86" t="n">
        <v>111.37</v>
      </c>
      <c r="H937" s="86">
        <f>ROUND(F937*G937,2)</f>
        <v/>
      </c>
      <c r="I937" s="81" t="n"/>
      <c r="J937" s="81" t="n"/>
    </row>
    <row r="938" ht="47.25" customHeight="1" s="73">
      <c r="A938" s="165" t="n">
        <v>922</v>
      </c>
      <c r="B938" s="92" t="n"/>
      <c r="C938" s="166" t="inlineStr">
        <is>
          <t>20.2.02.02-0011</t>
        </is>
      </c>
      <c r="D938" s="166" t="inlineStr">
        <is>
          <t>Заглушки</t>
        </is>
      </c>
      <c r="E938" s="165" t="inlineStr">
        <is>
          <t>10 шт</t>
        </is>
      </c>
      <c r="F938" s="165" t="n">
        <v>0.714</v>
      </c>
      <c r="G938" s="86" t="n">
        <v>19.9</v>
      </c>
      <c r="H938" s="86">
        <f>ROUND(F938*G938,2)</f>
        <v/>
      </c>
      <c r="I938" s="81" t="n"/>
      <c r="J938" s="81" t="n"/>
    </row>
    <row r="939">
      <c r="A939" s="165" t="n">
        <v>923</v>
      </c>
      <c r="B939" s="92" t="n"/>
      <c r="C939" s="166" t="inlineStr">
        <is>
          <t>01.7.03.01-0002</t>
        </is>
      </c>
      <c r="D939" s="166" t="inlineStr">
        <is>
          <t>Вода водопроводная</t>
        </is>
      </c>
      <c r="E939" s="165" t="inlineStr">
        <is>
          <t>м3</t>
        </is>
      </c>
      <c r="F939" s="165" t="n">
        <v>4.401</v>
      </c>
      <c r="G939" s="86" t="n">
        <v>3.15</v>
      </c>
      <c r="H939" s="86">
        <f>ROUND(F939*G939,2)</f>
        <v/>
      </c>
      <c r="I939" s="81" t="n"/>
      <c r="J939" s="81" t="n"/>
    </row>
    <row r="940" ht="31.5" customHeight="1" s="73">
      <c r="A940" s="165" t="n">
        <v>924</v>
      </c>
      <c r="B940" s="92" t="n"/>
      <c r="C940" s="166" t="inlineStr">
        <is>
          <t>01.3.01.05-0009</t>
        </is>
      </c>
      <c r="D940" s="166" t="inlineStr">
        <is>
          <t>Парафин нефтяной твердый Т-1</t>
        </is>
      </c>
      <c r="E940" s="165" t="inlineStr">
        <is>
          <t>т</t>
        </is>
      </c>
      <c r="F940" s="165" t="n">
        <v>0.00168</v>
      </c>
      <c r="G940" s="86" t="n">
        <v>8105.71</v>
      </c>
      <c r="H940" s="86">
        <f>ROUND(F940*G940,2)</f>
        <v/>
      </c>
      <c r="I940" s="81" t="n"/>
      <c r="J940" s="81" t="n"/>
    </row>
    <row r="941">
      <c r="A941" s="165" t="n">
        <v>925</v>
      </c>
      <c r="B941" s="92" t="n"/>
      <c r="C941" s="166" t="inlineStr">
        <is>
          <t>14.4.03.03-0002</t>
        </is>
      </c>
      <c r="D941" s="166" t="inlineStr">
        <is>
          <t>Лак битумный БТ-123</t>
        </is>
      </c>
      <c r="E941" s="165" t="inlineStr">
        <is>
          <t>т</t>
        </is>
      </c>
      <c r="F941" s="165" t="n">
        <v>0.00174</v>
      </c>
      <c r="G941" s="86" t="n">
        <v>7826.9</v>
      </c>
      <c r="H941" s="86">
        <f>ROUND(F941*G941,2)</f>
        <v/>
      </c>
      <c r="I941" s="81" t="n"/>
      <c r="J941" s="81" t="n"/>
    </row>
    <row r="942">
      <c r="A942" s="165" t="n">
        <v>926</v>
      </c>
      <c r="B942" s="92" t="n"/>
      <c r="C942" s="166" t="inlineStr">
        <is>
          <t>14.1.02.01-0002</t>
        </is>
      </c>
      <c r="D942" s="166" t="inlineStr">
        <is>
          <t>Клей БМК-5к</t>
        </is>
      </c>
      <c r="E942" s="165" t="inlineStr">
        <is>
          <t>кг</t>
        </is>
      </c>
      <c r="F942" s="165" t="n">
        <v>0.5</v>
      </c>
      <c r="G942" s="86" t="n">
        <v>25.8</v>
      </c>
      <c r="H942" s="86">
        <f>ROUND(F942*G942,2)</f>
        <v/>
      </c>
      <c r="I942" s="81" t="n"/>
      <c r="J942" s="81" t="n"/>
    </row>
    <row r="943" ht="31.5" customHeight="1" s="73">
      <c r="A943" s="165" t="n">
        <v>927</v>
      </c>
      <c r="B943" s="92" t="n"/>
      <c r="C943" s="166" t="inlineStr">
        <is>
          <t>01.2.03.03-0045</t>
        </is>
      </c>
      <c r="D943" s="166" t="inlineStr">
        <is>
          <t>Мастика битумно-полимерная</t>
        </is>
      </c>
      <c r="E943" s="165" t="inlineStr">
        <is>
          <t>т</t>
        </is>
      </c>
      <c r="F943" s="165" t="n">
        <v>0.008279999999999999</v>
      </c>
      <c r="G943" s="86" t="n">
        <v>1500</v>
      </c>
      <c r="H943" s="86">
        <f>ROUND(F943*G943,2)</f>
        <v/>
      </c>
      <c r="I943" s="81" t="n"/>
      <c r="J943" s="81" t="n"/>
    </row>
    <row r="944">
      <c r="A944" s="165" t="n">
        <v>928</v>
      </c>
      <c r="B944" s="92" t="n"/>
      <c r="C944" s="166" t="inlineStr">
        <is>
          <t>01.7.06.11-0021</t>
        </is>
      </c>
      <c r="D944" s="166" t="inlineStr">
        <is>
          <t>Лента ФУМ</t>
        </is>
      </c>
      <c r="E944" s="165" t="inlineStr">
        <is>
          <t>кг</t>
        </is>
      </c>
      <c r="F944" s="165" t="n">
        <v>0.0277</v>
      </c>
      <c r="G944" s="86" t="n">
        <v>444</v>
      </c>
      <c r="H944" s="86">
        <f>ROUND(F944*G944,2)</f>
        <v/>
      </c>
      <c r="I944" s="81" t="n"/>
      <c r="J944" s="81" t="n"/>
    </row>
    <row r="945" ht="31.5" customHeight="1" s="73">
      <c r="A945" s="165" t="n">
        <v>929</v>
      </c>
      <c r="B945" s="92" t="n"/>
      <c r="C945" s="166" t="inlineStr">
        <is>
          <t>11.3.03.14-0021</t>
        </is>
      </c>
      <c r="D945" s="166" t="inlineStr">
        <is>
          <t>Соединитель для плинтуса из ПВХ, высота 48 мм</t>
        </is>
      </c>
      <c r="E945" s="165" t="inlineStr">
        <is>
          <t>100 шт</t>
        </is>
      </c>
      <c r="F945" s="165" t="n">
        <v>0.09</v>
      </c>
      <c r="G945" s="86" t="n">
        <v>128</v>
      </c>
      <c r="H945" s="86">
        <f>ROUND(F945*G945,2)</f>
        <v/>
      </c>
      <c r="I945" s="81" t="n"/>
      <c r="J945" s="81" t="n"/>
    </row>
    <row r="946" ht="31.5" customHeight="1" s="73">
      <c r="A946" s="165" t="n">
        <v>930</v>
      </c>
      <c r="B946" s="92" t="n"/>
      <c r="C946" s="166" t="inlineStr">
        <is>
          <t>18.2.06.09-1004</t>
        </is>
      </c>
      <c r="D946" s="166" t="inlineStr">
        <is>
          <t>Сифон трубный для душевого поддона</t>
        </is>
      </c>
      <c r="E946" s="165" t="inlineStr">
        <is>
          <t>шт</t>
        </is>
      </c>
      <c r="F946" s="165" t="n">
        <v>1</v>
      </c>
      <c r="G946" s="86" t="n">
        <v>11.45</v>
      </c>
      <c r="H946" s="86">
        <f>ROUND(F946*G946,2)</f>
        <v/>
      </c>
      <c r="I946" s="81" t="n"/>
      <c r="J946" s="81" t="n"/>
    </row>
    <row r="947">
      <c r="A947" s="165" t="n">
        <v>931</v>
      </c>
      <c r="B947" s="92" t="n"/>
      <c r="C947" s="166" t="inlineStr">
        <is>
          <t>14.4.02.04-0006</t>
        </is>
      </c>
      <c r="D947" s="166" t="inlineStr">
        <is>
          <t>Краска для наружных работ, коричневая</t>
        </is>
      </c>
      <c r="E947" s="165" t="inlineStr">
        <is>
          <t>т</t>
        </is>
      </c>
      <c r="F947" s="165" t="n">
        <v>0.0006400000000000001</v>
      </c>
      <c r="G947" s="86" t="n">
        <v>17796.96</v>
      </c>
      <c r="H947" s="86">
        <f>ROUND(F947*G947,2)</f>
        <v/>
      </c>
      <c r="I947" s="81" t="n"/>
      <c r="J947" s="81" t="n"/>
    </row>
    <row r="948" ht="31.5" customHeight="1" s="73">
      <c r="A948" s="165" t="n">
        <v>932</v>
      </c>
      <c r="B948" s="92" t="n"/>
      <c r="C948" s="166" t="inlineStr">
        <is>
          <t>08.4.03.01-0011</t>
        </is>
      </c>
      <c r="D948" s="166" t="inlineStr">
        <is>
          <t>Проволока арматурная из низкоуглеродистой стали Вр-I, диаметр 4 мм</t>
        </is>
      </c>
      <c r="E948" s="165" t="inlineStr">
        <is>
          <t>т</t>
        </is>
      </c>
      <c r="F948" s="165" t="n">
        <v>0.0012527</v>
      </c>
      <c r="G948" s="86" t="n">
        <v>8830</v>
      </c>
      <c r="H948" s="86">
        <f>ROUND(F948*G948,2)</f>
        <v/>
      </c>
      <c r="I948" s="81" t="n"/>
      <c r="J948" s="81" t="n"/>
    </row>
    <row r="949" ht="31.5" customHeight="1" s="73">
      <c r="A949" s="165" t="n">
        <v>933</v>
      </c>
      <c r="B949" s="92" t="n"/>
      <c r="C949" s="166" t="inlineStr">
        <is>
          <t>01.7.02.09-0002</t>
        </is>
      </c>
      <c r="D949" s="166" t="inlineStr">
        <is>
          <t>Шпагат бумажный</t>
        </is>
      </c>
      <c r="E949" s="165" t="inlineStr">
        <is>
          <t>кг</t>
        </is>
      </c>
      <c r="F949" s="165" t="n">
        <v>0.9414</v>
      </c>
      <c r="G949" s="86" t="n">
        <v>11.5</v>
      </c>
      <c r="H949" s="86">
        <f>ROUND(F949*G949,2)</f>
        <v/>
      </c>
      <c r="I949" s="81" t="n"/>
      <c r="J949" s="81" t="n"/>
    </row>
    <row r="950">
      <c r="A950" s="165" t="n">
        <v>934</v>
      </c>
      <c r="B950" s="92" t="n"/>
      <c r="C950" s="166" t="inlineStr">
        <is>
          <t>11.2.04.05-0001</t>
        </is>
      </c>
      <c r="D950" s="166" t="inlineStr">
        <is>
          <t>Рейки деревянные, сечение 8х18 мм</t>
        </is>
      </c>
      <c r="E950" s="165" t="inlineStr">
        <is>
          <t>м3</t>
        </is>
      </c>
      <c r="F950" s="165" t="n">
        <v>0.0042</v>
      </c>
      <c r="G950" s="86" t="n">
        <v>2500</v>
      </c>
      <c r="H950" s="86">
        <f>ROUND(F950*G950,2)</f>
        <v/>
      </c>
      <c r="I950" s="81" t="n"/>
      <c r="J950" s="81" t="n"/>
    </row>
    <row r="951">
      <c r="A951" s="165" t="n">
        <v>935</v>
      </c>
      <c r="B951" s="92" t="n"/>
      <c r="C951" s="166" t="inlineStr">
        <is>
          <t>01.7.15.14-0166</t>
        </is>
      </c>
      <c r="D951" s="166" t="inlineStr">
        <is>
          <t>Шурупы с полукруглой головкой 5х35 мм</t>
        </is>
      </c>
      <c r="E951" s="165" t="inlineStr">
        <is>
          <t>т</t>
        </is>
      </c>
      <c r="F951" s="165" t="n">
        <v>0.0008325</v>
      </c>
      <c r="G951" s="86" t="n">
        <v>12430</v>
      </c>
      <c r="H951" s="86">
        <f>ROUND(F951*G951,2)</f>
        <v/>
      </c>
      <c r="I951" s="81" t="n"/>
      <c r="J951" s="81" t="n"/>
    </row>
    <row r="952">
      <c r="A952" s="165" t="n">
        <v>936</v>
      </c>
      <c r="B952" s="92" t="n"/>
      <c r="C952" s="166" t="inlineStr">
        <is>
          <t>20.2.02.01-0015</t>
        </is>
      </c>
      <c r="D952" s="166" t="inlineStr">
        <is>
          <t>Втулки, диаметр 54 мм</t>
        </is>
      </c>
      <c r="E952" s="165" t="inlineStr">
        <is>
          <t>1000 шт</t>
        </is>
      </c>
      <c r="F952" s="165" t="n">
        <v>0.0244</v>
      </c>
      <c r="G952" s="86" t="n">
        <v>416.5</v>
      </c>
      <c r="H952" s="86">
        <f>ROUND(F952*G952,2)</f>
        <v/>
      </c>
      <c r="I952" s="81" t="n"/>
      <c r="J952" s="81" t="n"/>
    </row>
    <row r="953">
      <c r="A953" s="165" t="n">
        <v>937</v>
      </c>
      <c r="B953" s="92" t="n"/>
      <c r="C953" s="166" t="inlineStr">
        <is>
          <t>01.7.15.14-0161</t>
        </is>
      </c>
      <c r="D953" s="166" t="inlineStr">
        <is>
          <t>Шурупы с полукруглой головкой 2,5х20 мм</t>
        </is>
      </c>
      <c r="E953" s="165" t="inlineStr">
        <is>
          <t>т</t>
        </is>
      </c>
      <c r="F953" s="165" t="n">
        <v>0.0003376</v>
      </c>
      <c r="G953" s="86" t="n">
        <v>29800</v>
      </c>
      <c r="H953" s="86">
        <f>ROUND(F953*G953,2)</f>
        <v/>
      </c>
      <c r="I953" s="81" t="n"/>
      <c r="J953" s="81" t="n"/>
    </row>
    <row r="954" ht="31.5" customHeight="1" s="73">
      <c r="A954" s="165" t="n">
        <v>938</v>
      </c>
      <c r="B954" s="92" t="n"/>
      <c r="C954" s="166" t="inlineStr">
        <is>
          <t>01.7.15.07-0021</t>
        </is>
      </c>
      <c r="D954" s="166" t="inlineStr">
        <is>
          <t>Дюбели распорные полиэтиленовые, размер 6х30 мм</t>
        </is>
      </c>
      <c r="E954" s="165" t="inlineStr">
        <is>
          <t>1000 шт</t>
        </is>
      </c>
      <c r="F954" s="165" t="n">
        <v>0.0617823</v>
      </c>
      <c r="G954" s="86" t="n">
        <v>160</v>
      </c>
      <c r="H954" s="86">
        <f>ROUND(F954*G954,2)</f>
        <v/>
      </c>
      <c r="I954" s="81" t="n"/>
      <c r="J954" s="81" t="n"/>
    </row>
    <row r="955" ht="31.5" customHeight="1" s="73">
      <c r="A955" s="165" t="n">
        <v>939</v>
      </c>
      <c r="B955" s="92" t="n"/>
      <c r="C955" s="166" t="inlineStr">
        <is>
          <t>03.2.01.04-0002</t>
        </is>
      </c>
      <c r="D955" s="166" t="inlineStr">
        <is>
          <t>Цемент пуццолановый М400 ППЦ (ЦЕМ IV 32,5Н)</t>
        </is>
      </c>
      <c r="E955" s="165" t="inlineStr">
        <is>
          <t>т</t>
        </is>
      </c>
      <c r="F955" s="165" t="n">
        <v>0.022324</v>
      </c>
      <c r="G955" s="86" t="n">
        <v>412</v>
      </c>
      <c r="H955" s="86">
        <f>ROUND(F955*G955,2)</f>
        <v/>
      </c>
      <c r="I955" s="81" t="n"/>
      <c r="J955" s="81" t="n"/>
    </row>
    <row r="956">
      <c r="A956" s="165" t="n">
        <v>940</v>
      </c>
      <c r="B956" s="92" t="n"/>
      <c r="C956" s="166" t="inlineStr">
        <is>
          <t>01.7.07.13-0001</t>
        </is>
      </c>
      <c r="D956" s="166" t="inlineStr">
        <is>
          <t>Мука андезитовая кислотоупорная, А</t>
        </is>
      </c>
      <c r="E956" s="165" t="inlineStr">
        <is>
          <t>т</t>
        </is>
      </c>
      <c r="F956" s="165" t="n">
        <v>0.013275</v>
      </c>
      <c r="G956" s="86" t="n">
        <v>688.8</v>
      </c>
      <c r="H956" s="86">
        <f>ROUND(F956*G956,2)</f>
        <v/>
      </c>
      <c r="I956" s="81" t="n"/>
      <c r="J956" s="81" t="n"/>
    </row>
    <row r="957" ht="78.75" customHeight="1" s="73">
      <c r="A957" s="165" t="n">
        <v>941</v>
      </c>
      <c r="B957" s="92" t="n"/>
      <c r="C957" s="166" t="inlineStr">
        <is>
          <t>09.2.01.05-0051</t>
        </is>
      </c>
      <c r="D957" s="166" t="inlineStr">
        <is>
          <t>Подвес в комплекте</t>
        </is>
      </c>
      <c r="E957" s="165" t="inlineStr">
        <is>
          <t>100 шт</t>
        </is>
      </c>
      <c r="F957" s="165" t="n">
        <v>0.02401</v>
      </c>
      <c r="G957" s="86" t="n">
        <v>366</v>
      </c>
      <c r="H957" s="86">
        <f>ROUND(F957*G957,2)</f>
        <v/>
      </c>
      <c r="I957" s="81" t="n"/>
      <c r="J957" s="81" t="n"/>
    </row>
    <row r="958">
      <c r="A958" s="165" t="n">
        <v>942</v>
      </c>
      <c r="B958" s="92" t="n"/>
      <c r="C958" s="166" t="inlineStr">
        <is>
          <t>14.5.09.02-0002</t>
        </is>
      </c>
      <c r="D958" s="166" t="inlineStr">
        <is>
          <t>Ксилол нефтяной, марка А</t>
        </is>
      </c>
      <c r="E958" s="165" t="inlineStr">
        <is>
          <t>т</t>
        </is>
      </c>
      <c r="F958" s="165" t="n">
        <v>0.001125</v>
      </c>
      <c r="G958" s="86" t="n">
        <v>7640</v>
      </c>
      <c r="H958" s="86">
        <f>ROUND(F958*G958,2)</f>
        <v/>
      </c>
      <c r="I958" s="81" t="n"/>
      <c r="J958" s="81" t="n"/>
    </row>
    <row r="959">
      <c r="A959" s="165" t="n">
        <v>943</v>
      </c>
      <c r="B959" s="92" t="n"/>
      <c r="C959" s="166" t="inlineStr">
        <is>
          <t>20.2.02.01-0012</t>
        </is>
      </c>
      <c r="D959" s="166" t="inlineStr">
        <is>
          <t>Втулки, диаметр 22 мм</t>
        </is>
      </c>
      <c r="E959" s="165" t="inlineStr">
        <is>
          <t>1000 шт</t>
        </is>
      </c>
      <c r="F959" s="165" t="n">
        <v>0.06710000000000001</v>
      </c>
      <c r="G959" s="86" t="n">
        <v>119</v>
      </c>
      <c r="H959" s="86">
        <f>ROUND(F959*G959,2)</f>
        <v/>
      </c>
      <c r="I959" s="81" t="n"/>
      <c r="J959" s="81" t="n"/>
    </row>
    <row r="960" ht="31.5" customHeight="1" s="73">
      <c r="A960" s="165" t="n">
        <v>944</v>
      </c>
      <c r="B960" s="92" t="n"/>
      <c r="C960" s="166" t="inlineStr">
        <is>
          <t>01.7.15.14-0165</t>
        </is>
      </c>
      <c r="D960" s="166" t="inlineStr">
        <is>
          <t>Шурупы с полукруглой головкой 4х40 мм</t>
        </is>
      </c>
      <c r="E960" s="165" t="inlineStr">
        <is>
          <t>т</t>
        </is>
      </c>
      <c r="F960" s="165" t="n">
        <v>0.000633</v>
      </c>
      <c r="G960" s="86" t="n">
        <v>12430</v>
      </c>
      <c r="H960" s="86">
        <f>ROUND(F960*G960,2)</f>
        <v/>
      </c>
      <c r="I960" s="81" t="n"/>
      <c r="J960" s="81" t="n"/>
    </row>
    <row r="961" ht="31.5" customHeight="1" s="73">
      <c r="A961" s="165" t="n">
        <v>945</v>
      </c>
      <c r="B961" s="92" t="n"/>
      <c r="C961" s="166" t="inlineStr">
        <is>
          <t>20.2.02.01-0016</t>
        </is>
      </c>
      <c r="D961" s="166" t="inlineStr">
        <is>
          <t>Втулки, диаметр 69 мм</t>
        </is>
      </c>
      <c r="E961" s="165" t="inlineStr">
        <is>
          <t>1000 шт</t>
        </is>
      </c>
      <c r="F961" s="165" t="n">
        <v>0.01464</v>
      </c>
      <c r="G961" s="86" t="n">
        <v>535.5</v>
      </c>
      <c r="H961" s="86">
        <f>ROUND(F961*G961,2)</f>
        <v/>
      </c>
      <c r="I961" s="81" t="n"/>
      <c r="J961" s="81" t="n"/>
    </row>
    <row r="962" ht="31.5" customHeight="1" s="73">
      <c r="A962" s="165" t="n">
        <v>946</v>
      </c>
      <c r="B962" s="92" t="n"/>
      <c r="C962" s="166" t="inlineStr">
        <is>
          <t>18.3.01.01-0051</t>
        </is>
      </c>
      <c r="D962" s="166" t="inlineStr">
        <is>
          <t>Головки для пожарных рукавов соединительные напорные рукавные ГР, давление 1,2 МПа (12 кгс/см2), диаметр 25 мм</t>
        </is>
      </c>
      <c r="E962" s="165" t="inlineStr">
        <is>
          <t>шт</t>
        </is>
      </c>
      <c r="F962" s="165" t="n">
        <v>2</v>
      </c>
      <c r="G962" s="86" t="n">
        <v>3.84</v>
      </c>
      <c r="H962" s="86">
        <f>ROUND(F962*G962,2)</f>
        <v/>
      </c>
      <c r="I962" s="81" t="n"/>
      <c r="J962" s="81" t="n"/>
    </row>
    <row r="963">
      <c r="A963" s="165" t="n">
        <v>947</v>
      </c>
      <c r="B963" s="92" t="n"/>
      <c r="C963" s="166" t="inlineStr">
        <is>
          <t>20.2.01.05-0007</t>
        </is>
      </c>
      <c r="D963" s="166" t="inlineStr">
        <is>
          <t>Гильзы кабельные медные ГМ 35</t>
        </is>
      </c>
      <c r="E963" s="165" t="inlineStr">
        <is>
          <t>100 шт</t>
        </is>
      </c>
      <c r="F963" s="165" t="n">
        <v>0.02</v>
      </c>
      <c r="G963" s="86" t="n">
        <v>378</v>
      </c>
      <c r="H963" s="86">
        <f>ROUND(F963*G963,2)</f>
        <v/>
      </c>
      <c r="I963" s="81" t="n"/>
      <c r="J963" s="81" t="n"/>
    </row>
    <row r="964" ht="31.5" customHeight="1" s="73">
      <c r="A964" s="165" t="n">
        <v>948</v>
      </c>
      <c r="B964" s="92" t="n"/>
      <c r="C964" s="166" t="inlineStr">
        <is>
          <t>20.2.10.03-0006</t>
        </is>
      </c>
      <c r="D964" s="166" t="inlineStr">
        <is>
          <t>Наконечники кабельные медные соединительные</t>
        </is>
      </c>
      <c r="E964" s="165" t="inlineStr">
        <is>
          <t>100 шт</t>
        </is>
      </c>
      <c r="F964" s="165" t="n">
        <v>0.02</v>
      </c>
      <c r="G964" s="86" t="n">
        <v>365</v>
      </c>
      <c r="H964" s="86">
        <f>ROUND(F964*G964,2)</f>
        <v/>
      </c>
      <c r="I964" s="81" t="n"/>
      <c r="J964" s="81" t="n"/>
    </row>
    <row r="965" ht="47.25" customHeight="1" s="73">
      <c r="A965" s="165" t="n">
        <v>949</v>
      </c>
      <c r="B965" s="92" t="n"/>
      <c r="C965" s="166" t="inlineStr">
        <is>
          <t>01.7.15.07-0022</t>
        </is>
      </c>
      <c r="D965" s="166" t="inlineStr">
        <is>
          <t>Дюбели распорные полиэтиленовые, размер 6х40 мм</t>
        </is>
      </c>
      <c r="E965" s="165" t="inlineStr">
        <is>
          <t>1000 шт</t>
        </is>
      </c>
      <c r="F965" s="165" t="n">
        <v>0.04</v>
      </c>
      <c r="G965" s="86" t="n">
        <v>180</v>
      </c>
      <c r="H965" s="86">
        <f>ROUND(F965*G965,2)</f>
        <v/>
      </c>
      <c r="I965" s="81" t="n"/>
      <c r="J965" s="81" t="n"/>
    </row>
    <row r="966">
      <c r="A966" s="165" t="n">
        <v>950</v>
      </c>
      <c r="B966" s="92" t="n"/>
      <c r="C966" s="166" t="inlineStr">
        <is>
          <t>14.4.03.17-0011</t>
        </is>
      </c>
      <c r="D966" s="166" t="inlineStr">
        <is>
          <t>Лак электроизоляционный 318</t>
        </is>
      </c>
      <c r="E966" s="165" t="inlineStr">
        <is>
          <t>кг</t>
        </is>
      </c>
      <c r="F966" s="165" t="n">
        <v>0.196</v>
      </c>
      <c r="G966" s="86" t="n">
        <v>35.63</v>
      </c>
      <c r="H966" s="86">
        <f>ROUND(F966*G966,2)</f>
        <v/>
      </c>
      <c r="I966" s="81" t="n"/>
      <c r="J966" s="81" t="n"/>
    </row>
    <row r="967" ht="31.5" customHeight="1" s="73">
      <c r="A967" s="165" t="n">
        <v>951</v>
      </c>
      <c r="B967" s="92" t="n"/>
      <c r="C967" s="166" t="inlineStr">
        <is>
          <t>01.7.15.04-0048</t>
        </is>
      </c>
      <c r="D967" s="166" t="inlineStr">
        <is>
          <t>Винты самонарезающие, остроконечные, длина 35 мм</t>
        </is>
      </c>
      <c r="E967" s="165" t="inlineStr">
        <is>
          <t>100 шт</t>
        </is>
      </c>
      <c r="F967" s="165" t="n">
        <v>0.557823</v>
      </c>
      <c r="G967" s="86" t="n">
        <v>12</v>
      </c>
      <c r="H967" s="86">
        <f>ROUND(F967*G967,2)</f>
        <v/>
      </c>
      <c r="I967" s="81" t="n"/>
      <c r="J967" s="81" t="n"/>
    </row>
    <row r="968">
      <c r="A968" s="165" t="n">
        <v>952</v>
      </c>
      <c r="B968" s="92" t="n"/>
      <c r="C968" s="166" t="inlineStr">
        <is>
          <t>03.2.02.08-0001</t>
        </is>
      </c>
      <c r="D968" s="166" t="inlineStr">
        <is>
          <t>Цемент гипсоглиноземистый расширяющийся</t>
        </is>
      </c>
      <c r="E968" s="165" t="inlineStr">
        <is>
          <t>т</t>
        </is>
      </c>
      <c r="F968" s="165" t="n">
        <v>0.00357</v>
      </c>
      <c r="G968" s="86" t="n">
        <v>1836</v>
      </c>
      <c r="H968" s="86">
        <f>ROUND(F968*G968,2)</f>
        <v/>
      </c>
      <c r="I968" s="81" t="n"/>
      <c r="J968" s="81" t="n"/>
    </row>
    <row r="969">
      <c r="A969" s="165" t="n">
        <v>953</v>
      </c>
      <c r="B969" s="92" t="n"/>
      <c r="C969" s="166" t="inlineStr">
        <is>
          <t>14.5.09.11-0102</t>
        </is>
      </c>
      <c r="D969" s="166" t="inlineStr">
        <is>
          <t>Уайт-спирит</t>
        </is>
      </c>
      <c r="E969" s="165" t="inlineStr">
        <is>
          <t>кг</t>
        </is>
      </c>
      <c r="F969" s="165" t="n">
        <v>0.9</v>
      </c>
      <c r="G969" s="86" t="n">
        <v>6.67</v>
      </c>
      <c r="H969" s="86">
        <f>ROUND(F969*G969,2)</f>
        <v/>
      </c>
      <c r="I969" s="81" t="n"/>
      <c r="J969" s="81" t="n"/>
    </row>
    <row r="970" ht="31.5" customHeight="1" s="73">
      <c r="A970" s="165" t="n">
        <v>954</v>
      </c>
      <c r="B970" s="92" t="n"/>
      <c r="C970" s="166" t="inlineStr">
        <is>
          <t>14.4.02.04-0151</t>
        </is>
      </c>
      <c r="D970" s="166" t="inlineStr">
        <is>
          <t>Краска масляная и алкидная белила густотертые литопонные МА-021</t>
        </is>
      </c>
      <c r="E970" s="165" t="inlineStr">
        <is>
          <t>т</t>
        </is>
      </c>
      <c r="F970" s="165" t="n">
        <v>0.00025</v>
      </c>
      <c r="G970" s="86" t="n">
        <v>22533</v>
      </c>
      <c r="H970" s="86">
        <f>ROUND(F970*G970,2)</f>
        <v/>
      </c>
      <c r="I970" s="81" t="n"/>
      <c r="J970" s="81" t="n"/>
    </row>
    <row r="971" ht="31.5" customHeight="1" s="73">
      <c r="A971" s="165" t="n">
        <v>955</v>
      </c>
      <c r="B971" s="92" t="n"/>
      <c r="C971" s="166" t="inlineStr">
        <is>
          <t>01.7.07.10-0001</t>
        </is>
      </c>
      <c r="D971" s="166" t="inlineStr">
        <is>
          <t>Патроны для строительно-монтажного пистолета</t>
        </is>
      </c>
      <c r="E971" s="165" t="inlineStr">
        <is>
          <t>1000 шт</t>
        </is>
      </c>
      <c r="F971" s="165" t="n">
        <v>0.02178</v>
      </c>
      <c r="G971" s="86" t="n">
        <v>253.8</v>
      </c>
      <c r="H971" s="86">
        <f>ROUND(F971*G971,2)</f>
        <v/>
      </c>
      <c r="I971" s="81" t="n"/>
      <c r="J971" s="81" t="n"/>
    </row>
    <row r="972">
      <c r="A972" s="165" t="n">
        <v>956</v>
      </c>
      <c r="B972" s="92" t="n"/>
      <c r="C972" s="166" t="inlineStr">
        <is>
          <t>20.2.02.01-0017</t>
        </is>
      </c>
      <c r="D972" s="166" t="inlineStr">
        <is>
          <t>Втулки, диаметр 82 мм</t>
        </is>
      </c>
      <c r="E972" s="165" t="inlineStr">
        <is>
          <t>1000 шт</t>
        </is>
      </c>
      <c r="F972" s="165" t="n">
        <v>0.0061</v>
      </c>
      <c r="G972" s="86" t="n">
        <v>785.4</v>
      </c>
      <c r="H972" s="86">
        <f>ROUND(F972*G972,2)</f>
        <v/>
      </c>
      <c r="I972" s="81" t="n"/>
      <c r="J972" s="81" t="n"/>
    </row>
    <row r="973" ht="31.5" customHeight="1" s="73">
      <c r="A973" s="165" t="n">
        <v>957</v>
      </c>
      <c r="B973" s="92" t="n"/>
      <c r="C973" s="166" t="inlineStr">
        <is>
          <t>01.7.15.07-0042</t>
        </is>
      </c>
      <c r="D973" s="166" t="inlineStr">
        <is>
          <t>Дюбели с калиброванной головкой (в обоймах), размер 3х58,5 мм</t>
        </is>
      </c>
      <c r="E973" s="165" t="inlineStr">
        <is>
          <t>т</t>
        </is>
      </c>
      <c r="F973" s="165" t="n">
        <v>0.0001854</v>
      </c>
      <c r="G973" s="86" t="n">
        <v>22558</v>
      </c>
      <c r="H973" s="86">
        <f>ROUND(F973*G973,2)</f>
        <v/>
      </c>
      <c r="I973" s="81" t="n"/>
      <c r="J973" s="81" t="n"/>
    </row>
    <row r="974" ht="63" customHeight="1" s="73">
      <c r="A974" s="165" t="n">
        <v>958</v>
      </c>
      <c r="B974" s="92" t="n"/>
      <c r="C974" s="166" t="inlineStr">
        <is>
          <t>14.5.04.03-0002</t>
        </is>
      </c>
      <c r="D974" s="166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974" s="165" t="inlineStr">
        <is>
          <t>т</t>
        </is>
      </c>
      <c r="F974" s="165" t="n">
        <v>0.0002375</v>
      </c>
      <c r="G974" s="86" t="n">
        <v>17183</v>
      </c>
      <c r="H974" s="86">
        <f>ROUND(F974*G974,2)</f>
        <v/>
      </c>
      <c r="I974" s="81" t="n"/>
      <c r="J974" s="81" t="n"/>
    </row>
    <row r="975" ht="31.5" customHeight="1" s="73">
      <c r="A975" s="165" t="n">
        <v>959</v>
      </c>
      <c r="B975" s="92" t="n"/>
      <c r="C975" s="166" t="inlineStr">
        <is>
          <t>01.2.01.02-0031</t>
        </is>
      </c>
      <c r="D975" s="166" t="inlineStr">
        <is>
          <t>Битумы нефтяные строительные изоляционные БНИ-IV-3, БНИ-IV, БНИ-V</t>
        </is>
      </c>
      <c r="E975" s="165" t="inlineStr">
        <is>
          <t>т</t>
        </is>
      </c>
      <c r="F975" s="165" t="n">
        <v>0.00276</v>
      </c>
      <c r="G975" s="86" t="n">
        <v>1412.5</v>
      </c>
      <c r="H975" s="86">
        <f>ROUND(F975*G975,2)</f>
        <v/>
      </c>
      <c r="I975" s="81" t="n"/>
      <c r="J975" s="81" t="n"/>
    </row>
    <row r="976" ht="47.25" customHeight="1" s="73">
      <c r="A976" s="165" t="n">
        <v>960</v>
      </c>
      <c r="B976" s="92" t="n"/>
      <c r="C976" s="166" t="inlineStr">
        <is>
          <t>01.2.01.02-0052</t>
        </is>
      </c>
      <c r="D976" s="166" t="inlineStr">
        <is>
          <t>Битумы нефтяные строительные БН-70/30</t>
        </is>
      </c>
      <c r="E976" s="165" t="inlineStr">
        <is>
          <t>т</t>
        </is>
      </c>
      <c r="F976" s="165" t="n">
        <v>0.0020178</v>
      </c>
      <c r="G976" s="86" t="n">
        <v>1525.5</v>
      </c>
      <c r="H976" s="86">
        <f>ROUND(F976*G976,2)</f>
        <v/>
      </c>
      <c r="I976" s="81" t="n"/>
      <c r="J976" s="81" t="n"/>
    </row>
    <row r="977">
      <c r="A977" s="165" t="n">
        <v>961</v>
      </c>
      <c r="B977" s="92" t="n"/>
      <c r="C977" s="166" t="inlineStr">
        <is>
          <t>08.1.02.25-0101</t>
        </is>
      </c>
      <c r="D977" s="166" t="inlineStr">
        <is>
          <t>Наконечники для полиэтиленовых труб</t>
        </is>
      </c>
      <c r="E977" s="165" t="inlineStr">
        <is>
          <t>кг</t>
        </is>
      </c>
      <c r="F977" s="165" t="n">
        <v>0.1188</v>
      </c>
      <c r="G977" s="86" t="n">
        <v>25</v>
      </c>
      <c r="H977" s="86">
        <f>ROUND(F977*G977,2)</f>
        <v/>
      </c>
      <c r="I977" s="81" t="n"/>
      <c r="J977" s="81" t="n"/>
    </row>
    <row r="978" ht="31.5" customHeight="1" s="73">
      <c r="A978" s="165" t="n">
        <v>962</v>
      </c>
      <c r="B978" s="92" t="n"/>
      <c r="C978" s="166" t="inlineStr">
        <is>
          <t>11.3.03.14-0031</t>
        </is>
      </c>
      <c r="D978" s="166" t="inlineStr">
        <is>
          <t>Уголок внутренний для плинтуса из ПВХ, высота 48 мм</t>
        </is>
      </c>
      <c r="E978" s="165" t="inlineStr">
        <is>
          <t>100 шт</t>
        </is>
      </c>
      <c r="F978" s="165" t="n">
        <v>0.02</v>
      </c>
      <c r="G978" s="86" t="n">
        <v>128</v>
      </c>
      <c r="H978" s="86">
        <f>ROUND(F978*G978,2)</f>
        <v/>
      </c>
      <c r="I978" s="81" t="n"/>
      <c r="J978" s="81" t="n"/>
    </row>
    <row r="979" ht="31.5" customHeight="1" s="73">
      <c r="A979" s="165" t="n">
        <v>963</v>
      </c>
      <c r="B979" s="92" t="n"/>
      <c r="C979" s="166" t="inlineStr">
        <is>
          <t>11.3.03.14-0033</t>
        </is>
      </c>
      <c r="D979" s="166" t="inlineStr">
        <is>
          <t>Уголок наружный для плинтуса из ПВХ, высота 48 мм</t>
        </is>
      </c>
      <c r="E979" s="165" t="inlineStr">
        <is>
          <t>100 шт</t>
        </is>
      </c>
      <c r="F979" s="165" t="n">
        <v>0.02</v>
      </c>
      <c r="G979" s="86" t="n">
        <v>128</v>
      </c>
      <c r="H979" s="86">
        <f>ROUND(F979*G979,2)</f>
        <v/>
      </c>
      <c r="I979" s="81" t="n"/>
      <c r="J979" s="81" t="n"/>
    </row>
    <row r="980" ht="31.5" customHeight="1" s="73">
      <c r="A980" s="165" t="n">
        <v>964</v>
      </c>
      <c r="B980" s="92" t="n"/>
      <c r="C980" s="166" t="inlineStr">
        <is>
          <t>01.7.19.04-0002</t>
        </is>
      </c>
      <c r="D980" s="166" t="inlineStr">
        <is>
          <t>Пластина резиновая рулонная вулканизированная</t>
        </is>
      </c>
      <c r="E980" s="165" t="inlineStr">
        <is>
          <t>кг</t>
        </is>
      </c>
      <c r="F980" s="165" t="n">
        <v>0.16</v>
      </c>
      <c r="G980" s="86" t="n">
        <v>13.56</v>
      </c>
      <c r="H980" s="86">
        <f>ROUND(F980*G980,2)</f>
        <v/>
      </c>
      <c r="I980" s="81" t="n"/>
      <c r="J980" s="81" t="n"/>
    </row>
    <row r="981" ht="31.5" customHeight="1" s="73">
      <c r="A981" s="165" t="n">
        <v>965</v>
      </c>
      <c r="B981" s="92" t="n"/>
      <c r="C981" s="166" t="inlineStr">
        <is>
          <t>14.1.05.03-0012</t>
        </is>
      </c>
      <c r="D981" s="166" t="inlineStr">
        <is>
          <t>Клей фенолополивинилацетальный БФ-2, сорт I</t>
        </is>
      </c>
      <c r="E981" s="165" t="inlineStr">
        <is>
          <t>т</t>
        </is>
      </c>
      <c r="F981" s="165" t="n">
        <v>0.00016</v>
      </c>
      <c r="G981" s="86" t="n">
        <v>12330</v>
      </c>
      <c r="H981" s="86">
        <f>ROUND(F981*G981,2)</f>
        <v/>
      </c>
      <c r="I981" s="81" t="n"/>
      <c r="J981" s="81" t="n"/>
    </row>
    <row r="982">
      <c r="A982" s="165" t="n">
        <v>966</v>
      </c>
      <c r="B982" s="92" t="n"/>
      <c r="C982" s="166" t="inlineStr">
        <is>
          <t>01.3.02.03-0012</t>
        </is>
      </c>
      <c r="D982" s="166" t="inlineStr">
        <is>
          <t>Ацетилен растворенный технический, марка Б</t>
        </is>
      </c>
      <c r="E982" s="165" t="inlineStr">
        <is>
          <t>т</t>
        </is>
      </c>
      <c r="F982" s="165" t="n">
        <v>6.270000000000001e-05</v>
      </c>
      <c r="G982" s="86" t="n">
        <v>30540</v>
      </c>
      <c r="H982" s="86">
        <f>ROUND(F982*G982,2)</f>
        <v/>
      </c>
      <c r="I982" s="81" t="n"/>
      <c r="J982" s="81" t="n"/>
    </row>
    <row r="983" ht="63" customHeight="1" s="73">
      <c r="A983" s="165" t="n">
        <v>967</v>
      </c>
      <c r="B983" s="92" t="n"/>
      <c r="C983" s="166" t="inlineStr">
        <is>
          <t>01.7.15.07-0024</t>
        </is>
      </c>
      <c r="D983" s="166" t="inlineStr">
        <is>
          <t>Дюбели распорные полиэтиленовые, размер 8х40 мм</t>
        </is>
      </c>
      <c r="E983" s="165" t="inlineStr">
        <is>
          <t>1000 шт</t>
        </is>
      </c>
      <c r="F983" s="165" t="n">
        <v>0.008</v>
      </c>
      <c r="G983" s="86" t="n">
        <v>200</v>
      </c>
      <c r="H983" s="86">
        <f>ROUND(F983*G983,2)</f>
        <v/>
      </c>
      <c r="I983" s="81" t="n"/>
      <c r="J983" s="81" t="n"/>
    </row>
    <row r="984">
      <c r="A984" s="165" t="n">
        <v>968</v>
      </c>
      <c r="B984" s="92" t="n"/>
      <c r="C984" s="166" t="inlineStr">
        <is>
          <t>01.7.15.14-0173</t>
        </is>
      </c>
      <c r="D984" s="166" t="inlineStr">
        <is>
          <t>Шурупы с полукруглой головкой 6-10х100 мм</t>
        </is>
      </c>
      <c r="E984" s="165" t="inlineStr">
        <is>
          <t>т</t>
        </is>
      </c>
      <c r="F984" s="165" t="n">
        <v>0.00014</v>
      </c>
      <c r="G984" s="86" t="n">
        <v>11350</v>
      </c>
      <c r="H984" s="86">
        <f>ROUND(F984*G984,2)</f>
        <v/>
      </c>
      <c r="I984" s="81" t="n"/>
      <c r="J984" s="81" t="n"/>
    </row>
    <row r="985" ht="31.5" customHeight="1" s="73">
      <c r="A985" s="165" t="n">
        <v>969</v>
      </c>
      <c r="B985" s="92" t="n"/>
      <c r="C985" s="166" t="inlineStr">
        <is>
          <t>01.7.15.07-0023</t>
        </is>
      </c>
      <c r="D985" s="166" t="inlineStr">
        <is>
          <t>Дюбели распорные полиэтиленовые, размер 8х30 мм</t>
        </is>
      </c>
      <c r="E985" s="165" t="inlineStr">
        <is>
          <t>1000 шт</t>
        </is>
      </c>
      <c r="F985" s="165" t="n">
        <v>0.008</v>
      </c>
      <c r="G985" s="86" t="n">
        <v>180</v>
      </c>
      <c r="H985" s="86">
        <f>ROUND(F985*G985,2)</f>
        <v/>
      </c>
      <c r="I985" s="81" t="n"/>
      <c r="J985" s="81" t="n"/>
    </row>
    <row r="986" ht="31.5" customHeight="1" s="73">
      <c r="A986" s="165" t="n">
        <v>970</v>
      </c>
      <c r="B986" s="92" t="n"/>
      <c r="C986" s="166" t="inlineStr">
        <is>
          <t>20.2.02.01-0014</t>
        </is>
      </c>
      <c r="D986" s="166" t="inlineStr">
        <is>
          <t>Втулки, диаметр 42 мм</t>
        </is>
      </c>
      <c r="E986" s="165" t="inlineStr">
        <is>
          <t>1000 шт</t>
        </is>
      </c>
      <c r="F986" s="165" t="n">
        <v>0.00488</v>
      </c>
      <c r="G986" s="86" t="n">
        <v>282.03</v>
      </c>
      <c r="H986" s="86">
        <f>ROUND(F986*G986,2)</f>
        <v/>
      </c>
      <c r="I986" s="81" t="n"/>
      <c r="J986" s="81" t="n"/>
    </row>
    <row r="987" ht="31.5" customHeight="1" s="73">
      <c r="A987" s="165" t="n">
        <v>971</v>
      </c>
      <c r="B987" s="92" t="n"/>
      <c r="C987" s="166" t="inlineStr">
        <is>
          <t>11.3.03.14-0001</t>
        </is>
      </c>
      <c r="D987" s="166" t="inlineStr">
        <is>
          <t>Заглушки торцевые для плинтуса из ПВХ, левые, высота 48 мм</t>
        </is>
      </c>
      <c r="E987" s="165" t="inlineStr">
        <is>
          <t>100 шт</t>
        </is>
      </c>
      <c r="F987" s="165" t="n">
        <v>0.02</v>
      </c>
      <c r="G987" s="86" t="n">
        <v>63</v>
      </c>
      <c r="H987" s="86">
        <f>ROUND(F987*G987,2)</f>
        <v/>
      </c>
      <c r="I987" s="81" t="n"/>
      <c r="J987" s="81" t="n"/>
    </row>
    <row r="988" ht="31.5" customHeight="1" s="73">
      <c r="A988" s="165" t="n">
        <v>972</v>
      </c>
      <c r="B988" s="92" t="n"/>
      <c r="C988" s="166" t="inlineStr">
        <is>
          <t>11.3.03.14-0011</t>
        </is>
      </c>
      <c r="D988" s="166" t="inlineStr">
        <is>
          <t>Заглушки торцевые для плинтуса из ПВХ, правые, высота 48 мм</t>
        </is>
      </c>
      <c r="E988" s="165" t="inlineStr">
        <is>
          <t>100 шт</t>
        </is>
      </c>
      <c r="F988" s="165" t="n">
        <v>0.02</v>
      </c>
      <c r="G988" s="86" t="n">
        <v>63</v>
      </c>
      <c r="H988" s="86">
        <f>ROUND(F988*G988,2)</f>
        <v/>
      </c>
      <c r="I988" s="81" t="n"/>
      <c r="J988" s="81" t="n"/>
    </row>
    <row r="989" ht="31.5" customHeight="1" s="73">
      <c r="A989" s="165" t="n">
        <v>973</v>
      </c>
      <c r="B989" s="92" t="n"/>
      <c r="C989" s="166" t="inlineStr">
        <is>
          <t>01.7.15.14-0171</t>
        </is>
      </c>
      <c r="D989" s="166" t="inlineStr">
        <is>
          <t>Шурупы с полукруглой головкой 6х60 мм</t>
        </is>
      </c>
      <c r="E989" s="165" t="inlineStr">
        <is>
          <t>т</t>
        </is>
      </c>
      <c r="F989" s="165" t="n">
        <v>0.0001</v>
      </c>
      <c r="G989" s="86" t="n">
        <v>12430</v>
      </c>
      <c r="H989" s="86">
        <f>ROUND(F989*G989,2)</f>
        <v/>
      </c>
      <c r="I989" s="81" t="n"/>
      <c r="J989" s="81" t="n"/>
    </row>
    <row r="990">
      <c r="A990" s="165" t="n">
        <v>974</v>
      </c>
      <c r="B990" s="92" t="n"/>
      <c r="C990" s="166" t="inlineStr">
        <is>
          <t>14.1.04.02-0002</t>
        </is>
      </c>
      <c r="D990" s="166" t="inlineStr">
        <is>
          <t>Клей 88-СА</t>
        </is>
      </c>
      <c r="E990" s="165" t="inlineStr">
        <is>
          <t>кг</t>
        </is>
      </c>
      <c r="F990" s="165" t="n">
        <v>0.0414</v>
      </c>
      <c r="G990" s="86" t="n">
        <v>28.93</v>
      </c>
      <c r="H990" s="86">
        <f>ROUND(F990*G990,2)</f>
        <v/>
      </c>
      <c r="I990" s="81" t="n"/>
      <c r="J990" s="81" t="n"/>
    </row>
    <row r="991" ht="31.5" customHeight="1" s="73">
      <c r="A991" s="165" t="n">
        <v>975</v>
      </c>
      <c r="B991" s="92" t="n"/>
      <c r="C991" s="166" t="inlineStr">
        <is>
          <t>10.3.02.03-0013</t>
        </is>
      </c>
      <c r="D991" s="166" t="inlineStr">
        <is>
          <t>Припои оловянно-свинцовые бессурьмянистые, марка ПОС61</t>
        </is>
      </c>
      <c r="E991" s="165" t="inlineStr">
        <is>
          <t>т</t>
        </is>
      </c>
      <c r="F991" s="165" t="n">
        <v>1e-05</v>
      </c>
      <c r="G991" s="86" t="n">
        <v>114220</v>
      </c>
      <c r="H991" s="86">
        <f>ROUND(F991*G991,2)</f>
        <v/>
      </c>
      <c r="I991" s="81" t="n"/>
      <c r="J991" s="81" t="n"/>
    </row>
    <row r="992" ht="31.5" customHeight="1" s="73">
      <c r="A992" s="165" t="n">
        <v>976</v>
      </c>
      <c r="B992" s="92" t="n"/>
      <c r="C992" s="166" t="inlineStr">
        <is>
          <t>24.3.01.02-1002</t>
        </is>
      </c>
      <c r="D992" s="166" t="inlineStr">
        <is>
          <t>Кольца резиновые уплотнительные для поливинилхлоридных труб канализации, диаметр 110 мм</t>
        </is>
      </c>
      <c r="E992" s="165" t="inlineStr">
        <is>
          <t>шт</t>
        </is>
      </c>
      <c r="F992" s="165" t="n">
        <v>3</v>
      </c>
      <c r="G992" s="86" t="n">
        <v>0.37</v>
      </c>
      <c r="H992" s="86">
        <f>ROUND(F992*G992,2)</f>
        <v/>
      </c>
      <c r="I992" s="81" t="n"/>
      <c r="J992" s="81" t="n"/>
    </row>
    <row r="993">
      <c r="A993" s="165" t="n">
        <v>977</v>
      </c>
      <c r="B993" s="92" t="n"/>
      <c r="C993" s="166" t="inlineStr">
        <is>
          <t>01.1.02.10-1022</t>
        </is>
      </c>
      <c r="D993" s="166" t="inlineStr">
        <is>
          <t>Хризотил, группа 6К</t>
        </is>
      </c>
      <c r="E993" s="165" t="inlineStr">
        <is>
          <t>т</t>
        </is>
      </c>
      <c r="F993" s="165" t="n">
        <v>0.0008496000000000001</v>
      </c>
      <c r="G993" s="86" t="n">
        <v>1160</v>
      </c>
      <c r="H993" s="86">
        <f>ROUND(F993*G993,2)</f>
        <v/>
      </c>
      <c r="I993" s="81" t="n"/>
      <c r="J993" s="81" t="n"/>
    </row>
    <row r="994" ht="47.25" customHeight="1" s="73">
      <c r="A994" s="165" t="n">
        <v>978</v>
      </c>
      <c r="B994" s="92" t="n"/>
      <c r="C994" s="166" t="inlineStr">
        <is>
          <t>01.3.05.07-0001</t>
        </is>
      </c>
      <c r="D994" s="166" t="inlineStr">
        <is>
          <t>Бура</t>
        </is>
      </c>
      <c r="E994" s="165" t="inlineStr">
        <is>
          <t>т</t>
        </is>
      </c>
      <c r="F994" s="165" t="n">
        <v>3.8e-05</v>
      </c>
      <c r="G994" s="86" t="n">
        <v>24600</v>
      </c>
      <c r="H994" s="86">
        <f>ROUND(F994*G994,2)</f>
        <v/>
      </c>
      <c r="I994" s="81" t="n"/>
      <c r="J994" s="81" t="n"/>
    </row>
    <row r="995" ht="31.5" customHeight="1" s="73">
      <c r="A995" s="165" t="n">
        <v>979</v>
      </c>
      <c r="B995" s="92" t="n"/>
      <c r="C995" s="166" t="inlineStr">
        <is>
          <t>24.3.01.02-1004</t>
        </is>
      </c>
      <c r="D995" s="166" t="inlineStr">
        <is>
          <t>Кольца резиновые уплотнительные для ПВХ труб канализации, диаметр 50 мм</t>
        </is>
      </c>
      <c r="E995" s="165" t="inlineStr">
        <is>
          <t>шт</t>
        </is>
      </c>
      <c r="F995" s="165" t="n">
        <v>3</v>
      </c>
      <c r="G995" s="86" t="n">
        <v>0.22</v>
      </c>
      <c r="H995" s="86">
        <f>ROUND(F995*G995,2)</f>
        <v/>
      </c>
      <c r="I995" s="81" t="n"/>
      <c r="J995" s="81" t="n"/>
    </row>
    <row r="996" ht="31.5" customHeight="1" s="73">
      <c r="A996" s="165" t="n">
        <v>980</v>
      </c>
      <c r="B996" s="92" t="n"/>
      <c r="C996" s="166" t="inlineStr">
        <is>
          <t>01.3.05.38-0241</t>
        </is>
      </c>
      <c r="D996" s="166" t="inlineStr">
        <is>
          <t>Метилен хлористый технический</t>
        </is>
      </c>
      <c r="E996" s="165" t="inlineStr">
        <is>
          <t>кг</t>
        </is>
      </c>
      <c r="F996" s="165" t="n">
        <v>0.0522</v>
      </c>
      <c r="G996" s="86" t="n">
        <v>11.8</v>
      </c>
      <c r="H996" s="86">
        <f>ROUND(F996*G996,2)</f>
        <v/>
      </c>
      <c r="I996" s="81" t="n"/>
      <c r="J996" s="81" t="n"/>
    </row>
    <row r="997" ht="31.5" customHeight="1" s="73">
      <c r="A997" s="165" t="n">
        <v>981</v>
      </c>
      <c r="B997" s="92" t="n"/>
      <c r="C997" s="166" t="inlineStr">
        <is>
          <t>03.1.02.03-0015</t>
        </is>
      </c>
      <c r="D997" s="166" t="inlineStr">
        <is>
          <t>Известь строительная негашеная хлорная, марка А</t>
        </is>
      </c>
      <c r="E997" s="165" t="inlineStr">
        <is>
          <t>кг</t>
        </is>
      </c>
      <c r="F997" s="165" t="n">
        <v>0.105469</v>
      </c>
      <c r="G997" s="86" t="n">
        <v>2.15</v>
      </c>
      <c r="H997" s="86">
        <f>ROUND(F997*G997,2)</f>
        <v/>
      </c>
      <c r="I997" s="81" t="n"/>
      <c r="J997" s="81" t="n"/>
    </row>
    <row r="998">
      <c r="A998" s="165" t="n">
        <v>982</v>
      </c>
      <c r="B998" s="92" t="n"/>
      <c r="C998" s="166" t="inlineStr">
        <is>
          <t>04.3.02.05-0003</t>
        </is>
      </c>
      <c r="D998" s="166" t="inlineStr">
        <is>
          <t>Смесь штукатурная М 75, КНАУФ</t>
        </is>
      </c>
      <c r="E998" s="165" t="inlineStr">
        <is>
          <t>кг</t>
        </is>
      </c>
      <c r="F998" s="165" t="n">
        <v>0.0454</v>
      </c>
      <c r="G998" s="86" t="n">
        <v>1.72</v>
      </c>
      <c r="H998" s="86">
        <f>ROUND(F998*G998,2)</f>
        <v/>
      </c>
      <c r="I998" s="81" t="n"/>
      <c r="J998" s="81" t="n"/>
    </row>
    <row r="999">
      <c r="J999" s="91" t="n"/>
    </row>
    <row r="1001">
      <c r="B1001" s="74" t="inlineStr">
        <is>
          <t>Составил ______________________        Д.Ю. Нефедова</t>
        </is>
      </c>
    </row>
    <row r="1002">
      <c r="B1002" s="93" t="inlineStr">
        <is>
          <t xml:space="preserve">                         (подпись, инициалы, фамилия)</t>
        </is>
      </c>
    </row>
    <row r="1004">
      <c r="B1004" s="74" t="inlineStr">
        <is>
          <t>Проверил ______________________        А.В. Костянецкая</t>
        </is>
      </c>
    </row>
    <row r="1005">
      <c r="B1005" s="9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A43:E43"/>
    <mergeCell ref="E9:E10"/>
    <mergeCell ref="A7:H7"/>
    <mergeCell ref="A9:A10"/>
    <mergeCell ref="F9:F10"/>
    <mergeCell ref="A114:E114"/>
    <mergeCell ref="A45:E45"/>
    <mergeCell ref="A5:H5"/>
    <mergeCell ref="G9:H9"/>
    <mergeCell ref="A249:E24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3" zoomScale="85" workbookViewId="0">
      <selection activeCell="F53" sqref="F53"/>
    </sheetView>
  </sheetViews>
  <sheetFormatPr baseColWidth="8" defaultRowHeight="15"/>
  <cols>
    <col width="4.140625" customWidth="1" style="73" min="1" max="1"/>
    <col width="36.28515625" customWidth="1" style="73" min="2" max="2"/>
    <col width="18.85546875" customWidth="1" style="73" min="3" max="3"/>
    <col width="18.28515625" customWidth="1" style="73" min="4" max="4"/>
    <col width="18.85546875" customWidth="1" style="73" min="5" max="5"/>
    <col width="9.140625" customWidth="1" style="73" min="6" max="6"/>
    <col width="12.85546875" customWidth="1" style="73" min="7" max="7"/>
    <col width="9.140625" customWidth="1" style="73" min="8" max="11"/>
    <col width="13.5703125" customWidth="1" style="73" min="12" max="12"/>
    <col width="9.140625" customWidth="1" style="73" min="13" max="13"/>
  </cols>
  <sheetData>
    <row r="1">
      <c r="B1" s="70" t="n"/>
      <c r="C1" s="70" t="n"/>
      <c r="D1" s="70" t="n"/>
      <c r="E1" s="70" t="n"/>
    </row>
    <row r="2">
      <c r="B2" s="70" t="n"/>
      <c r="C2" s="70" t="n"/>
      <c r="D2" s="70" t="n"/>
      <c r="E2" s="191" t="inlineStr">
        <is>
          <t>Приложение № 4</t>
        </is>
      </c>
    </row>
    <row r="3">
      <c r="B3" s="70" t="n"/>
      <c r="C3" s="70" t="n"/>
      <c r="D3" s="70" t="n"/>
      <c r="E3" s="70" t="n"/>
    </row>
    <row r="4">
      <c r="B4" s="70" t="n"/>
      <c r="C4" s="70" t="n"/>
      <c r="D4" s="70" t="n"/>
      <c r="E4" s="70" t="n"/>
    </row>
    <row r="5">
      <c r="B5" s="168" t="inlineStr">
        <is>
          <t>Ресурсная модель</t>
        </is>
      </c>
    </row>
    <row r="6">
      <c r="B6" s="18" t="n"/>
      <c r="C6" s="70" t="n"/>
      <c r="D6" s="70" t="n"/>
      <c r="E6" s="70" t="n"/>
    </row>
    <row r="7" ht="39.75" customHeight="1" s="73">
      <c r="B7" s="169">
        <f>'Прил.1 Сравнит табл'!B7</f>
        <v/>
      </c>
    </row>
    <row r="8">
      <c r="B8" s="170">
        <f>'Прил.1 Сравнит табл'!B9</f>
        <v/>
      </c>
    </row>
    <row r="9">
      <c r="B9" s="18" t="n"/>
      <c r="C9" s="70" t="n"/>
      <c r="D9" s="70" t="n"/>
      <c r="E9" s="70" t="n"/>
    </row>
    <row r="10" ht="51" customHeight="1" s="73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33" t="inlineStr">
        <is>
          <t>Оплата труда рабочих</t>
        </is>
      </c>
      <c r="C11" s="142">
        <f>'Прил.5 Расчет СМР и ОБ'!J14</f>
        <v/>
      </c>
      <c r="D11" s="35">
        <f>C11/$C$24</f>
        <v/>
      </c>
      <c r="E11" s="35">
        <f>C11/$C$40</f>
        <v/>
      </c>
    </row>
    <row r="12">
      <c r="B12" s="33" t="inlineStr">
        <is>
          <t>Эксплуатация машин основных</t>
        </is>
      </c>
      <c r="C12" s="142">
        <f>'Прил.5 Расчет СМР и ОБ'!J39</f>
        <v/>
      </c>
      <c r="D12" s="35">
        <f>C12/$C$24</f>
        <v/>
      </c>
      <c r="E12" s="35">
        <f>C12/$C$40</f>
        <v/>
      </c>
    </row>
    <row r="13">
      <c r="B13" s="33" t="inlineStr">
        <is>
          <t>Эксплуатация машин прочих</t>
        </is>
      </c>
      <c r="C13" s="142">
        <f>'Прил.5 Расчет СМР и ОБ'!J92</f>
        <v/>
      </c>
      <c r="D13" s="35">
        <f>C13/$C$24</f>
        <v/>
      </c>
      <c r="E13" s="35">
        <f>C13/$C$40</f>
        <v/>
      </c>
    </row>
    <row r="14">
      <c r="B14" s="33" t="inlineStr">
        <is>
          <t>ЭКСПЛУАТАЦИЯ МАШИН, ВСЕГО:</t>
        </is>
      </c>
      <c r="C14" s="142">
        <f>C13+C12</f>
        <v/>
      </c>
      <c r="D14" s="35">
        <f>C14/$C$24</f>
        <v/>
      </c>
      <c r="E14" s="35">
        <f>C14/$C$40</f>
        <v/>
      </c>
    </row>
    <row r="15">
      <c r="B15" s="33" t="inlineStr">
        <is>
          <t>в том числе зарплата машинистов</t>
        </is>
      </c>
      <c r="C15" s="142">
        <f>'Прил.5 Расчет СМР и ОБ'!J16</f>
        <v/>
      </c>
      <c r="D15" s="35">
        <f>C15/$C$24</f>
        <v/>
      </c>
      <c r="E15" s="35">
        <f>C15/$C$40</f>
        <v/>
      </c>
    </row>
    <row r="16">
      <c r="B16" s="33" t="inlineStr">
        <is>
          <t>Материалы основные</t>
        </is>
      </c>
      <c r="C16" s="142">
        <f>'Прил.5 Расчет СМР и ОБ'!J386</f>
        <v/>
      </c>
      <c r="D16" s="35">
        <f>C16/$C$24</f>
        <v/>
      </c>
      <c r="E16" s="35">
        <f>C16/$C$40</f>
        <v/>
      </c>
    </row>
    <row r="17">
      <c r="B17" s="33" t="inlineStr">
        <is>
          <t>Материалы прочие</t>
        </is>
      </c>
      <c r="C17" s="142">
        <f>'Прил.5 Расчет СМР и ОБ'!J1096</f>
        <v/>
      </c>
      <c r="D17" s="35">
        <f>C17/$C$24</f>
        <v/>
      </c>
      <c r="E17" s="35">
        <f>C17/$C$40</f>
        <v/>
      </c>
      <c r="G17" s="19" t="n"/>
    </row>
    <row r="18">
      <c r="B18" s="33" t="inlineStr">
        <is>
          <t>МАТЕРИАЛЫ, ВСЕГО:</t>
        </is>
      </c>
      <c r="C18" s="142">
        <f>C17+C16</f>
        <v/>
      </c>
      <c r="D18" s="35">
        <f>C18/$C$24</f>
        <v/>
      </c>
      <c r="E18" s="35">
        <f>C18/$C$40</f>
        <v/>
      </c>
    </row>
    <row r="19">
      <c r="B19" s="33" t="inlineStr">
        <is>
          <t>ИТОГО</t>
        </is>
      </c>
      <c r="C19" s="142">
        <f>C18+C14+C11</f>
        <v/>
      </c>
      <c r="D19" s="35" t="n"/>
      <c r="E19" s="33" t="n"/>
    </row>
    <row r="20">
      <c r="B20" s="33" t="inlineStr">
        <is>
          <t>Сметная прибыль, руб.</t>
        </is>
      </c>
      <c r="C20" s="142">
        <f>ROUND(C21*(C11+C15),2)</f>
        <v/>
      </c>
      <c r="D20" s="35">
        <f>C20/$C$24</f>
        <v/>
      </c>
      <c r="E20" s="35">
        <f>C20/$C$40</f>
        <v/>
      </c>
    </row>
    <row r="21">
      <c r="B21" s="33" t="inlineStr">
        <is>
          <t>Сметная прибыль, %</t>
        </is>
      </c>
      <c r="C21" s="38">
        <f>'Прил.5 Расчет СМР и ОБ'!E1100</f>
        <v/>
      </c>
      <c r="D21" s="35" t="n"/>
      <c r="E21" s="33" t="n"/>
    </row>
    <row r="22">
      <c r="B22" s="33" t="inlineStr">
        <is>
          <t>Накладные расходы, руб.</t>
        </is>
      </c>
      <c r="C22" s="142">
        <f>ROUND(C23*(C11+C15),2)</f>
        <v/>
      </c>
      <c r="D22" s="35">
        <f>C22/$C$24</f>
        <v/>
      </c>
      <c r="E22" s="35">
        <f>C22/$C$40</f>
        <v/>
      </c>
    </row>
    <row r="23">
      <c r="B23" s="33" t="inlineStr">
        <is>
          <t>Накладные расходы, %</t>
        </is>
      </c>
      <c r="C23" s="38">
        <f>'Прил.5 Расчет СМР и ОБ'!E1099</f>
        <v/>
      </c>
      <c r="D23" s="35" t="n"/>
      <c r="E23" s="33" t="n"/>
    </row>
    <row r="24">
      <c r="B24" s="33" t="inlineStr">
        <is>
          <t>ВСЕГО СМР с НР и СП</t>
        </is>
      </c>
      <c r="C24" s="142">
        <f>C19+C20+C22</f>
        <v/>
      </c>
      <c r="D24" s="35">
        <f>C24/$C$24</f>
        <v/>
      </c>
      <c r="E24" s="35">
        <f>C24/$C$40</f>
        <v/>
      </c>
    </row>
    <row r="25" ht="25.5" customHeight="1" s="73">
      <c r="B25" s="33" t="inlineStr">
        <is>
          <t>ВСЕГО стоимость оборудования, в том числе</t>
        </is>
      </c>
      <c r="C25" s="142">
        <f>'Прил.5 Расчет СМР и ОБ'!J232</f>
        <v/>
      </c>
      <c r="D25" s="35" t="n"/>
      <c r="E25" s="35">
        <f>C25/$C$40</f>
        <v/>
      </c>
    </row>
    <row r="26" ht="25.5" customHeight="1" s="73">
      <c r="B26" s="33" t="inlineStr">
        <is>
          <t>стоимость оборудования технологического</t>
        </is>
      </c>
      <c r="C26" s="142">
        <f>'Прил.5 Расчет СМР и ОБ'!J233</f>
        <v/>
      </c>
      <c r="D26" s="35" t="n"/>
      <c r="E26" s="35">
        <f>C26/$C$40</f>
        <v/>
      </c>
    </row>
    <row r="27">
      <c r="B27" s="33" t="inlineStr">
        <is>
          <t>ИТОГО (СМР + ОБОРУДОВАНИЕ)</t>
        </is>
      </c>
      <c r="C27" s="34">
        <f>C24+C25</f>
        <v/>
      </c>
      <c r="D27" s="35" t="n"/>
      <c r="E27" s="35">
        <f>C27/$C$40</f>
        <v/>
      </c>
    </row>
    <row r="28" ht="33" customHeight="1" s="73">
      <c r="B28" s="33" t="inlineStr">
        <is>
          <t>ПРОЧ. ЗАТР., УЧТЕННЫЕ ПОКАЗАТЕЛЕМ,  в том числе</t>
        </is>
      </c>
      <c r="C28" s="33" t="n"/>
      <c r="D28" s="33" t="n"/>
      <c r="E28" s="33" t="n"/>
    </row>
    <row r="29" ht="25.5" customHeight="1" s="73">
      <c r="B29" s="33" t="inlineStr">
        <is>
          <t>Временные здания и сооружения - 3,9%</t>
        </is>
      </c>
      <c r="C29" s="34">
        <f>ROUND(C24*3.9%,2)</f>
        <v/>
      </c>
      <c r="D29" s="33" t="n"/>
      <c r="E29" s="35">
        <f>C29/$C$40</f>
        <v/>
      </c>
    </row>
    <row r="30" ht="38.25" customHeight="1" s="73">
      <c r="B30" s="33" t="inlineStr">
        <is>
          <t>Дополнительные затраты при производстве строительно-монтажных работ в зимнее время - 2,1%</t>
        </is>
      </c>
      <c r="C30" s="34">
        <f>ROUND((C24+C29)*2.1%,2)</f>
        <v/>
      </c>
      <c r="D30" s="33" t="n"/>
      <c r="E30" s="35">
        <f>C30/$C$40</f>
        <v/>
      </c>
    </row>
    <row r="31">
      <c r="B31" s="33" t="inlineStr">
        <is>
          <t xml:space="preserve">Пусконаладочные работы </t>
        </is>
      </c>
      <c r="C31" s="34" t="n">
        <v>9000895.689999999</v>
      </c>
      <c r="D31" s="33" t="n"/>
      <c r="E31" s="35">
        <f>C31/$C$40</f>
        <v/>
      </c>
    </row>
    <row r="32" ht="25.5" customHeight="1" s="73">
      <c r="B32" s="33" t="inlineStr">
        <is>
          <t>Затраты по перевозке работников к месту работы и обратно</t>
        </is>
      </c>
      <c r="C32" s="34" t="n">
        <v>0</v>
      </c>
      <c r="D32" s="33" t="n"/>
      <c r="E32" s="35">
        <f>C32/$C$40</f>
        <v/>
      </c>
      <c r="G32" s="61" t="n"/>
    </row>
    <row r="33" ht="25.5" customHeight="1" s="73">
      <c r="B33" s="33" t="inlineStr">
        <is>
          <t>Затраты, связанные с осуществлением работ вахтовым методом</t>
        </is>
      </c>
      <c r="C33" s="34" t="n">
        <v>0</v>
      </c>
      <c r="D33" s="33" t="n"/>
      <c r="E33" s="35">
        <f>C33/$C$40</f>
        <v/>
      </c>
      <c r="G33" s="61" t="n"/>
    </row>
    <row r="34" ht="51" customHeight="1" s="73">
      <c r="B34" s="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4" t="n">
        <v>0</v>
      </c>
      <c r="D34" s="33" t="n"/>
      <c r="E34" s="35">
        <f>C34/$C$40</f>
        <v/>
      </c>
      <c r="G34" s="61" t="n"/>
    </row>
    <row r="35" ht="76.5" customHeight="1" s="73">
      <c r="B35" s="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4" t="n">
        <v>0</v>
      </c>
      <c r="D35" s="33" t="n"/>
      <c r="E35" s="35">
        <f>C35/$C$40</f>
        <v/>
      </c>
      <c r="G35" s="61" t="n"/>
    </row>
    <row r="36" ht="25.5" customHeight="1" s="73">
      <c r="B36" s="33" t="inlineStr">
        <is>
          <t>Строительный контроль и содержание службы заказчика - 2,14%</t>
        </is>
      </c>
      <c r="C36" s="34">
        <f>ROUND(SUM(C27:C35)*2.14%,2)</f>
        <v/>
      </c>
      <c r="D36" s="33" t="n"/>
      <c r="E36" s="35">
        <f>C36/$C$40</f>
        <v/>
      </c>
      <c r="G36" s="40" t="n"/>
      <c r="L36" s="20" t="n"/>
    </row>
    <row r="37">
      <c r="B37" s="33" t="inlineStr">
        <is>
          <t>Авторский надзор - 0,2%</t>
        </is>
      </c>
      <c r="C37" s="34">
        <f>ROUND(SUM(C27:C35)*0.2%,2)</f>
        <v/>
      </c>
      <c r="D37" s="33" t="n"/>
      <c r="E37" s="35">
        <f>C37/$C$40</f>
        <v/>
      </c>
      <c r="G37" s="40" t="n"/>
      <c r="L37" s="20" t="n"/>
    </row>
    <row r="38" ht="38.25" customHeight="1" s="73">
      <c r="B38" s="33" t="inlineStr">
        <is>
          <t>ИТОГО (СМР+ОБОРУДОВАНИЕ+ПРОЧ. ЗАТР., УЧТЕННЫЕ ПОКАЗАТЕЛЕМ)</t>
        </is>
      </c>
      <c r="C38" s="142">
        <f>SUM(C27:C37)</f>
        <v/>
      </c>
      <c r="D38" s="33" t="n"/>
      <c r="E38" s="35">
        <f>C38/$C$40</f>
        <v/>
      </c>
    </row>
    <row r="39" ht="13.5" customHeight="1" s="73">
      <c r="B39" s="33" t="inlineStr">
        <is>
          <t>Непредвиденные расходы - 3%</t>
        </is>
      </c>
      <c r="C39" s="142">
        <f>ROUND(C38*3%,2)</f>
        <v/>
      </c>
      <c r="D39" s="33" t="n"/>
      <c r="E39" s="35">
        <f>C39/$C$40</f>
        <v/>
      </c>
    </row>
    <row r="40">
      <c r="B40" s="33" t="inlineStr">
        <is>
          <t>ВСЕГО:</t>
        </is>
      </c>
      <c r="C40" s="142">
        <f>C39+C38</f>
        <v/>
      </c>
      <c r="D40" s="33" t="n"/>
      <c r="E40" s="35">
        <f>C40/$C$40</f>
        <v/>
      </c>
    </row>
    <row r="41">
      <c r="B41" s="33" t="inlineStr">
        <is>
          <t>ИТОГО ПОКАЗАТЕЛЬ НА ЕД. ИЗМ.</t>
        </is>
      </c>
      <c r="C41" s="142">
        <f>C40/'Прил.5 Расчет СМР и ОБ'!E1103</f>
        <v/>
      </c>
      <c r="D41" s="33" t="n"/>
      <c r="E41" s="33" t="n"/>
    </row>
    <row r="42">
      <c r="B42" s="144" t="n"/>
      <c r="C42" s="70" t="n"/>
      <c r="D42" s="70" t="n"/>
      <c r="E42" s="70" t="n"/>
    </row>
    <row r="43">
      <c r="B43" s="70" t="inlineStr">
        <is>
          <t>Составил ______________________        Д.Ю. Нефедова</t>
        </is>
      </c>
      <c r="C43" s="71" t="n"/>
      <c r="D43" s="70" t="n"/>
      <c r="E43" s="70" t="n"/>
    </row>
    <row r="44">
      <c r="B44" s="125" t="inlineStr">
        <is>
          <t xml:space="preserve">                         (подпись, инициалы, фамилия)</t>
        </is>
      </c>
      <c r="C44" s="71" t="n"/>
      <c r="D44" s="70" t="n"/>
      <c r="E44" s="70" t="n"/>
    </row>
    <row r="45">
      <c r="B45" s="70" t="n"/>
      <c r="C45" s="71" t="n"/>
      <c r="D45" s="70" t="n"/>
      <c r="E45" s="70" t="n"/>
    </row>
    <row r="46">
      <c r="B46" s="70" t="inlineStr">
        <is>
          <t>Проверил ______________________        А.В. Костянецкая</t>
        </is>
      </c>
      <c r="C46" s="71" t="n"/>
      <c r="D46" s="70" t="n"/>
      <c r="E46" s="70" t="n"/>
    </row>
    <row r="47">
      <c r="B47" s="125" t="inlineStr">
        <is>
          <t xml:space="preserve">                        (подпись, инициалы, фамилия)</t>
        </is>
      </c>
      <c r="C47" s="71" t="n"/>
      <c r="D47" s="70" t="n"/>
      <c r="E47" s="70" t="n"/>
    </row>
    <row r="49">
      <c r="B49" s="70" t="n"/>
      <c r="C49" s="70" t="n"/>
      <c r="D49" s="70" t="n"/>
      <c r="E49" s="70" t="n"/>
    </row>
    <row r="50">
      <c r="B50" s="70" t="n"/>
      <c r="C50" s="70" t="n"/>
      <c r="D50" s="70" t="n"/>
      <c r="E50" s="70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M1113"/>
  <sheetViews>
    <sheetView view="pageBreakPreview" topLeftCell="A271" zoomScale="55" zoomScaleSheetLayoutView="55" workbookViewId="0">
      <selection activeCell="G1108" sqref="G1108"/>
    </sheetView>
  </sheetViews>
  <sheetFormatPr baseColWidth="8" defaultColWidth="9.140625" defaultRowHeight="15" outlineLevelRow="1"/>
  <cols>
    <col width="5.7109375" customWidth="1" style="71" min="1" max="1"/>
    <col width="22.5703125" customWidth="1" style="71" min="2" max="2"/>
    <col width="39.140625" customWidth="1" style="71" min="3" max="3"/>
    <col width="10.7109375" customWidth="1" style="71" min="4" max="4"/>
    <col width="12.7109375" customWidth="1" style="71" min="5" max="5"/>
    <col width="14.5703125" customWidth="1" style="71" min="6" max="6"/>
    <col width="13.42578125" customWidth="1" style="71" min="7" max="7"/>
    <col width="12.7109375" customWidth="1" style="71" min="8" max="8"/>
    <col width="14.5703125" customWidth="1" style="71" min="9" max="9"/>
    <col width="15.140625" customWidth="1" style="71" min="10" max="10"/>
    <col width="2.85546875" customWidth="1" style="71" min="11" max="11"/>
    <col width="22.28515625" customWidth="1" style="71" min="12" max="12"/>
    <col width="26" customWidth="1" style="73" min="13" max="13"/>
    <col width="9.140625" customWidth="1" style="73" min="14" max="14"/>
  </cols>
  <sheetData>
    <row r="2" ht="15.75" customHeight="1" s="73">
      <c r="I2" s="74" t="n"/>
      <c r="J2" s="107" t="inlineStr">
        <is>
          <t>Приложение №5</t>
        </is>
      </c>
    </row>
    <row r="4" ht="12.75" customFormat="1" customHeight="1" s="70">
      <c r="A4" s="168" t="inlineStr">
        <is>
          <t>Расчет стоимости СМР и оборудования</t>
        </is>
      </c>
      <c r="I4" s="168" t="n"/>
      <c r="J4" s="168" t="n"/>
    </row>
    <row r="5" ht="12.75" customFormat="1" customHeight="1" s="70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41.25" customFormat="1" customHeight="1" s="70">
      <c r="A6" s="109" t="inlineStr">
        <is>
          <t>Наименование разрабатываемого показателя УНЦ</t>
        </is>
      </c>
      <c r="B6" s="110" t="n"/>
      <c r="C6" s="110" t="n"/>
      <c r="D6" s="182" t="inlineStr">
        <is>
          <t>Здание ЗПС 220-500 кВ</t>
        </is>
      </c>
    </row>
    <row r="7" ht="12.75" customFormat="1" customHeight="1" s="70">
      <c r="A7" s="182">
        <f>'Прил.1 Сравнит табл'!B9</f>
        <v/>
      </c>
      <c r="I7" s="169" t="n"/>
      <c r="J7" s="169" t="n"/>
    </row>
    <row r="8" ht="12.75" customFormat="1" customHeight="1" s="70"/>
    <row r="9" ht="27" customHeight="1" s="73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197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197" t="n"/>
    </row>
    <row r="10" ht="28.5" customHeight="1" s="73">
      <c r="A10" s="199" t="n"/>
      <c r="B10" s="199" t="n"/>
      <c r="C10" s="199" t="n"/>
      <c r="D10" s="199" t="n"/>
      <c r="E10" s="199" t="n"/>
      <c r="F10" s="172" t="inlineStr">
        <is>
          <t>на ед. изм.</t>
        </is>
      </c>
      <c r="G10" s="172" t="inlineStr">
        <is>
          <t>общая</t>
        </is>
      </c>
      <c r="H10" s="199" t="n"/>
      <c r="I10" s="172" t="inlineStr">
        <is>
          <t>на ед. изм.</t>
        </is>
      </c>
      <c r="J10" s="172" t="inlineStr">
        <is>
          <t>общая</t>
        </is>
      </c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</row>
    <row r="12">
      <c r="A12" s="172" t="n"/>
      <c r="B12" s="183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112" t="n"/>
      <c r="J12" s="112" t="n"/>
    </row>
    <row r="13" ht="25.5" customHeight="1" s="73">
      <c r="A13" s="172" t="n">
        <v>1</v>
      </c>
      <c r="B13" s="96" t="inlineStr">
        <is>
          <t>1-3-3</t>
        </is>
      </c>
      <c r="C13" s="171" t="inlineStr">
        <is>
          <t>Затраты труда рабочих-строителей среднего разряда (3,3)</t>
        </is>
      </c>
      <c r="D13" s="172" t="inlineStr">
        <is>
          <t>чел.-ч.</t>
        </is>
      </c>
      <c r="E13" s="98">
        <f>G13/F13</f>
        <v/>
      </c>
      <c r="F13" s="100" t="n">
        <v>8.859999999999999</v>
      </c>
      <c r="G13" s="100">
        <f>Прил.3!H12</f>
        <v/>
      </c>
      <c r="H13" s="184">
        <f>G13/G14</f>
        <v/>
      </c>
      <c r="I13" s="100">
        <f>ФОТр.тек.!E13</f>
        <v/>
      </c>
      <c r="J13" s="100">
        <f>ROUND(I13*E13,2)</f>
        <v/>
      </c>
    </row>
    <row r="14" ht="25.5" customFormat="1" customHeight="1" s="71">
      <c r="A14" s="172" t="n"/>
      <c r="B14" s="172" t="n"/>
      <c r="C14" s="183" t="inlineStr">
        <is>
          <t>Итого по разделу "Затраты труда рабочих-строителей"</t>
        </is>
      </c>
      <c r="D14" s="172" t="inlineStr">
        <is>
          <t>чел.-ч.</t>
        </is>
      </c>
      <c r="E14" s="98">
        <f>SUM(E13:E13)</f>
        <v/>
      </c>
      <c r="F14" s="100" t="n"/>
      <c r="G14" s="100">
        <f>SUM(G13:G13)</f>
        <v/>
      </c>
      <c r="H14" s="184" t="n">
        <v>1</v>
      </c>
      <c r="I14" s="100" t="n"/>
      <c r="J14" s="100">
        <f>SUM(J13:J13)</f>
        <v/>
      </c>
    </row>
    <row r="15" ht="14.25" customFormat="1" customHeight="1" s="71">
      <c r="A15" s="172" t="n"/>
      <c r="B15" s="171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112" t="n"/>
      <c r="J15" s="112" t="n"/>
    </row>
    <row r="16" ht="14.25" customFormat="1" customHeight="1" s="71">
      <c r="A16" s="172" t="n">
        <v>2</v>
      </c>
      <c r="B16" s="172" t="n">
        <v>2</v>
      </c>
      <c r="C16" s="171" t="inlineStr">
        <is>
          <t>Затраты труда машинистов</t>
        </is>
      </c>
      <c r="D16" s="172" t="inlineStr">
        <is>
          <t>чел.-ч.</t>
        </is>
      </c>
      <c r="E16" s="98">
        <f>Прил.3!F44</f>
        <v/>
      </c>
      <c r="F16" s="100">
        <f>G16/E16</f>
        <v/>
      </c>
      <c r="G16" s="100">
        <f>Прил.3!H44</f>
        <v/>
      </c>
      <c r="H16" s="184" t="n">
        <v>1</v>
      </c>
      <c r="I16" s="100">
        <f>ROUND(F16*Прил.10!D10,2)</f>
        <v/>
      </c>
      <c r="J16" s="100">
        <f>ROUND(I16*E16,2)</f>
        <v/>
      </c>
    </row>
    <row r="17" ht="14.25" customFormat="1" customHeight="1" s="71">
      <c r="A17" s="172" t="n"/>
      <c r="B17" s="183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84" t="n"/>
      <c r="J17" s="184" t="n"/>
    </row>
    <row r="18" ht="14.25" customFormat="1" customHeight="1" s="71">
      <c r="A18" s="172" t="n"/>
      <c r="B18" s="171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112" t="n"/>
      <c r="J18" s="112" t="n"/>
    </row>
    <row r="19" ht="25.5" customFormat="1" customHeight="1" s="71">
      <c r="A19" s="172" t="n">
        <v>3</v>
      </c>
      <c r="B19" s="96" t="inlineStr">
        <is>
          <t>91.14.03-002</t>
        </is>
      </c>
      <c r="C19" s="171" t="inlineStr">
        <is>
          <t>Автомобили-самосвалы, грузоподъемность до 10 т</t>
        </is>
      </c>
      <c r="D19" s="172" t="inlineStr">
        <is>
          <t>маш.-ч</t>
        </is>
      </c>
      <c r="E19" s="98" t="n">
        <v>3332.214767402</v>
      </c>
      <c r="F19" s="190" t="n">
        <v>87.48999999999999</v>
      </c>
      <c r="G19" s="100">
        <f>SUM(G20:G21)</f>
        <v/>
      </c>
      <c r="H19" s="184">
        <f>G19/$G$93</f>
        <v/>
      </c>
      <c r="I19" s="100">
        <f>ROUND(F19*Прил.10!$D$11,2)</f>
        <v/>
      </c>
      <c r="J19" s="100">
        <f>ROUND(I19*E19,2)</f>
        <v/>
      </c>
    </row>
    <row r="20" hidden="1" outlineLevel="1" ht="25.5" customFormat="1" customHeight="1" s="106">
      <c r="A20" s="172" t="n"/>
      <c r="B20" s="96" t="inlineStr">
        <is>
          <t>91.14.03-002</t>
        </is>
      </c>
      <c r="C20" s="171" t="inlineStr">
        <is>
          <t>Автомобили-самосвалы, грузоподъемность до 10 т</t>
        </is>
      </c>
      <c r="D20" s="172" t="inlineStr">
        <is>
          <t>маш.-ч</t>
        </is>
      </c>
      <c r="E20" s="98" t="n">
        <v>2958.2</v>
      </c>
      <c r="F20" s="190" t="n">
        <v>87.48999999999999</v>
      </c>
      <c r="G20" s="100">
        <f>ROUND(E20*F20,2)</f>
        <v/>
      </c>
      <c r="H20" s="184">
        <f>G20/$G$93</f>
        <v/>
      </c>
      <c r="I20" s="100" t="n"/>
      <c r="J20" s="100" t="n"/>
    </row>
    <row r="21" hidden="1" outlineLevel="1" ht="25.5" customFormat="1" customHeight="1" s="106">
      <c r="A21" s="172" t="n"/>
      <c r="B21" s="96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172" t="inlineStr">
        <is>
          <t>маш.час</t>
        </is>
      </c>
      <c r="E21" s="98" t="n">
        <v>497.9843241</v>
      </c>
      <c r="F21" s="190" t="n">
        <v>65.70999999999999</v>
      </c>
      <c r="G21" s="100">
        <f>ROUND(E21*F21,2)</f>
        <v/>
      </c>
      <c r="H21" s="184">
        <f>G21/$G$93</f>
        <v/>
      </c>
      <c r="I21" s="100" t="n"/>
      <c r="J21" s="100" t="n"/>
    </row>
    <row r="22" collapsed="1" ht="14.25" customFormat="1" customHeight="1" s="71">
      <c r="A22" s="172" t="n">
        <v>4</v>
      </c>
      <c r="B22" s="96" t="inlineStr">
        <is>
          <t>91.05.01-017</t>
        </is>
      </c>
      <c r="C22" s="171" t="inlineStr">
        <is>
          <t>Краны башенные, грузоподъемность 8 т</t>
        </is>
      </c>
      <c r="D22" s="172" t="inlineStr">
        <is>
          <t>маш.час</t>
        </is>
      </c>
      <c r="E22" s="98" t="n">
        <v>1672.60625</v>
      </c>
      <c r="F22" s="190" t="n">
        <v>86.40000000000001</v>
      </c>
      <c r="G22" s="100">
        <f>SUM(G23:G25)</f>
        <v/>
      </c>
      <c r="H22" s="184">
        <f>G22/$G$93</f>
        <v/>
      </c>
      <c r="I22" s="100">
        <f>ROUND(F22*Прил.10!$D$11,2)</f>
        <v/>
      </c>
      <c r="J22" s="100">
        <f>ROUND(I22*E22,2)</f>
        <v/>
      </c>
    </row>
    <row r="23" hidden="1" outlineLevel="1" ht="14.25" customFormat="1" customHeight="1" s="106">
      <c r="A23" s="172" t="n"/>
      <c r="B23" s="96" t="inlineStr">
        <is>
          <t>91.05.01-017</t>
        </is>
      </c>
      <c r="C23" s="171" t="inlineStr">
        <is>
          <t>Краны башенные, грузоподъемность 8 т</t>
        </is>
      </c>
      <c r="D23" s="172" t="inlineStr">
        <is>
          <t>маш.час</t>
        </is>
      </c>
      <c r="E23" s="98" t="n">
        <v>1636.9065377</v>
      </c>
      <c r="F23" s="190" t="n">
        <v>86.40000000000001</v>
      </c>
      <c r="G23" s="100">
        <f>ROUND(E23*F23,2)</f>
        <v/>
      </c>
      <c r="H23" s="184">
        <f>G23/$G$93</f>
        <v/>
      </c>
      <c r="I23" s="100" t="n"/>
      <c r="J23" s="100" t="n"/>
    </row>
    <row r="24" hidden="1" outlineLevel="1" ht="14.25" customFormat="1" customHeight="1" s="106">
      <c r="A24" s="172" t="n"/>
      <c r="B24" s="96" t="inlineStr">
        <is>
          <t>91.05.01-016</t>
        </is>
      </c>
      <c r="C24" s="171" t="inlineStr">
        <is>
          <t>Краны башенные, грузоподъемность 5 т</t>
        </is>
      </c>
      <c r="D24" s="172" t="inlineStr">
        <is>
          <t>маш.час</t>
        </is>
      </c>
      <c r="E24" s="98" t="n">
        <v>12.75798</v>
      </c>
      <c r="F24" s="190" t="n">
        <v>83.43000000000001</v>
      </c>
      <c r="G24" s="100">
        <f>ROUND(E24*F24,2)</f>
        <v/>
      </c>
      <c r="H24" s="184">
        <f>G24/$G$93</f>
        <v/>
      </c>
      <c r="I24" s="100" t="n"/>
      <c r="J24" s="100" t="n"/>
    </row>
    <row r="25" hidden="1" outlineLevel="1" ht="14.25" customFormat="1" customHeight="1" s="106">
      <c r="A25" s="172" t="n"/>
      <c r="B25" s="96" t="inlineStr">
        <is>
          <t>91.05.01-018</t>
        </is>
      </c>
      <c r="C25" s="171" t="inlineStr">
        <is>
          <t>Краны башенные, грузоподъемность 10 т</t>
        </is>
      </c>
      <c r="D25" s="172" t="inlineStr">
        <is>
          <t>маш.час</t>
        </is>
      </c>
      <c r="E25" s="98" t="n">
        <v>22.247407</v>
      </c>
      <c r="F25" s="190" t="n">
        <v>90.8</v>
      </c>
      <c r="G25" s="100">
        <f>ROUND(E25*F25,2)</f>
        <v/>
      </c>
      <c r="H25" s="184">
        <f>G25/$G$93</f>
        <v/>
      </c>
      <c r="I25" s="100" t="n"/>
      <c r="J25" s="100" t="n"/>
    </row>
    <row r="26" collapsed="1" ht="25.5" customFormat="1" customHeight="1" s="71">
      <c r="A26" s="172" t="n">
        <v>5</v>
      </c>
      <c r="B26" s="96" t="inlineStr">
        <is>
          <t>91.02.02-003</t>
        </is>
      </c>
      <c r="C26" s="171" t="inlineStr">
        <is>
          <t>Агрегаты копровые без дизель-молота на базе экскаватора с емкостью ковша 1 м3</t>
        </is>
      </c>
      <c r="D26" s="172" t="inlineStr">
        <is>
          <t>маш.час</t>
        </is>
      </c>
      <c r="E26" s="98" t="n">
        <v>617.46048</v>
      </c>
      <c r="F26" s="190" t="n">
        <v>200.67</v>
      </c>
      <c r="G26" s="100">
        <f>ROUND(E26*F26,2)</f>
        <v/>
      </c>
      <c r="H26" s="184">
        <f>G26/$G$93</f>
        <v/>
      </c>
      <c r="I26" s="100">
        <f>ROUND(F26*Прил.10!$D$11,2)</f>
        <v/>
      </c>
      <c r="J26" s="100">
        <f>ROUND(I26*E26,2)</f>
        <v/>
      </c>
    </row>
    <row r="27" ht="25.5" customFormat="1" customHeight="1" s="71">
      <c r="A27" s="172" t="n">
        <v>6</v>
      </c>
      <c r="B27" s="96" t="inlineStr">
        <is>
          <t>91.05.06-012</t>
        </is>
      </c>
      <c r="C27" s="171" t="inlineStr">
        <is>
          <t>Краны на гусеничном ходу, грузоподъемность до 16 т</t>
        </is>
      </c>
      <c r="D27" s="172" t="inlineStr">
        <is>
          <t>маш.час</t>
        </is>
      </c>
      <c r="E27" s="98" t="n">
        <v>879.20611002167</v>
      </c>
      <c r="F27" s="190" t="n">
        <v>96.89</v>
      </c>
      <c r="G27" s="100">
        <f>SUM(G28:G30)</f>
        <v/>
      </c>
      <c r="H27" s="184">
        <f>G27/$G$93</f>
        <v/>
      </c>
      <c r="I27" s="100">
        <f>ROUND(F27*Прил.10!$D$11,2)</f>
        <v/>
      </c>
      <c r="J27" s="100">
        <f>ROUND(I27*E27,2)</f>
        <v/>
      </c>
    </row>
    <row r="28" hidden="1" outlineLevel="1" ht="25.5" customFormat="1" customHeight="1" s="106">
      <c r="A28" s="172" t="n"/>
      <c r="B28" s="96" t="inlineStr">
        <is>
          <t>91.05.06-012</t>
        </is>
      </c>
      <c r="C28" s="171" t="inlineStr">
        <is>
          <t>Краны на гусеничном ходу, грузоподъемность до 16 т</t>
        </is>
      </c>
      <c r="D28" s="172" t="inlineStr">
        <is>
          <t>маш.час</t>
        </is>
      </c>
      <c r="E28" s="98" t="n">
        <v>652.0577</v>
      </c>
      <c r="F28" s="190" t="n">
        <v>96.89</v>
      </c>
      <c r="G28" s="100">
        <f>ROUND(E28*F28,2)</f>
        <v/>
      </c>
      <c r="H28" s="184">
        <f>G28/$G$93</f>
        <v/>
      </c>
      <c r="I28" s="100" t="n"/>
      <c r="J28" s="100" t="n"/>
    </row>
    <row r="29" hidden="1" outlineLevel="1" ht="25.5" customFormat="1" customHeight="1" s="106">
      <c r="A29" s="172" t="n"/>
      <c r="B29" s="96" t="inlineStr">
        <is>
          <t>91.05.06-007</t>
        </is>
      </c>
      <c r="C29" s="171" t="inlineStr">
        <is>
          <t>Краны на гусеничном ходу, грузоподъемность 25 т</t>
        </is>
      </c>
      <c r="D29" s="172" t="inlineStr">
        <is>
          <t>маш.час</t>
        </is>
      </c>
      <c r="E29" s="98" t="n">
        <v>70.69183200000001</v>
      </c>
      <c r="F29" s="190" t="n">
        <v>120.04</v>
      </c>
      <c r="G29" s="100">
        <f>ROUND(E29*F29,2)</f>
        <v/>
      </c>
      <c r="H29" s="184">
        <f>G29/$G$93</f>
        <v/>
      </c>
      <c r="I29" s="100" t="n"/>
      <c r="J29" s="100" t="n"/>
    </row>
    <row r="30" hidden="1" outlineLevel="1" ht="25.5" customFormat="1" customHeight="1" s="106">
      <c r="A30" s="172" t="n"/>
      <c r="B30" s="96" t="inlineStr">
        <is>
          <t>91.05.06-008</t>
        </is>
      </c>
      <c r="C30" s="171" t="inlineStr">
        <is>
          <t>Краны на гусеничном ходу, грузоподъемность 40 т</t>
        </is>
      </c>
      <c r="D30" s="172" t="inlineStr">
        <is>
          <t>маш.час</t>
        </is>
      </c>
      <c r="E30" s="98" t="n">
        <v>77.0253</v>
      </c>
      <c r="F30" s="190" t="n">
        <v>175.56</v>
      </c>
      <c r="G30" s="100">
        <f>ROUND(E30*F30,2)</f>
        <v/>
      </c>
      <c r="H30" s="184">
        <f>G30/$G$93</f>
        <v/>
      </c>
      <c r="I30" s="100" t="n"/>
      <c r="J30" s="100" t="n"/>
    </row>
    <row r="31" collapsed="1" ht="14.25" customFormat="1" customHeight="1" s="71">
      <c r="A31" s="172" t="n">
        <v>7</v>
      </c>
      <c r="B31" s="96" t="inlineStr">
        <is>
          <t>91.02.03-024</t>
        </is>
      </c>
      <c r="C31" s="171" t="inlineStr">
        <is>
          <t>Дизель-молоты 2,5 т</t>
        </is>
      </c>
      <c r="D31" s="172" t="inlineStr">
        <is>
          <t>маш.час</t>
        </is>
      </c>
      <c r="E31" s="98" t="n">
        <v>617.46048</v>
      </c>
      <c r="F31" s="190" t="n">
        <v>70.67</v>
      </c>
      <c r="G31" s="100">
        <f>ROUND(E31*F31,2)</f>
        <v/>
      </c>
      <c r="H31" s="184">
        <f>G31/$G$93</f>
        <v/>
      </c>
      <c r="I31" s="100">
        <f>ROUND(F31*Прил.10!$D$11,2)</f>
        <v/>
      </c>
      <c r="J31" s="100">
        <f>ROUND(I31*E31,2)</f>
        <v/>
      </c>
    </row>
    <row r="32" ht="25.5" customFormat="1" customHeight="1" s="71">
      <c r="A32" s="172" t="n">
        <v>8</v>
      </c>
      <c r="B32" s="96" t="inlineStr">
        <is>
          <t>91.05.05-015</t>
        </is>
      </c>
      <c r="C32" s="171" t="inlineStr">
        <is>
          <t>Краны на автомобильном ходу, грузоподъемность 16 т</t>
        </is>
      </c>
      <c r="D32" s="172" t="inlineStr">
        <is>
          <t>маш.час</t>
        </is>
      </c>
      <c r="E32" s="98" t="n">
        <v>262.7985015</v>
      </c>
      <c r="F32" s="190" t="n">
        <v>115.4</v>
      </c>
      <c r="G32" s="100">
        <f>ROUND(E32*F32,2)</f>
        <v/>
      </c>
      <c r="H32" s="184">
        <f>G32/$G$93</f>
        <v/>
      </c>
      <c r="I32" s="100">
        <f>ROUND(F32*Прил.10!$D$11,2)</f>
        <v/>
      </c>
      <c r="J32" s="100">
        <f>ROUND(I32*E32,2)</f>
        <v/>
      </c>
    </row>
    <row r="33" ht="25.5" customFormat="1" customHeight="1" s="71">
      <c r="A33" s="172" t="n">
        <v>9</v>
      </c>
      <c r="B33" s="96" t="inlineStr">
        <is>
          <t>91.17.04-233</t>
        </is>
      </c>
      <c r="C33" s="171" t="inlineStr">
        <is>
          <t>Установки для сварки ручной дуговой (постоянного тока)</t>
        </is>
      </c>
      <c r="D33" s="172" t="inlineStr">
        <is>
          <t>маш.час</t>
        </is>
      </c>
      <c r="E33" s="98" t="n">
        <v>3303.0637625</v>
      </c>
      <c r="F33" s="190" t="n">
        <v>8.1</v>
      </c>
      <c r="G33" s="100">
        <f>ROUND(E33*F33,2)</f>
        <v/>
      </c>
      <c r="H33" s="184">
        <f>G33/$G$93</f>
        <v/>
      </c>
      <c r="I33" s="100">
        <f>ROUND(F33*Прил.10!$D$11,2)</f>
        <v/>
      </c>
      <c r="J33" s="100">
        <f>ROUND(I33*E33,2)</f>
        <v/>
      </c>
    </row>
    <row r="34" ht="14.25" customFormat="1" customHeight="1" s="71">
      <c r="A34" s="172" t="n">
        <v>10</v>
      </c>
      <c r="B34" s="96" t="inlineStr">
        <is>
          <t>91.19.08-004</t>
        </is>
      </c>
      <c r="C34" s="171" t="inlineStr">
        <is>
          <t>Насосы, мощность 4 кВт</t>
        </is>
      </c>
      <c r="D34" s="172" t="inlineStr">
        <is>
          <t>маш.час</t>
        </is>
      </c>
      <c r="E34" s="98" t="n">
        <v>8068.2</v>
      </c>
      <c r="F34" s="190" t="n">
        <v>2.96</v>
      </c>
      <c r="G34" s="100">
        <f>ROUND(E34*F34,2)</f>
        <v/>
      </c>
      <c r="H34" s="184">
        <f>G34/$G$93</f>
        <v/>
      </c>
      <c r="I34" s="100">
        <f>ROUND(F34*Прил.10!$D$11,2)</f>
        <v/>
      </c>
      <c r="J34" s="100">
        <f>ROUND(I34*E34,2)</f>
        <v/>
      </c>
    </row>
    <row r="35" ht="25.5" customFormat="1" customHeight="1" s="71">
      <c r="A35" s="172" t="n">
        <v>11</v>
      </c>
      <c r="B35" s="96" t="inlineStr">
        <is>
          <t>91.10.05-001</t>
        </is>
      </c>
      <c r="C35" s="171" t="inlineStr">
        <is>
          <t>Трубоукладчики для труб диаметром 800-1000 мм, грузоподъемность 35 т</t>
        </is>
      </c>
      <c r="D35" s="172" t="inlineStr">
        <is>
          <t>маш.час</t>
        </is>
      </c>
      <c r="E35" s="98" t="n">
        <v>130.89500998004</v>
      </c>
      <c r="F35" s="190" t="n">
        <v>175.35</v>
      </c>
      <c r="G35" s="100">
        <f>SUM(G36:G37)</f>
        <v/>
      </c>
      <c r="H35" s="184">
        <f>G35/$G$93</f>
        <v/>
      </c>
      <c r="I35" s="100">
        <f>ROUND(F35*Прил.10!$D$11,2)</f>
        <v/>
      </c>
      <c r="J35" s="100">
        <f>ROUND(I35*E35,2)</f>
        <v/>
      </c>
    </row>
    <row r="36" hidden="1" outlineLevel="1" ht="25.5" customFormat="1" customHeight="1" s="106">
      <c r="A36" s="172" t="n"/>
      <c r="B36" s="96" t="inlineStr">
        <is>
          <t>91.10.05-001</t>
        </is>
      </c>
      <c r="C36" s="171" t="inlineStr">
        <is>
          <t>Трубоукладчики для труб диаметром 800-1000 мм, грузоподъемность 35 т</t>
        </is>
      </c>
      <c r="D36" s="172" t="inlineStr">
        <is>
          <t>маш.час</t>
        </is>
      </c>
      <c r="E36" s="98" t="n">
        <v>93.43152000000001</v>
      </c>
      <c r="F36" s="190" t="n">
        <v>175.35</v>
      </c>
      <c r="G36" s="100">
        <f>ROUND(E36*F36,2)</f>
        <v/>
      </c>
      <c r="H36" s="184">
        <f>G36/$G$93</f>
        <v/>
      </c>
      <c r="I36" s="100" t="n"/>
      <c r="J36" s="100" t="n"/>
    </row>
    <row r="37" hidden="1" outlineLevel="1" ht="25.5" customFormat="1" customHeight="1" s="106">
      <c r="A37" s="172" t="n"/>
      <c r="B37" s="96" t="inlineStr">
        <is>
          <t>91.10.05-005</t>
        </is>
      </c>
      <c r="C37" s="171" t="inlineStr">
        <is>
          <t>Трубоукладчики для труб диаметром до 700 мм, грузоподъемность 12,5 т</t>
        </is>
      </c>
      <c r="D37" s="172" t="inlineStr">
        <is>
          <t>маш.час</t>
        </is>
      </c>
      <c r="E37" s="98" t="n">
        <v>43.07688</v>
      </c>
      <c r="F37" s="190" t="n">
        <v>152.5</v>
      </c>
      <c r="G37" s="100">
        <f>ROUND(E37*F37,2)</f>
        <v/>
      </c>
      <c r="H37" s="184">
        <f>G37/$G$93</f>
        <v/>
      </c>
      <c r="I37" s="100" t="n"/>
      <c r="J37" s="100" t="n"/>
    </row>
    <row r="38" collapsed="1" ht="25.5" customFormat="1" customHeight="1" s="71">
      <c r="A38" s="172" t="n">
        <v>12</v>
      </c>
      <c r="B38" s="96" t="inlineStr">
        <is>
          <t>91.02.01-003</t>
        </is>
      </c>
      <c r="C38" s="171" t="inlineStr">
        <is>
          <t>Вибропогружатели высокочастотные для погружения свай до 1,5 т</t>
        </is>
      </c>
      <c r="D38" s="172" t="inlineStr">
        <is>
          <t>маш.час</t>
        </is>
      </c>
      <c r="E38" s="98" t="n">
        <v>646.1532</v>
      </c>
      <c r="F38" s="190" t="n">
        <v>35</v>
      </c>
      <c r="G38" s="100">
        <f>ROUND(E38*F38,2)</f>
        <v/>
      </c>
      <c r="H38" s="184">
        <f>G38/$G$93</f>
        <v/>
      </c>
      <c r="I38" s="100">
        <f>ROUND(F38*Прил.10!$D$11,2)</f>
        <v/>
      </c>
      <c r="J38" s="100">
        <f>ROUND(I38*E38,2)</f>
        <v/>
      </c>
    </row>
    <row r="39" ht="14.25" customFormat="1" customHeight="1" s="71">
      <c r="B39" s="172" t="n"/>
      <c r="C39" s="171" t="inlineStr">
        <is>
          <t>Итого основные машины и механизмы</t>
        </is>
      </c>
      <c r="D39" s="172" t="n"/>
      <c r="E39" s="114" t="n"/>
      <c r="F39" s="100" t="n"/>
      <c r="G39" s="100">
        <f>G19+G22+G26+G27+G31+G32+G33+G34+G35+G38</f>
        <v/>
      </c>
      <c r="H39" s="184">
        <f>G39/G93</f>
        <v/>
      </c>
      <c r="I39" s="100" t="n"/>
      <c r="J39" s="100">
        <f>SUM(J19:J38)</f>
        <v/>
      </c>
    </row>
    <row r="40" hidden="1" outlineLevel="1" ht="25.5" customFormat="1" customHeight="1" s="71">
      <c r="A40" s="172" t="n">
        <v>13</v>
      </c>
      <c r="B40" s="96" t="inlineStr">
        <is>
          <t>91.01.05-086</t>
        </is>
      </c>
      <c r="C40" s="171" t="inlineStr">
        <is>
          <t>Экскаваторы одноковшовые дизельные на гусеничном ходу, емкость ковша 0,65 м3</t>
        </is>
      </c>
      <c r="D40" s="172" t="inlineStr">
        <is>
          <t>маш.час</t>
        </is>
      </c>
      <c r="E40" s="98" t="n">
        <v>190.435733</v>
      </c>
      <c r="F40" s="190" t="n">
        <v>115.27</v>
      </c>
      <c r="G40" s="100">
        <f>ROUND(E40*F40,2)</f>
        <v/>
      </c>
      <c r="H40" s="184">
        <f>G40/$G$93</f>
        <v/>
      </c>
      <c r="I40" s="100">
        <f>ROUND(F40*Прил.10!$D$11,2)</f>
        <v/>
      </c>
      <c r="J40" s="100">
        <f>ROUND(I40*E40,2)</f>
        <v/>
      </c>
    </row>
    <row r="41" hidden="1" outlineLevel="1" ht="51" customFormat="1" customHeight="1" s="71">
      <c r="A41" s="172" t="n">
        <v>14</v>
      </c>
      <c r="B41" s="96" t="inlineStr">
        <is>
          <t>91.18.01-007</t>
        </is>
      </c>
      <c r="C41" s="1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1" s="172" t="inlineStr">
        <is>
          <t>маш.час</t>
        </is>
      </c>
      <c r="E41" s="98" t="n">
        <v>201.3372</v>
      </c>
      <c r="F41" s="190" t="n">
        <v>90</v>
      </c>
      <c r="G41" s="100">
        <f>ROUND(E41*F41,2)</f>
        <v/>
      </c>
      <c r="H41" s="184">
        <f>G41/$G$93</f>
        <v/>
      </c>
      <c r="I41" s="100">
        <f>ROUND(F41*Прил.10!$D$11,2)</f>
        <v/>
      </c>
      <c r="J41" s="100">
        <f>ROUND(I41*E41,2)</f>
        <v/>
      </c>
    </row>
    <row r="42" hidden="1" outlineLevel="1" ht="14.25" customFormat="1" customHeight="1" s="71">
      <c r="A42" s="172" t="n">
        <v>15</v>
      </c>
      <c r="B42" s="96" t="inlineStr">
        <is>
          <t>91.06.05-011</t>
        </is>
      </c>
      <c r="C42" s="171" t="inlineStr">
        <is>
          <t>Погрузчики, грузоподъемность 5 т</t>
        </is>
      </c>
      <c r="D42" s="172" t="inlineStr">
        <is>
          <t>маш.час</t>
        </is>
      </c>
      <c r="E42" s="98" t="n">
        <v>127.04198</v>
      </c>
      <c r="F42" s="190" t="n">
        <v>89.98999999999999</v>
      </c>
      <c r="G42" s="100">
        <f>ROUND(E42*F42,2)</f>
        <v/>
      </c>
      <c r="H42" s="184">
        <f>G42/$G$93</f>
        <v/>
      </c>
      <c r="I42" s="100">
        <f>ROUND(F42*Прил.10!$D$11,2)</f>
        <v/>
      </c>
      <c r="J42" s="100">
        <f>ROUND(I42*E42,2)</f>
        <v/>
      </c>
    </row>
    <row r="43" hidden="1" outlineLevel="1" ht="14.25" customFormat="1" customHeight="1" s="71">
      <c r="A43" s="172" t="n">
        <v>16</v>
      </c>
      <c r="B43" s="96" t="inlineStr">
        <is>
          <t>91.17.04-091</t>
        </is>
      </c>
      <c r="C43" s="171" t="inlineStr">
        <is>
          <t>Горелки газовые инжекторные</t>
        </is>
      </c>
      <c r="D43" s="172" t="inlineStr">
        <is>
          <t>маш.час</t>
        </is>
      </c>
      <c r="E43" s="98" t="n">
        <v>806.472</v>
      </c>
      <c r="F43" s="190" t="n">
        <v>13.5</v>
      </c>
      <c r="G43" s="100">
        <f>ROUND(E43*F43,2)</f>
        <v/>
      </c>
      <c r="H43" s="184">
        <f>G43/$G$93</f>
        <v/>
      </c>
      <c r="I43" s="100">
        <f>ROUND(F43*Прил.10!$D$11,2)</f>
        <v/>
      </c>
      <c r="J43" s="100">
        <f>ROUND(I43*E43,2)</f>
        <v/>
      </c>
    </row>
    <row r="44" hidden="1" outlineLevel="1" ht="25.5" customFormat="1" customHeight="1" s="71">
      <c r="A44" s="172" t="n">
        <v>17</v>
      </c>
      <c r="B44" s="96" t="inlineStr">
        <is>
          <t>91.06.06-042</t>
        </is>
      </c>
      <c r="C44" s="171" t="inlineStr">
        <is>
          <t>Подъемники гидравлические, высота подъема 10 м</t>
        </is>
      </c>
      <c r="D44" s="172" t="inlineStr">
        <is>
          <t>маш.час</t>
        </is>
      </c>
      <c r="E44" s="98" t="n">
        <v>323.25</v>
      </c>
      <c r="F44" s="190" t="n">
        <v>29.6</v>
      </c>
      <c r="G44" s="100">
        <f>ROUND(E44*F44,2)</f>
        <v/>
      </c>
      <c r="H44" s="184">
        <f>G44/$G$93</f>
        <v/>
      </c>
      <c r="I44" s="100">
        <f>ROUND(F44*Прил.10!$D$11,2)</f>
        <v/>
      </c>
      <c r="J44" s="100">
        <f>ROUND(I44*E44,2)</f>
        <v/>
      </c>
    </row>
    <row r="45" hidden="1" outlineLevel="1" ht="14.25" customFormat="1" customHeight="1" s="71">
      <c r="A45" s="172" t="n">
        <v>18</v>
      </c>
      <c r="B45" s="96" t="inlineStr">
        <is>
          <t>91.06.09-001</t>
        </is>
      </c>
      <c r="C45" s="171" t="inlineStr">
        <is>
          <t>Вышки телескопические 25 м</t>
        </is>
      </c>
      <c r="D45" s="172" t="inlineStr">
        <is>
          <t>маш.час</t>
        </is>
      </c>
      <c r="E45" s="98" t="n">
        <v>64.512</v>
      </c>
      <c r="F45" s="190" t="n">
        <v>142.7</v>
      </c>
      <c r="G45" s="100">
        <f>ROUND(E45*F45,2)</f>
        <v/>
      </c>
      <c r="H45" s="184">
        <f>G45/$G$93</f>
        <v/>
      </c>
      <c r="I45" s="100">
        <f>ROUND(F45*Прил.10!$D$11,2)</f>
        <v/>
      </c>
      <c r="J45" s="100">
        <f>ROUND(I45*E45,2)</f>
        <v/>
      </c>
    </row>
    <row r="46" hidden="1" outlineLevel="1" ht="38.25" customFormat="1" customHeight="1" s="71">
      <c r="A46" s="172" t="n">
        <v>19</v>
      </c>
      <c r="B46" s="96" t="inlineStr">
        <is>
          <t>91.06.06-048</t>
        </is>
      </c>
      <c r="C46" s="171" t="inlineStr">
        <is>
          <t>Подъемники одномачтовые, грузоподъемность до 500 кг, высота подъема 45 м</t>
        </is>
      </c>
      <c r="D46" s="172" t="inlineStr">
        <is>
          <t>маш.час</t>
        </is>
      </c>
      <c r="E46" s="98" t="n">
        <v>245.6270628</v>
      </c>
      <c r="F46" s="190" t="n">
        <v>31.26</v>
      </c>
      <c r="G46" s="100">
        <f>ROUND(E46*F46,2)</f>
        <v/>
      </c>
      <c r="H46" s="184">
        <f>G46/$G$93</f>
        <v/>
      </c>
      <c r="I46" s="100">
        <f>ROUND(F46*Прил.10!$D$11,2)</f>
        <v/>
      </c>
      <c r="J46" s="100">
        <f>ROUND(I46*E46,2)</f>
        <v/>
      </c>
    </row>
    <row r="47" hidden="1" outlineLevel="1" ht="25.5" customFormat="1" customHeight="1" s="71">
      <c r="A47" s="172" t="n">
        <v>20</v>
      </c>
      <c r="B47" s="96" t="inlineStr">
        <is>
          <t>91.07.07-041</t>
        </is>
      </c>
      <c r="C47" s="171" t="inlineStr">
        <is>
          <t>Растворонасосы, производительность 1 м3/ч</t>
        </is>
      </c>
      <c r="D47" s="172" t="inlineStr">
        <is>
          <t>маш.час</t>
        </is>
      </c>
      <c r="E47" s="98" t="n">
        <v>523.99078</v>
      </c>
      <c r="F47" s="190" t="n">
        <v>14.15</v>
      </c>
      <c r="G47" s="100">
        <f>ROUND(E47*F47,2)</f>
        <v/>
      </c>
      <c r="H47" s="184">
        <f>G47/$G$93</f>
        <v/>
      </c>
      <c r="I47" s="100">
        <f>ROUND(F47*Прил.10!$D$11,2)</f>
        <v/>
      </c>
      <c r="J47" s="100">
        <f>ROUND(I47*E47,2)</f>
        <v/>
      </c>
    </row>
    <row r="48" hidden="1" outlineLevel="1" ht="14.25" customFormat="1" customHeight="1" s="71">
      <c r="A48" s="172" t="n">
        <v>21</v>
      </c>
      <c r="B48" s="96" t="inlineStr">
        <is>
          <t>91.14.04-001</t>
        </is>
      </c>
      <c r="C48" s="171" t="inlineStr">
        <is>
          <t>Тягачи седельные, грузоподъемность 12 т</t>
        </is>
      </c>
      <c r="D48" s="172" t="inlineStr">
        <is>
          <t>маш.час</t>
        </is>
      </c>
      <c r="E48" s="98" t="n">
        <v>51.67386</v>
      </c>
      <c r="F48" s="190" t="n">
        <v>102.84</v>
      </c>
      <c r="G48" s="100">
        <f>ROUND(E48*F48,2)</f>
        <v/>
      </c>
      <c r="H48" s="184">
        <f>G48/$G$93</f>
        <v/>
      </c>
      <c r="I48" s="100">
        <f>ROUND(F48*Прил.10!$D$11,2)</f>
        <v/>
      </c>
      <c r="J48" s="100">
        <f>ROUND(I48*E48,2)</f>
        <v/>
      </c>
    </row>
    <row r="49" hidden="1" outlineLevel="1" ht="25.5" customFormat="1" customHeight="1" s="71">
      <c r="A49" s="172" t="n">
        <v>22</v>
      </c>
      <c r="B49" s="96" t="inlineStr">
        <is>
          <t>91.06.03-047</t>
        </is>
      </c>
      <c r="C49" s="171" t="inlineStr">
        <is>
          <t>Лебедки ручные и рычажные тяговым усилием 31,39 кН (3,2 т)</t>
        </is>
      </c>
      <c r="D49" s="172" t="inlineStr">
        <is>
          <t>маш.час</t>
        </is>
      </c>
      <c r="E49" s="98" t="n">
        <v>1365.091228</v>
      </c>
      <c r="F49" s="190" t="n">
        <v>3.12</v>
      </c>
      <c r="G49" s="100">
        <f>ROUND(E49*F49,2)</f>
        <v/>
      </c>
      <c r="H49" s="184">
        <f>G49/$G$93</f>
        <v/>
      </c>
      <c r="I49" s="100">
        <f>ROUND(F49*Прил.10!$D$11,2)</f>
        <v/>
      </c>
      <c r="J49" s="100">
        <f>ROUND(I49*E49,2)</f>
        <v/>
      </c>
    </row>
    <row r="50" hidden="1" outlineLevel="1" ht="25.5" customFormat="1" customHeight="1" s="71">
      <c r="A50" s="172" t="n">
        <v>23</v>
      </c>
      <c r="B50" s="96" t="inlineStr">
        <is>
          <t>91.17.04-171</t>
        </is>
      </c>
      <c r="C50" s="171" t="inlineStr">
        <is>
          <t>Преобразователи сварочные номинальным сварочным током 315-500 А</t>
        </is>
      </c>
      <c r="D50" s="172" t="inlineStr">
        <is>
          <t>маш.час</t>
        </is>
      </c>
      <c r="E50" s="98" t="n">
        <v>323.400582</v>
      </c>
      <c r="F50" s="190" t="n">
        <v>12.31</v>
      </c>
      <c r="G50" s="100">
        <f>ROUND(E50*F50,2)</f>
        <v/>
      </c>
      <c r="H50" s="184">
        <f>G50/$G$93</f>
        <v/>
      </c>
      <c r="I50" s="100">
        <f>ROUND(F50*Прил.10!$D$11,2)</f>
        <v/>
      </c>
      <c r="J50" s="100">
        <f>ROUND(I50*E50,2)</f>
        <v/>
      </c>
    </row>
    <row r="51" hidden="1" outlineLevel="1" ht="38.25" customFormat="1" customHeight="1" s="71">
      <c r="A51" s="172" t="n">
        <v>24</v>
      </c>
      <c r="B51" s="96" t="inlineStr">
        <is>
          <t>91.17.04-036</t>
        </is>
      </c>
      <c r="C51" s="171" t="inlineStr">
        <is>
          <t>Агрегаты сварочные передвижные с дизельным двигателем, номинальный сварочный ток 250-400 А</t>
        </is>
      </c>
      <c r="D51" s="172" t="inlineStr">
        <is>
          <t>маш.час</t>
        </is>
      </c>
      <c r="E51" s="98" t="n">
        <v>129.23064</v>
      </c>
      <c r="F51" s="190" t="n">
        <v>14</v>
      </c>
      <c r="G51" s="100">
        <f>ROUND(E51*F51,2)</f>
        <v/>
      </c>
      <c r="H51" s="184">
        <f>G51/$G$93</f>
        <v/>
      </c>
      <c r="I51" s="100">
        <f>ROUND(F51*Прил.10!$D$11,2)</f>
        <v/>
      </c>
      <c r="J51" s="100">
        <f>ROUND(I51*E51,2)</f>
        <v/>
      </c>
    </row>
    <row r="52" hidden="1" outlineLevel="1" ht="14.25" customFormat="1" customHeight="1" s="71">
      <c r="A52" s="172" t="n">
        <v>25</v>
      </c>
      <c r="B52" s="96" t="inlineStr">
        <is>
          <t>91.07.04-001</t>
        </is>
      </c>
      <c r="C52" s="171" t="inlineStr">
        <is>
          <t>Вибраторы глубинные</t>
        </is>
      </c>
      <c r="D52" s="172" t="inlineStr">
        <is>
          <t>маш.час</t>
        </is>
      </c>
      <c r="E52" s="98" t="n">
        <v>869.6970700000001</v>
      </c>
      <c r="F52" s="190" t="n">
        <v>1.9</v>
      </c>
      <c r="G52" s="100">
        <f>ROUND(E52*F52,2)</f>
        <v/>
      </c>
      <c r="H52" s="184">
        <f>G52/$G$93</f>
        <v/>
      </c>
      <c r="I52" s="100">
        <f>ROUND(F52*Прил.10!$D$11,2)</f>
        <v/>
      </c>
      <c r="J52" s="100">
        <f>ROUND(I52*E52,2)</f>
        <v/>
      </c>
    </row>
    <row r="53" hidden="1" outlineLevel="1" ht="14.25" customFormat="1" customHeight="1" s="71">
      <c r="A53" s="172" t="n">
        <v>26</v>
      </c>
      <c r="B53" s="96" t="inlineStr">
        <is>
          <t>91.21.22-271</t>
        </is>
      </c>
      <c r="C53" s="171" t="inlineStr">
        <is>
          <t>Пистолеты строительно-монтажные</t>
        </is>
      </c>
      <c r="D53" s="172" t="inlineStr">
        <is>
          <t>маш.час</t>
        </is>
      </c>
      <c r="E53" s="98" t="n">
        <v>186.3</v>
      </c>
      <c r="F53" s="190" t="n">
        <v>8.699999999999999</v>
      </c>
      <c r="G53" s="100">
        <f>ROUND(E53*F53,2)</f>
        <v/>
      </c>
      <c r="H53" s="184">
        <f>G53/$G$93</f>
        <v/>
      </c>
      <c r="I53" s="100">
        <f>ROUND(F53*Прил.10!$D$11,2)</f>
        <v/>
      </c>
      <c r="J53" s="100">
        <f>ROUND(I53*E53,2)</f>
        <v/>
      </c>
    </row>
    <row r="54" hidden="1" outlineLevel="1" ht="25.5" customFormat="1" customHeight="1" s="71">
      <c r="A54" s="172" t="n">
        <v>27</v>
      </c>
      <c r="B54" s="96" t="inlineStr">
        <is>
          <t>91.06.03-055</t>
        </is>
      </c>
      <c r="C54" s="171" t="inlineStr">
        <is>
          <t>Лебедки электрические тяговым усилием 19,62 кН (2 т)</t>
        </is>
      </c>
      <c r="D54" s="172" t="inlineStr">
        <is>
          <t>маш.час</t>
        </is>
      </c>
      <c r="E54" s="98" t="n">
        <v>221.8238367</v>
      </c>
      <c r="F54" s="190" t="n">
        <v>6.66</v>
      </c>
      <c r="G54" s="100">
        <f>ROUND(E54*F54,2)</f>
        <v/>
      </c>
      <c r="H54" s="184">
        <f>G54/$G$93</f>
        <v/>
      </c>
      <c r="I54" s="100">
        <f>ROUND(F54*Прил.10!$D$11,2)</f>
        <v/>
      </c>
      <c r="J54" s="100">
        <f>ROUND(I54*E54,2)</f>
        <v/>
      </c>
    </row>
    <row r="55" hidden="1" outlineLevel="1" ht="25.5" customFormat="1" customHeight="1" s="71">
      <c r="A55" s="172" t="n">
        <v>28</v>
      </c>
      <c r="B55" s="96" t="inlineStr">
        <is>
          <t>91.05.08-007</t>
        </is>
      </c>
      <c r="C55" s="171" t="inlineStr">
        <is>
          <t>Краны на пневмоколесном ходу, грузоподъемность 25 т</t>
        </is>
      </c>
      <c r="D55" s="172" t="inlineStr">
        <is>
          <t>маш.час</t>
        </is>
      </c>
      <c r="E55" s="98" t="n">
        <v>12.247638</v>
      </c>
      <c r="F55" s="190" t="n">
        <v>102.51</v>
      </c>
      <c r="G55" s="100">
        <f>ROUND(E55*F55,2)</f>
        <v/>
      </c>
      <c r="H55" s="184">
        <f>G55/$G$93</f>
        <v/>
      </c>
      <c r="I55" s="100">
        <f>ROUND(F55*Прил.10!$D$11,2)</f>
        <v/>
      </c>
      <c r="J55" s="100">
        <f>ROUND(I55*E55,2)</f>
        <v/>
      </c>
    </row>
    <row r="56" hidden="1" outlineLevel="1" ht="14.25" customFormat="1" customHeight="1" s="71">
      <c r="A56" s="172" t="n">
        <v>29</v>
      </c>
      <c r="B56" s="96" t="inlineStr">
        <is>
          <t>91.08.04-021</t>
        </is>
      </c>
      <c r="C56" s="171" t="inlineStr">
        <is>
          <t>Котлы битумные передвижные 400 л</t>
        </is>
      </c>
      <c r="D56" s="172" t="inlineStr">
        <is>
          <t>маш.час</t>
        </is>
      </c>
      <c r="E56" s="98" t="n">
        <v>41.196025</v>
      </c>
      <c r="F56" s="190" t="n">
        <v>30</v>
      </c>
      <c r="G56" s="100">
        <f>ROUND(E56*F56,2)</f>
        <v/>
      </c>
      <c r="H56" s="184">
        <f>G56/$G$93</f>
        <v/>
      </c>
      <c r="I56" s="100">
        <f>ROUND(F56*Прил.10!$D$11,2)</f>
        <v/>
      </c>
      <c r="J56" s="100">
        <f>ROUND(I56*E56,2)</f>
        <v/>
      </c>
    </row>
    <row r="57" hidden="1" outlineLevel="1" ht="38.25" customFormat="1" customHeight="1" s="71">
      <c r="A57" s="172" t="n">
        <v>30</v>
      </c>
      <c r="B57" s="96" t="inlineStr">
        <is>
          <t>91.06.05-057</t>
        </is>
      </c>
      <c r="C57" s="171" t="inlineStr">
        <is>
          <t>Погрузчики одноковшовые универсальные фронтальные пневмоколесные, грузоподъемность 3 т</t>
        </is>
      </c>
      <c r="D57" s="172" t="inlineStr">
        <is>
          <t>маш.час</t>
        </is>
      </c>
      <c r="E57" s="98" t="n">
        <v>11.55</v>
      </c>
      <c r="F57" s="190" t="n">
        <v>90.40000000000001</v>
      </c>
      <c r="G57" s="100">
        <f>ROUND(E57*F57,2)</f>
        <v/>
      </c>
      <c r="H57" s="184">
        <f>G57/$G$93</f>
        <v/>
      </c>
      <c r="I57" s="100">
        <f>ROUND(F57*Прил.10!$D$11,2)</f>
        <v/>
      </c>
      <c r="J57" s="100">
        <f>ROUND(I57*E57,2)</f>
        <v/>
      </c>
    </row>
    <row r="58" hidden="1" outlineLevel="1" ht="25.5" customFormat="1" customHeight="1" s="71">
      <c r="A58" s="172" t="n">
        <v>31</v>
      </c>
      <c r="B58" s="96" t="inlineStr">
        <is>
          <t>91.07.08-024</t>
        </is>
      </c>
      <c r="C58" s="171" t="inlineStr">
        <is>
          <t>Растворосмесители передвижные, объем барабана 65 л</t>
        </is>
      </c>
      <c r="D58" s="172" t="inlineStr">
        <is>
          <t>маш.час</t>
        </is>
      </c>
      <c r="E58" s="98" t="n">
        <v>82.223101</v>
      </c>
      <c r="F58" s="190" t="n">
        <v>12.39</v>
      </c>
      <c r="G58" s="100">
        <f>ROUND(E58*F58,2)</f>
        <v/>
      </c>
      <c r="H58" s="184">
        <f>G58/$G$93</f>
        <v/>
      </c>
      <c r="I58" s="100">
        <f>ROUND(F58*Прил.10!$D$11,2)</f>
        <v/>
      </c>
      <c r="J58" s="100">
        <f>ROUND(I58*E58,2)</f>
        <v/>
      </c>
    </row>
    <row r="59" hidden="1" outlineLevel="1" ht="25.5" customFormat="1" customHeight="1" s="71">
      <c r="A59" s="172" t="n">
        <v>32</v>
      </c>
      <c r="B59" s="96" t="inlineStr">
        <is>
          <t>91.21.22-638</t>
        </is>
      </c>
      <c r="C59" s="171" t="inlineStr">
        <is>
          <t>Пылесосы промышленные, мощность до 2000 Вт</t>
        </is>
      </c>
      <c r="D59" s="172" t="inlineStr">
        <is>
          <t>маш.час</t>
        </is>
      </c>
      <c r="E59" s="98" t="n">
        <v>240.820474</v>
      </c>
      <c r="F59" s="190" t="n">
        <v>3.29</v>
      </c>
      <c r="G59" s="100">
        <f>ROUND(E59*F59,2)</f>
        <v/>
      </c>
      <c r="H59" s="184">
        <f>G59/$G$93</f>
        <v/>
      </c>
      <c r="I59" s="100">
        <f>ROUND(F59*Прил.10!$D$11,2)</f>
        <v/>
      </c>
      <c r="J59" s="100">
        <f>ROUND(I59*E59,2)</f>
        <v/>
      </c>
    </row>
    <row r="60" hidden="1" outlineLevel="1" ht="25.5" customFormat="1" customHeight="1" s="71">
      <c r="A60" s="172" t="n">
        <v>33</v>
      </c>
      <c r="B60" s="96" t="inlineStr">
        <is>
          <t>91.06.03-061</t>
        </is>
      </c>
      <c r="C60" s="171" t="inlineStr">
        <is>
          <t>Лебедки электрические тяговым усилием до 12,26 кН (1,25 т)</t>
        </is>
      </c>
      <c r="D60" s="172" t="inlineStr">
        <is>
          <t>маш.час</t>
        </is>
      </c>
      <c r="E60" s="98" t="n">
        <v>229.74336</v>
      </c>
      <c r="F60" s="190" t="n">
        <v>3.28</v>
      </c>
      <c r="G60" s="100">
        <f>ROUND(E60*F60,2)</f>
        <v/>
      </c>
      <c r="H60" s="184">
        <f>G60/$G$93</f>
        <v/>
      </c>
      <c r="I60" s="100">
        <f>ROUND(F60*Прил.10!$D$11,2)</f>
        <v/>
      </c>
      <c r="J60" s="100">
        <f>ROUND(I60*E60,2)</f>
        <v/>
      </c>
    </row>
    <row r="61" hidden="1" outlineLevel="1" ht="14.25" customFormat="1" customHeight="1" s="71">
      <c r="A61" s="172" t="n">
        <v>34</v>
      </c>
      <c r="B61" s="96" t="inlineStr">
        <is>
          <t>91.17.04-042</t>
        </is>
      </c>
      <c r="C61" s="171" t="inlineStr">
        <is>
          <t>Аппараты для газовой сварки и резки</t>
        </is>
      </c>
      <c r="D61" s="172" t="inlineStr">
        <is>
          <t>маш.час</t>
        </is>
      </c>
      <c r="E61" s="98" t="n">
        <v>608.4612302</v>
      </c>
      <c r="F61" s="190" t="n">
        <v>1.2</v>
      </c>
      <c r="G61" s="100">
        <f>ROUND(E61*F61,2)</f>
        <v/>
      </c>
      <c r="H61" s="184">
        <f>G61/$G$93</f>
        <v/>
      </c>
      <c r="I61" s="100">
        <f>ROUND(F61*Прил.10!$D$11,2)</f>
        <v/>
      </c>
      <c r="J61" s="100">
        <f>ROUND(I61*E61,2)</f>
        <v/>
      </c>
    </row>
    <row r="62" hidden="1" outlineLevel="1" ht="14.25" customFormat="1" customHeight="1" s="71">
      <c r="A62" s="172" t="n">
        <v>35</v>
      </c>
      <c r="B62" s="96" t="inlineStr">
        <is>
          <t>91.07.04-002</t>
        </is>
      </c>
      <c r="C62" s="171" t="inlineStr">
        <is>
          <t>Вибраторы поверхностные</t>
        </is>
      </c>
      <c r="D62" s="172" t="inlineStr">
        <is>
          <t>маш.час</t>
        </is>
      </c>
      <c r="E62" s="98" t="n">
        <v>1362.234254</v>
      </c>
      <c r="F62" s="190" t="n">
        <v>0.5</v>
      </c>
      <c r="G62" s="100">
        <f>ROUND(E62*F62,2)</f>
        <v/>
      </c>
      <c r="H62" s="184">
        <f>G62/$G$93</f>
        <v/>
      </c>
      <c r="I62" s="100">
        <f>ROUND(F62*Прил.10!$D$11,2)</f>
        <v/>
      </c>
      <c r="J62" s="100">
        <f>ROUND(I62*E62,2)</f>
        <v/>
      </c>
    </row>
    <row r="63" hidden="1" outlineLevel="1" ht="14.25" customFormat="1" customHeight="1" s="71">
      <c r="A63" s="172" t="n">
        <v>36</v>
      </c>
      <c r="B63" s="96" t="inlineStr">
        <is>
          <t>91.21.12-004</t>
        </is>
      </c>
      <c r="C63" s="171" t="inlineStr">
        <is>
          <t>Ножницы электрические</t>
        </is>
      </c>
      <c r="D63" s="172" t="inlineStr">
        <is>
          <t>маш.час</t>
        </is>
      </c>
      <c r="E63" s="98" t="n">
        <v>19.490679</v>
      </c>
      <c r="F63" s="190" t="n">
        <v>33.59</v>
      </c>
      <c r="G63" s="100">
        <f>ROUND(E63*F63,2)</f>
        <v/>
      </c>
      <c r="H63" s="184">
        <f>G63/$G$93</f>
        <v/>
      </c>
      <c r="I63" s="100">
        <f>ROUND(F63*Прил.10!$D$11,2)</f>
        <v/>
      </c>
      <c r="J63" s="100">
        <f>ROUND(I63*E63,2)</f>
        <v/>
      </c>
    </row>
    <row r="64" hidden="1" outlineLevel="1" ht="25.5" customFormat="1" customHeight="1" s="71">
      <c r="A64" s="172" t="n">
        <v>37</v>
      </c>
      <c r="B64" s="96" t="inlineStr">
        <is>
          <t>91.14.05-011</t>
        </is>
      </c>
      <c r="C64" s="171" t="inlineStr">
        <is>
          <t>Полуприцепы общего назначения, грузоподъемность 12 т</t>
        </is>
      </c>
      <c r="D64" s="172" t="inlineStr">
        <is>
          <t>маш.час</t>
        </is>
      </c>
      <c r="E64" s="98" t="n">
        <v>51.67386</v>
      </c>
      <c r="F64" s="190" t="n">
        <v>12</v>
      </c>
      <c r="G64" s="100">
        <f>ROUND(E64*F64,2)</f>
        <v/>
      </c>
      <c r="H64" s="184">
        <f>G64/$G$93</f>
        <v/>
      </c>
      <c r="I64" s="100">
        <f>ROUND(F64*Прил.10!$D$11,2)</f>
        <v/>
      </c>
      <c r="J64" s="100">
        <f>ROUND(I64*E64,2)</f>
        <v/>
      </c>
    </row>
    <row r="65" hidden="1" outlineLevel="1" ht="14.25" customFormat="1" customHeight="1" s="71">
      <c r="A65" s="172" t="n">
        <v>38</v>
      </c>
      <c r="B65" s="96" t="inlineStr">
        <is>
          <t>91.01.01-035</t>
        </is>
      </c>
      <c r="C65" s="171" t="inlineStr">
        <is>
          <t>Бульдозеры, мощность 79 кВт (108 л.с.)</t>
        </is>
      </c>
      <c r="D65" s="172" t="inlineStr">
        <is>
          <t>маш.час</t>
        </is>
      </c>
      <c r="E65" s="98" t="n">
        <v>7.17408</v>
      </c>
      <c r="F65" s="190" t="n">
        <v>79.06999999999999</v>
      </c>
      <c r="G65" s="100">
        <f>ROUND(E65*F65,2)</f>
        <v/>
      </c>
      <c r="H65" s="184">
        <f>G65/$G$93</f>
        <v/>
      </c>
      <c r="I65" s="100">
        <f>ROUND(F65*Прил.10!$D$11,2)</f>
        <v/>
      </c>
      <c r="J65" s="100">
        <f>ROUND(I65*E65,2)</f>
        <v/>
      </c>
    </row>
    <row r="66" hidden="1" outlineLevel="1" ht="14.25" customFormat="1" customHeight="1" s="71">
      <c r="A66" s="172" t="n">
        <v>39</v>
      </c>
      <c r="B66" s="96" t="inlineStr">
        <is>
          <t>91.21.07-011</t>
        </is>
      </c>
      <c r="C66" s="171" t="inlineStr">
        <is>
          <t>Машины мозаично-шлифовальные</t>
        </is>
      </c>
      <c r="D66" s="172" t="inlineStr">
        <is>
          <t>маш.час</t>
        </is>
      </c>
      <c r="E66" s="98" t="n">
        <v>370.605</v>
      </c>
      <c r="F66" s="190" t="n">
        <v>1.5</v>
      </c>
      <c r="G66" s="100">
        <f>ROUND(E66*F66,2)</f>
        <v/>
      </c>
      <c r="H66" s="184">
        <f>G66/$G$93</f>
        <v/>
      </c>
      <c r="I66" s="100">
        <f>ROUND(F66*Прил.10!$D$11,2)</f>
        <v/>
      </c>
      <c r="J66" s="100">
        <f>ROUND(I66*E66,2)</f>
        <v/>
      </c>
    </row>
    <row r="67" hidden="1" outlineLevel="1" ht="25.5" customFormat="1" customHeight="1" s="71">
      <c r="A67" s="172" t="n">
        <v>40</v>
      </c>
      <c r="B67" s="96" t="inlineStr">
        <is>
          <t>91.07.02-011</t>
        </is>
      </c>
      <c r="C67" s="171" t="inlineStr">
        <is>
          <t>Автобетононасосы, производительность 65 м3/ч</t>
        </is>
      </c>
      <c r="D67" s="172" t="inlineStr">
        <is>
          <t>маш.час</t>
        </is>
      </c>
      <c r="E67" s="98" t="n">
        <v>1.548</v>
      </c>
      <c r="F67" s="190" t="n">
        <v>283.4</v>
      </c>
      <c r="G67" s="100">
        <f>ROUND(E67*F67,2)</f>
        <v/>
      </c>
      <c r="H67" s="184">
        <f>G67/$G$93</f>
        <v/>
      </c>
      <c r="I67" s="100">
        <f>ROUND(F67*Прил.10!$D$11,2)</f>
        <v/>
      </c>
      <c r="J67" s="100">
        <f>ROUND(I67*E67,2)</f>
        <v/>
      </c>
    </row>
    <row r="68" hidden="1" outlineLevel="1" ht="38.25" customFormat="1" customHeight="1" s="71">
      <c r="A68" s="172" t="n">
        <v>41</v>
      </c>
      <c r="B68" s="96" t="inlineStr">
        <is>
          <t>91.21.10-003</t>
        </is>
      </c>
      <c r="C68" s="171" t="inlineStr">
        <is>
          <t>Молотки при работе от передвижных компрессорных станций отбойные пневматические</t>
        </is>
      </c>
      <c r="D68" s="172" t="inlineStr">
        <is>
          <t>маш.час</t>
        </is>
      </c>
      <c r="E68" s="98" t="n">
        <v>281.19</v>
      </c>
      <c r="F68" s="190" t="n">
        <v>1.53</v>
      </c>
      <c r="G68" s="100">
        <f>ROUND(E68*F68,2)</f>
        <v/>
      </c>
      <c r="H68" s="184">
        <f>G68/$G$93</f>
        <v/>
      </c>
      <c r="I68" s="100">
        <f>ROUND(F68*Прил.10!$D$11,2)</f>
        <v/>
      </c>
      <c r="J68" s="100">
        <f>ROUND(I68*E68,2)</f>
        <v/>
      </c>
    </row>
    <row r="69" hidden="1" outlineLevel="1" ht="14.25" customFormat="1" customHeight="1" s="71">
      <c r="A69" s="172" t="n">
        <v>42</v>
      </c>
      <c r="B69" s="96" t="inlineStr">
        <is>
          <t>91.05.02-005</t>
        </is>
      </c>
      <c r="C69" s="171" t="inlineStr">
        <is>
          <t>Краны козловые, грузоподъемность 32 т</t>
        </is>
      </c>
      <c r="D69" s="172" t="inlineStr">
        <is>
          <t>маш.час</t>
        </is>
      </c>
      <c r="E69" s="98" t="n">
        <v>2.896712</v>
      </c>
      <c r="F69" s="190" t="n">
        <v>120.24</v>
      </c>
      <c r="G69" s="100">
        <f>ROUND(E69*F69,2)</f>
        <v/>
      </c>
      <c r="H69" s="184">
        <f>G69/$G$93</f>
        <v/>
      </c>
      <c r="I69" s="100">
        <f>ROUND(F69*Прил.10!$D$11,2)</f>
        <v/>
      </c>
      <c r="J69" s="100">
        <f>ROUND(I69*E69,2)</f>
        <v/>
      </c>
    </row>
    <row r="70" hidden="1" outlineLevel="1" ht="38.25" customFormat="1" customHeight="1" s="71">
      <c r="A70" s="172" t="n">
        <v>43</v>
      </c>
      <c r="B70" s="96" t="inlineStr">
        <is>
          <t>91.06.06-046</t>
        </is>
      </c>
      <c r="C70" s="171" t="inlineStr">
        <is>
          <t>Подъемники одномачтовые, грузоподъемность до 500 кг, высота подъема 25 м</t>
        </is>
      </c>
      <c r="D70" s="172" t="inlineStr">
        <is>
          <t>маш.час</t>
        </is>
      </c>
      <c r="E70" s="98" t="n">
        <v>12.443704</v>
      </c>
      <c r="F70" s="190" t="n">
        <v>27.66</v>
      </c>
      <c r="G70" s="100">
        <f>ROUND(E70*F70,2)</f>
        <v/>
      </c>
      <c r="H70" s="184">
        <f>G70/$G$93</f>
        <v/>
      </c>
      <c r="I70" s="100">
        <f>ROUND(F70*Прил.10!$D$11,2)</f>
        <v/>
      </c>
      <c r="J70" s="100">
        <f>ROUND(I70*E70,2)</f>
        <v/>
      </c>
    </row>
    <row r="71" hidden="1" outlineLevel="1" ht="25.5" customFormat="1" customHeight="1" s="71">
      <c r="A71" s="172" t="n">
        <v>44</v>
      </c>
      <c r="B71" s="96" t="inlineStr">
        <is>
          <t>91.08.09-024</t>
        </is>
      </c>
      <c r="C71" s="171" t="inlineStr">
        <is>
          <t>Трамбовки пневматические при работе от стационарного компрессора</t>
        </is>
      </c>
      <c r="D71" s="172" t="inlineStr">
        <is>
          <t>маш.час</t>
        </is>
      </c>
      <c r="E71" s="98" t="n">
        <v>59.4</v>
      </c>
      <c r="F71" s="190" t="n">
        <v>4.91</v>
      </c>
      <c r="G71" s="100">
        <f>ROUND(E71*F71,2)</f>
        <v/>
      </c>
      <c r="H71" s="184">
        <f>G71/$G$93</f>
        <v/>
      </c>
      <c r="I71" s="100">
        <f>ROUND(F71*Прил.10!$D$11,2)</f>
        <v/>
      </c>
      <c r="J71" s="100">
        <f>ROUND(I71*E71,2)</f>
        <v/>
      </c>
    </row>
    <row r="72" hidden="1" outlineLevel="1" ht="51" customFormat="1" customHeight="1" s="71">
      <c r="A72" s="172" t="n">
        <v>45</v>
      </c>
      <c r="B72" s="96" t="inlineStr">
        <is>
          <t>91.07.07-001</t>
        </is>
      </c>
      <c r="C72" s="171" t="inlineStr">
        <is>
          <t>Агрегаты электронасосные с регулированием подачи вручную для строительных растворов, подача до 4 м3/ч, напор 150 м</t>
        </is>
      </c>
      <c r="D72" s="172" t="inlineStr">
        <is>
          <t>маш.час</t>
        </is>
      </c>
      <c r="E72" s="98" t="n">
        <v>35.063793</v>
      </c>
      <c r="F72" s="190" t="n">
        <v>7.77</v>
      </c>
      <c r="G72" s="100">
        <f>ROUND(E72*F72,2)</f>
        <v/>
      </c>
      <c r="H72" s="184">
        <f>G72/$G$93</f>
        <v/>
      </c>
      <c r="I72" s="100">
        <f>ROUND(F72*Прил.10!$D$11,2)</f>
        <v/>
      </c>
      <c r="J72" s="100">
        <f>ROUND(I72*E72,2)</f>
        <v/>
      </c>
    </row>
    <row r="73" hidden="1" outlineLevel="1" ht="14.25" customFormat="1" customHeight="1" s="71">
      <c r="A73" s="172" t="n">
        <v>46</v>
      </c>
      <c r="B73" s="96" t="inlineStr">
        <is>
          <t>91.21.19-027</t>
        </is>
      </c>
      <c r="C73" s="171" t="inlineStr">
        <is>
          <t>Станки камнерезные универсальные</t>
        </is>
      </c>
      <c r="D73" s="172" t="inlineStr">
        <is>
          <t>маш.час</t>
        </is>
      </c>
      <c r="E73" s="98" t="n">
        <v>4.905</v>
      </c>
      <c r="F73" s="190" t="n">
        <v>30.4</v>
      </c>
      <c r="G73" s="100">
        <f>ROUND(E73*F73,2)</f>
        <v/>
      </c>
      <c r="H73" s="184">
        <f>G73/$G$93</f>
        <v/>
      </c>
      <c r="I73" s="100">
        <f>ROUND(F73*Прил.10!$D$11,2)</f>
        <v/>
      </c>
      <c r="J73" s="100">
        <f>ROUND(I73*E73,2)</f>
        <v/>
      </c>
    </row>
    <row r="74" hidden="1" outlineLevel="1" ht="25.5" customFormat="1" customHeight="1" s="71">
      <c r="A74" s="172" t="n">
        <v>47</v>
      </c>
      <c r="B74" s="96" t="inlineStr">
        <is>
          <t>91.08.09-023</t>
        </is>
      </c>
      <c r="C74" s="171" t="inlineStr">
        <is>
          <t>Трамбовки пневматические при работе от передвижных компрессорных станций</t>
        </is>
      </c>
      <c r="D74" s="172" t="inlineStr">
        <is>
          <t>маш.час</t>
        </is>
      </c>
      <c r="E74" s="98" t="n">
        <v>236.88</v>
      </c>
      <c r="F74" s="190" t="n">
        <v>0.55</v>
      </c>
      <c r="G74" s="100">
        <f>ROUND(E74*F74,2)</f>
        <v/>
      </c>
      <c r="H74" s="184">
        <f>G74/$G$93</f>
        <v/>
      </c>
      <c r="I74" s="100">
        <f>ROUND(F74*Прил.10!$D$11,2)</f>
        <v/>
      </c>
      <c r="J74" s="100">
        <f>ROUND(I74*E74,2)</f>
        <v/>
      </c>
    </row>
    <row r="75" hidden="1" outlineLevel="1" ht="38.25" customFormat="1" customHeight="1" s="71">
      <c r="A75" s="172" t="n">
        <v>48</v>
      </c>
      <c r="B75" s="96" t="inlineStr">
        <is>
          <t>91.21.01-012</t>
        </is>
      </c>
      <c r="C75" s="171" t="inlineStr">
        <is>
          <t>Агрегаты окрасочные высокого давления для окраски поверхностей конструкций, мощность 1 кВт</t>
        </is>
      </c>
      <c r="D75" s="172" t="inlineStr">
        <is>
          <t>маш.час</t>
        </is>
      </c>
      <c r="E75" s="98" t="n">
        <v>18.42404</v>
      </c>
      <c r="F75" s="190" t="n">
        <v>6.82</v>
      </c>
      <c r="G75" s="100">
        <f>ROUND(E75*F75,2)</f>
        <v/>
      </c>
      <c r="H75" s="184">
        <f>G75/$G$93</f>
        <v/>
      </c>
      <c r="I75" s="100">
        <f>ROUND(F75*Прил.10!$D$11,2)</f>
        <v/>
      </c>
      <c r="J75" s="100">
        <f>ROUND(I75*E75,2)</f>
        <v/>
      </c>
    </row>
    <row r="76" hidden="1" outlineLevel="1" ht="25.5" customFormat="1" customHeight="1" s="71">
      <c r="A76" s="172" t="n">
        <v>49</v>
      </c>
      <c r="B76" s="96" t="inlineStr">
        <is>
          <t>91.21.16-012</t>
        </is>
      </c>
      <c r="C76" s="171" t="inlineStr">
        <is>
          <t>Прессы гидравлические с электроприводом</t>
        </is>
      </c>
      <c r="D76" s="172" t="inlineStr">
        <is>
          <t>маш.час</t>
        </is>
      </c>
      <c r="E76" s="98" t="n">
        <v>101.7226</v>
      </c>
      <c r="F76" s="190" t="n">
        <v>1.11</v>
      </c>
      <c r="G76" s="100">
        <f>ROUND(E76*F76,2)</f>
        <v/>
      </c>
      <c r="H76" s="184">
        <f>G76/$G$93</f>
        <v/>
      </c>
      <c r="I76" s="100">
        <f>ROUND(F76*Прил.10!$D$11,2)</f>
        <v/>
      </c>
      <c r="J76" s="100">
        <f>ROUND(I76*E76,2)</f>
        <v/>
      </c>
    </row>
    <row r="77" hidden="1" outlineLevel="1" ht="14.25" customFormat="1" customHeight="1" s="71">
      <c r="A77" s="172" t="n">
        <v>50</v>
      </c>
      <c r="B77" s="96" t="inlineStr">
        <is>
          <t>91.21.19-031</t>
        </is>
      </c>
      <c r="C77" s="171" t="inlineStr">
        <is>
          <t>Станки сверлильные</t>
        </is>
      </c>
      <c r="D77" s="172" t="inlineStr">
        <is>
          <t>маш.час</t>
        </is>
      </c>
      <c r="E77" s="98" t="n">
        <v>44.711</v>
      </c>
      <c r="F77" s="190" t="n">
        <v>2.36</v>
      </c>
      <c r="G77" s="100">
        <f>ROUND(E77*F77,2)</f>
        <v/>
      </c>
      <c r="H77" s="184">
        <f>G77/$G$93</f>
        <v/>
      </c>
      <c r="I77" s="100">
        <f>ROUND(F77*Прил.10!$D$11,2)</f>
        <v/>
      </c>
      <c r="J77" s="100">
        <f>ROUND(I77*E77,2)</f>
        <v/>
      </c>
    </row>
    <row r="78" hidden="1" outlineLevel="1" ht="14.25" customFormat="1" customHeight="1" s="71">
      <c r="A78" s="172" t="n">
        <v>51</v>
      </c>
      <c r="B78" s="96" t="inlineStr">
        <is>
          <t>91.17.04-031</t>
        </is>
      </c>
      <c r="C78" s="171" t="inlineStr">
        <is>
          <t>Агрегаты для сварки полиэтиленовых труб</t>
        </is>
      </c>
      <c r="D78" s="172" t="inlineStr">
        <is>
          <t>маш.час</t>
        </is>
      </c>
      <c r="E78" s="98" t="n">
        <v>0.8946</v>
      </c>
      <c r="F78" s="190" t="n">
        <v>100.1</v>
      </c>
      <c r="G78" s="100">
        <f>ROUND(E78*F78,2)</f>
        <v/>
      </c>
      <c r="H78" s="184">
        <f>G78/$G$93</f>
        <v/>
      </c>
      <c r="I78" s="100">
        <f>ROUND(F78*Прил.10!$D$11,2)</f>
        <v/>
      </c>
      <c r="J78" s="100">
        <f>ROUND(I78*E78,2)</f>
        <v/>
      </c>
    </row>
    <row r="79" hidden="1" outlineLevel="1" ht="25.5" customFormat="1" customHeight="1" s="71">
      <c r="A79" s="172" t="n">
        <v>52</v>
      </c>
      <c r="B79" s="96" t="inlineStr">
        <is>
          <t>91.21.19-014</t>
        </is>
      </c>
      <c r="C79" s="171" t="inlineStr">
        <is>
          <t>Станки трубогибочные для труб диаметром 200-500 мм</t>
        </is>
      </c>
      <c r="D79" s="172" t="inlineStr">
        <is>
          <t>маш.час</t>
        </is>
      </c>
      <c r="E79" s="98" t="n">
        <v>0.836</v>
      </c>
      <c r="F79" s="190" t="n">
        <v>91.83</v>
      </c>
      <c r="G79" s="100">
        <f>ROUND(E79*F79,2)</f>
        <v/>
      </c>
      <c r="H79" s="184">
        <f>G79/$G$93</f>
        <v/>
      </c>
      <c r="I79" s="100">
        <f>ROUND(F79*Прил.10!$D$11,2)</f>
        <v/>
      </c>
      <c r="J79" s="100">
        <f>ROUND(I79*E79,2)</f>
        <v/>
      </c>
    </row>
    <row r="80" hidden="1" outlineLevel="1" ht="38.25" customFormat="1" customHeight="1" s="71">
      <c r="A80" s="172" t="n">
        <v>53</v>
      </c>
      <c r="B80" s="96" t="inlineStr">
        <is>
          <t>91.17.04-033</t>
        </is>
      </c>
      <c r="C80" s="171" t="inlineStr">
        <is>
          <t>Агрегаты сварочные двухпостовые для ручной сварки на тракторе, мощность 79 кВт (108 л.с.)</t>
        </is>
      </c>
      <c r="D80" s="172" t="inlineStr">
        <is>
          <t>маш.час</t>
        </is>
      </c>
      <c r="E80" s="98" t="n">
        <v>0.5139738</v>
      </c>
      <c r="F80" s="190" t="n">
        <v>133.97</v>
      </c>
      <c r="G80" s="100">
        <f>ROUND(E80*F80,2)</f>
        <v/>
      </c>
      <c r="H80" s="184">
        <f>G80/$G$93</f>
        <v/>
      </c>
      <c r="I80" s="100">
        <f>ROUND(F80*Прил.10!$D$11,2)</f>
        <v/>
      </c>
      <c r="J80" s="100">
        <f>ROUND(I80*E80,2)</f>
        <v/>
      </c>
    </row>
    <row r="81" hidden="1" outlineLevel="1" ht="25.5" customFormat="1" customHeight="1" s="71">
      <c r="A81" s="172" t="n">
        <v>54</v>
      </c>
      <c r="B81" s="96" t="inlineStr">
        <is>
          <t>91.21.22-443</t>
        </is>
      </c>
      <c r="C81" s="171" t="inlineStr">
        <is>
          <t>Установки для изготовления бандажей, диафрагм, пряжек</t>
        </is>
      </c>
      <c r="D81" s="172" t="inlineStr">
        <is>
          <t>маш.час</t>
        </is>
      </c>
      <c r="E81" s="98" t="n">
        <v>24.0344</v>
      </c>
      <c r="F81" s="190" t="n">
        <v>2.16</v>
      </c>
      <c r="G81" s="100">
        <f>ROUND(E81*F81,2)</f>
        <v/>
      </c>
      <c r="H81" s="184">
        <f>G81/$G$93</f>
        <v/>
      </c>
      <c r="I81" s="100">
        <f>ROUND(F81*Прил.10!$D$11,2)</f>
        <v/>
      </c>
      <c r="J81" s="100">
        <f>ROUND(I81*E81,2)</f>
        <v/>
      </c>
    </row>
    <row r="82" hidden="1" outlineLevel="1" ht="38.25" customFormat="1" customHeight="1" s="71">
      <c r="A82" s="172" t="n">
        <v>55</v>
      </c>
      <c r="B82" s="96" t="inlineStr">
        <is>
          <t>91.01.05-106</t>
        </is>
      </c>
      <c r="C82" s="171" t="inlineStr">
        <is>
          <t>Экскаваторы одноковшовые дизельные на пневмоколесном ходу, емкость ковша 0,25 м3</t>
        </is>
      </c>
      <c r="D82" s="172" t="inlineStr">
        <is>
          <t>маш.час</t>
        </is>
      </c>
      <c r="E82" s="98" t="n">
        <v>0.663</v>
      </c>
      <c r="F82" s="190" t="n">
        <v>70.01000000000001</v>
      </c>
      <c r="G82" s="100">
        <f>ROUND(E82*F82,2)</f>
        <v/>
      </c>
      <c r="H82" s="184">
        <f>G82/$G$93</f>
        <v/>
      </c>
      <c r="I82" s="100">
        <f>ROUND(F82*Прил.10!$D$11,2)</f>
        <v/>
      </c>
      <c r="J82" s="100">
        <f>ROUND(I82*E82,2)</f>
        <v/>
      </c>
    </row>
    <row r="83" hidden="1" outlineLevel="1" ht="25.5" customFormat="1" customHeight="1" s="71">
      <c r="A83" s="172" t="n">
        <v>56</v>
      </c>
      <c r="B83" s="96" t="inlineStr">
        <is>
          <t>91.17.01-001</t>
        </is>
      </c>
      <c r="C83" s="171" t="inlineStr">
        <is>
          <t>Выпрямители сварочные многопостовые с количеством постов до 30</t>
        </is>
      </c>
      <c r="D83" s="172" t="inlineStr">
        <is>
          <t>маш.час</t>
        </is>
      </c>
      <c r="E83" s="98" t="n">
        <v>1.2357</v>
      </c>
      <c r="F83" s="190" t="n">
        <v>34.09</v>
      </c>
      <c r="G83" s="100">
        <f>ROUND(E83*F83,2)</f>
        <v/>
      </c>
      <c r="H83" s="184">
        <f>G83/$G$93</f>
        <v/>
      </c>
      <c r="I83" s="100">
        <f>ROUND(F83*Прил.10!$D$11,2)</f>
        <v/>
      </c>
      <c r="J83" s="100">
        <f>ROUND(I83*E83,2)</f>
        <v/>
      </c>
    </row>
    <row r="84" hidden="1" outlineLevel="1" ht="38.25" customFormat="1" customHeight="1" s="71">
      <c r="A84" s="172" t="n">
        <v>57</v>
      </c>
      <c r="B84" s="96" t="inlineStr">
        <is>
          <t>91.18.01-011</t>
        </is>
      </c>
      <c r="C84" s="171" t="inlineStr">
        <is>
          <t>Компрессоры передвижные с электродвигателем давление 600 кПа (6 ат), производительность 0,5 м3/мин</t>
        </is>
      </c>
      <c r="D84" s="172" t="inlineStr">
        <is>
          <t>маш.час</t>
        </is>
      </c>
      <c r="E84" s="98" t="n">
        <v>7.56</v>
      </c>
      <c r="F84" s="190" t="n">
        <v>3.7</v>
      </c>
      <c r="G84" s="100">
        <f>ROUND(E84*F84,2)</f>
        <v/>
      </c>
      <c r="H84" s="184">
        <f>G84/$G$93</f>
        <v/>
      </c>
      <c r="I84" s="100">
        <f>ROUND(F84*Прил.10!$D$11,2)</f>
        <v/>
      </c>
      <c r="J84" s="100">
        <f>ROUND(I84*E84,2)</f>
        <v/>
      </c>
    </row>
    <row r="85" hidden="1" outlineLevel="1" ht="51" customFormat="1" customHeight="1" s="71">
      <c r="A85" s="172" t="n">
        <v>58</v>
      </c>
      <c r="B85" s="96" t="inlineStr">
        <is>
          <t>91.10.09-011</t>
        </is>
      </c>
      <c r="C85" s="171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85" s="172" t="inlineStr">
        <is>
          <t>маш.час</t>
        </is>
      </c>
      <c r="E85" s="98" t="n">
        <v>0.635</v>
      </c>
      <c r="F85" s="190" t="n">
        <v>29.67</v>
      </c>
      <c r="G85" s="100">
        <f>ROUND(E85*F85,2)</f>
        <v/>
      </c>
      <c r="H85" s="184">
        <f>G85/$G$93</f>
        <v/>
      </c>
      <c r="I85" s="100">
        <f>ROUND(F85*Прил.10!$D$11,2)</f>
        <v/>
      </c>
      <c r="J85" s="100">
        <f>ROUND(I85*E85,2)</f>
        <v/>
      </c>
    </row>
    <row r="86" hidden="1" outlineLevel="1" ht="14.25" customFormat="1" customHeight="1" s="71">
      <c r="A86" s="172" t="n">
        <v>59</v>
      </c>
      <c r="B86" s="96" t="inlineStr">
        <is>
          <t>91.21.22-421</t>
        </is>
      </c>
      <c r="C86" s="171" t="inlineStr">
        <is>
          <t>Термосы 100 л</t>
        </is>
      </c>
      <c r="D86" s="172" t="inlineStr">
        <is>
          <t>маш.час</t>
        </is>
      </c>
      <c r="E86" s="98" t="n">
        <v>4.857225</v>
      </c>
      <c r="F86" s="190" t="n">
        <v>2.7</v>
      </c>
      <c r="G86" s="100">
        <f>ROUND(E86*F86,2)</f>
        <v/>
      </c>
      <c r="H86" s="184">
        <f>G86/$G$93</f>
        <v/>
      </c>
      <c r="I86" s="100">
        <f>ROUND(F86*Прил.10!$D$11,2)</f>
        <v/>
      </c>
      <c r="J86" s="100">
        <f>ROUND(I86*E86,2)</f>
        <v/>
      </c>
    </row>
    <row r="87" hidden="1" outlineLevel="1" ht="25.5" customFormat="1" customHeight="1" s="71">
      <c r="A87" s="172" t="n">
        <v>60</v>
      </c>
      <c r="B87" s="96" t="inlineStr">
        <is>
          <t>91.07.08-025</t>
        </is>
      </c>
      <c r="C87" s="171" t="inlineStr">
        <is>
          <t>Растворосмесители передвижные, объем барабана 250 л</t>
        </is>
      </c>
      <c r="D87" s="172" t="inlineStr">
        <is>
          <t>маш.час</t>
        </is>
      </c>
      <c r="E87" s="98" t="n">
        <v>0.704718</v>
      </c>
      <c r="F87" s="190" t="n">
        <v>16.31</v>
      </c>
      <c r="G87" s="100">
        <f>ROUND(E87*F87,2)</f>
        <v/>
      </c>
      <c r="H87" s="184">
        <f>G87/$G$93</f>
        <v/>
      </c>
      <c r="I87" s="100">
        <f>ROUND(F87*Прил.10!$D$11,2)</f>
        <v/>
      </c>
      <c r="J87" s="100">
        <f>ROUND(I87*E87,2)</f>
        <v/>
      </c>
    </row>
    <row r="88" hidden="1" outlineLevel="1" ht="25.5" customFormat="1" customHeight="1" s="71">
      <c r="A88" s="172" t="n">
        <v>61</v>
      </c>
      <c r="B88" s="96" t="inlineStr">
        <is>
          <t>91.06.03-062</t>
        </is>
      </c>
      <c r="C88" s="171" t="inlineStr">
        <is>
          <t>Лебедки электрические тяговым усилием до 31,39 кН (3,2 т)</t>
        </is>
      </c>
      <c r="D88" s="172" t="inlineStr">
        <is>
          <t>маш.час</t>
        </is>
      </c>
      <c r="E88" s="98" t="n">
        <v>1.56354</v>
      </c>
      <c r="F88" s="190" t="n">
        <v>6.9</v>
      </c>
      <c r="G88" s="100">
        <f>ROUND(E88*F88,2)</f>
        <v/>
      </c>
      <c r="H88" s="184">
        <f>G88/$G$93</f>
        <v/>
      </c>
      <c r="I88" s="100">
        <f>ROUND(F88*Прил.10!$D$11,2)</f>
        <v/>
      </c>
      <c r="J88" s="100">
        <f>ROUND(I88*E88,2)</f>
        <v/>
      </c>
    </row>
    <row r="89" hidden="1" outlineLevel="1" ht="25.5" customFormat="1" customHeight="1" s="71">
      <c r="A89" s="172" t="n">
        <v>62</v>
      </c>
      <c r="B89" s="96" t="inlineStr">
        <is>
          <t>91.06.01-003</t>
        </is>
      </c>
      <c r="C89" s="171" t="inlineStr">
        <is>
          <t>Домкраты гидравлические, грузоподъемность 63-100 т</t>
        </is>
      </c>
      <c r="D89" s="172" t="inlineStr">
        <is>
          <t>маш.час</t>
        </is>
      </c>
      <c r="E89" s="98" t="n">
        <v>6.4193</v>
      </c>
      <c r="F89" s="190" t="n">
        <v>0.9</v>
      </c>
      <c r="G89" s="100">
        <f>ROUND(E89*F89,2)</f>
        <v/>
      </c>
      <c r="H89" s="184">
        <f>G89/$G$93</f>
        <v/>
      </c>
      <c r="I89" s="100">
        <f>ROUND(F89*Прил.10!$D$11,2)</f>
        <v/>
      </c>
      <c r="J89" s="100">
        <f>ROUND(I89*E89,2)</f>
        <v/>
      </c>
    </row>
    <row r="90" hidden="1" outlineLevel="1" ht="25.5" customFormat="1" customHeight="1" s="71">
      <c r="A90" s="172" t="n">
        <v>63</v>
      </c>
      <c r="B90" s="96" t="inlineStr">
        <is>
          <t>91.06.03-060</t>
        </is>
      </c>
      <c r="C90" s="171" t="inlineStr">
        <is>
          <t>Лебедки электрические тяговым усилием до 5,79 кН (0,59 т)</t>
        </is>
      </c>
      <c r="D90" s="172" t="inlineStr">
        <is>
          <t>маш.час</t>
        </is>
      </c>
      <c r="E90" s="98" t="n">
        <v>1.574516</v>
      </c>
      <c r="F90" s="190" t="n">
        <v>1.7</v>
      </c>
      <c r="G90" s="100">
        <f>ROUND(E90*F90,2)</f>
        <v/>
      </c>
      <c r="H90" s="184">
        <f>G90/$G$93</f>
        <v/>
      </c>
      <c r="I90" s="100">
        <f>ROUND(F90*Прил.10!$D$11,2)</f>
        <v/>
      </c>
      <c r="J90" s="100">
        <f>ROUND(I90*E90,2)</f>
        <v/>
      </c>
    </row>
    <row r="91" hidden="1" outlineLevel="1" ht="25.5" customFormat="1" customHeight="1" s="71">
      <c r="A91" s="172" t="n">
        <v>64</v>
      </c>
      <c r="B91" s="96" t="inlineStr">
        <is>
          <t>91.04.01-041</t>
        </is>
      </c>
      <c r="C91" s="171" t="inlineStr">
        <is>
          <t>Молотки бурильные легкие при работе от передвижных компрессорных станций</t>
        </is>
      </c>
      <c r="D91" s="172" t="inlineStr">
        <is>
          <t>маш.час</t>
        </is>
      </c>
      <c r="E91" s="98" t="n">
        <v>0.27</v>
      </c>
      <c r="F91" s="190" t="n">
        <v>2.99</v>
      </c>
      <c r="G91" s="100">
        <f>ROUND(E91*F91,2)</f>
        <v/>
      </c>
      <c r="H91" s="184">
        <f>G91/$G$93</f>
        <v/>
      </c>
      <c r="I91" s="100">
        <f>ROUND(F91*Прил.10!$D$11,2)</f>
        <v/>
      </c>
      <c r="J91" s="100">
        <f>ROUND(I91*E91,2)</f>
        <v/>
      </c>
    </row>
    <row r="92" collapsed="1" ht="14.25" customFormat="1" customHeight="1" s="71">
      <c r="A92" s="172" t="n"/>
      <c r="B92" s="172" t="n"/>
      <c r="C92" s="171" t="inlineStr">
        <is>
          <t>Итого прочие машины и механизмы</t>
        </is>
      </c>
      <c r="D92" s="172" t="n"/>
      <c r="E92" s="173" t="n"/>
      <c r="F92" s="100" t="n"/>
      <c r="G92" s="100">
        <f>SUM(G40:G91)</f>
        <v/>
      </c>
      <c r="H92" s="184">
        <f>G92/G93</f>
        <v/>
      </c>
      <c r="I92" s="100" t="n"/>
      <c r="J92" s="100">
        <f>SUM(J40:J91)</f>
        <v/>
      </c>
      <c r="K92" s="124" t="n"/>
    </row>
    <row r="93" ht="25.5" customFormat="1" customHeight="1" s="71">
      <c r="A93" s="172" t="n"/>
      <c r="B93" s="185" t="n"/>
      <c r="C93" s="176" t="inlineStr">
        <is>
          <t>Итого по разделу «Машины и механизмы»</t>
        </is>
      </c>
      <c r="D93" s="185" t="n"/>
      <c r="E93" s="118" t="n"/>
      <c r="F93" s="119" t="n"/>
      <c r="G93" s="119">
        <f>G39+G92</f>
        <v/>
      </c>
      <c r="H93" s="120">
        <f>H39+H92</f>
        <v/>
      </c>
      <c r="I93" s="119" t="n"/>
      <c r="J93" s="119">
        <f>J39+J92</f>
        <v/>
      </c>
    </row>
    <row r="94">
      <c r="A94" s="94" t="n"/>
      <c r="B94" s="176" t="inlineStr">
        <is>
          <t xml:space="preserve">Оборудование </t>
        </is>
      </c>
      <c r="C94" s="200" t="n"/>
      <c r="D94" s="200" t="n"/>
      <c r="E94" s="200" t="n"/>
      <c r="F94" s="200" t="n"/>
      <c r="G94" s="200" t="n"/>
      <c r="H94" s="200" t="n"/>
      <c r="I94" s="200" t="n"/>
      <c r="J94" s="201" t="n"/>
    </row>
    <row r="95" ht="15" customHeight="1" s="73">
      <c r="A95" s="172" t="n"/>
      <c r="B95" s="171" t="inlineStr">
        <is>
          <t>Основное оборудование</t>
        </is>
      </c>
      <c r="C95" s="196" t="n"/>
      <c r="D95" s="196" t="n"/>
      <c r="E95" s="196" t="n"/>
      <c r="F95" s="196" t="n"/>
      <c r="G95" s="196" t="n"/>
      <c r="H95" s="196" t="n"/>
      <c r="I95" s="196" t="n"/>
      <c r="J95" s="197" t="n"/>
    </row>
    <row r="96">
      <c r="A96" s="172" t="n">
        <v>65</v>
      </c>
      <c r="B96" s="96" t="inlineStr">
        <is>
          <t>Прайс из СД ОП</t>
        </is>
      </c>
      <c r="C96" s="171" t="inlineStr">
        <is>
          <t>Щит собственных нужд</t>
        </is>
      </c>
      <c r="D96" s="172" t="inlineStr">
        <is>
          <t>компл</t>
        </is>
      </c>
      <c r="E96" s="98" t="n">
        <v>1</v>
      </c>
      <c r="F96" s="174" t="n">
        <v>2712495.63</v>
      </c>
      <c r="G96" s="100">
        <f>ROUND(E96*F96,2)</f>
        <v/>
      </c>
      <c r="H96" s="184">
        <f>G96/$G$232</f>
        <v/>
      </c>
      <c r="I96" s="174">
        <f>ROUND(F96*Прил.10!$D$13,2)</f>
        <v/>
      </c>
      <c r="J96" s="100">
        <f>ROUND(I96*E96,2)</f>
        <v/>
      </c>
    </row>
    <row r="97" ht="76.5" customHeight="1" s="73">
      <c r="A97" s="172" t="n">
        <v>66</v>
      </c>
      <c r="B97" s="96" t="inlineStr">
        <is>
          <t>Прайс из СД ОП</t>
        </is>
      </c>
      <c r="C97" s="171" t="inlineStr">
        <is>
          <t>Аккумуляторная батарея STARK 7OРzS700. 104 эл., производство ООО Тангстоун, Россия, в комплекте со стеллажами и электролитом.  Сейсмостойкость 6 баллов по шкале MSK-64</t>
        </is>
      </c>
      <c r="D97" s="172" t="inlineStr">
        <is>
          <t>шт</t>
        </is>
      </c>
      <c r="E97" s="98" t="n">
        <v>2</v>
      </c>
      <c r="F97" s="174" t="n">
        <v>847473.5699999999</v>
      </c>
      <c r="G97" s="100">
        <f>ROUND(E97*F97,2)</f>
        <v/>
      </c>
      <c r="H97" s="184">
        <f>G97/$G$232</f>
        <v/>
      </c>
      <c r="I97" s="174">
        <f>ROUND(F97*Прил.10!$D$13,2)</f>
        <v/>
      </c>
      <c r="J97" s="100">
        <f>ROUND(I97*E97,2)</f>
        <v/>
      </c>
    </row>
    <row r="98" ht="38.25" customHeight="1" s="73">
      <c r="A98" s="172" t="n">
        <v>67</v>
      </c>
      <c r="B98" s="96" t="inlineStr">
        <is>
          <t>64.4.01.03-1012</t>
        </is>
      </c>
      <c r="C98" s="171" t="inlineStr">
        <is>
          <t>Агрегаты приточно-вытяжные, производительность 1080 10800 м3/ч, размер 2220х1596х1596 мм</t>
        </is>
      </c>
      <c r="D98" s="172" t="inlineStr">
        <is>
          <t>компл</t>
        </is>
      </c>
      <c r="E98" s="98" t="n">
        <v>3</v>
      </c>
      <c r="F98" s="174" t="n">
        <v>495688.25</v>
      </c>
      <c r="G98" s="100">
        <f>ROUND(E98*F98,2)</f>
        <v/>
      </c>
      <c r="H98" s="184">
        <f>G98/$G$232</f>
        <v/>
      </c>
      <c r="I98" s="174">
        <f>ROUND(F98*Прил.10!$D$13,2)</f>
        <v/>
      </c>
      <c r="J98" s="100">
        <f>ROUND(I98*E98,2)</f>
        <v/>
      </c>
    </row>
    <row r="99" ht="38.25" customHeight="1" s="73">
      <c r="A99" s="172" t="n">
        <v>68</v>
      </c>
      <c r="B99" s="96" t="inlineStr">
        <is>
          <t>64.2.02.04-0026</t>
        </is>
      </c>
      <c r="C99" s="171" t="inlineStr">
        <is>
          <t>Камеры приточные 2ПК с секцией орошения, производительность до 150 тыс. м3/час</t>
        </is>
      </c>
      <c r="D99" s="172" t="inlineStr">
        <is>
          <t>шт</t>
        </is>
      </c>
      <c r="E99" s="98" t="n">
        <v>3</v>
      </c>
      <c r="F99" s="174" t="n">
        <v>495650</v>
      </c>
      <c r="G99" s="100">
        <f>ROUND(E99*F99,2)</f>
        <v/>
      </c>
      <c r="H99" s="184">
        <f>G99/$G$232</f>
        <v/>
      </c>
      <c r="I99" s="174">
        <f>ROUND(F99*Прил.10!$D$13,2)</f>
        <v/>
      </c>
      <c r="J99" s="100">
        <f>ROUND(I99*E99,2)</f>
        <v/>
      </c>
    </row>
    <row r="100" ht="63.75" customHeight="1" s="73">
      <c r="A100" s="172" t="n">
        <v>69</v>
      </c>
      <c r="B100" s="96" t="inlineStr">
        <is>
          <t>Прайс из СД ОП</t>
        </is>
      </c>
      <c r="C100" s="171" t="inlineStr">
        <is>
          <t>Щит постоянного тока двухстороннего обслуживания в составе: Шкаф ввода питания АБ-1шт, Шкаф отх. линий с предохранителями - 1шт, Шкаф отх. линий с предохранителями и БАО - 1шт.</t>
        </is>
      </c>
      <c r="D100" s="172" t="inlineStr">
        <is>
          <t>шт</t>
        </is>
      </c>
      <c r="E100" s="98" t="n">
        <v>2</v>
      </c>
      <c r="F100" s="174" t="n">
        <v>541750.5600000001</v>
      </c>
      <c r="G100" s="100">
        <f>ROUND(E100*F100,2)</f>
        <v/>
      </c>
      <c r="H100" s="184">
        <f>G100/$G$232</f>
        <v/>
      </c>
      <c r="I100" s="174">
        <f>ROUND(F100*Прил.10!$D$13,2)</f>
        <v/>
      </c>
      <c r="J100" s="100">
        <f>ROUND(I100*E100,2)</f>
        <v/>
      </c>
    </row>
    <row r="101" ht="25.5" customHeight="1" s="73">
      <c r="A101" s="172" t="n">
        <v>70</v>
      </c>
      <c r="B101" s="96" t="inlineStr">
        <is>
          <t>Прайс из СД ОП</t>
        </is>
      </c>
      <c r="C101" s="171" t="inlineStr">
        <is>
          <t>Устройство зарядно-подзарядное транзисторное УЗП-М-120</t>
        </is>
      </c>
      <c r="D101" s="172" t="inlineStr">
        <is>
          <t>шт.</t>
        </is>
      </c>
      <c r="E101" s="98" t="n">
        <v>4</v>
      </c>
      <c r="F101" s="174" t="n">
        <v>133133.47</v>
      </c>
      <c r="G101" s="100">
        <f>ROUND(E101*F101,2)</f>
        <v/>
      </c>
      <c r="H101" s="184">
        <f>G101/$G$232</f>
        <v/>
      </c>
      <c r="I101" s="174">
        <f>ROUND(F101*Прил.10!$D$13,2)</f>
        <v/>
      </c>
      <c r="J101" s="100">
        <f>ROUND(I101*E101,2)</f>
        <v/>
      </c>
    </row>
    <row r="102" ht="25.5" customHeight="1" s="73">
      <c r="A102" s="172" t="n">
        <v>71</v>
      </c>
      <c r="B102" s="96" t="inlineStr">
        <is>
          <t>64.4.03.04-0019</t>
        </is>
      </c>
      <c r="C102" s="171" t="inlineStr">
        <is>
          <t>Установка приточная: VS-120-R-H/S VTS с системой автоматизации</t>
        </is>
      </c>
      <c r="D102" s="172" t="inlineStr">
        <is>
          <t>компл</t>
        </is>
      </c>
      <c r="E102" s="98" t="n">
        <v>4</v>
      </c>
      <c r="F102" s="174" t="n">
        <v>128039.49</v>
      </c>
      <c r="G102" s="100">
        <f>ROUND(E102*F102,2)</f>
        <v/>
      </c>
      <c r="H102" s="184">
        <f>G102/$G$232</f>
        <v/>
      </c>
      <c r="I102" s="174">
        <f>ROUND(F102*Прил.10!$D$13,2)</f>
        <v/>
      </c>
      <c r="J102" s="100">
        <f>ROUND(I102*E102,2)</f>
        <v/>
      </c>
    </row>
    <row r="103" ht="63.75" customHeight="1" s="73">
      <c r="A103" s="172" t="n">
        <v>72</v>
      </c>
      <c r="B103" s="102" t="inlineStr">
        <is>
          <t>63.3.01.01-1031</t>
        </is>
      </c>
      <c r="C103" s="171" t="inlineStr">
        <is>
          <t>Конвектор электрический отопительный стальной с принудительной конвекцией, встраиваемый в конструкцию пола, ширина 180 мм, высота 110 мм, длинна 1250 мм, мощность 700-750 Вт</t>
        </is>
      </c>
      <c r="D103" s="172" t="inlineStr">
        <is>
          <t>шт</t>
        </is>
      </c>
      <c r="E103" s="98" t="n">
        <v>57</v>
      </c>
      <c r="F103" s="174" t="n">
        <v>6766.83</v>
      </c>
      <c r="G103" s="100">
        <f>ROUND(E103*F103,2)</f>
        <v/>
      </c>
      <c r="H103" s="184">
        <f>G103/$G$232</f>
        <v/>
      </c>
      <c r="I103" s="174">
        <f>ROUND(F103*Прил.10!$D$13,2)</f>
        <v/>
      </c>
      <c r="J103" s="100">
        <f>ROUND(I103*E103,2)</f>
        <v/>
      </c>
      <c r="K103" s="124" t="n"/>
    </row>
    <row r="104" ht="51" customHeight="1" s="73">
      <c r="A104" s="172" t="n">
        <v>73</v>
      </c>
      <c r="B104" s="96" t="inlineStr">
        <is>
          <t>Прайс из СД ОП</t>
        </is>
      </c>
      <c r="C104" s="171" t="inlineStr">
        <is>
          <t>Шкафы распределения оперативного тока (ШРОТ РЗА) на 48 отходящих линий. Автоматические выключатели ETIMAT-P10 DC фирмы ETI.</t>
        </is>
      </c>
      <c r="D104" s="172" t="inlineStr">
        <is>
          <t>шт.</t>
        </is>
      </c>
      <c r="E104" s="98" t="n">
        <v>2</v>
      </c>
      <c r="F104" s="174" t="n">
        <v>173011.57</v>
      </c>
      <c r="G104" s="100">
        <f>ROUND(E104*F104,2)</f>
        <v/>
      </c>
      <c r="H104" s="184">
        <f>G104/$G$232</f>
        <v/>
      </c>
      <c r="I104" s="174">
        <f>ROUND(F104*Прил.10!$D$13,2)</f>
        <v/>
      </c>
      <c r="J104" s="100">
        <f>ROUND(I104*E104,2)</f>
        <v/>
      </c>
    </row>
    <row r="105" ht="38.25" customHeight="1" s="73">
      <c r="A105" s="172" t="n">
        <v>74</v>
      </c>
      <c r="B105" s="96" t="inlineStr">
        <is>
          <t>69.2.02.04-0002</t>
        </is>
      </c>
      <c r="C105" s="171" t="inlineStr">
        <is>
          <t>Клапаны огнезадерживающие: с исполнительным механизмом Belimo КЛОП-1, диаметром 400 мм</t>
        </is>
      </c>
      <c r="D105" s="172" t="inlineStr">
        <is>
          <t>шт</t>
        </is>
      </c>
      <c r="E105" s="98" t="n">
        <v>25</v>
      </c>
      <c r="F105" s="190" t="n">
        <v>9481.5</v>
      </c>
      <c r="G105" s="100">
        <f>ROUND(E105*F105,2)</f>
        <v/>
      </c>
      <c r="H105" s="184">
        <f>G105/$G$232</f>
        <v/>
      </c>
      <c r="I105" s="174">
        <f>ROUND(F105*Прил.10!$D$13,2)</f>
        <v/>
      </c>
      <c r="J105" s="100">
        <f>ROUND(I105*E105,2)</f>
        <v/>
      </c>
    </row>
    <row r="106">
      <c r="A106" s="172" t="n">
        <v>75</v>
      </c>
      <c r="B106" s="96" t="inlineStr">
        <is>
          <t>Прайс из СД ОП</t>
        </is>
      </c>
      <c r="C106" s="171" t="inlineStr">
        <is>
          <t>Автоматика ШАП1</t>
        </is>
      </c>
      <c r="D106" s="172" t="inlineStr">
        <is>
          <t>шт.</t>
        </is>
      </c>
      <c r="E106" s="98" t="n">
        <v>1</v>
      </c>
      <c r="F106" s="174" t="n">
        <v>199942.5</v>
      </c>
      <c r="G106" s="100">
        <f>ROUND(E106*F106,2)</f>
        <v/>
      </c>
      <c r="H106" s="184">
        <f>G106/$G$232</f>
        <v/>
      </c>
      <c r="I106" s="174">
        <f>ROUND(F106*Прил.10!$D$13,2)</f>
        <v/>
      </c>
      <c r="J106" s="100">
        <f>ROUND(I106*E106,2)</f>
        <v/>
      </c>
    </row>
    <row r="107">
      <c r="A107" s="172" t="n">
        <v>76</v>
      </c>
      <c r="B107" s="96" t="inlineStr">
        <is>
          <t>Прайс из СД ОП</t>
        </is>
      </c>
      <c r="C107" s="171" t="inlineStr">
        <is>
          <t>Автоматика ШАП2</t>
        </is>
      </c>
      <c r="D107" s="172" t="inlineStr">
        <is>
          <t>шт.</t>
        </is>
      </c>
      <c r="E107" s="98" t="n">
        <v>1</v>
      </c>
      <c r="F107" s="174" t="n">
        <v>199942.5</v>
      </c>
      <c r="G107" s="100">
        <f>ROUND(E107*F107,2)</f>
        <v/>
      </c>
      <c r="H107" s="184">
        <f>G107/$G$232</f>
        <v/>
      </c>
      <c r="I107" s="174">
        <f>ROUND(F107*Прил.10!$D$13,2)</f>
        <v/>
      </c>
      <c r="J107" s="100">
        <f>ROUND(I107*E107,2)</f>
        <v/>
      </c>
    </row>
    <row r="108" ht="25.5" customHeight="1" s="73">
      <c r="A108" s="172" t="n">
        <v>77</v>
      </c>
      <c r="B108" s="96" t="inlineStr">
        <is>
          <t>64.4.03.02-1012</t>
        </is>
      </c>
      <c r="C108" s="171" t="inlineStr">
        <is>
          <t>Установка приточно-вытяжная, производительность 8000 м3/ч</t>
        </is>
      </c>
      <c r="D108" s="172" t="inlineStr">
        <is>
          <t>шт</t>
        </is>
      </c>
      <c r="E108" s="98" t="n">
        <v>3</v>
      </c>
      <c r="F108" s="174" t="n">
        <v>60843.37</v>
      </c>
      <c r="G108" s="100">
        <f>ROUND(E108*F108,2)</f>
        <v/>
      </c>
      <c r="H108" s="184">
        <f>G108/$G$232</f>
        <v/>
      </c>
      <c r="I108" s="174">
        <f>ROUND(F108*Прил.10!$D$13,2)</f>
        <v/>
      </c>
      <c r="J108" s="100">
        <f>ROUND(I108*E108,2)</f>
        <v/>
      </c>
    </row>
    <row r="109" ht="38.25" customHeight="1" s="73">
      <c r="A109" s="172" t="n">
        <v>78</v>
      </c>
      <c r="B109" s="96" t="inlineStr">
        <is>
          <t>64.4.03.03-0002</t>
        </is>
      </c>
      <c r="C109" s="171" t="inlineStr">
        <is>
          <t>Установка вытяжная "Remak" ВО-12-4 левого обслуживания, вертикального исполнения, в изолированном корпусе</t>
        </is>
      </c>
      <c r="D109" s="172" t="inlineStr">
        <is>
          <t>компл</t>
        </is>
      </c>
      <c r="E109" s="98" t="n">
        <v>3</v>
      </c>
      <c r="F109" s="174" t="n">
        <v>56852.51</v>
      </c>
      <c r="G109" s="100">
        <f>ROUND(E109*F109,2)</f>
        <v/>
      </c>
      <c r="H109" s="184">
        <f>G109/$G$232</f>
        <v/>
      </c>
      <c r="I109" s="174">
        <f>ROUND(F109*Прил.10!$D$13,2)</f>
        <v/>
      </c>
      <c r="J109" s="100">
        <f>ROUND(I109*E109,2)</f>
        <v/>
      </c>
    </row>
    <row r="110" ht="25.5" customHeight="1" s="73">
      <c r="A110" s="172" t="n">
        <v>79</v>
      </c>
      <c r="B110" s="96" t="inlineStr">
        <is>
          <t>Прайс из СД ОП</t>
        </is>
      </c>
      <c r="C110" s="171" t="inlineStr">
        <is>
          <t>В17  AER 270, Вытяжная установка ALTAIR</t>
        </is>
      </c>
      <c r="D110" s="172" t="inlineStr">
        <is>
          <t>шт.</t>
        </is>
      </c>
      <c r="E110" s="98" t="n">
        <v>1</v>
      </c>
      <c r="F110" s="174" t="n">
        <v>154214.01</v>
      </c>
      <c r="G110" s="100">
        <f>ROUND(E110*F110,2)</f>
        <v/>
      </c>
      <c r="H110" s="184">
        <f>G110/$G$232</f>
        <v/>
      </c>
      <c r="I110" s="174">
        <f>ROUND(F110*Прил.10!$D$13,2)</f>
        <v/>
      </c>
      <c r="J110" s="100">
        <f>ROUND(I110*E110,2)</f>
        <v/>
      </c>
    </row>
    <row r="111">
      <c r="A111" s="172" t="n">
        <v>80</v>
      </c>
      <c r="B111" s="96" t="inlineStr">
        <is>
          <t>Прайс из СД ОП</t>
        </is>
      </c>
      <c r="C111" s="171" t="inlineStr">
        <is>
          <t>Автоматика ШАП13/ В13</t>
        </is>
      </c>
      <c r="D111" s="172" t="inlineStr">
        <is>
          <t>шт.</t>
        </is>
      </c>
      <c r="E111" s="98" t="n">
        <v>1</v>
      </c>
      <c r="F111" s="174" t="n">
        <v>145121.96</v>
      </c>
      <c r="G111" s="100">
        <f>ROUND(E111*F111,2)</f>
        <v/>
      </c>
      <c r="H111" s="184">
        <f>G111/$G$232</f>
        <v/>
      </c>
      <c r="I111" s="174">
        <f>ROUND(F111*Прил.10!$D$13,2)</f>
        <v/>
      </c>
      <c r="J111" s="100">
        <f>ROUND(I111*E111,2)</f>
        <v/>
      </c>
    </row>
    <row r="112">
      <c r="A112" s="172" t="n">
        <v>81</v>
      </c>
      <c r="B112" s="96" t="inlineStr">
        <is>
          <t>Прайс из СД ОП</t>
        </is>
      </c>
      <c r="C112" s="171" t="inlineStr">
        <is>
          <t>Автоматика ШАП7/ В7</t>
        </is>
      </c>
      <c r="D112" s="172" t="inlineStr">
        <is>
          <t>шт.</t>
        </is>
      </c>
      <c r="E112" s="98" t="n">
        <v>1</v>
      </c>
      <c r="F112" s="174" t="n">
        <v>144542.91</v>
      </c>
      <c r="G112" s="100">
        <f>ROUND(E112*F112,2)</f>
        <v/>
      </c>
      <c r="H112" s="184">
        <f>G112/$G$232</f>
        <v/>
      </c>
      <c r="I112" s="174">
        <f>ROUND(F112*Прил.10!$D$13,2)</f>
        <v/>
      </c>
      <c r="J112" s="100">
        <f>ROUND(I112*E112,2)</f>
        <v/>
      </c>
    </row>
    <row r="113">
      <c r="A113" s="172" t="n">
        <v>82</v>
      </c>
      <c r="B113" s="96" t="inlineStr">
        <is>
          <t>Прайс из СД ОП</t>
        </is>
      </c>
      <c r="C113" s="171" t="inlineStr">
        <is>
          <t>Автоматика ШАП3,3р,В3,3р</t>
        </is>
      </c>
      <c r="D113" s="172" t="inlineStr">
        <is>
          <t>шт.</t>
        </is>
      </c>
      <c r="E113" s="98" t="n">
        <v>1</v>
      </c>
      <c r="F113" s="174" t="n">
        <v>142887.2</v>
      </c>
      <c r="G113" s="100">
        <f>ROUND(E113*F113,2)</f>
        <v/>
      </c>
      <c r="H113" s="184">
        <f>G113/$G$232</f>
        <v/>
      </c>
      <c r="I113" s="174">
        <f>ROUND(F113*Прил.10!$D$13,2)</f>
        <v/>
      </c>
      <c r="J113" s="100">
        <f>ROUND(I113*E113,2)</f>
        <v/>
      </c>
    </row>
    <row r="114">
      <c r="A114" s="172" t="n">
        <v>83</v>
      </c>
      <c r="B114" s="96" t="inlineStr">
        <is>
          <t>Прайс из СД ОП</t>
        </is>
      </c>
      <c r="C114" s="171" t="inlineStr">
        <is>
          <t>Автоматика ШАВ1</t>
        </is>
      </c>
      <c r="D114" s="172" t="inlineStr">
        <is>
          <t>шт.</t>
        </is>
      </c>
      <c r="E114" s="98" t="n">
        <v>1</v>
      </c>
      <c r="F114" s="174" t="n">
        <v>141088.59</v>
      </c>
      <c r="G114" s="100">
        <f>ROUND(E114*F114,2)</f>
        <v/>
      </c>
      <c r="H114" s="184">
        <f>G114/$G$232</f>
        <v/>
      </c>
      <c r="I114" s="174">
        <f>ROUND(F114*Прил.10!$D$13,2)</f>
        <v/>
      </c>
      <c r="J114" s="100">
        <f>ROUND(I114*E114,2)</f>
        <v/>
      </c>
    </row>
    <row r="115">
      <c r="A115" s="172" t="n">
        <v>84</v>
      </c>
      <c r="B115" s="96" t="inlineStr">
        <is>
          <t>Прайс из СД ОП</t>
        </is>
      </c>
      <c r="C115" s="171" t="inlineStr">
        <is>
          <t>Автоматика ШАВ2</t>
        </is>
      </c>
      <c r="D115" s="172" t="inlineStr">
        <is>
          <t>шт.</t>
        </is>
      </c>
      <c r="E115" s="98" t="n">
        <v>1</v>
      </c>
      <c r="F115" s="174" t="n">
        <v>141088.59</v>
      </c>
      <c r="G115" s="100">
        <f>ROUND(E115*F115,2)</f>
        <v/>
      </c>
      <c r="H115" s="184">
        <f>G115/$G$232</f>
        <v/>
      </c>
      <c r="I115" s="174">
        <f>ROUND(F115*Прил.10!$D$13,2)</f>
        <v/>
      </c>
      <c r="J115" s="100">
        <f>ROUND(I115*E115,2)</f>
        <v/>
      </c>
    </row>
    <row r="116" ht="25.5" customHeight="1" s="73">
      <c r="A116" s="172" t="n">
        <v>85</v>
      </c>
      <c r="B116" s="96" t="inlineStr">
        <is>
          <t>Прайс из СД ОП</t>
        </is>
      </c>
      <c r="C116" s="171" t="inlineStr">
        <is>
          <t>Шкафы распределения оперативного тока (ШРОТ АСУТП) на 30 отходящих линий.</t>
        </is>
      </c>
      <c r="D116" s="172" t="inlineStr">
        <is>
          <t>шт.</t>
        </is>
      </c>
      <c r="E116" s="98" t="n">
        <v>1</v>
      </c>
      <c r="F116" s="174" t="n">
        <v>126947.9</v>
      </c>
      <c r="G116" s="100">
        <f>ROUND(E116*F116,2)</f>
        <v/>
      </c>
      <c r="H116" s="184">
        <f>G116/$G$232</f>
        <v/>
      </c>
      <c r="I116" s="174">
        <f>ROUND(F116*Прил.10!$D$13,2)</f>
        <v/>
      </c>
      <c r="J116" s="100">
        <f>ROUND(I116*E116,2)</f>
        <v/>
      </c>
    </row>
    <row r="117" ht="25.5" customHeight="1" s="73">
      <c r="A117" s="172" t="n">
        <v>86</v>
      </c>
      <c r="B117" s="96" t="inlineStr">
        <is>
          <t>Прайс из СД ОП</t>
        </is>
      </c>
      <c r="C117" s="171" t="inlineStr">
        <is>
          <t>Насос СО-2 HelixV 3601/SK-FFS-2V38-X8-D-R"Wilo</t>
        </is>
      </c>
      <c r="D117" s="172" t="inlineStr">
        <is>
          <t>шт</t>
        </is>
      </c>
      <c r="E117" s="98" t="n">
        <v>1</v>
      </c>
      <c r="F117" s="174" t="n">
        <v>122816.75</v>
      </c>
      <c r="G117" s="100">
        <f>ROUND(E117*F117,2)</f>
        <v/>
      </c>
      <c r="H117" s="184">
        <f>G117/$G$232</f>
        <v/>
      </c>
      <c r="I117" s="174">
        <f>ROUND(F117*Прил.10!$D$13,2)</f>
        <v/>
      </c>
      <c r="J117" s="100">
        <f>ROUND(I117*E117,2)</f>
        <v/>
      </c>
    </row>
    <row r="118" ht="76.5" customHeight="1" s="73">
      <c r="A118" s="172" t="n">
        <v>87</v>
      </c>
      <c r="B118" s="96" t="inlineStr">
        <is>
          <t>Прайс из СД ОП</t>
        </is>
      </c>
      <c r="C118" s="171" t="inlineStr">
        <is>
          <t>Шкаф питания цепей оперативной блокировки (с двумя DC/DC преобразователями и системой кон-троля изоляции и напряжения) на 20 отходящих линий. Автоматические выключатели ETIMAT-P10 DC фирмы ETI, 2А, хар-ка Z</t>
        </is>
      </c>
      <c r="D118" s="172" t="inlineStr">
        <is>
          <t>шт.</t>
        </is>
      </c>
      <c r="E118" s="98" t="n">
        <v>1</v>
      </c>
      <c r="F118" s="174" t="n">
        <v>121959.38</v>
      </c>
      <c r="G118" s="100">
        <f>ROUND(E118*F118,2)</f>
        <v/>
      </c>
      <c r="H118" s="184">
        <f>G118/$G$232</f>
        <v/>
      </c>
      <c r="I118" s="174">
        <f>ROUND(F118*Прил.10!$D$13,2)</f>
        <v/>
      </c>
      <c r="J118" s="100">
        <f>ROUND(I118*E118,2)</f>
        <v/>
      </c>
    </row>
    <row r="119">
      <c r="A119" s="172" t="n">
        <v>88</v>
      </c>
      <c r="B119" s="96" t="inlineStr">
        <is>
          <t>Прайс из СД ОП</t>
        </is>
      </c>
      <c r="C119" s="171" t="inlineStr">
        <is>
          <t>Автоматика ШАП10/ В10</t>
        </is>
      </c>
      <c r="D119" s="172" t="inlineStr">
        <is>
          <t>шт.</t>
        </is>
      </c>
      <c r="E119" s="98" t="n">
        <v>1</v>
      </c>
      <c r="F119" s="174" t="n">
        <v>112634.4</v>
      </c>
      <c r="G119" s="100">
        <f>ROUND(E119*F119,2)</f>
        <v/>
      </c>
      <c r="H119" s="184">
        <f>G119/$G$232</f>
        <v/>
      </c>
      <c r="I119" s="174">
        <f>ROUND(F119*Прил.10!$D$13,2)</f>
        <v/>
      </c>
      <c r="J119" s="100">
        <f>ROUND(I119*E119,2)</f>
        <v/>
      </c>
    </row>
    <row r="120">
      <c r="A120" s="172" t="n">
        <v>89</v>
      </c>
      <c r="B120" s="96" t="inlineStr">
        <is>
          <t>Прайс из СД ОП</t>
        </is>
      </c>
      <c r="C120" s="171" t="inlineStr">
        <is>
          <t>Автоматика ШАП8.1/ В8.1</t>
        </is>
      </c>
      <c r="D120" s="172" t="inlineStr">
        <is>
          <t>шт.</t>
        </is>
      </c>
      <c r="E120" s="98" t="n">
        <v>1</v>
      </c>
      <c r="F120" s="174" t="n">
        <v>103447.23</v>
      </c>
      <c r="G120" s="100">
        <f>ROUND(E120*F120,2)</f>
        <v/>
      </c>
      <c r="H120" s="184">
        <f>G120/$G$232</f>
        <v/>
      </c>
      <c r="I120" s="174">
        <f>ROUND(F120*Прил.10!$D$13,2)</f>
        <v/>
      </c>
      <c r="J120" s="100">
        <f>ROUND(I120*E120,2)</f>
        <v/>
      </c>
    </row>
    <row r="121">
      <c r="A121" s="172" t="n">
        <v>90</v>
      </c>
      <c r="B121" s="96" t="inlineStr">
        <is>
          <t>Прайс из СД ОП</t>
        </is>
      </c>
      <c r="C121" s="171" t="inlineStr">
        <is>
          <t>Автоматика ШАП8/ В8</t>
        </is>
      </c>
      <c r="D121" s="172" t="inlineStr">
        <is>
          <t>шт.</t>
        </is>
      </c>
      <c r="E121" s="98" t="n">
        <v>1</v>
      </c>
      <c r="F121" s="174" t="n">
        <v>103447.23</v>
      </c>
      <c r="G121" s="100">
        <f>ROUND(E121*F121,2)</f>
        <v/>
      </c>
      <c r="H121" s="184">
        <f>G121/$G$232</f>
        <v/>
      </c>
      <c r="I121" s="174">
        <f>ROUND(F121*Прил.10!$D$13,2)</f>
        <v/>
      </c>
      <c r="J121" s="100">
        <f>ROUND(I121*E121,2)</f>
        <v/>
      </c>
    </row>
    <row r="122" ht="25.5" customHeight="1" s="73">
      <c r="A122" s="172" t="n">
        <v>91</v>
      </c>
      <c r="B122" s="96" t="inlineStr">
        <is>
          <t>Прайс из СД ОП</t>
        </is>
      </c>
      <c r="C122" s="171" t="inlineStr">
        <is>
          <t>В3 AER WS E 025 L, Вытяжная установка ALTAIR</t>
        </is>
      </c>
      <c r="D122" s="172" t="inlineStr">
        <is>
          <t>шт.</t>
        </is>
      </c>
      <c r="E122" s="98" t="n">
        <v>1</v>
      </c>
      <c r="F122" s="174" t="n">
        <v>102383.22</v>
      </c>
      <c r="G122" s="100">
        <f>ROUND(E122*F122,2)</f>
        <v/>
      </c>
      <c r="H122" s="184">
        <f>G122/$G$232</f>
        <v/>
      </c>
      <c r="I122" s="174">
        <f>ROUND(F122*Прил.10!$D$13,2)</f>
        <v/>
      </c>
      <c r="J122" s="100">
        <f>ROUND(I122*E122,2)</f>
        <v/>
      </c>
    </row>
    <row r="123" ht="25.5" customHeight="1" s="73">
      <c r="A123" s="172" t="n">
        <v>92</v>
      </c>
      <c r="B123" s="96" t="inlineStr">
        <is>
          <t>Прайс из СД ОП</t>
        </is>
      </c>
      <c r="C123" s="171" t="inlineStr">
        <is>
          <t>В3р AER WS E 025 L, Вытяжная установка ALTAIR</t>
        </is>
      </c>
      <c r="D123" s="172" t="inlineStr">
        <is>
          <t>шт.</t>
        </is>
      </c>
      <c r="E123" s="98" t="n">
        <v>1</v>
      </c>
      <c r="F123" s="174" t="n">
        <v>102383.22</v>
      </c>
      <c r="G123" s="100">
        <f>ROUND(E123*F123,2)</f>
        <v/>
      </c>
      <c r="H123" s="184">
        <f>G123/$G$232</f>
        <v/>
      </c>
      <c r="I123" s="174">
        <f>ROUND(F123*Прил.10!$D$13,2)</f>
        <v/>
      </c>
      <c r="J123" s="100">
        <f>ROUND(I123*E123,2)</f>
        <v/>
      </c>
    </row>
    <row r="124">
      <c r="A124" s="172" t="n">
        <v>93</v>
      </c>
      <c r="B124" s="96" t="inlineStr">
        <is>
          <t>Прайс из СД ОП</t>
        </is>
      </c>
      <c r="C124" s="171" t="inlineStr">
        <is>
          <t>Автоматика ШАП6</t>
        </is>
      </c>
      <c r="D124" s="172" t="inlineStr">
        <is>
          <t>шт.</t>
        </is>
      </c>
      <c r="E124" s="98" t="n">
        <v>1</v>
      </c>
      <c r="F124" s="174" t="n">
        <v>95973.83</v>
      </c>
      <c r="G124" s="100">
        <f>ROUND(E124*F124,2)</f>
        <v/>
      </c>
      <c r="H124" s="184">
        <f>G124/$G$232</f>
        <v/>
      </c>
      <c r="I124" s="174">
        <f>ROUND(F124*Прил.10!$D$13,2)</f>
        <v/>
      </c>
      <c r="J124" s="100">
        <f>ROUND(I124*E124,2)</f>
        <v/>
      </c>
    </row>
    <row r="125">
      <c r="A125" s="172" t="n">
        <v>94</v>
      </c>
      <c r="B125" s="96" t="inlineStr">
        <is>
          <t>Прайс из СД ОП</t>
        </is>
      </c>
      <c r="C125" s="171" t="inlineStr">
        <is>
          <t>Автоматика ШАВ26</t>
        </is>
      </c>
      <c r="D125" s="172" t="inlineStr">
        <is>
          <t>шт.</t>
        </is>
      </c>
      <c r="E125" s="98" t="n">
        <v>1</v>
      </c>
      <c r="F125" s="174" t="n">
        <v>83911.38</v>
      </c>
      <c r="G125" s="100">
        <f>ROUND(E125*F125,2)</f>
        <v/>
      </c>
      <c r="H125" s="184">
        <f>G125/$G$232</f>
        <v/>
      </c>
      <c r="I125" s="174">
        <f>ROUND(F125*Прил.10!$D$13,2)</f>
        <v/>
      </c>
      <c r="J125" s="100">
        <f>ROUND(I125*E125,2)</f>
        <v/>
      </c>
    </row>
    <row r="126">
      <c r="A126" s="172" t="n">
        <v>95</v>
      </c>
      <c r="B126" s="96" t="inlineStr">
        <is>
          <t>Прайс из СД ОП</t>
        </is>
      </c>
      <c r="C126" s="171" t="inlineStr">
        <is>
          <t>Автоматика ШАП9</t>
        </is>
      </c>
      <c r="D126" s="172" t="inlineStr">
        <is>
          <t>шт.</t>
        </is>
      </c>
      <c r="E126" s="98" t="n">
        <v>1</v>
      </c>
      <c r="F126" s="174" t="n">
        <v>79368.33</v>
      </c>
      <c r="G126" s="100">
        <f>ROUND(E126*F126,2)</f>
        <v/>
      </c>
      <c r="H126" s="184">
        <f>G126/$G$232</f>
        <v/>
      </c>
      <c r="I126" s="174">
        <f>ROUND(F126*Прил.10!$D$13,2)</f>
        <v/>
      </c>
      <c r="J126" s="100">
        <f>ROUND(I126*E126,2)</f>
        <v/>
      </c>
    </row>
    <row r="127">
      <c r="A127" s="172" t="n">
        <v>96</v>
      </c>
      <c r="B127" s="96" t="inlineStr">
        <is>
          <t>Прайс из СД ОП</t>
        </is>
      </c>
      <c r="C127" s="171" t="inlineStr">
        <is>
          <t>Автоматика ШАВ25</t>
        </is>
      </c>
      <c r="D127" s="172" t="inlineStr">
        <is>
          <t>шт.</t>
        </is>
      </c>
      <c r="E127" s="98" t="n">
        <v>1</v>
      </c>
      <c r="F127" s="174" t="n">
        <v>79170.95</v>
      </c>
      <c r="G127" s="100">
        <f>ROUND(E127*F127,2)</f>
        <v/>
      </c>
      <c r="H127" s="184">
        <f>G127/$G$232</f>
        <v/>
      </c>
      <c r="I127" s="174">
        <f>ROUND(F127*Прил.10!$D$13,2)</f>
        <v/>
      </c>
      <c r="J127" s="100">
        <f>ROUND(I127*E127,2)</f>
        <v/>
      </c>
    </row>
    <row r="128">
      <c r="A128" s="172" t="n">
        <v>97</v>
      </c>
      <c r="B128" s="96" t="inlineStr">
        <is>
          <t>Прайс из СД ОП</t>
        </is>
      </c>
      <c r="C128" s="171" t="inlineStr">
        <is>
          <t>Автоматика ШАП12/ B12</t>
        </is>
      </c>
      <c r="D128" s="172" t="inlineStr">
        <is>
          <t>шт.</t>
        </is>
      </c>
      <c r="E128" s="98" t="n">
        <v>1</v>
      </c>
      <c r="F128" s="174" t="n">
        <v>73566.57000000001</v>
      </c>
      <c r="G128" s="100">
        <f>ROUND(E128*F128,2)</f>
        <v/>
      </c>
      <c r="H128" s="184">
        <f>G128/$G$232</f>
        <v/>
      </c>
      <c r="I128" s="174">
        <f>ROUND(F128*Прил.10!$D$13,2)</f>
        <v/>
      </c>
      <c r="J128" s="100">
        <f>ROUND(I128*E128,2)</f>
        <v/>
      </c>
    </row>
    <row r="129">
      <c r="A129" s="172" t="n">
        <v>98</v>
      </c>
      <c r="B129" s="96" t="inlineStr">
        <is>
          <t>Прайс из СД ОП</t>
        </is>
      </c>
      <c r="C129" s="171" t="inlineStr">
        <is>
          <t>Автоматика ШАП11</t>
        </is>
      </c>
      <c r="D129" s="172" t="inlineStr">
        <is>
          <t>шт.</t>
        </is>
      </c>
      <c r="E129" s="98" t="n">
        <v>1</v>
      </c>
      <c r="F129" s="174" t="n">
        <v>72365.61</v>
      </c>
      <c r="G129" s="100">
        <f>ROUND(E129*F129,2)</f>
        <v/>
      </c>
      <c r="H129" s="184">
        <f>G129/$G$232</f>
        <v/>
      </c>
      <c r="I129" s="174">
        <f>ROUND(F129*Прил.10!$D$13,2)</f>
        <v/>
      </c>
      <c r="J129" s="100">
        <f>ROUND(I129*E129,2)</f>
        <v/>
      </c>
    </row>
    <row r="130">
      <c r="A130" s="105" t="n"/>
      <c r="B130" s="172" t="n"/>
      <c r="C130" s="171" t="inlineStr">
        <is>
          <t>Итого основное оборудование</t>
        </is>
      </c>
      <c r="D130" s="172" t="n"/>
      <c r="E130" s="98" t="n"/>
      <c r="F130" s="174" t="n"/>
      <c r="G130" s="100">
        <f>SUM(G96:G129)</f>
        <v/>
      </c>
      <c r="H130" s="184">
        <f>G130/$G$232</f>
        <v/>
      </c>
      <c r="I130" s="100" t="n"/>
      <c r="J130" s="100">
        <f>SUM(J96:J129)</f>
        <v/>
      </c>
      <c r="K130" s="124" t="n"/>
    </row>
    <row r="131" hidden="1" outlineLevel="1" s="73">
      <c r="A131" s="172" t="n">
        <v>99</v>
      </c>
      <c r="B131" s="96" t="inlineStr">
        <is>
          <t>Прайс из СД ОП</t>
        </is>
      </c>
      <c r="C131" s="171" t="inlineStr">
        <is>
          <t>Автоматика ШАВ17/ ПЕ8</t>
        </is>
      </c>
      <c r="D131" s="172" t="inlineStr">
        <is>
          <t>шт.</t>
        </is>
      </c>
      <c r="E131" s="98" t="n">
        <v>1</v>
      </c>
      <c r="F131" s="174" t="n">
        <v>70847.74000000001</v>
      </c>
      <c r="G131" s="100">
        <f>ROUND(E131*F131,2)</f>
        <v/>
      </c>
      <c r="H131" s="184">
        <f>G131/$G$232</f>
        <v/>
      </c>
      <c r="I131" s="174">
        <f>ROUND(F131*Прил.10!$D$13,2)</f>
        <v/>
      </c>
      <c r="J131" s="100">
        <f>ROUND(I131*E131,2)</f>
        <v/>
      </c>
    </row>
    <row r="132" hidden="1" outlineLevel="1" s="73">
      <c r="A132" s="172" t="n">
        <v>100</v>
      </c>
      <c r="B132" s="96" t="inlineStr">
        <is>
          <t>Прайс из СД ОП</t>
        </is>
      </c>
      <c r="C132" s="171" t="inlineStr">
        <is>
          <t>Автоматика ШАВ16/ ПЕ4</t>
        </is>
      </c>
      <c r="D132" s="172" t="inlineStr">
        <is>
          <t>шт.</t>
        </is>
      </c>
      <c r="E132" s="98" t="n">
        <v>1</v>
      </c>
      <c r="F132" s="174" t="n">
        <v>70847.44</v>
      </c>
      <c r="G132" s="100">
        <f>ROUND(E132*F132,2)</f>
        <v/>
      </c>
      <c r="H132" s="184">
        <f>G132/$G$232</f>
        <v/>
      </c>
      <c r="I132" s="174">
        <f>ROUND(F132*Прил.10!$D$13,2)</f>
        <v/>
      </c>
      <c r="J132" s="100">
        <f>ROUND(I132*E132,2)</f>
        <v/>
      </c>
    </row>
    <row r="133" hidden="1" outlineLevel="1" s="73">
      <c r="A133" s="172" t="n">
        <v>101</v>
      </c>
      <c r="B133" s="96" t="inlineStr">
        <is>
          <t>Прайс из СД ОП</t>
        </is>
      </c>
      <c r="C133" s="171" t="inlineStr">
        <is>
          <t>Автоматика ШАП4</t>
        </is>
      </c>
      <c r="D133" s="172" t="inlineStr">
        <is>
          <t>шт.</t>
        </is>
      </c>
      <c r="E133" s="98" t="n">
        <v>1</v>
      </c>
      <c r="F133" s="174" t="n">
        <v>68964.42999999999</v>
      </c>
      <c r="G133" s="100">
        <f>ROUND(E133*F133,2)</f>
        <v/>
      </c>
      <c r="H133" s="184">
        <f>G133/$G$232</f>
        <v/>
      </c>
      <c r="I133" s="174">
        <f>ROUND(F133*Прил.10!$D$13,2)</f>
        <v/>
      </c>
      <c r="J133" s="100">
        <f>ROUND(I133*E133,2)</f>
        <v/>
      </c>
    </row>
    <row r="134" hidden="1" outlineLevel="1" ht="25.5" customHeight="1" s="73">
      <c r="A134" s="172" t="n">
        <v>102</v>
      </c>
      <c r="B134" s="102" t="inlineStr">
        <is>
          <t>Прайс из СД ОП</t>
        </is>
      </c>
      <c r="C134" s="171" t="inlineStr">
        <is>
          <t>Противопожарные клапана КЛАД-3 площадью до 0,5 м2.</t>
        </is>
      </c>
      <c r="D134" s="172" t="inlineStr">
        <is>
          <t>шт.</t>
        </is>
      </c>
      <c r="E134" s="98" t="n">
        <v>14</v>
      </c>
      <c r="F134" s="174" t="n">
        <v>4909.93</v>
      </c>
      <c r="G134" s="100">
        <f>ROUND(E134*F134,2)</f>
        <v/>
      </c>
      <c r="H134" s="184">
        <f>G134/$G$232</f>
        <v/>
      </c>
      <c r="I134" s="174">
        <f>ROUND(F134*Прил.10!$D$13,2)</f>
        <v/>
      </c>
      <c r="J134" s="100">
        <f>ROUND(I134*E134,2)</f>
        <v/>
      </c>
      <c r="K134" s="124" t="n"/>
    </row>
    <row r="135" hidden="1" outlineLevel="1" s="73">
      <c r="A135" s="172" t="n">
        <v>103</v>
      </c>
      <c r="B135" s="102" t="inlineStr">
        <is>
          <t>Прайс из СД ОП</t>
        </is>
      </c>
      <c r="C135" s="171" t="inlineStr">
        <is>
          <t>Автоматика ШАВ4</t>
        </is>
      </c>
      <c r="D135" s="172" t="inlineStr">
        <is>
          <t>шт.</t>
        </is>
      </c>
      <c r="E135" s="98" t="n">
        <v>1</v>
      </c>
      <c r="F135" s="174" t="n">
        <v>66614.60000000001</v>
      </c>
      <c r="G135" s="100">
        <f>ROUND(E135*F135,2)</f>
        <v/>
      </c>
      <c r="H135" s="184">
        <f>G135/$G$232</f>
        <v/>
      </c>
      <c r="I135" s="174">
        <f>ROUND(F135*Прил.10!$D$13,2)</f>
        <v/>
      </c>
      <c r="J135" s="100">
        <f>ROUND(I135*E135,2)</f>
        <v/>
      </c>
      <c r="K135" s="124" t="n"/>
    </row>
    <row r="136" hidden="1" outlineLevel="1" ht="38.25" customHeight="1" s="73">
      <c r="A136" s="172" t="n">
        <v>104</v>
      </c>
      <c r="B136" s="102" t="inlineStr">
        <is>
          <t>64.2.03.02-1000</t>
        </is>
      </c>
      <c r="C136" s="171" t="inlineStr">
        <is>
          <t>Блок внешний канальной сплит системы. Мощность обогрева 3,2 кВт, мощность охлаждения 2,5 кВт</t>
        </is>
      </c>
      <c r="D136" s="172" t="inlineStr">
        <is>
          <t>шт</t>
        </is>
      </c>
      <c r="E136" s="98" t="n">
        <v>6</v>
      </c>
      <c r="F136" s="174" t="n">
        <v>10186.19</v>
      </c>
      <c r="G136" s="100">
        <f>ROUND(E136*F136,2)</f>
        <v/>
      </c>
      <c r="H136" s="184">
        <f>G136/$G$232</f>
        <v/>
      </c>
      <c r="I136" s="174">
        <f>ROUND(F136*Прил.10!$D$13,2)</f>
        <v/>
      </c>
      <c r="J136" s="100">
        <f>ROUND(I136*E136,2)</f>
        <v/>
      </c>
      <c r="K136" s="124" t="n"/>
    </row>
    <row r="137" hidden="1" outlineLevel="1" ht="38.25" customHeight="1" s="73">
      <c r="A137" s="172" t="n">
        <v>105</v>
      </c>
      <c r="B137" s="102" t="inlineStr">
        <is>
          <t>Прайс из СД ОП</t>
        </is>
      </c>
      <c r="C137" s="171" t="inlineStr">
        <is>
          <t>Клапан утепленный с электроприводом и обогревом: ГЕРМИК-С-1000х2000-Н-1*NM230A-S-1-УХЛ2.</t>
        </is>
      </c>
      <c r="D137" s="172" t="inlineStr">
        <is>
          <t>шт.</t>
        </is>
      </c>
      <c r="E137" s="98" t="n">
        <v>8</v>
      </c>
      <c r="F137" s="174" t="n">
        <v>7595.39</v>
      </c>
      <c r="G137" s="100">
        <f>ROUND(E137*F137,2)</f>
        <v/>
      </c>
      <c r="H137" s="184">
        <f>G137/$G$232</f>
        <v/>
      </c>
      <c r="I137" s="174">
        <f>ROUND(F137*Прил.10!$D$13,2)</f>
        <v/>
      </c>
      <c r="J137" s="100">
        <f>ROUND(I137*E137,2)</f>
        <v/>
      </c>
      <c r="K137" s="124" t="n"/>
    </row>
    <row r="138" hidden="1" outlineLevel="1" ht="25.5" customHeight="1" s="73">
      <c r="A138" s="172" t="n">
        <v>106</v>
      </c>
      <c r="B138" s="102" t="inlineStr">
        <is>
          <t>62.1.01.09-0268</t>
        </is>
      </c>
      <c r="C138" s="171" t="inlineStr">
        <is>
          <t>Выключатели автоматические: ВА57-35-34-0010 I-63А</t>
        </is>
      </c>
      <c r="D138" s="172" t="inlineStr">
        <is>
          <t>шт</t>
        </is>
      </c>
      <c r="E138" s="98" t="n">
        <v>89</v>
      </c>
      <c r="F138" s="174" t="n">
        <v>616.4299999999999</v>
      </c>
      <c r="G138" s="100">
        <f>ROUND(E138*F138,2)</f>
        <v/>
      </c>
      <c r="H138" s="184">
        <f>G138/$G$232</f>
        <v/>
      </c>
      <c r="I138" s="174">
        <f>ROUND(F138*Прил.10!$D$13,2)</f>
        <v/>
      </c>
      <c r="J138" s="100">
        <f>ROUND(I138*E138,2)</f>
        <v/>
      </c>
      <c r="K138" s="124" t="n"/>
    </row>
    <row r="139" hidden="1" outlineLevel="1" ht="25.5" customHeight="1" s="73">
      <c r="A139" s="172" t="n">
        <v>107</v>
      </c>
      <c r="B139" s="102" t="inlineStr">
        <is>
          <t>Прайс из СД ОП</t>
        </is>
      </c>
      <c r="C139" s="171" t="inlineStr">
        <is>
          <t>Противопожарные клапана КЛОП-2(60)-НО-400x250-МВ(220)-Н</t>
        </is>
      </c>
      <c r="D139" s="172" t="inlineStr">
        <is>
          <t>шт.</t>
        </is>
      </c>
      <c r="E139" s="98" t="n">
        <v>14</v>
      </c>
      <c r="F139" s="174" t="n">
        <v>3501.94</v>
      </c>
      <c r="G139" s="100">
        <f>ROUND(E139*F139,2)</f>
        <v/>
      </c>
      <c r="H139" s="184">
        <f>G139/$G$232</f>
        <v/>
      </c>
      <c r="I139" s="174">
        <f>ROUND(F139*Прил.10!$D$13,2)</f>
        <v/>
      </c>
      <c r="J139" s="100">
        <f>ROUND(I139*E139,2)</f>
        <v/>
      </c>
      <c r="K139" s="124" t="n"/>
    </row>
    <row r="140" hidden="1" outlineLevel="1" s="73">
      <c r="A140" s="172" t="n">
        <v>108</v>
      </c>
      <c r="B140" s="102" t="inlineStr">
        <is>
          <t>Прайс из СД ОП</t>
        </is>
      </c>
      <c r="C140" s="171" t="inlineStr">
        <is>
          <t>ППУ</t>
        </is>
      </c>
      <c r="D140" s="172" t="inlineStr">
        <is>
          <t>шт</t>
        </is>
      </c>
      <c r="E140" s="98" t="n">
        <v>1</v>
      </c>
      <c r="F140" s="174" t="n">
        <v>48890.72</v>
      </c>
      <c r="G140" s="100">
        <f>ROUND(E140*F140,2)</f>
        <v/>
      </c>
      <c r="H140" s="184">
        <f>G140/$G$232</f>
        <v/>
      </c>
      <c r="I140" s="174">
        <f>ROUND(F140*Прил.10!$D$13,2)</f>
        <v/>
      </c>
      <c r="J140" s="100">
        <f>ROUND(I140*E140,2)</f>
        <v/>
      </c>
      <c r="K140" s="124" t="n"/>
    </row>
    <row r="141" hidden="1" outlineLevel="1" s="73">
      <c r="A141" s="172" t="n">
        <v>109</v>
      </c>
      <c r="B141" s="102" t="inlineStr">
        <is>
          <t>Прайс из СД ОП</t>
        </is>
      </c>
      <c r="C141" s="171" t="inlineStr">
        <is>
          <t>ЩСО-1</t>
        </is>
      </c>
      <c r="D141" s="172" t="inlineStr">
        <is>
          <t>шт</t>
        </is>
      </c>
      <c r="E141" s="98" t="n">
        <v>1</v>
      </c>
      <c r="F141" s="174" t="n">
        <v>46401.88</v>
      </c>
      <c r="G141" s="100">
        <f>ROUND(E141*F141,2)</f>
        <v/>
      </c>
      <c r="H141" s="184">
        <f>G141/$G$232</f>
        <v/>
      </c>
      <c r="I141" s="174">
        <f>ROUND(F141*Прил.10!$D$13,2)</f>
        <v/>
      </c>
      <c r="J141" s="100">
        <f>ROUND(I141*E141,2)</f>
        <v/>
      </c>
      <c r="K141" s="124" t="n"/>
    </row>
    <row r="142" hidden="1" outlineLevel="1" s="73">
      <c r="A142" s="172" t="n">
        <v>110</v>
      </c>
      <c r="B142" s="102" t="inlineStr">
        <is>
          <t>Прайс из СД ОП</t>
        </is>
      </c>
      <c r="C142" s="171" t="inlineStr">
        <is>
          <t>П4 AER 020, Приточная установка ALTAIR</t>
        </is>
      </c>
      <c r="D142" s="172" t="inlineStr">
        <is>
          <t>шт.</t>
        </is>
      </c>
      <c r="E142" s="98" t="n">
        <v>1</v>
      </c>
      <c r="F142" s="174" t="n">
        <v>38022.28</v>
      </c>
      <c r="G142" s="100">
        <f>ROUND(E142*F142,2)</f>
        <v/>
      </c>
      <c r="H142" s="184">
        <f>G142/$G$232</f>
        <v/>
      </c>
      <c r="I142" s="174">
        <f>ROUND(F142*Прил.10!$D$13,2)</f>
        <v/>
      </c>
      <c r="J142" s="100">
        <f>ROUND(I142*E142,2)</f>
        <v/>
      </c>
      <c r="K142" s="124" t="n"/>
    </row>
    <row r="143" hidden="1" outlineLevel="1" ht="25.5" customHeight="1" s="73">
      <c r="A143" s="172" t="n">
        <v>111</v>
      </c>
      <c r="B143" s="102" t="inlineStr">
        <is>
          <t>Прайс из СД ОП</t>
        </is>
      </c>
      <c r="C143" s="171" t="inlineStr">
        <is>
          <t>Вентилятор крышный ВЕНК-В-6,3ДУ400-4-02-У1</t>
        </is>
      </c>
      <c r="D143" s="172" t="inlineStr">
        <is>
          <t>шт.</t>
        </is>
      </c>
      <c r="E143" s="98" t="n">
        <v>2</v>
      </c>
      <c r="F143" s="174" t="n">
        <v>18089.23</v>
      </c>
      <c r="G143" s="100">
        <f>ROUND(E143*F143,2)</f>
        <v/>
      </c>
      <c r="H143" s="184">
        <f>G143/$G$232</f>
        <v/>
      </c>
      <c r="I143" s="174">
        <f>ROUND(F143*Прил.10!$D$13,2)</f>
        <v/>
      </c>
      <c r="J143" s="100">
        <f>ROUND(I143*E143,2)</f>
        <v/>
      </c>
      <c r="K143" s="124" t="n"/>
    </row>
    <row r="144" hidden="1" outlineLevel="1" s="73">
      <c r="A144" s="172" t="n">
        <v>112</v>
      </c>
      <c r="B144" s="102" t="inlineStr">
        <is>
          <t>Прайс из СД ОП</t>
        </is>
      </c>
      <c r="C144" s="171" t="inlineStr">
        <is>
          <t>Автоматика ШАП5,5р</t>
        </is>
      </c>
      <c r="D144" s="172" t="inlineStr">
        <is>
          <t>шт.</t>
        </is>
      </c>
      <c r="E144" s="98" t="n">
        <v>1</v>
      </c>
      <c r="F144" s="174" t="n">
        <v>35911.66</v>
      </c>
      <c r="G144" s="100">
        <f>ROUND(E144*F144,2)</f>
        <v/>
      </c>
      <c r="H144" s="184">
        <f>G144/$G$232</f>
        <v/>
      </c>
      <c r="I144" s="174">
        <f>ROUND(F144*Прил.10!$D$13,2)</f>
        <v/>
      </c>
      <c r="J144" s="100">
        <f>ROUND(I144*E144,2)</f>
        <v/>
      </c>
      <c r="K144" s="124" t="n"/>
    </row>
    <row r="145" hidden="1" outlineLevel="1" s="73">
      <c r="A145" s="172" t="n">
        <v>113</v>
      </c>
      <c r="B145" s="102" t="inlineStr">
        <is>
          <t>Прайс из СД ОП</t>
        </is>
      </c>
      <c r="C145" s="171" t="inlineStr">
        <is>
          <t>ЩСО-2</t>
        </is>
      </c>
      <c r="D145" s="172" t="inlineStr">
        <is>
          <t>шт</t>
        </is>
      </c>
      <c r="E145" s="98" t="n">
        <v>1</v>
      </c>
      <c r="F145" s="174" t="n">
        <v>35566.33</v>
      </c>
      <c r="G145" s="100">
        <f>ROUND(E145*F145,2)</f>
        <v/>
      </c>
      <c r="H145" s="184">
        <f>G145/$G$232</f>
        <v/>
      </c>
      <c r="I145" s="174">
        <f>ROUND(F145*Прил.10!$D$13,2)</f>
        <v/>
      </c>
      <c r="J145" s="100">
        <f>ROUND(I145*E145,2)</f>
        <v/>
      </c>
      <c r="K145" s="124" t="n"/>
    </row>
    <row r="146" hidden="1" outlineLevel="1" ht="25.5" customHeight="1" s="73">
      <c r="A146" s="172" t="n">
        <v>114</v>
      </c>
      <c r="B146" s="102" t="inlineStr">
        <is>
          <t>Прайс из СД ОП</t>
        </is>
      </c>
      <c r="C146" s="171" t="inlineStr">
        <is>
          <t>MU-GF80VA \frost блок внешний ХС-04, ХС-05</t>
        </is>
      </c>
      <c r="D146" s="172" t="inlineStr">
        <is>
          <t>шт.</t>
        </is>
      </c>
      <c r="E146" s="98" t="n">
        <v>2</v>
      </c>
      <c r="F146" s="174" t="n">
        <v>17359.45</v>
      </c>
      <c r="G146" s="100">
        <f>ROUND(E146*F146,2)</f>
        <v/>
      </c>
      <c r="H146" s="184">
        <f>G146/$G$232</f>
        <v/>
      </c>
      <c r="I146" s="174">
        <f>ROUND(F146*Прил.10!$D$13,2)</f>
        <v/>
      </c>
      <c r="J146" s="100">
        <f>ROUND(I146*E146,2)</f>
        <v/>
      </c>
      <c r="K146" s="124" t="n"/>
    </row>
    <row r="147" hidden="1" outlineLevel="1" s="73">
      <c r="A147" s="172" t="n">
        <v>115</v>
      </c>
      <c r="B147" s="102" t="inlineStr">
        <is>
          <t>Прайс из СД ОП</t>
        </is>
      </c>
      <c r="C147" s="171" t="inlineStr">
        <is>
          <t>В21 AER 020, Вытяжная установка ALTAIR</t>
        </is>
      </c>
      <c r="D147" s="172" t="inlineStr">
        <is>
          <t>шт.</t>
        </is>
      </c>
      <c r="E147" s="98" t="n">
        <v>1</v>
      </c>
      <c r="F147" s="174" t="n">
        <v>34681.23</v>
      </c>
      <c r="G147" s="100">
        <f>ROUND(E147*F147,2)</f>
        <v/>
      </c>
      <c r="H147" s="184">
        <f>G147/$G$232</f>
        <v/>
      </c>
      <c r="I147" s="174">
        <f>ROUND(F147*Прил.10!$D$13,2)</f>
        <v/>
      </c>
      <c r="J147" s="100">
        <f>ROUND(I147*E147,2)</f>
        <v/>
      </c>
      <c r="K147" s="124" t="n"/>
    </row>
    <row r="148" hidden="1" outlineLevel="1" ht="25.5" customHeight="1" s="73">
      <c r="A148" s="172" t="n">
        <v>116</v>
      </c>
      <c r="B148" s="102" t="inlineStr">
        <is>
          <t>Прайс из СД ОП</t>
        </is>
      </c>
      <c r="C148" s="171" t="inlineStr">
        <is>
          <t>В22  AER 020, Вытяжная установка ALTAIR</t>
        </is>
      </c>
      <c r="D148" s="172" t="inlineStr">
        <is>
          <t>шт.</t>
        </is>
      </c>
      <c r="E148" s="98" t="n">
        <v>1</v>
      </c>
      <c r="F148" s="174" t="n">
        <v>34681.23</v>
      </c>
      <c r="G148" s="100">
        <f>ROUND(E148*F148,2)</f>
        <v/>
      </c>
      <c r="H148" s="184">
        <f>G148/$G$232</f>
        <v/>
      </c>
      <c r="I148" s="174">
        <f>ROUND(F148*Прил.10!$D$13,2)</f>
        <v/>
      </c>
      <c r="J148" s="100">
        <f>ROUND(I148*E148,2)</f>
        <v/>
      </c>
      <c r="K148" s="124" t="n"/>
    </row>
    <row r="149" hidden="1" outlineLevel="1" s="73">
      <c r="A149" s="172" t="n">
        <v>117</v>
      </c>
      <c r="B149" s="102" t="inlineStr">
        <is>
          <t>Прайс из СД ОП</t>
        </is>
      </c>
      <c r="C149" s="171" t="inlineStr">
        <is>
          <t>Автоматика ШАВ5,5р</t>
        </is>
      </c>
      <c r="D149" s="172" t="inlineStr">
        <is>
          <t>шт.</t>
        </is>
      </c>
      <c r="E149" s="98" t="n">
        <v>1</v>
      </c>
      <c r="F149" s="174" t="n">
        <v>34092.81</v>
      </c>
      <c r="G149" s="100">
        <f>ROUND(E149*F149,2)</f>
        <v/>
      </c>
      <c r="H149" s="184">
        <f>G149/$G$232</f>
        <v/>
      </c>
      <c r="I149" s="174">
        <f>ROUND(F149*Прил.10!$D$13,2)</f>
        <v/>
      </c>
      <c r="J149" s="100">
        <f>ROUND(I149*E149,2)</f>
        <v/>
      </c>
      <c r="K149" s="124" t="n"/>
    </row>
    <row r="150" hidden="1" outlineLevel="1" s="73">
      <c r="A150" s="172" t="n">
        <v>118</v>
      </c>
      <c r="B150" s="102" t="inlineStr">
        <is>
          <t>Прайс из СД ОП</t>
        </is>
      </c>
      <c r="C150" s="171" t="inlineStr">
        <is>
          <t>ЩСВ-1.1</t>
        </is>
      </c>
      <c r="D150" s="172" t="inlineStr">
        <is>
          <t>шт</t>
        </is>
      </c>
      <c r="E150" s="98" t="n">
        <v>1</v>
      </c>
      <c r="F150" s="174" t="n">
        <v>33667.47</v>
      </c>
      <c r="G150" s="100">
        <f>ROUND(E150*F150,2)</f>
        <v/>
      </c>
      <c r="H150" s="184">
        <f>G150/$G$232</f>
        <v/>
      </c>
      <c r="I150" s="174">
        <f>ROUND(F150*Прил.10!$D$13,2)</f>
        <v/>
      </c>
      <c r="J150" s="100">
        <f>ROUND(I150*E150,2)</f>
        <v/>
      </c>
      <c r="K150" s="124" t="n"/>
    </row>
    <row r="151" hidden="1" outlineLevel="1" s="73">
      <c r="A151" s="172" t="n">
        <v>119</v>
      </c>
      <c r="B151" s="102" t="inlineStr">
        <is>
          <t>Прайс из СД ОП</t>
        </is>
      </c>
      <c r="C151" s="171" t="inlineStr">
        <is>
          <t>ЩР-2.1</t>
        </is>
      </c>
      <c r="D151" s="172" t="inlineStr">
        <is>
          <t>шт</t>
        </is>
      </c>
      <c r="E151" s="98" t="n">
        <v>1</v>
      </c>
      <c r="F151" s="174" t="n">
        <v>33198.07</v>
      </c>
      <c r="G151" s="100">
        <f>ROUND(E151*F151,2)</f>
        <v/>
      </c>
      <c r="H151" s="184">
        <f>G151/$G$232</f>
        <v/>
      </c>
      <c r="I151" s="174">
        <f>ROUND(F151*Прил.10!$D$13,2)</f>
        <v/>
      </c>
      <c r="J151" s="100">
        <f>ROUND(I151*E151,2)</f>
        <v/>
      </c>
      <c r="K151" s="124" t="n"/>
    </row>
    <row r="152" hidden="1" outlineLevel="1" ht="25.5" customHeight="1" s="73">
      <c r="A152" s="172" t="n">
        <v>120</v>
      </c>
      <c r="B152" s="102" t="inlineStr">
        <is>
          <t>Прайс из СД ОП</t>
        </is>
      </c>
      <c r="C152" s="171" t="inlineStr">
        <is>
          <t>В10 AER 020S, Вытяжная установка ALTAIR</t>
        </is>
      </c>
      <c r="D152" s="172" t="inlineStr">
        <is>
          <t>шт.</t>
        </is>
      </c>
      <c r="E152" s="98" t="n">
        <v>1</v>
      </c>
      <c r="F152" s="174" t="n">
        <v>32337.36</v>
      </c>
      <c r="G152" s="100">
        <f>ROUND(E152*F152,2)</f>
        <v/>
      </c>
      <c r="H152" s="184">
        <f>G152/$G$232</f>
        <v/>
      </c>
      <c r="I152" s="174">
        <f>ROUND(F152*Прил.10!$D$13,2)</f>
        <v/>
      </c>
      <c r="J152" s="100">
        <f>ROUND(I152*E152,2)</f>
        <v/>
      </c>
      <c r="K152" s="124" t="n"/>
    </row>
    <row r="153" hidden="1" outlineLevel="1" ht="25.5" customHeight="1" s="73">
      <c r="A153" s="172" t="n">
        <v>121</v>
      </c>
      <c r="B153" s="102" t="inlineStr">
        <is>
          <t>Прайс из СД ОП</t>
        </is>
      </c>
      <c r="C153" s="171" t="inlineStr">
        <is>
          <t>В4 AER 020S, Вытяжная установка ALTAIR</t>
        </is>
      </c>
      <c r="D153" s="172" t="inlineStr">
        <is>
          <t>шт.</t>
        </is>
      </c>
      <c r="E153" s="98" t="n">
        <v>1</v>
      </c>
      <c r="F153" s="174" t="n">
        <v>32337.36</v>
      </c>
      <c r="G153" s="100">
        <f>ROUND(E153*F153,2)</f>
        <v/>
      </c>
      <c r="H153" s="184">
        <f>G153/$G$232</f>
        <v/>
      </c>
      <c r="I153" s="174">
        <f>ROUND(F153*Прил.10!$D$13,2)</f>
        <v/>
      </c>
      <c r="J153" s="100">
        <f>ROUND(I153*E153,2)</f>
        <v/>
      </c>
      <c r="K153" s="124" t="n"/>
    </row>
    <row r="154" hidden="1" outlineLevel="1" ht="25.5" customHeight="1" s="73">
      <c r="A154" s="172" t="n">
        <v>122</v>
      </c>
      <c r="B154" s="102" t="inlineStr">
        <is>
          <t>Прайс из СД ОП</t>
        </is>
      </c>
      <c r="C154" s="171" t="inlineStr">
        <is>
          <t>В12  AER 020S, Вытяжная установка ALTAIR</t>
        </is>
      </c>
      <c r="D154" s="172" t="inlineStr">
        <is>
          <t>шт.</t>
        </is>
      </c>
      <c r="E154" s="98" t="n">
        <v>1</v>
      </c>
      <c r="F154" s="174" t="n">
        <v>32337.07</v>
      </c>
      <c r="G154" s="100">
        <f>ROUND(E154*F154,2)</f>
        <v/>
      </c>
      <c r="H154" s="184">
        <f>G154/$G$232</f>
        <v/>
      </c>
      <c r="I154" s="174">
        <f>ROUND(F154*Прил.10!$D$13,2)</f>
        <v/>
      </c>
      <c r="J154" s="100">
        <f>ROUND(I154*E154,2)</f>
        <v/>
      </c>
      <c r="K154" s="124" t="n"/>
    </row>
    <row r="155" hidden="1" outlineLevel="1" ht="25.5" customHeight="1" s="73">
      <c r="A155" s="172" t="n">
        <v>123</v>
      </c>
      <c r="B155" s="102" t="inlineStr">
        <is>
          <t>Прайс из СД ОП</t>
        </is>
      </c>
      <c r="C155" s="171" t="inlineStr">
        <is>
          <t>В19  AER 020S, Вытяжная установка ALTAIR</t>
        </is>
      </c>
      <c r="D155" s="172" t="inlineStr">
        <is>
          <t>шт.</t>
        </is>
      </c>
      <c r="E155" s="98" t="n">
        <v>1</v>
      </c>
      <c r="F155" s="174" t="n">
        <v>32220.66</v>
      </c>
      <c r="G155" s="100">
        <f>ROUND(E155*F155,2)</f>
        <v/>
      </c>
      <c r="H155" s="184">
        <f>G155/$G$232</f>
        <v/>
      </c>
      <c r="I155" s="174">
        <f>ROUND(F155*Прил.10!$D$13,2)</f>
        <v/>
      </c>
      <c r="J155" s="100">
        <f>ROUND(I155*E155,2)</f>
        <v/>
      </c>
      <c r="K155" s="124" t="n"/>
    </row>
    <row r="156" hidden="1" outlineLevel="1" s="73">
      <c r="A156" s="172" t="n">
        <v>124</v>
      </c>
      <c r="B156" s="102" t="inlineStr">
        <is>
          <t>Прайс из СД ОП</t>
        </is>
      </c>
      <c r="C156" s="171" t="inlineStr">
        <is>
          <t>Автоматика ШАB21</t>
        </is>
      </c>
      <c r="D156" s="172" t="inlineStr">
        <is>
          <t>шт.</t>
        </is>
      </c>
      <c r="E156" s="98" t="n">
        <v>1</v>
      </c>
      <c r="F156" s="174" t="n">
        <v>31715.6</v>
      </c>
      <c r="G156" s="100">
        <f>ROUND(E156*F156,2)</f>
        <v/>
      </c>
      <c r="H156" s="184">
        <f>G156/$G$232</f>
        <v/>
      </c>
      <c r="I156" s="174">
        <f>ROUND(F156*Прил.10!$D$13,2)</f>
        <v/>
      </c>
      <c r="J156" s="100">
        <f>ROUND(I156*E156,2)</f>
        <v/>
      </c>
      <c r="K156" s="124" t="n"/>
    </row>
    <row r="157" hidden="1" outlineLevel="1" s="73">
      <c r="A157" s="172" t="n">
        <v>125</v>
      </c>
      <c r="B157" s="102" t="inlineStr">
        <is>
          <t>Прайс из СД ОП</t>
        </is>
      </c>
      <c r="C157" s="171" t="inlineStr">
        <is>
          <t>Автоматика ШАB22</t>
        </is>
      </c>
      <c r="D157" s="172" t="inlineStr">
        <is>
          <t>шт.</t>
        </is>
      </c>
      <c r="E157" s="98" t="n">
        <v>1</v>
      </c>
      <c r="F157" s="174" t="n">
        <v>31715.6</v>
      </c>
      <c r="G157" s="100">
        <f>ROUND(E157*F157,2)</f>
        <v/>
      </c>
      <c r="H157" s="184">
        <f>G157/$G$232</f>
        <v/>
      </c>
      <c r="I157" s="174">
        <f>ROUND(F157*Прил.10!$D$13,2)</f>
        <v/>
      </c>
      <c r="J157" s="100">
        <f>ROUND(I157*E157,2)</f>
        <v/>
      </c>
      <c r="K157" s="124" t="n"/>
    </row>
    <row r="158" hidden="1" outlineLevel="1" s="73">
      <c r="A158" s="172" t="n">
        <v>126</v>
      </c>
      <c r="B158" s="102" t="inlineStr">
        <is>
          <t>Прайс из СД ОП</t>
        </is>
      </c>
      <c r="C158" s="171" t="inlineStr">
        <is>
          <t>ЩСВ-3.1</t>
        </is>
      </c>
      <c r="D158" s="172" t="inlineStr">
        <is>
          <t>шт</t>
        </is>
      </c>
      <c r="E158" s="98" t="n">
        <v>1</v>
      </c>
      <c r="F158" s="174" t="n">
        <v>31219.5</v>
      </c>
      <c r="G158" s="100">
        <f>ROUND(E158*F158,2)</f>
        <v/>
      </c>
      <c r="H158" s="184">
        <f>G158/$G$232</f>
        <v/>
      </c>
      <c r="I158" s="174">
        <f>ROUND(F158*Прил.10!$D$13,2)</f>
        <v/>
      </c>
      <c r="J158" s="100">
        <f>ROUND(I158*E158,2)</f>
        <v/>
      </c>
      <c r="K158" s="124" t="n"/>
    </row>
    <row r="159" hidden="1" outlineLevel="1" s="73">
      <c r="A159" s="172" t="n">
        <v>127</v>
      </c>
      <c r="B159" s="102" t="inlineStr">
        <is>
          <t>Прайс из СД ОП</t>
        </is>
      </c>
      <c r="C159" s="171" t="inlineStr">
        <is>
          <t>Автоматика ШАB9</t>
        </is>
      </c>
      <c r="D159" s="172" t="inlineStr">
        <is>
          <t>шт.</t>
        </is>
      </c>
      <c r="E159" s="98" t="n">
        <v>1</v>
      </c>
      <c r="F159" s="174" t="n">
        <v>31185.23</v>
      </c>
      <c r="G159" s="100">
        <f>ROUND(E159*F159,2)</f>
        <v/>
      </c>
      <c r="H159" s="184">
        <f>G159/$G$232</f>
        <v/>
      </c>
      <c r="I159" s="174">
        <f>ROUND(F159*Прил.10!$D$13,2)</f>
        <v/>
      </c>
      <c r="J159" s="100">
        <f>ROUND(I159*E159,2)</f>
        <v/>
      </c>
      <c r="K159" s="124" t="n"/>
    </row>
    <row r="160" hidden="1" outlineLevel="1" ht="25.5" customHeight="1" s="73">
      <c r="A160" s="172" t="n">
        <v>128</v>
      </c>
      <c r="B160" s="102" t="inlineStr">
        <is>
          <t>Прайс из СД ОП</t>
        </is>
      </c>
      <c r="C160" s="171" t="inlineStr">
        <is>
          <t>MS-GF35VA Блок внутренний ХС-01,ХС-01р, ХС-03, ХС-03р, ХС-06, ХС-06р</t>
        </is>
      </c>
      <c r="D160" s="172" t="inlineStr">
        <is>
          <t>шт.</t>
        </is>
      </c>
      <c r="E160" s="98" t="n">
        <v>6</v>
      </c>
      <c r="F160" s="174" t="n">
        <v>5174.89</v>
      </c>
      <c r="G160" s="100">
        <f>ROUND(E160*F160,2)</f>
        <v/>
      </c>
      <c r="H160" s="184">
        <f>G160/$G$232</f>
        <v/>
      </c>
      <c r="I160" s="174">
        <f>ROUND(F160*Прил.10!$D$13,2)</f>
        <v/>
      </c>
      <c r="J160" s="100">
        <f>ROUND(I160*E160,2)</f>
        <v/>
      </c>
      <c r="K160" s="124" t="n"/>
    </row>
    <row r="161" hidden="1" outlineLevel="1" s="73">
      <c r="A161" s="172" t="n">
        <v>129</v>
      </c>
      <c r="B161" s="102" t="inlineStr">
        <is>
          <t>Прайс из СД ОП</t>
        </is>
      </c>
      <c r="C161" s="171" t="inlineStr">
        <is>
          <t>Автоматика ШАB18</t>
        </is>
      </c>
      <c r="D161" s="172" t="inlineStr">
        <is>
          <t>шт.</t>
        </is>
      </c>
      <c r="E161" s="98" t="n">
        <v>1</v>
      </c>
      <c r="F161" s="174" t="n">
        <v>30521.33</v>
      </c>
      <c r="G161" s="100">
        <f>ROUND(E161*F161,2)</f>
        <v/>
      </c>
      <c r="H161" s="184">
        <f>G161/$G$232</f>
        <v/>
      </c>
      <c r="I161" s="174">
        <f>ROUND(F161*Прил.10!$D$13,2)</f>
        <v/>
      </c>
      <c r="J161" s="100">
        <f>ROUND(I161*E161,2)</f>
        <v/>
      </c>
      <c r="K161" s="124" t="n"/>
    </row>
    <row r="162" hidden="1" outlineLevel="1" s="73">
      <c r="A162" s="172" t="n">
        <v>130</v>
      </c>
      <c r="B162" s="102" t="inlineStr">
        <is>
          <t>Прайс из СД ОП</t>
        </is>
      </c>
      <c r="C162" s="171" t="inlineStr">
        <is>
          <t>Автоматика ШАB23</t>
        </is>
      </c>
      <c r="D162" s="172" t="inlineStr">
        <is>
          <t>шт.</t>
        </is>
      </c>
      <c r="E162" s="98" t="n">
        <v>1</v>
      </c>
      <c r="F162" s="174" t="n">
        <v>30521.33</v>
      </c>
      <c r="G162" s="100">
        <f>ROUND(E162*F162,2)</f>
        <v/>
      </c>
      <c r="H162" s="184">
        <f>G162/$G$232</f>
        <v/>
      </c>
      <c r="I162" s="174">
        <f>ROUND(F162*Прил.10!$D$13,2)</f>
        <v/>
      </c>
      <c r="J162" s="100">
        <f>ROUND(I162*E162,2)</f>
        <v/>
      </c>
      <c r="K162" s="124" t="n"/>
    </row>
    <row r="163" hidden="1" outlineLevel="1" s="73">
      <c r="A163" s="172" t="n">
        <v>131</v>
      </c>
      <c r="B163" s="102" t="inlineStr">
        <is>
          <t>Прайс из СД ОП</t>
        </is>
      </c>
      <c r="C163" s="171" t="inlineStr">
        <is>
          <t>Автоматика ШАB19</t>
        </is>
      </c>
      <c r="D163" s="172" t="inlineStr">
        <is>
          <t>шт.</t>
        </is>
      </c>
      <c r="E163" s="98" t="n">
        <v>1</v>
      </c>
      <c r="F163" s="174" t="n">
        <v>30397.34</v>
      </c>
      <c r="G163" s="100">
        <f>ROUND(E163*F163,2)</f>
        <v/>
      </c>
      <c r="H163" s="184">
        <f>G163/$G$232</f>
        <v/>
      </c>
      <c r="I163" s="174">
        <f>ROUND(F163*Прил.10!$D$13,2)</f>
        <v/>
      </c>
      <c r="J163" s="100">
        <f>ROUND(I163*E163,2)</f>
        <v/>
      </c>
      <c r="K163" s="124" t="n"/>
    </row>
    <row r="164" hidden="1" outlineLevel="1" ht="25.5" customHeight="1" s="73">
      <c r="A164" s="172" t="n">
        <v>132</v>
      </c>
      <c r="B164" s="102" t="inlineStr">
        <is>
          <t>Прайс из СД ОП</t>
        </is>
      </c>
      <c r="C164" s="171" t="inlineStr">
        <is>
          <t>В25  AER 020S, Вытяжная установка ALTAIR</t>
        </is>
      </c>
      <c r="D164" s="172" t="inlineStr">
        <is>
          <t>шт.</t>
        </is>
      </c>
      <c r="E164" s="98" t="n">
        <v>1</v>
      </c>
      <c r="F164" s="174" t="n">
        <v>29798.94</v>
      </c>
      <c r="G164" s="100">
        <f>ROUND(E164*F164,2)</f>
        <v/>
      </c>
      <c r="H164" s="184">
        <f>G164/$G$232</f>
        <v/>
      </c>
      <c r="I164" s="174">
        <f>ROUND(F164*Прил.10!$D$13,2)</f>
        <v/>
      </c>
      <c r="J164" s="100">
        <f>ROUND(I164*E164,2)</f>
        <v/>
      </c>
      <c r="K164" s="124" t="n"/>
    </row>
    <row r="165" hidden="1" outlineLevel="1" ht="25.5" customHeight="1" s="73">
      <c r="A165" s="172" t="n">
        <v>133</v>
      </c>
      <c r="B165" s="102" t="inlineStr">
        <is>
          <t>Прайс из СД ОП</t>
        </is>
      </c>
      <c r="C165" s="171" t="inlineStr">
        <is>
          <t>В8 AER 020S, Вытяжная установка ALTAIR</t>
        </is>
      </c>
      <c r="D165" s="172" t="inlineStr">
        <is>
          <t>шт.</t>
        </is>
      </c>
      <c r="E165" s="98" t="n">
        <v>1</v>
      </c>
      <c r="F165" s="174" t="n">
        <v>29798.94</v>
      </c>
      <c r="G165" s="100">
        <f>ROUND(E165*F165,2)</f>
        <v/>
      </c>
      <c r="H165" s="184">
        <f>G165/$G$232</f>
        <v/>
      </c>
      <c r="I165" s="174">
        <f>ROUND(F165*Прил.10!$D$13,2)</f>
        <v/>
      </c>
      <c r="J165" s="100">
        <f>ROUND(I165*E165,2)</f>
        <v/>
      </c>
      <c r="K165" s="124" t="n"/>
    </row>
    <row r="166" hidden="1" outlineLevel="1" ht="25.5" customHeight="1" s="73">
      <c r="A166" s="172" t="n">
        <v>134</v>
      </c>
      <c r="B166" s="102" t="inlineStr">
        <is>
          <t>Прайс из СД ОП</t>
        </is>
      </c>
      <c r="C166" s="171" t="inlineStr">
        <is>
          <t>В8.1 AER 020S, Вытяжная установка ALTAIR</t>
        </is>
      </c>
      <c r="D166" s="172" t="inlineStr">
        <is>
          <t>шт.</t>
        </is>
      </c>
      <c r="E166" s="98" t="n">
        <v>1</v>
      </c>
      <c r="F166" s="174" t="n">
        <v>29798.94</v>
      </c>
      <c r="G166" s="100">
        <f>ROUND(E166*F166,2)</f>
        <v/>
      </c>
      <c r="H166" s="184">
        <f>G166/$G$232</f>
        <v/>
      </c>
      <c r="I166" s="174">
        <f>ROUND(F166*Прил.10!$D$13,2)</f>
        <v/>
      </c>
      <c r="J166" s="100">
        <f>ROUND(I166*E166,2)</f>
        <v/>
      </c>
      <c r="K166" s="124" t="n"/>
    </row>
    <row r="167" hidden="1" outlineLevel="1" ht="25.5" customHeight="1" s="73">
      <c r="A167" s="172" t="n">
        <v>135</v>
      </c>
      <c r="B167" s="102" t="inlineStr">
        <is>
          <t>Прайс из СД ОП</t>
        </is>
      </c>
      <c r="C167" s="171" t="inlineStr">
        <is>
          <t>П11 AER W 50-30, Приточная установка ALTAIR</t>
        </is>
      </c>
      <c r="D167" s="172" t="inlineStr">
        <is>
          <t>шт.</t>
        </is>
      </c>
      <c r="E167" s="98" t="n">
        <v>1</v>
      </c>
      <c r="F167" s="174" t="n">
        <v>28652.91</v>
      </c>
      <c r="G167" s="100">
        <f>ROUND(E167*F167,2)</f>
        <v/>
      </c>
      <c r="H167" s="184">
        <f>G167/$G$232</f>
        <v/>
      </c>
      <c r="I167" s="174">
        <f>ROUND(F167*Прил.10!$D$13,2)</f>
        <v/>
      </c>
      <c r="J167" s="100">
        <f>ROUND(I167*E167,2)</f>
        <v/>
      </c>
      <c r="K167" s="124" t="n"/>
    </row>
    <row r="168" hidden="1" outlineLevel="1" ht="25.5" customHeight="1" s="73">
      <c r="A168" s="172" t="n">
        <v>136</v>
      </c>
      <c r="B168" s="102" t="inlineStr">
        <is>
          <t>Прайс из СД ОП</t>
        </is>
      </c>
      <c r="C168" s="171" t="inlineStr">
        <is>
          <t>Противопожарные клапана КЛОП-2(60)-НО-400x400-МВ(220)-Н.</t>
        </is>
      </c>
      <c r="D168" s="172" t="inlineStr">
        <is>
          <t>шт.</t>
        </is>
      </c>
      <c r="E168" s="98" t="n">
        <v>8</v>
      </c>
      <c r="F168" s="174" t="n">
        <v>3501.94</v>
      </c>
      <c r="G168" s="100">
        <f>ROUND(E168*F168,2)</f>
        <v/>
      </c>
      <c r="H168" s="184">
        <f>G168/$G$232</f>
        <v/>
      </c>
      <c r="I168" s="174">
        <f>ROUND(F168*Прил.10!$D$13,2)</f>
        <v/>
      </c>
      <c r="J168" s="100">
        <f>ROUND(I168*E168,2)</f>
        <v/>
      </c>
      <c r="K168" s="124" t="n"/>
    </row>
    <row r="169" hidden="1" outlineLevel="1" s="73">
      <c r="A169" s="172" t="n">
        <v>137</v>
      </c>
      <c r="B169" s="102" t="inlineStr">
        <is>
          <t>Прайс из СД ОП</t>
        </is>
      </c>
      <c r="C169" s="171" t="inlineStr">
        <is>
          <t>Вентилятор крышный КВОП-К-Д-4,0-2-У1</t>
        </is>
      </c>
      <c r="D169" s="172" t="inlineStr">
        <is>
          <t>шт.</t>
        </is>
      </c>
      <c r="E169" s="98" t="n">
        <v>3</v>
      </c>
      <c r="F169" s="174" t="n">
        <v>9139.620000000001</v>
      </c>
      <c r="G169" s="100">
        <f>ROUND(E169*F169,2)</f>
        <v/>
      </c>
      <c r="H169" s="184">
        <f>G169/$G$232</f>
        <v/>
      </c>
      <c r="I169" s="174">
        <f>ROUND(F169*Прил.10!$D$13,2)</f>
        <v/>
      </c>
      <c r="J169" s="100">
        <f>ROUND(I169*E169,2)</f>
        <v/>
      </c>
      <c r="K169" s="124" t="n"/>
    </row>
    <row r="170" hidden="1" outlineLevel="1" ht="51" customHeight="1" s="73">
      <c r="A170" s="172" t="n">
        <v>138</v>
      </c>
      <c r="B170" s="102" t="inlineStr">
        <is>
          <t>64.5.01.03-0001</t>
        </is>
      </c>
      <c r="C170" s="171" t="inlineStr">
        <is>
          <t>Агрегат воздушный отопительный (охладительный) с водяным теплообменником серия АОВ 25, расход воздуха 2200 м3/ч, мощностью 136 Вт</t>
        </is>
      </c>
      <c r="D170" s="172" t="inlineStr">
        <is>
          <t>шт</t>
        </is>
      </c>
      <c r="E170" s="98" t="n">
        <v>2</v>
      </c>
      <c r="F170" s="174" t="n">
        <v>13605.86</v>
      </c>
      <c r="G170" s="100">
        <f>ROUND(E170*F170,2)</f>
        <v/>
      </c>
      <c r="H170" s="184">
        <f>G170/$G$232</f>
        <v/>
      </c>
      <c r="I170" s="174">
        <f>ROUND(F170*Прил.10!$D$13,2)</f>
        <v/>
      </c>
      <c r="J170" s="100">
        <f>ROUND(I170*E170,2)</f>
        <v/>
      </c>
      <c r="K170" s="124" t="n"/>
    </row>
    <row r="171" hidden="1" outlineLevel="1" ht="25.5" customHeight="1" s="73">
      <c r="A171" s="172" t="n">
        <v>139</v>
      </c>
      <c r="B171" s="102" t="inlineStr">
        <is>
          <t>Прайс из СД ОП</t>
        </is>
      </c>
      <c r="C171" s="171" t="inlineStr">
        <is>
          <t>Противопожарные клапана КЛОП-2(60)-НО-200x200-МВ(220)-Н.</t>
        </is>
      </c>
      <c r="D171" s="172" t="inlineStr">
        <is>
          <t>шт.</t>
        </is>
      </c>
      <c r="E171" s="98" t="n">
        <v>8</v>
      </c>
      <c r="F171" s="174" t="n">
        <v>3357.53</v>
      </c>
      <c r="G171" s="100">
        <f>ROUND(E171*F171,2)</f>
        <v/>
      </c>
      <c r="H171" s="184">
        <f>G171/$G$232</f>
        <v/>
      </c>
      <c r="I171" s="174">
        <f>ROUND(F171*Прил.10!$D$13,2)</f>
        <v/>
      </c>
      <c r="J171" s="100">
        <f>ROUND(I171*E171,2)</f>
        <v/>
      </c>
      <c r="K171" s="124" t="n"/>
    </row>
    <row r="172" hidden="1" outlineLevel="1" s="73">
      <c r="A172" s="172" t="n">
        <v>140</v>
      </c>
      <c r="B172" s="102" t="inlineStr">
        <is>
          <t>Прайс из СД ОП</t>
        </is>
      </c>
      <c r="C172" s="171" t="inlineStr">
        <is>
          <t>ЩСВ-3.4</t>
        </is>
      </c>
      <c r="D172" s="172" t="inlineStr">
        <is>
          <t>шт</t>
        </is>
      </c>
      <c r="E172" s="98" t="n">
        <v>1</v>
      </c>
      <c r="F172" s="174" t="n">
        <v>26508.47</v>
      </c>
      <c r="G172" s="100">
        <f>ROUND(E172*F172,2)</f>
        <v/>
      </c>
      <c r="H172" s="184">
        <f>G172/$G$232</f>
        <v/>
      </c>
      <c r="I172" s="174">
        <f>ROUND(F172*Прил.10!$D$13,2)</f>
        <v/>
      </c>
      <c r="J172" s="100">
        <f>ROUND(I172*E172,2)</f>
        <v/>
      </c>
      <c r="K172" s="124" t="n"/>
    </row>
    <row r="173" hidden="1" outlineLevel="1" s="73">
      <c r="A173" s="172" t="n">
        <v>141</v>
      </c>
      <c r="B173" s="102" t="inlineStr">
        <is>
          <t>Прайс из СД ОП</t>
        </is>
      </c>
      <c r="C173" s="171" t="inlineStr">
        <is>
          <t>ЩСВ-3.3</t>
        </is>
      </c>
      <c r="D173" s="172" t="inlineStr">
        <is>
          <t>шт</t>
        </is>
      </c>
      <c r="E173" s="98" t="n">
        <v>1</v>
      </c>
      <c r="F173" s="174" t="n">
        <v>25114.78</v>
      </c>
      <c r="G173" s="100">
        <f>ROUND(E173*F173,2)</f>
        <v/>
      </c>
      <c r="H173" s="184">
        <f>G173/$G$232</f>
        <v/>
      </c>
      <c r="I173" s="174">
        <f>ROUND(F173*Прил.10!$D$13,2)</f>
        <v/>
      </c>
      <c r="J173" s="100">
        <f>ROUND(I173*E173,2)</f>
        <v/>
      </c>
      <c r="K173" s="124" t="n"/>
    </row>
    <row r="174" hidden="1" outlineLevel="1" ht="25.5" customHeight="1" s="73">
      <c r="A174" s="172" t="n">
        <v>142</v>
      </c>
      <c r="B174" s="102" t="inlineStr">
        <is>
          <t>Прайс из СД ОП</t>
        </is>
      </c>
      <c r="C174" s="171" t="inlineStr">
        <is>
          <t>MU-GF50VA \frost блок внешний ХС-02, ХС-02р</t>
        </is>
      </c>
      <c r="D174" s="172" t="inlineStr">
        <is>
          <t>шт.</t>
        </is>
      </c>
      <c r="E174" s="98" t="n">
        <v>2</v>
      </c>
      <c r="F174" s="174" t="n">
        <v>12378.66</v>
      </c>
      <c r="G174" s="100">
        <f>ROUND(E174*F174,2)</f>
        <v/>
      </c>
      <c r="H174" s="184">
        <f>G174/$G$232</f>
        <v/>
      </c>
      <c r="I174" s="174">
        <f>ROUND(F174*Прил.10!$D$13,2)</f>
        <v/>
      </c>
      <c r="J174" s="100">
        <f>ROUND(I174*E174,2)</f>
        <v/>
      </c>
      <c r="K174" s="124" t="n"/>
    </row>
    <row r="175" hidden="1" outlineLevel="1" s="73">
      <c r="A175" s="172" t="n">
        <v>143</v>
      </c>
      <c r="B175" s="102" t="inlineStr">
        <is>
          <t>Прайс из СД ОП</t>
        </is>
      </c>
      <c r="C175" s="171" t="inlineStr">
        <is>
          <t>ЩСВ-2.2</t>
        </is>
      </c>
      <c r="D175" s="172" t="inlineStr">
        <is>
          <t>шт</t>
        </is>
      </c>
      <c r="E175" s="98" t="n">
        <v>1</v>
      </c>
      <c r="F175" s="174" t="n">
        <v>24584.12</v>
      </c>
      <c r="G175" s="100">
        <f>ROUND(E175*F175,2)</f>
        <v/>
      </c>
      <c r="H175" s="184">
        <f>G175/$G$232</f>
        <v/>
      </c>
      <c r="I175" s="174">
        <f>ROUND(F175*Прил.10!$D$13,2)</f>
        <v/>
      </c>
      <c r="J175" s="100">
        <f>ROUND(I175*E175,2)</f>
        <v/>
      </c>
      <c r="K175" s="124" t="n"/>
    </row>
    <row r="176" hidden="1" outlineLevel="1" s="73">
      <c r="A176" s="172" t="n">
        <v>144</v>
      </c>
      <c r="B176" s="102" t="inlineStr">
        <is>
          <t>Прайс из СД ОП</t>
        </is>
      </c>
      <c r="C176" s="171" t="inlineStr">
        <is>
          <t>Автоматика ШАB11</t>
        </is>
      </c>
      <c r="D176" s="172" t="inlineStr">
        <is>
          <t>шт.</t>
        </is>
      </c>
      <c r="E176" s="98" t="n">
        <v>1</v>
      </c>
      <c r="F176" s="174" t="n">
        <v>24467.11</v>
      </c>
      <c r="G176" s="100">
        <f>ROUND(E176*F176,2)</f>
        <v/>
      </c>
      <c r="H176" s="184">
        <f>G176/$G$232</f>
        <v/>
      </c>
      <c r="I176" s="174">
        <f>ROUND(F176*Прил.10!$D$13,2)</f>
        <v/>
      </c>
      <c r="J176" s="100">
        <f>ROUND(I176*E176,2)</f>
        <v/>
      </c>
      <c r="K176" s="124" t="n"/>
    </row>
    <row r="177" hidden="1" outlineLevel="1" s="73">
      <c r="A177" s="172" t="n">
        <v>145</v>
      </c>
      <c r="B177" s="102" t="inlineStr">
        <is>
          <t>Прайс из СД ОП</t>
        </is>
      </c>
      <c r="C177" s="171" t="inlineStr">
        <is>
          <t>Автоматика ШАB14</t>
        </is>
      </c>
      <c r="D177" s="172" t="inlineStr">
        <is>
          <t>шт.</t>
        </is>
      </c>
      <c r="E177" s="98" t="n">
        <v>1</v>
      </c>
      <c r="F177" s="174" t="n">
        <v>24467.11</v>
      </c>
      <c r="G177" s="100">
        <f>ROUND(E177*F177,2)</f>
        <v/>
      </c>
      <c r="H177" s="184">
        <f>G177/$G$232</f>
        <v/>
      </c>
      <c r="I177" s="174">
        <f>ROUND(F177*Прил.10!$D$13,2)</f>
        <v/>
      </c>
      <c r="J177" s="100">
        <f>ROUND(I177*E177,2)</f>
        <v/>
      </c>
      <c r="K177" s="124" t="n"/>
    </row>
    <row r="178" hidden="1" outlineLevel="1" s="73">
      <c r="A178" s="172" t="n">
        <v>146</v>
      </c>
      <c r="B178" s="102" t="inlineStr">
        <is>
          <t>Прайс из СД ОП</t>
        </is>
      </c>
      <c r="C178" s="171" t="inlineStr">
        <is>
          <t>Автоматика ШАB20</t>
        </is>
      </c>
      <c r="D178" s="172" t="inlineStr">
        <is>
          <t>шт.</t>
        </is>
      </c>
      <c r="E178" s="98" t="n">
        <v>1</v>
      </c>
      <c r="F178" s="174" t="n">
        <v>24467.11</v>
      </c>
      <c r="G178" s="100">
        <f>ROUND(E178*F178,2)</f>
        <v/>
      </c>
      <c r="H178" s="184">
        <f>G178/$G$232</f>
        <v/>
      </c>
      <c r="I178" s="174">
        <f>ROUND(F178*Прил.10!$D$13,2)</f>
        <v/>
      </c>
      <c r="J178" s="100">
        <f>ROUND(I178*E178,2)</f>
        <v/>
      </c>
      <c r="K178" s="124" t="n"/>
    </row>
    <row r="179" hidden="1" outlineLevel="1" s="73">
      <c r="A179" s="172" t="n">
        <v>147</v>
      </c>
      <c r="B179" s="102" t="inlineStr">
        <is>
          <t>Прайс из СД ОП</t>
        </is>
      </c>
      <c r="C179" s="171" t="inlineStr">
        <is>
          <t>Автоматика ШАВ6</t>
        </is>
      </c>
      <c r="D179" s="172" t="inlineStr">
        <is>
          <t>шт.</t>
        </is>
      </c>
      <c r="E179" s="98" t="n">
        <v>1</v>
      </c>
      <c r="F179" s="174" t="n">
        <v>24467.11</v>
      </c>
      <c r="G179" s="100">
        <f>ROUND(E179*F179,2)</f>
        <v/>
      </c>
      <c r="H179" s="184">
        <f>G179/$G$232</f>
        <v/>
      </c>
      <c r="I179" s="174">
        <f>ROUND(F179*Прил.10!$D$13,2)</f>
        <v/>
      </c>
      <c r="J179" s="100">
        <f>ROUND(I179*E179,2)</f>
        <v/>
      </c>
      <c r="K179" s="124" t="n"/>
    </row>
    <row r="180" hidden="1" outlineLevel="1" s="73">
      <c r="A180" s="172" t="n">
        <v>148</v>
      </c>
      <c r="B180" s="102" t="inlineStr">
        <is>
          <t>Прайс из СД ОП</t>
        </is>
      </c>
      <c r="C180" s="171" t="inlineStr">
        <is>
          <t>Автоматика ШАB15</t>
        </is>
      </c>
      <c r="D180" s="172" t="inlineStr">
        <is>
          <t>шт.</t>
        </is>
      </c>
      <c r="E180" s="98" t="n">
        <v>1</v>
      </c>
      <c r="F180" s="174" t="n">
        <v>23100.78</v>
      </c>
      <c r="G180" s="100">
        <f>ROUND(E180*F180,2)</f>
        <v/>
      </c>
      <c r="H180" s="184">
        <f>G180/$G$232</f>
        <v/>
      </c>
      <c r="I180" s="174">
        <f>ROUND(F180*Прил.10!$D$13,2)</f>
        <v/>
      </c>
      <c r="J180" s="100">
        <f>ROUND(I180*E180,2)</f>
        <v/>
      </c>
      <c r="K180" s="124" t="n"/>
    </row>
    <row r="181" hidden="1" outlineLevel="1" s="73">
      <c r="A181" s="172" t="n">
        <v>149</v>
      </c>
      <c r="B181" s="102" t="inlineStr">
        <is>
          <t>Прайс из СД ОП</t>
        </is>
      </c>
      <c r="C181" s="171" t="inlineStr">
        <is>
          <t>Автоматика ШАB24</t>
        </is>
      </c>
      <c r="D181" s="172" t="inlineStr">
        <is>
          <t>шт.</t>
        </is>
      </c>
      <c r="E181" s="98" t="n">
        <v>1</v>
      </c>
      <c r="F181" s="174" t="n">
        <v>23100.78</v>
      </c>
      <c r="G181" s="100">
        <f>ROUND(E181*F181,2)</f>
        <v/>
      </c>
      <c r="H181" s="184">
        <f>G181/$G$232</f>
        <v/>
      </c>
      <c r="I181" s="174">
        <f>ROUND(F181*Прил.10!$D$13,2)</f>
        <v/>
      </c>
      <c r="J181" s="100">
        <f>ROUND(I181*E181,2)</f>
        <v/>
      </c>
      <c r="K181" s="124" t="n"/>
    </row>
    <row r="182" hidden="1" outlineLevel="1" ht="25.5" customHeight="1" s="73">
      <c r="A182" s="172" t="n">
        <v>150</v>
      </c>
      <c r="B182" s="102" t="inlineStr">
        <is>
          <t>Прайс из СД ОП</t>
        </is>
      </c>
      <c r="C182" s="171" t="inlineStr">
        <is>
          <t>В18 AER 020S, Вытяжная установка ALTAIR</t>
        </is>
      </c>
      <c r="D182" s="172" t="inlineStr">
        <is>
          <t>шт.</t>
        </is>
      </c>
      <c r="E182" s="98" t="n">
        <v>1</v>
      </c>
      <c r="F182" s="174" t="n">
        <v>23077.7</v>
      </c>
      <c r="G182" s="100">
        <f>ROUND(E182*F182,2)</f>
        <v/>
      </c>
      <c r="H182" s="184">
        <f>G182/$G$232</f>
        <v/>
      </c>
      <c r="I182" s="174">
        <f>ROUND(F182*Прил.10!$D$13,2)</f>
        <v/>
      </c>
      <c r="J182" s="100">
        <f>ROUND(I182*E182,2)</f>
        <v/>
      </c>
      <c r="K182" s="124" t="n"/>
    </row>
    <row r="183" hidden="1" outlineLevel="1" ht="25.5" customHeight="1" s="73">
      <c r="A183" s="172" t="n">
        <v>151</v>
      </c>
      <c r="B183" s="102" t="inlineStr">
        <is>
          <t>Прайс из СД ОП</t>
        </is>
      </c>
      <c r="C183" s="171" t="inlineStr">
        <is>
          <t>В23  AER 020S, Вытяжная установка ALTAIR</t>
        </is>
      </c>
      <c r="D183" s="172" t="inlineStr">
        <is>
          <t>шт.</t>
        </is>
      </c>
      <c r="E183" s="98" t="n">
        <v>1</v>
      </c>
      <c r="F183" s="174" t="n">
        <v>23077.7</v>
      </c>
      <c r="G183" s="100">
        <f>ROUND(E183*F183,2)</f>
        <v/>
      </c>
      <c r="H183" s="184">
        <f>G183/$G$232</f>
        <v/>
      </c>
      <c r="I183" s="174">
        <f>ROUND(F183*Прил.10!$D$13,2)</f>
        <v/>
      </c>
      <c r="J183" s="100">
        <f>ROUND(I183*E183,2)</f>
        <v/>
      </c>
      <c r="K183" s="124" t="n"/>
    </row>
    <row r="184" hidden="1" outlineLevel="1" ht="25.5" customHeight="1" s="73">
      <c r="A184" s="172" t="n">
        <v>152</v>
      </c>
      <c r="B184" s="102" t="inlineStr">
        <is>
          <t>Прайс из СД ОП</t>
        </is>
      </c>
      <c r="C184" s="171" t="inlineStr">
        <is>
          <t>Водомерный узел ЦИРВ 02А.00.00.00(л.88,89)</t>
        </is>
      </c>
      <c r="D184" s="172" t="inlineStr">
        <is>
          <t>шт</t>
        </is>
      </c>
      <c r="E184" s="98" t="n">
        <v>2</v>
      </c>
      <c r="F184" s="174" t="n">
        <v>11026.5</v>
      </c>
      <c r="G184" s="100">
        <f>ROUND(E184*F184,2)</f>
        <v/>
      </c>
      <c r="H184" s="184">
        <f>G184/$G$232</f>
        <v/>
      </c>
      <c r="I184" s="174">
        <f>ROUND(F184*Прил.10!$D$13,2)</f>
        <v/>
      </c>
      <c r="J184" s="100">
        <f>ROUND(I184*E184,2)</f>
        <v/>
      </c>
      <c r="K184" s="124" t="n"/>
    </row>
    <row r="185" hidden="1" outlineLevel="1" ht="25.5" customHeight="1" s="73">
      <c r="A185" s="172" t="n">
        <v>153</v>
      </c>
      <c r="B185" s="102" t="inlineStr">
        <is>
          <t>Прайс из СД ОП</t>
        </is>
      </c>
      <c r="C185" s="171" t="inlineStr">
        <is>
          <t>П6 AER W 50-25, Приточная установка ALTAIR</t>
        </is>
      </c>
      <c r="D185" s="172" t="inlineStr">
        <is>
          <t>шт.</t>
        </is>
      </c>
      <c r="E185" s="98" t="n">
        <v>1</v>
      </c>
      <c r="F185" s="174" t="n">
        <v>21327.77</v>
      </c>
      <c r="G185" s="100">
        <f>ROUND(E185*F185,2)</f>
        <v/>
      </c>
      <c r="H185" s="184">
        <f>G185/$G$232</f>
        <v/>
      </c>
      <c r="I185" s="174">
        <f>ROUND(F185*Прил.10!$D$13,2)</f>
        <v/>
      </c>
      <c r="J185" s="100">
        <f>ROUND(I185*E185,2)</f>
        <v/>
      </c>
      <c r="K185" s="124" t="n"/>
    </row>
    <row r="186" hidden="1" outlineLevel="1" s="73">
      <c r="A186" s="172" t="n">
        <v>154</v>
      </c>
      <c r="B186" s="102" t="inlineStr">
        <is>
          <t>Прайс из СД ОП</t>
        </is>
      </c>
      <c r="C186" s="171" t="inlineStr">
        <is>
          <t>ЩР-2.2</t>
        </is>
      </c>
      <c r="D186" s="172" t="inlineStr">
        <is>
          <t>шт</t>
        </is>
      </c>
      <c r="E186" s="98" t="n">
        <v>1</v>
      </c>
      <c r="F186" s="174" t="n">
        <v>20523.97</v>
      </c>
      <c r="G186" s="100">
        <f>ROUND(E186*F186,2)</f>
        <v/>
      </c>
      <c r="H186" s="184">
        <f>G186/$G$232</f>
        <v/>
      </c>
      <c r="I186" s="174">
        <f>ROUND(F186*Прил.10!$D$13,2)</f>
        <v/>
      </c>
      <c r="J186" s="100">
        <f>ROUND(I186*E186,2)</f>
        <v/>
      </c>
      <c r="K186" s="124" t="n"/>
    </row>
    <row r="187" hidden="1" outlineLevel="1" ht="25.5" customHeight="1" s="73">
      <c r="A187" s="172" t="n">
        <v>155</v>
      </c>
      <c r="B187" s="102" t="inlineStr">
        <is>
          <t>Прайс из СД ОП</t>
        </is>
      </c>
      <c r="C187" s="171" t="inlineStr">
        <is>
          <t>MS-GF80VA Блок внутренний, ХС-04, ХС-05</t>
        </is>
      </c>
      <c r="D187" s="172" t="inlineStr">
        <is>
          <t>шт.</t>
        </is>
      </c>
      <c r="E187" s="98" t="n">
        <v>2</v>
      </c>
      <c r="F187" s="174" t="n">
        <v>10076.72</v>
      </c>
      <c r="G187" s="100">
        <f>ROUND(E187*F187,2)</f>
        <v/>
      </c>
      <c r="H187" s="184">
        <f>G187/$G$232</f>
        <v/>
      </c>
      <c r="I187" s="174">
        <f>ROUND(F187*Прил.10!$D$13,2)</f>
        <v/>
      </c>
      <c r="J187" s="100">
        <f>ROUND(I187*E187,2)</f>
        <v/>
      </c>
      <c r="K187" s="124" t="n"/>
    </row>
    <row r="188" hidden="1" outlineLevel="1" ht="38.25" customHeight="1" s="73">
      <c r="A188" s="172" t="n">
        <v>156</v>
      </c>
      <c r="B188" s="102" t="inlineStr">
        <is>
          <t>Прайс из СД ОП</t>
        </is>
      </c>
      <c r="C188" s="171" t="inlineStr">
        <is>
          <t>Прибор управления, контроля и защиты насосов SK-712/sd с релейным регулированием SK-712/d-2-5,5 (12A)</t>
        </is>
      </c>
      <c r="D188" s="172" t="inlineStr">
        <is>
          <t>шт</t>
        </is>
      </c>
      <c r="E188" s="98" t="n">
        <v>3</v>
      </c>
      <c r="F188" s="174" t="n">
        <v>5803.37</v>
      </c>
      <c r="G188" s="100">
        <f>ROUND(E188*F188,2)</f>
        <v/>
      </c>
      <c r="H188" s="184">
        <f>G188/$G$232</f>
        <v/>
      </c>
      <c r="I188" s="174">
        <f>ROUND(F188*Прил.10!$D$13,2)</f>
        <v/>
      </c>
      <c r="J188" s="100">
        <f>ROUND(I188*E188,2)</f>
        <v/>
      </c>
      <c r="K188" s="124" t="n"/>
    </row>
    <row r="189" hidden="1" outlineLevel="1" s="73">
      <c r="A189" s="172" t="n">
        <v>157</v>
      </c>
      <c r="B189" s="102" t="inlineStr">
        <is>
          <t>Прайс из СД ОП</t>
        </is>
      </c>
      <c r="C189" s="171" t="inlineStr">
        <is>
          <t>ЩСВ-3.2</t>
        </is>
      </c>
      <c r="D189" s="172" t="inlineStr">
        <is>
          <t>шт</t>
        </is>
      </c>
      <c r="E189" s="98" t="n">
        <v>1</v>
      </c>
      <c r="F189" s="174" t="n">
        <v>17292.66</v>
      </c>
      <c r="G189" s="100">
        <f>ROUND(E189*F189,2)</f>
        <v/>
      </c>
      <c r="H189" s="184">
        <f>G189/$G$232</f>
        <v/>
      </c>
      <c r="I189" s="174">
        <f>ROUND(F189*Прил.10!$D$13,2)</f>
        <v/>
      </c>
      <c r="J189" s="100">
        <f>ROUND(I189*E189,2)</f>
        <v/>
      </c>
      <c r="K189" s="124" t="n"/>
    </row>
    <row r="190" hidden="1" outlineLevel="1" ht="25.5" customHeight="1" s="73">
      <c r="A190" s="172" t="n">
        <v>158</v>
      </c>
      <c r="B190" s="102" t="inlineStr">
        <is>
          <t>Прайс из СД ОП</t>
        </is>
      </c>
      <c r="C190" s="171" t="inlineStr">
        <is>
          <t>Вентилятор крышный ВЕНК-В-5,6ДУ400-4-05-У1</t>
        </is>
      </c>
      <c r="D190" s="172" t="inlineStr">
        <is>
          <t>шт.</t>
        </is>
      </c>
      <c r="E190" s="98" t="n">
        <v>1</v>
      </c>
      <c r="F190" s="174" t="n">
        <v>17139.17</v>
      </c>
      <c r="G190" s="100">
        <f>ROUND(E190*F190,2)</f>
        <v/>
      </c>
      <c r="H190" s="184">
        <f>G190/$G$232</f>
        <v/>
      </c>
      <c r="I190" s="174">
        <f>ROUND(F190*Прил.10!$D$13,2)</f>
        <v/>
      </c>
      <c r="J190" s="100">
        <f>ROUND(I190*E190,2)</f>
        <v/>
      </c>
      <c r="K190" s="124" t="n"/>
    </row>
    <row r="191" hidden="1" outlineLevel="1" s="73">
      <c r="A191" s="172" t="n">
        <v>159</v>
      </c>
      <c r="B191" s="102" t="inlineStr">
        <is>
          <t>Прайс из СД ОП</t>
        </is>
      </c>
      <c r="C191" s="171" t="inlineStr">
        <is>
          <t>ЩСВ-2.1</t>
        </is>
      </c>
      <c r="D191" s="172" t="inlineStr">
        <is>
          <t>шт</t>
        </is>
      </c>
      <c r="E191" s="98" t="n">
        <v>1</v>
      </c>
      <c r="F191" s="174" t="n">
        <v>15734.98</v>
      </c>
      <c r="G191" s="100">
        <f>ROUND(E191*F191,2)</f>
        <v/>
      </c>
      <c r="H191" s="184">
        <f>G191/$G$232</f>
        <v/>
      </c>
      <c r="I191" s="174">
        <f>ROUND(F191*Прил.10!$D$13,2)</f>
        <v/>
      </c>
      <c r="J191" s="100">
        <f>ROUND(I191*E191,2)</f>
        <v/>
      </c>
      <c r="K191" s="124" t="n"/>
    </row>
    <row r="192" hidden="1" outlineLevel="1" ht="25.5" customHeight="1" s="73">
      <c r="A192" s="172" t="n">
        <v>160</v>
      </c>
      <c r="B192" s="102" t="inlineStr">
        <is>
          <t>Прайс из СД ОП</t>
        </is>
      </c>
      <c r="C192" s="171" t="inlineStr">
        <is>
          <t>MS-GF50VA блок внутренний ХС-02, ХС-02р</t>
        </is>
      </c>
      <c r="D192" s="172" t="inlineStr">
        <is>
          <t>шт.</t>
        </is>
      </c>
      <c r="E192" s="98" t="n">
        <v>2</v>
      </c>
      <c r="F192" s="174" t="n">
        <v>7497.15</v>
      </c>
      <c r="G192" s="100">
        <f>ROUND(E192*F192,2)</f>
        <v/>
      </c>
      <c r="H192" s="184">
        <f>G192/$G$232</f>
        <v/>
      </c>
      <c r="I192" s="174">
        <f>ROUND(F192*Прил.10!$D$13,2)</f>
        <v/>
      </c>
      <c r="J192" s="100">
        <f>ROUND(I192*E192,2)</f>
        <v/>
      </c>
      <c r="K192" s="124" t="n"/>
    </row>
    <row r="193" hidden="1" outlineLevel="1" ht="25.5" customHeight="1" s="73">
      <c r="A193" s="172" t="n">
        <v>161</v>
      </c>
      <c r="B193" s="102" t="inlineStr">
        <is>
          <t>Прайс из СД ОП</t>
        </is>
      </c>
      <c r="C193" s="171" t="inlineStr">
        <is>
          <t>Противопожарные клапана КЛОП-2(60)-НЗ-800x400-МВЕ(220)-Н.</t>
        </is>
      </c>
      <c r="D193" s="172" t="inlineStr">
        <is>
          <t>шт.</t>
        </is>
      </c>
      <c r="E193" s="98" t="n">
        <v>3</v>
      </c>
      <c r="F193" s="174" t="n">
        <v>4837.73</v>
      </c>
      <c r="G193" s="100">
        <f>ROUND(E193*F193,2)</f>
        <v/>
      </c>
      <c r="H193" s="184">
        <f>G193/$G$232</f>
        <v/>
      </c>
      <c r="I193" s="174">
        <f>ROUND(F193*Прил.10!$D$13,2)</f>
        <v/>
      </c>
      <c r="J193" s="100">
        <f>ROUND(I193*E193,2)</f>
        <v/>
      </c>
      <c r="K193" s="124" t="n"/>
    </row>
    <row r="194" hidden="1" outlineLevel="1" s="73">
      <c r="A194" s="172" t="n">
        <v>162</v>
      </c>
      <c r="B194" s="102" t="inlineStr">
        <is>
          <t>Прайс из СД ОП</t>
        </is>
      </c>
      <c r="C194" s="171" t="inlineStr">
        <is>
          <t>ЩР-1.3</t>
        </is>
      </c>
      <c r="D194" s="172" t="inlineStr">
        <is>
          <t>шт</t>
        </is>
      </c>
      <c r="E194" s="98" t="n">
        <v>1</v>
      </c>
      <c r="F194" s="174" t="n">
        <v>12714.64</v>
      </c>
      <c r="G194" s="100">
        <f>ROUND(E194*F194,2)</f>
        <v/>
      </c>
      <c r="H194" s="184">
        <f>G194/$G$232</f>
        <v/>
      </c>
      <c r="I194" s="174">
        <f>ROUND(F194*Прил.10!$D$13,2)</f>
        <v/>
      </c>
      <c r="J194" s="100">
        <f>ROUND(I194*E194,2)</f>
        <v/>
      </c>
      <c r="K194" s="124" t="n"/>
    </row>
    <row r="195" hidden="1" outlineLevel="1" s="73">
      <c r="A195" s="172" t="n">
        <v>163</v>
      </c>
      <c r="B195" s="102" t="inlineStr">
        <is>
          <t>Прайс из СД ОП</t>
        </is>
      </c>
      <c r="C195" s="171" t="inlineStr">
        <is>
          <t>Дренажная помпа si 30 sauermann.</t>
        </is>
      </c>
      <c r="D195" s="172" t="inlineStr">
        <is>
          <t>шт.</t>
        </is>
      </c>
      <c r="E195" s="98" t="n">
        <v>10</v>
      </c>
      <c r="F195" s="174" t="n">
        <v>1247.24</v>
      </c>
      <c r="G195" s="100">
        <f>ROUND(E195*F195,2)</f>
        <v/>
      </c>
      <c r="H195" s="184">
        <f>G195/$G$232</f>
        <v/>
      </c>
      <c r="I195" s="174">
        <f>ROUND(F195*Прил.10!$D$13,2)</f>
        <v/>
      </c>
      <c r="J195" s="100">
        <f>ROUND(I195*E195,2)</f>
        <v/>
      </c>
      <c r="K195" s="124" t="n"/>
    </row>
    <row r="196" hidden="1" outlineLevel="1" ht="25.5" customHeight="1" s="73">
      <c r="A196" s="172" t="n">
        <v>164</v>
      </c>
      <c r="B196" s="102" t="inlineStr">
        <is>
          <t>Прайс из СД ОП</t>
        </is>
      </c>
      <c r="C196" s="171" t="inlineStr">
        <is>
          <t>Противопожарные клапана КЛОП-2(60)-НО-1100х800-МВ(220)-Н.</t>
        </is>
      </c>
      <c r="D196" s="172" t="inlineStr">
        <is>
          <t>шт.</t>
        </is>
      </c>
      <c r="E196" s="98" t="n">
        <v>2</v>
      </c>
      <c r="F196" s="174" t="n">
        <v>6137.42</v>
      </c>
      <c r="G196" s="100">
        <f>ROUND(E196*F196,2)</f>
        <v/>
      </c>
      <c r="H196" s="184">
        <f>G196/$G$232</f>
        <v/>
      </c>
      <c r="I196" s="174">
        <f>ROUND(F196*Прил.10!$D$13,2)</f>
        <v/>
      </c>
      <c r="J196" s="100">
        <f>ROUND(I196*E196,2)</f>
        <v/>
      </c>
      <c r="K196" s="124" t="n"/>
    </row>
    <row r="197" hidden="1" outlineLevel="1" ht="25.5" customHeight="1" s="73">
      <c r="A197" s="172" t="n">
        <v>165</v>
      </c>
      <c r="B197" s="102" t="inlineStr">
        <is>
          <t>Прайс из СД ОП</t>
        </is>
      </c>
      <c r="C197" s="171" t="inlineStr">
        <is>
          <t>П5 AER W 50-25, Приточная установка ALTAIR</t>
        </is>
      </c>
      <c r="D197" s="172" t="inlineStr">
        <is>
          <t>шт.</t>
        </is>
      </c>
      <c r="E197" s="98" t="n">
        <v>1</v>
      </c>
      <c r="F197" s="174" t="n">
        <v>11378.01</v>
      </c>
      <c r="G197" s="100">
        <f>ROUND(E197*F197,2)</f>
        <v/>
      </c>
      <c r="H197" s="184">
        <f>G197/$G$232</f>
        <v/>
      </c>
      <c r="I197" s="174">
        <f>ROUND(F197*Прил.10!$D$13,2)</f>
        <v/>
      </c>
      <c r="J197" s="100">
        <f>ROUND(I197*E197,2)</f>
        <v/>
      </c>
      <c r="K197" s="124" t="n"/>
    </row>
    <row r="198" hidden="1" outlineLevel="1" ht="25.5" customHeight="1" s="73">
      <c r="A198" s="172" t="n">
        <v>166</v>
      </c>
      <c r="B198" s="102" t="inlineStr">
        <is>
          <t>Прайс из СД ОП</t>
        </is>
      </c>
      <c r="C198" s="171" t="inlineStr">
        <is>
          <t>П5р AER W 50-25, Приточная установка ALTAIR</t>
        </is>
      </c>
      <c r="D198" s="172" t="inlineStr">
        <is>
          <t>шт.</t>
        </is>
      </c>
      <c r="E198" s="98" t="n">
        <v>1</v>
      </c>
      <c r="F198" s="174" t="n">
        <v>11378.01</v>
      </c>
      <c r="G198" s="100">
        <f>ROUND(E198*F198,2)</f>
        <v/>
      </c>
      <c r="H198" s="184">
        <f>G198/$G$232</f>
        <v/>
      </c>
      <c r="I198" s="174">
        <f>ROUND(F198*Прил.10!$D$13,2)</f>
        <v/>
      </c>
      <c r="J198" s="100">
        <f>ROUND(I198*E198,2)</f>
        <v/>
      </c>
      <c r="K198" s="124" t="n"/>
    </row>
    <row r="199" hidden="1" outlineLevel="1" ht="38.25" customHeight="1" s="73">
      <c r="A199" s="172" t="n">
        <v>167</v>
      </c>
      <c r="B199" s="102" t="inlineStr">
        <is>
          <t>68.1.01.07-0003</t>
        </is>
      </c>
      <c r="C199" s="171" t="inlineStr">
        <is>
          <t>Насосы погружные для дренажа и канализации, производительность 14 м3/час, напор 9,1 м.</t>
        </is>
      </c>
      <c r="D199" s="172" t="inlineStr">
        <is>
          <t>шт</t>
        </is>
      </c>
      <c r="E199" s="98" t="n">
        <v>6</v>
      </c>
      <c r="F199" s="174" t="n">
        <v>5063.28</v>
      </c>
      <c r="G199" s="100">
        <f>ROUND(E199*F199,2)</f>
        <v/>
      </c>
      <c r="H199" s="184">
        <f>G199/$G$232</f>
        <v/>
      </c>
      <c r="I199" s="174">
        <f>ROUND(F199*Прил.10!$D$13,2)</f>
        <v/>
      </c>
      <c r="J199" s="100">
        <f>ROUND(I199*E199,2)</f>
        <v/>
      </c>
      <c r="K199" s="124" t="n"/>
    </row>
    <row r="200" hidden="1" outlineLevel="1" ht="25.5" customHeight="1" s="73">
      <c r="A200" s="172" t="n">
        <v>168</v>
      </c>
      <c r="B200" s="102" t="inlineStr">
        <is>
          <t>Прайс из СД ОП</t>
        </is>
      </c>
      <c r="C200" s="171" t="inlineStr">
        <is>
          <t>Противопожарные клапана КЛОП-2(60)-НО-300x200-МВ(220)-Н</t>
        </is>
      </c>
      <c r="D200" s="172" t="inlineStr">
        <is>
          <t>шт.</t>
        </is>
      </c>
      <c r="E200" s="98" t="n">
        <v>3</v>
      </c>
      <c r="F200" s="174" t="n">
        <v>3429.73</v>
      </c>
      <c r="G200" s="100">
        <f>ROUND(E200*F200,2)</f>
        <v/>
      </c>
      <c r="H200" s="184">
        <f>G200/$G$232</f>
        <v/>
      </c>
      <c r="I200" s="174">
        <f>ROUND(F200*Прил.10!$D$13,2)</f>
        <v/>
      </c>
      <c r="J200" s="100">
        <f>ROUND(I200*E200,2)</f>
        <v/>
      </c>
      <c r="K200" s="124" t="n"/>
    </row>
    <row r="201" hidden="1" outlineLevel="1" ht="25.5" customHeight="1" s="73">
      <c r="A201" s="172" t="n">
        <v>169</v>
      </c>
      <c r="B201" s="102" t="inlineStr">
        <is>
          <t>Прайс из СД ОП</t>
        </is>
      </c>
      <c r="C201" s="171" t="inlineStr">
        <is>
          <t>Воздухонагреватель канальный электрический HE.1.17.16</t>
        </is>
      </c>
      <c r="D201" s="172" t="inlineStr">
        <is>
          <t>шт</t>
        </is>
      </c>
      <c r="E201" s="98" t="n">
        <v>2</v>
      </c>
      <c r="F201" s="174" t="n">
        <v>5046.36</v>
      </c>
      <c r="G201" s="100">
        <f>ROUND(E201*F201,2)</f>
        <v/>
      </c>
      <c r="H201" s="184">
        <f>G201/$G$232</f>
        <v/>
      </c>
      <c r="I201" s="174">
        <f>ROUND(F201*Прил.10!$D$13,2)</f>
        <v/>
      </c>
      <c r="J201" s="100">
        <f>ROUND(I201*E201,2)</f>
        <v/>
      </c>
      <c r="K201" s="124" t="n"/>
    </row>
    <row r="202" hidden="1" outlineLevel="1" s="73">
      <c r="A202" s="172" t="n">
        <v>170</v>
      </c>
      <c r="B202" s="102" t="inlineStr">
        <is>
          <t>Прайс из СД ОП</t>
        </is>
      </c>
      <c r="C202" s="171" t="inlineStr">
        <is>
          <t>ЩР-1.1</t>
        </is>
      </c>
      <c r="D202" s="172" t="inlineStr">
        <is>
          <t>шт</t>
        </is>
      </c>
      <c r="E202" s="98" t="n">
        <v>1</v>
      </c>
      <c r="F202" s="174" t="n">
        <v>9567.74</v>
      </c>
      <c r="G202" s="100">
        <f>ROUND(E202*F202,2)</f>
        <v/>
      </c>
      <c r="H202" s="184">
        <f>G202/$G$232</f>
        <v/>
      </c>
      <c r="I202" s="174">
        <f>ROUND(F202*Прил.10!$D$13,2)</f>
        <v/>
      </c>
      <c r="J202" s="100">
        <f>ROUND(I202*E202,2)</f>
        <v/>
      </c>
      <c r="K202" s="124" t="n"/>
    </row>
    <row r="203" hidden="1" outlineLevel="1" s="73">
      <c r="A203" s="172" t="n">
        <v>171</v>
      </c>
      <c r="B203" s="102" t="inlineStr">
        <is>
          <t>Прайс из СД ОП</t>
        </is>
      </c>
      <c r="C203" s="171" t="inlineStr">
        <is>
          <t>ЩР-1.2</t>
        </is>
      </c>
      <c r="D203" s="172" t="inlineStr">
        <is>
          <t>шт</t>
        </is>
      </c>
      <c r="E203" s="98" t="n">
        <v>1</v>
      </c>
      <c r="F203" s="174" t="n">
        <v>9567.74</v>
      </c>
      <c r="G203" s="100">
        <f>ROUND(E203*F203,2)</f>
        <v/>
      </c>
      <c r="H203" s="184">
        <f>G203/$G$232</f>
        <v/>
      </c>
      <c r="I203" s="174">
        <f>ROUND(F203*Прил.10!$D$13,2)</f>
        <v/>
      </c>
      <c r="J203" s="100">
        <f>ROUND(I203*E203,2)</f>
        <v/>
      </c>
      <c r="K203" s="124" t="n"/>
    </row>
    <row r="204" hidden="1" outlineLevel="1" ht="25.5" customHeight="1" s="73">
      <c r="A204" s="172" t="n">
        <v>172</v>
      </c>
      <c r="B204" s="102" t="inlineStr">
        <is>
          <t>Прайс из СД ОП</t>
        </is>
      </c>
      <c r="C204" s="171" t="inlineStr">
        <is>
          <t>Вентилятор канальный прямоугольный FB 50-25.FB.E28.2E</t>
        </is>
      </c>
      <c r="D204" s="172" t="inlineStr">
        <is>
          <t>шт</t>
        </is>
      </c>
      <c r="E204" s="98" t="n">
        <v>3</v>
      </c>
      <c r="F204" s="174" t="n">
        <v>3034.47</v>
      </c>
      <c r="G204" s="100">
        <f>ROUND(E204*F204,2)</f>
        <v/>
      </c>
      <c r="H204" s="184">
        <f>G204/$G$232</f>
        <v/>
      </c>
      <c r="I204" s="174">
        <f>ROUND(F204*Прил.10!$D$13,2)</f>
        <v/>
      </c>
      <c r="J204" s="100">
        <f>ROUND(I204*E204,2)</f>
        <v/>
      </c>
      <c r="K204" s="124" t="n"/>
    </row>
    <row r="205" hidden="1" outlineLevel="1" ht="25.5" customHeight="1" s="73">
      <c r="A205" s="172" t="n">
        <v>173</v>
      </c>
      <c r="B205" s="102" t="inlineStr">
        <is>
          <t>Прайс из СД ОП</t>
        </is>
      </c>
      <c r="C205" s="171" t="inlineStr">
        <is>
          <t>Противопожарные клапана КЛОП-2(60)-НЗ-500x500-МВЕ(220)-Н.</t>
        </is>
      </c>
      <c r="D205" s="172" t="inlineStr">
        <is>
          <t>шт.</t>
        </is>
      </c>
      <c r="E205" s="98" t="n">
        <v>2</v>
      </c>
      <c r="F205" s="174" t="n">
        <v>3899.07</v>
      </c>
      <c r="G205" s="100">
        <f>ROUND(E205*F205,2)</f>
        <v/>
      </c>
      <c r="H205" s="184">
        <f>G205/$G$232</f>
        <v/>
      </c>
      <c r="I205" s="174">
        <f>ROUND(F205*Прил.10!$D$13,2)</f>
        <v/>
      </c>
      <c r="J205" s="100">
        <f>ROUND(I205*E205,2)</f>
        <v/>
      </c>
      <c r="K205" s="124" t="n"/>
    </row>
    <row r="206" hidden="1" outlineLevel="1" ht="25.5" customHeight="1" s="73">
      <c r="A206" s="172" t="n">
        <v>174</v>
      </c>
      <c r="B206" s="102" t="inlineStr">
        <is>
          <t>Прайс из СД ОП</t>
        </is>
      </c>
      <c r="C206" s="171" t="inlineStr">
        <is>
          <t>В5 AER W R 315, Вытяжная установка ALTAIR</t>
        </is>
      </c>
      <c r="D206" s="172" t="inlineStr">
        <is>
          <t>шт.</t>
        </is>
      </c>
      <c r="E206" s="98" t="n">
        <v>1</v>
      </c>
      <c r="F206" s="174" t="n">
        <v>7346.28</v>
      </c>
      <c r="G206" s="100">
        <f>ROUND(E206*F206,2)</f>
        <v/>
      </c>
      <c r="H206" s="184">
        <f>G206/$G$232</f>
        <v/>
      </c>
      <c r="I206" s="174">
        <f>ROUND(F206*Прил.10!$D$13,2)</f>
        <v/>
      </c>
      <c r="J206" s="100">
        <f>ROUND(I206*E206,2)</f>
        <v/>
      </c>
      <c r="K206" s="124" t="n"/>
    </row>
    <row r="207" hidden="1" outlineLevel="1" ht="25.5" customHeight="1" s="73">
      <c r="A207" s="172" t="n">
        <v>175</v>
      </c>
      <c r="B207" s="102" t="inlineStr">
        <is>
          <t>Прайс из СД ОП</t>
        </is>
      </c>
      <c r="C207" s="171" t="inlineStr">
        <is>
          <t>Противопожарные клапана КЛОП-2(60)-НО-400x200-МВ(220)-Н</t>
        </is>
      </c>
      <c r="D207" s="172" t="inlineStr">
        <is>
          <t>шт.</t>
        </is>
      </c>
      <c r="E207" s="98" t="n">
        <v>2</v>
      </c>
      <c r="F207" s="174" t="n">
        <v>3501.94</v>
      </c>
      <c r="G207" s="100">
        <f>ROUND(E207*F207,2)</f>
        <v/>
      </c>
      <c r="H207" s="184">
        <f>G207/$G$232</f>
        <v/>
      </c>
      <c r="I207" s="174">
        <f>ROUND(F207*Прил.10!$D$13,2)</f>
        <v/>
      </c>
      <c r="J207" s="100">
        <f>ROUND(I207*E207,2)</f>
        <v/>
      </c>
      <c r="K207" s="124" t="n"/>
    </row>
    <row r="208" hidden="1" outlineLevel="1" ht="25.5" customHeight="1" s="73">
      <c r="A208" s="172" t="n">
        <v>176</v>
      </c>
      <c r="B208" s="102" t="inlineStr">
        <is>
          <t>Прайс из СД ОП</t>
        </is>
      </c>
      <c r="C208" s="171" t="inlineStr">
        <is>
          <t>Противопожарные клапана КЛОП-2(60)-НО-300x200-МВ(220)-Н.</t>
        </is>
      </c>
      <c r="D208" s="172" t="inlineStr">
        <is>
          <t>шт.</t>
        </is>
      </c>
      <c r="E208" s="98" t="n">
        <v>2</v>
      </c>
      <c r="F208" s="174" t="n">
        <v>3429.73</v>
      </c>
      <c r="G208" s="100">
        <f>ROUND(E208*F208,2)</f>
        <v/>
      </c>
      <c r="H208" s="184">
        <f>G208/$G$232</f>
        <v/>
      </c>
      <c r="I208" s="174">
        <f>ROUND(F208*Прил.10!$D$13,2)</f>
        <v/>
      </c>
      <c r="J208" s="100">
        <f>ROUND(I208*E208,2)</f>
        <v/>
      </c>
      <c r="K208" s="124" t="n"/>
    </row>
    <row r="209" hidden="1" outlineLevel="1" ht="25.5" customHeight="1" s="73">
      <c r="A209" s="172" t="n">
        <v>177</v>
      </c>
      <c r="B209" s="102" t="inlineStr">
        <is>
          <t>62.1.02.22-0033</t>
        </is>
      </c>
      <c r="C209" s="171" t="inlineStr">
        <is>
          <t>Ящики с понижающим трансформатором автомат. выключателем,: 36в ЯТП-0,25-1</t>
        </is>
      </c>
      <c r="D209" s="172" t="inlineStr">
        <is>
          <t>шт</t>
        </is>
      </c>
      <c r="E209" s="98" t="n">
        <v>30</v>
      </c>
      <c r="F209" s="174" t="n">
        <v>211.43</v>
      </c>
      <c r="G209" s="100">
        <f>ROUND(E209*F209,2)</f>
        <v/>
      </c>
      <c r="H209" s="184">
        <f>G209/$G$232</f>
        <v/>
      </c>
      <c r="I209" s="174">
        <f>ROUND(F209*Прил.10!$D$13,2)</f>
        <v/>
      </c>
      <c r="J209" s="100">
        <f>ROUND(I209*E209,2)</f>
        <v/>
      </c>
      <c r="K209" s="124" t="n"/>
    </row>
    <row r="210" hidden="1" outlineLevel="1" ht="25.5" customHeight="1" s="73">
      <c r="A210" s="172" t="n">
        <v>178</v>
      </c>
      <c r="B210" s="102" t="inlineStr">
        <is>
          <t>Прайс из СД ОП</t>
        </is>
      </c>
      <c r="C210" s="171" t="inlineStr">
        <is>
          <t>В5. Канальный вентилятор для круглых каналов AER W R 315</t>
        </is>
      </c>
      <c r="D210" s="172" t="inlineStr">
        <is>
          <t>шт</t>
        </is>
      </c>
      <c r="E210" s="98" t="n">
        <v>2</v>
      </c>
      <c r="F210" s="174" t="n">
        <v>3034.47</v>
      </c>
      <c r="G210" s="100">
        <f>ROUND(E210*F210,2)</f>
        <v/>
      </c>
      <c r="H210" s="184">
        <f>G210/$G$232</f>
        <v/>
      </c>
      <c r="I210" s="174">
        <f>ROUND(F210*Прил.10!$D$13,2)</f>
        <v/>
      </c>
      <c r="J210" s="100">
        <f>ROUND(I210*E210,2)</f>
        <v/>
      </c>
      <c r="K210" s="124" t="n"/>
    </row>
    <row r="211" hidden="1" outlineLevel="1" ht="25.5" customHeight="1" s="73">
      <c r="A211" s="172" t="n">
        <v>179</v>
      </c>
      <c r="B211" s="102" t="inlineStr">
        <is>
          <t>Прайс из СД ОП</t>
        </is>
      </c>
      <c r="C211" s="171" t="inlineStr">
        <is>
          <t>В11  AER W R 250, Вытяжная установка ALTAIR</t>
        </is>
      </c>
      <c r="D211" s="172" t="inlineStr">
        <is>
          <t>шт.</t>
        </is>
      </c>
      <c r="E211" s="98" t="n">
        <v>1</v>
      </c>
      <c r="F211" s="174" t="n">
        <v>5871.73</v>
      </c>
      <c r="G211" s="100">
        <f>ROUND(E211*F211,2)</f>
        <v/>
      </c>
      <c r="H211" s="184">
        <f>G211/$G$232</f>
        <v/>
      </c>
      <c r="I211" s="174">
        <f>ROUND(F211*Прил.10!$D$13,2)</f>
        <v/>
      </c>
      <c r="J211" s="100">
        <f>ROUND(I211*E211,2)</f>
        <v/>
      </c>
      <c r="K211" s="124" t="n"/>
    </row>
    <row r="212" hidden="1" outlineLevel="1" s="73">
      <c r="A212" s="172" t="n">
        <v>180</v>
      </c>
      <c r="B212" s="102" t="inlineStr">
        <is>
          <t>Прайс из СД ОП</t>
        </is>
      </c>
      <c r="C212" s="171" t="inlineStr">
        <is>
          <t>Огнетушитель ОП-4</t>
        </is>
      </c>
      <c r="D212" s="172" t="inlineStr">
        <is>
          <t>шт</t>
        </is>
      </c>
      <c r="E212" s="98" t="n">
        <v>15</v>
      </c>
      <c r="F212" s="174" t="n">
        <v>353.42</v>
      </c>
      <c r="G212" s="100">
        <f>ROUND(E212*F212,2)</f>
        <v/>
      </c>
      <c r="H212" s="184">
        <f>G212/$G$232</f>
        <v/>
      </c>
      <c r="I212" s="174">
        <f>ROUND(F212*Прил.10!$D$13,2)</f>
        <v/>
      </c>
      <c r="J212" s="100">
        <f>ROUND(I212*E212,2)</f>
        <v/>
      </c>
      <c r="K212" s="124" t="n"/>
    </row>
    <row r="213" hidden="1" outlineLevel="1" ht="25.5" customHeight="1" s="73">
      <c r="A213" s="172" t="n">
        <v>181</v>
      </c>
      <c r="B213" s="102" t="inlineStr">
        <is>
          <t>Прайс из СД ОП</t>
        </is>
      </c>
      <c r="C213" s="171" t="inlineStr">
        <is>
          <t>В14  AER W R 200, Вытяжная установка ALTAIR</t>
        </is>
      </c>
      <c r="D213" s="172" t="inlineStr">
        <is>
          <t>шт.</t>
        </is>
      </c>
      <c r="E213" s="98" t="n">
        <v>1</v>
      </c>
      <c r="F213" s="174" t="n">
        <v>4950.76</v>
      </c>
      <c r="G213" s="100">
        <f>ROUND(E213*F213,2)</f>
        <v/>
      </c>
      <c r="H213" s="184">
        <f>G213/$G$232</f>
        <v/>
      </c>
      <c r="I213" s="174">
        <f>ROUND(F213*Прил.10!$D$13,2)</f>
        <v/>
      </c>
      <c r="J213" s="100">
        <f>ROUND(I213*E213,2)</f>
        <v/>
      </c>
      <c r="K213" s="124" t="n"/>
    </row>
    <row r="214" hidden="1" outlineLevel="1" ht="25.5" customHeight="1" s="73">
      <c r="A214" s="172" t="n">
        <v>182</v>
      </c>
      <c r="B214" s="102" t="inlineStr">
        <is>
          <t>Прайс из СД ОП</t>
        </is>
      </c>
      <c r="C214" s="171" t="inlineStr">
        <is>
          <t>В15  AER W R 200, Вытяжная установка ALTAIR</t>
        </is>
      </c>
      <c r="D214" s="172" t="inlineStr">
        <is>
          <t>шт.</t>
        </is>
      </c>
      <c r="E214" s="98" t="n">
        <v>1</v>
      </c>
      <c r="F214" s="174" t="n">
        <v>4950.76</v>
      </c>
      <c r="G214" s="100">
        <f>ROUND(E214*F214,2)</f>
        <v/>
      </c>
      <c r="H214" s="184">
        <f>G214/$G$232</f>
        <v/>
      </c>
      <c r="I214" s="174">
        <f>ROUND(F214*Прил.10!$D$13,2)</f>
        <v/>
      </c>
      <c r="J214" s="100">
        <f>ROUND(I214*E214,2)</f>
        <v/>
      </c>
      <c r="K214" s="124" t="n"/>
    </row>
    <row r="215" hidden="1" outlineLevel="1" ht="25.5" customHeight="1" s="73">
      <c r="A215" s="172" t="n">
        <v>183</v>
      </c>
      <c r="B215" s="102" t="inlineStr">
        <is>
          <t>Прайс из СД ОП</t>
        </is>
      </c>
      <c r="C215" s="171" t="inlineStr">
        <is>
          <t>В6 AER W R 200, Вытяжная установка ALTAIR</t>
        </is>
      </c>
      <c r="D215" s="172" t="inlineStr">
        <is>
          <t>шт.</t>
        </is>
      </c>
      <c r="E215" s="98" t="n">
        <v>1</v>
      </c>
      <c r="F215" s="174" t="n">
        <v>4950.76</v>
      </c>
      <c r="G215" s="100">
        <f>ROUND(E215*F215,2)</f>
        <v/>
      </c>
      <c r="H215" s="184">
        <f>G215/$G$232</f>
        <v/>
      </c>
      <c r="I215" s="174">
        <f>ROUND(F215*Прил.10!$D$13,2)</f>
        <v/>
      </c>
      <c r="J215" s="100">
        <f>ROUND(I215*E215,2)</f>
        <v/>
      </c>
      <c r="K215" s="124" t="n"/>
    </row>
    <row r="216" hidden="1" outlineLevel="1" ht="25.5" customHeight="1" s="73">
      <c r="A216" s="172" t="n">
        <v>184</v>
      </c>
      <c r="B216" s="102" t="inlineStr">
        <is>
          <t>Прайс из СД ОП</t>
        </is>
      </c>
      <c r="C216" s="171" t="inlineStr">
        <is>
          <t>Противопожарные клапана КЛОП-2(60)-НЗ-600x500-МВЕ(220)-Н.</t>
        </is>
      </c>
      <c r="D216" s="172" t="inlineStr">
        <is>
          <t>шт.</t>
        </is>
      </c>
      <c r="E216" s="98" t="n">
        <v>1</v>
      </c>
      <c r="F216" s="174" t="n">
        <v>4260.09</v>
      </c>
      <c r="G216" s="100">
        <f>ROUND(E216*F216,2)</f>
        <v/>
      </c>
      <c r="H216" s="184">
        <f>G216/$G$232</f>
        <v/>
      </c>
      <c r="I216" s="174">
        <f>ROUND(F216*Прил.10!$D$13,2)</f>
        <v/>
      </c>
      <c r="J216" s="100">
        <f>ROUND(I216*E216,2)</f>
        <v/>
      </c>
      <c r="K216" s="124" t="n"/>
    </row>
    <row r="217" hidden="1" outlineLevel="1" ht="25.5" customHeight="1" s="73">
      <c r="A217" s="172" t="n">
        <v>185</v>
      </c>
      <c r="B217" s="102" t="inlineStr">
        <is>
          <t>Прайс из СД ОП</t>
        </is>
      </c>
      <c r="C217" s="171" t="inlineStr">
        <is>
          <t>Противопожарные клапана КЛОП-2(60)-НЗ-600x600-МВЕ(220)-Н</t>
        </is>
      </c>
      <c r="D217" s="172" t="inlineStr">
        <is>
          <t>шт.</t>
        </is>
      </c>
      <c r="E217" s="98" t="n">
        <v>1</v>
      </c>
      <c r="F217" s="174" t="n">
        <v>4260.09</v>
      </c>
      <c r="G217" s="100">
        <f>ROUND(E217*F217,2)</f>
        <v/>
      </c>
      <c r="H217" s="184">
        <f>G217/$G$232</f>
        <v/>
      </c>
      <c r="I217" s="174">
        <f>ROUND(F217*Прил.10!$D$13,2)</f>
        <v/>
      </c>
      <c r="J217" s="100">
        <f>ROUND(I217*E217,2)</f>
        <v/>
      </c>
      <c r="K217" s="124" t="n"/>
    </row>
    <row r="218" hidden="1" outlineLevel="1" ht="25.5" customHeight="1" s="73">
      <c r="A218" s="172" t="n">
        <v>186</v>
      </c>
      <c r="B218" s="102" t="inlineStr">
        <is>
          <t>Прайс из СД ОП</t>
        </is>
      </c>
      <c r="C218" s="171" t="inlineStr">
        <is>
          <t>Противопожарные клапана КЛОП-2(60)-НО-600x400-МВ(220)-Н.</t>
        </is>
      </c>
      <c r="D218" s="172" t="inlineStr">
        <is>
          <t>шт.</t>
        </is>
      </c>
      <c r="E218" s="98" t="n">
        <v>1</v>
      </c>
      <c r="F218" s="174" t="n">
        <v>4260.09</v>
      </c>
      <c r="G218" s="100">
        <f>ROUND(E218*F218,2)</f>
        <v/>
      </c>
      <c r="H218" s="184">
        <f>G218/$G$232</f>
        <v/>
      </c>
      <c r="I218" s="174">
        <f>ROUND(F218*Прил.10!$D$13,2)</f>
        <v/>
      </c>
      <c r="J218" s="100">
        <f>ROUND(I218*E218,2)</f>
        <v/>
      </c>
      <c r="K218" s="124" t="n"/>
    </row>
    <row r="219" hidden="1" outlineLevel="1" ht="25.5" customHeight="1" s="73">
      <c r="A219" s="172" t="n">
        <v>187</v>
      </c>
      <c r="B219" s="102" t="inlineStr">
        <is>
          <t>Прайс из СД ОП</t>
        </is>
      </c>
      <c r="C219" s="171" t="inlineStr">
        <is>
          <t>В20  AER W R 160, Вытяжная установка ALTAIR</t>
        </is>
      </c>
      <c r="D219" s="172" t="inlineStr">
        <is>
          <t>шт.</t>
        </is>
      </c>
      <c r="E219" s="98" t="n">
        <v>1</v>
      </c>
      <c r="F219" s="174" t="n">
        <v>4152.6</v>
      </c>
      <c r="G219" s="100">
        <f>ROUND(E219*F219,2)</f>
        <v/>
      </c>
      <c r="H219" s="184">
        <f>G219/$G$232</f>
        <v/>
      </c>
      <c r="I219" s="174">
        <f>ROUND(F219*Прил.10!$D$13,2)</f>
        <v/>
      </c>
      <c r="J219" s="100">
        <f>ROUND(I219*E219,2)</f>
        <v/>
      </c>
      <c r="K219" s="124" t="n"/>
    </row>
    <row r="220" hidden="1" outlineLevel="1" ht="25.5" customHeight="1" s="73">
      <c r="A220" s="172" t="n">
        <v>188</v>
      </c>
      <c r="B220" s="102" t="inlineStr">
        <is>
          <t>Прайс из СД ОП</t>
        </is>
      </c>
      <c r="C220" s="171" t="inlineStr">
        <is>
          <t>В24  AER W R 160, Вытяжная установка ALTAIR</t>
        </is>
      </c>
      <c r="D220" s="172" t="inlineStr">
        <is>
          <t>шт.</t>
        </is>
      </c>
      <c r="E220" s="98" t="n">
        <v>1</v>
      </c>
      <c r="F220" s="174" t="n">
        <v>4152.6</v>
      </c>
      <c r="G220" s="100">
        <f>ROUND(E220*F220,2)</f>
        <v/>
      </c>
      <c r="H220" s="184">
        <f>G220/$G$232</f>
        <v/>
      </c>
      <c r="I220" s="174">
        <f>ROUND(F220*Прил.10!$D$13,2)</f>
        <v/>
      </c>
      <c r="J220" s="100">
        <f>ROUND(I220*E220,2)</f>
        <v/>
      </c>
      <c r="K220" s="124" t="n"/>
    </row>
    <row r="221" hidden="1" outlineLevel="1" s="73">
      <c r="A221" s="172" t="n">
        <v>189</v>
      </c>
      <c r="B221" s="102" t="inlineStr">
        <is>
          <t>Прайс из СД ОП</t>
        </is>
      </c>
      <c r="C221" s="171" t="inlineStr">
        <is>
          <t>Управляющий Блок Ротации.</t>
        </is>
      </c>
      <c r="D221" s="172" t="inlineStr">
        <is>
          <t>шт.</t>
        </is>
      </c>
      <c r="E221" s="98" t="n">
        <v>5</v>
      </c>
      <c r="F221" s="174" t="n">
        <v>789.87</v>
      </c>
      <c r="G221" s="100">
        <f>ROUND(E221*F221,2)</f>
        <v/>
      </c>
      <c r="H221" s="184">
        <f>G221/$G$232</f>
        <v/>
      </c>
      <c r="I221" s="174">
        <f>ROUND(F221*Прил.10!$D$13,2)</f>
        <v/>
      </c>
      <c r="J221" s="100">
        <f>ROUND(I221*E221,2)</f>
        <v/>
      </c>
      <c r="K221" s="124" t="n"/>
    </row>
    <row r="222" hidden="1" outlineLevel="1" ht="25.5" customHeight="1" s="73">
      <c r="A222" s="172" t="n">
        <v>190</v>
      </c>
      <c r="B222" s="102" t="inlineStr">
        <is>
          <t>Прайс из СД ОП</t>
        </is>
      </c>
      <c r="C222" s="171" t="inlineStr">
        <is>
          <t>Противопожарные клапана КЛОП-2(60)-НО-450x450-МВ(220)-Н.</t>
        </is>
      </c>
      <c r="D222" s="172" t="inlineStr">
        <is>
          <t>шт.</t>
        </is>
      </c>
      <c r="E222" s="98" t="n">
        <v>1</v>
      </c>
      <c r="F222" s="174" t="n">
        <v>3899.07</v>
      </c>
      <c r="G222" s="100">
        <f>ROUND(E222*F222,2)</f>
        <v/>
      </c>
      <c r="H222" s="184">
        <f>G222/$G$232</f>
        <v/>
      </c>
      <c r="I222" s="174">
        <f>ROUND(F222*Прил.10!$D$13,2)</f>
        <v/>
      </c>
      <c r="J222" s="100">
        <f>ROUND(I222*E222,2)</f>
        <v/>
      </c>
      <c r="K222" s="124" t="n"/>
    </row>
    <row r="223" hidden="1" outlineLevel="1" ht="25.5" customHeight="1" s="73">
      <c r="A223" s="172" t="n">
        <v>191</v>
      </c>
      <c r="B223" s="102" t="inlineStr">
        <is>
          <t>Прайс из СД ОП</t>
        </is>
      </c>
      <c r="C223" s="171" t="inlineStr">
        <is>
          <t>Противопожарные клапана КЛОП-2(60)-НО-350x350-МВ(220)-Н</t>
        </is>
      </c>
      <c r="D223" s="172" t="inlineStr">
        <is>
          <t>шт.</t>
        </is>
      </c>
      <c r="E223" s="98" t="n">
        <v>1</v>
      </c>
      <c r="F223" s="174" t="n">
        <v>3501.94</v>
      </c>
      <c r="G223" s="100">
        <f>ROUND(E223*F223,2)</f>
        <v/>
      </c>
      <c r="H223" s="184">
        <f>G223/$G$232</f>
        <v/>
      </c>
      <c r="I223" s="174">
        <f>ROUND(F223*Прил.10!$D$13,2)</f>
        <v/>
      </c>
      <c r="J223" s="100">
        <f>ROUND(I223*E223,2)</f>
        <v/>
      </c>
      <c r="K223" s="124" t="n"/>
    </row>
    <row r="224" hidden="1" outlineLevel="1" ht="25.5" customHeight="1" s="73">
      <c r="A224" s="172" t="n">
        <v>192</v>
      </c>
      <c r="B224" s="102" t="inlineStr">
        <is>
          <t>Прайс из СД ОП</t>
        </is>
      </c>
      <c r="C224" s="171" t="inlineStr">
        <is>
          <t>Вентилятор канальный прямоугольный FB 50-30.FB.E28.2E</t>
        </is>
      </c>
      <c r="D224" s="172" t="inlineStr">
        <is>
          <t>шт</t>
        </is>
      </c>
      <c r="E224" s="98" t="n">
        <v>1</v>
      </c>
      <c r="F224" s="174" t="n">
        <v>3103.43</v>
      </c>
      <c r="G224" s="100">
        <f>ROUND(E224*F224,2)</f>
        <v/>
      </c>
      <c r="H224" s="184">
        <f>G224/$G$232</f>
        <v/>
      </c>
      <c r="I224" s="174">
        <f>ROUND(F224*Прил.10!$D$13,2)</f>
        <v/>
      </c>
      <c r="J224" s="100">
        <f>ROUND(I224*E224,2)</f>
        <v/>
      </c>
      <c r="K224" s="124" t="n"/>
    </row>
    <row r="225" hidden="1" outlineLevel="1" s="73">
      <c r="A225" s="172" t="n">
        <v>193</v>
      </c>
      <c r="B225" s="102" t="inlineStr">
        <is>
          <t>Прайс из СД ОП</t>
        </is>
      </c>
      <c r="C225" s="171" t="inlineStr">
        <is>
          <t>Исполнительный Блок Ротации.</t>
        </is>
      </c>
      <c r="D225" s="172" t="inlineStr">
        <is>
          <t>шт.</t>
        </is>
      </c>
      <c r="E225" s="98" t="n">
        <v>10</v>
      </c>
      <c r="F225" s="174" t="n">
        <v>282.08</v>
      </c>
      <c r="G225" s="100">
        <f>ROUND(E225*F225,2)</f>
        <v/>
      </c>
      <c r="H225" s="184">
        <f>G225/$G$232</f>
        <v/>
      </c>
      <c r="I225" s="174">
        <f>ROUND(F225*Прил.10!$D$13,2)</f>
        <v/>
      </c>
      <c r="J225" s="100">
        <f>ROUND(I225*E225,2)</f>
        <v/>
      </c>
      <c r="K225" s="124" t="n"/>
    </row>
    <row r="226" hidden="1" outlineLevel="1" ht="25.5" customHeight="1" s="73">
      <c r="A226" s="172" t="n">
        <v>194</v>
      </c>
      <c r="B226" s="102" t="inlineStr">
        <is>
          <t>Прайс из СД ОП</t>
        </is>
      </c>
      <c r="C226" s="171" t="inlineStr">
        <is>
          <t>Канальный вентилятор для круглых каналов AER W R 200 FBR.E22A.2E</t>
        </is>
      </c>
      <c r="D226" s="172" t="inlineStr">
        <is>
          <t>шт</t>
        </is>
      </c>
      <c r="E226" s="98" t="n">
        <v>2</v>
      </c>
      <c r="F226" s="174" t="n">
        <v>975.72</v>
      </c>
      <c r="G226" s="100">
        <f>ROUND(E226*F226,2)</f>
        <v/>
      </c>
      <c r="H226" s="184">
        <f>G226/$G$232</f>
        <v/>
      </c>
      <c r="I226" s="174">
        <f>ROUND(F226*Прил.10!$D$13,2)</f>
        <v/>
      </c>
      <c r="J226" s="100">
        <f>ROUND(I226*E226,2)</f>
        <v/>
      </c>
      <c r="K226" s="124" t="n"/>
    </row>
    <row r="227" hidden="1" outlineLevel="1" ht="51" customHeight="1" s="73">
      <c r="A227" s="172" t="n">
        <v>195</v>
      </c>
      <c r="B227" s="102" t="inlineStr">
        <is>
          <t>63.1.01.03-0011</t>
        </is>
      </c>
      <c r="C227" s="171" t="inlineStr">
        <is>
          <t>Водонагреватели электрические емкостные с терморегулятором и системой защитной автоматики, мощность 6 кВт, объем бака 300 л</t>
        </is>
      </c>
      <c r="D227" s="172" t="inlineStr">
        <is>
          <t>компл</t>
        </is>
      </c>
      <c r="E227" s="98" t="n">
        <v>1</v>
      </c>
      <c r="F227" s="174" t="n">
        <v>2213.23</v>
      </c>
      <c r="G227" s="100">
        <f>ROUND(E227*F227,2)</f>
        <v/>
      </c>
      <c r="H227" s="184">
        <f>G227/$G$232</f>
        <v/>
      </c>
      <c r="I227" s="174">
        <f>ROUND(F227*Прил.10!$D$13,2)</f>
        <v/>
      </c>
      <c r="J227" s="100">
        <f>ROUND(I227*E227,2)</f>
        <v/>
      </c>
      <c r="K227" s="124" t="n"/>
    </row>
    <row r="228" hidden="1" outlineLevel="1" ht="25.5" customHeight="1" s="73">
      <c r="A228" s="172" t="n">
        <v>196</v>
      </c>
      <c r="B228" s="102" t="inlineStr">
        <is>
          <t>Прайс из СД ОП</t>
        </is>
      </c>
      <c r="C228" s="171" t="inlineStr">
        <is>
          <t>Канальный вентилятор для круглых каналов AER W R 160 FBR.E22A.2E</t>
        </is>
      </c>
      <c r="D228" s="172" t="inlineStr">
        <is>
          <t>шт</t>
        </is>
      </c>
      <c r="E228" s="98" t="n">
        <v>1</v>
      </c>
      <c r="F228" s="174" t="n">
        <v>934.34</v>
      </c>
      <c r="G228" s="100">
        <f>ROUND(E228*F228,2)</f>
        <v/>
      </c>
      <c r="H228" s="184">
        <f>G228/$G$232</f>
        <v/>
      </c>
      <c r="I228" s="174">
        <f>ROUND(F228*Прил.10!$D$13,2)</f>
        <v/>
      </c>
      <c r="J228" s="100">
        <f>ROUND(I228*E228,2)</f>
        <v/>
      </c>
      <c r="K228" s="124" t="n"/>
    </row>
    <row r="229" hidden="1" outlineLevel="1" ht="25.5" customHeight="1" s="73">
      <c r="A229" s="172" t="n">
        <v>197</v>
      </c>
      <c r="B229" s="102" t="inlineStr">
        <is>
          <t>Прайс из СД ОП</t>
        </is>
      </c>
      <c r="C229" s="171" t="inlineStr">
        <is>
          <t>В11. Канальный вентилятор для круглых каналов AER W R 250 FBR.E25.2E</t>
        </is>
      </c>
      <c r="D229" s="172" t="inlineStr">
        <is>
          <t>шт</t>
        </is>
      </c>
      <c r="E229" s="98" t="n">
        <v>1</v>
      </c>
      <c r="F229" s="174" t="n">
        <v>722.05</v>
      </c>
      <c r="G229" s="100">
        <f>ROUND(E229*F229,2)</f>
        <v/>
      </c>
      <c r="H229" s="184">
        <f>G229/$G$232</f>
        <v/>
      </c>
      <c r="I229" s="174">
        <f>ROUND(F229*Прил.10!$D$13,2)</f>
        <v/>
      </c>
      <c r="J229" s="100">
        <f>ROUND(I229*E229,2)</f>
        <v/>
      </c>
      <c r="K229" s="124" t="n"/>
    </row>
    <row r="230" hidden="1" outlineLevel="1" s="73">
      <c r="A230" s="172" t="n">
        <v>198</v>
      </c>
      <c r="B230" s="102" t="inlineStr">
        <is>
          <t>62.2.01.04-0009</t>
        </is>
      </c>
      <c r="C230" s="171" t="inlineStr">
        <is>
          <t>Посты управления кнопочные: КУ123-33У3</t>
        </is>
      </c>
      <c r="D230" s="172" t="inlineStr">
        <is>
          <t>шт</t>
        </is>
      </c>
      <c r="E230" s="98" t="n">
        <v>1</v>
      </c>
      <c r="F230" s="174" t="n">
        <v>1162.56</v>
      </c>
      <c r="G230" s="100">
        <f>ROUND(E230*F230,2)</f>
        <v/>
      </c>
      <c r="H230" s="184">
        <f>G230/$G$232</f>
        <v/>
      </c>
      <c r="I230" s="174">
        <f>ROUND(F230*Прил.10!$D$13,2)</f>
        <v/>
      </c>
      <c r="J230" s="100">
        <f>ROUND(I230*E230,2)</f>
        <v/>
      </c>
      <c r="K230" s="124" t="n"/>
    </row>
    <row r="231" collapsed="1" s="73">
      <c r="A231" s="105" t="n"/>
      <c r="B231" s="172" t="n"/>
      <c r="C231" s="171" t="inlineStr">
        <is>
          <t>Итого прочее оборудование</t>
        </is>
      </c>
      <c r="D231" s="172" t="n"/>
      <c r="E231" s="173" t="n"/>
      <c r="F231" s="174" t="n"/>
      <c r="G231" s="100">
        <f>SUM(G131:G230)</f>
        <v/>
      </c>
      <c r="H231" s="184">
        <f>G231/$G$232</f>
        <v/>
      </c>
      <c r="I231" s="100" t="n"/>
      <c r="J231" s="100">
        <f>SUM(J131:J230)</f>
        <v/>
      </c>
      <c r="K231" s="124" t="n"/>
    </row>
    <row r="232">
      <c r="A232" s="172" t="n"/>
      <c r="B232" s="172" t="n"/>
      <c r="C232" s="183" t="inlineStr">
        <is>
          <t>Итого по разделу «Оборудование»</t>
        </is>
      </c>
      <c r="D232" s="172" t="n"/>
      <c r="E232" s="173" t="n"/>
      <c r="F232" s="174" t="n"/>
      <c r="G232" s="100">
        <f>G130+G231</f>
        <v/>
      </c>
      <c r="H232" s="184">
        <f>(G130+G231)/G232</f>
        <v/>
      </c>
      <c r="I232" s="100" t="n"/>
      <c r="J232" s="100">
        <f>J231+J130</f>
        <v/>
      </c>
      <c r="K232" s="124" t="n"/>
    </row>
    <row r="233" ht="25.5" customHeight="1" s="73">
      <c r="A233" s="172" t="n"/>
      <c r="B233" s="172" t="n"/>
      <c r="C233" s="171" t="inlineStr">
        <is>
          <t>в том числе технологическое оборудование</t>
        </is>
      </c>
      <c r="D233" s="172" t="n"/>
      <c r="E233" s="173" t="n"/>
      <c r="F233" s="174" t="n"/>
      <c r="G233" s="100">
        <f>'Прил.6 Расчет ОБ'!G148</f>
        <v/>
      </c>
      <c r="H233" s="184">
        <f>G233/$G$232</f>
        <v/>
      </c>
      <c r="I233" s="100" t="n"/>
      <c r="J233" s="100">
        <f>ROUND(G233*Прил.10!$D$13,2)</f>
        <v/>
      </c>
      <c r="K233" s="124" t="n"/>
    </row>
    <row r="234" ht="14.25" customFormat="1" customHeight="1" s="71">
      <c r="A234" s="186" t="n"/>
      <c r="B234" s="202" t="inlineStr">
        <is>
          <t>Материалы</t>
        </is>
      </c>
      <c r="J234" s="203" t="n"/>
      <c r="K234" s="124" t="n"/>
    </row>
    <row r="235" ht="14.25" customFormat="1" customHeight="1" s="71">
      <c r="A235" s="172" t="n"/>
      <c r="B235" s="171" t="inlineStr">
        <is>
          <t>Основные материалы</t>
        </is>
      </c>
      <c r="C235" s="196" t="n"/>
      <c r="D235" s="196" t="n"/>
      <c r="E235" s="196" t="n"/>
      <c r="F235" s="196" t="n"/>
      <c r="G235" s="196" t="n"/>
      <c r="H235" s="197" t="n"/>
      <c r="I235" s="184" t="n"/>
      <c r="J235" s="184" t="n"/>
    </row>
    <row r="236" ht="25.5" customFormat="1" customHeight="1" s="71">
      <c r="A236" s="172" t="n">
        <v>199</v>
      </c>
      <c r="B236" s="96" t="inlineStr">
        <is>
          <t>04.1.02.05-0017</t>
        </is>
      </c>
      <c r="C236" s="171" t="inlineStr">
        <is>
          <t>Смеси бетонные тяжелого бетона (БСТ), класс В60 (М800)</t>
        </is>
      </c>
      <c r="D236" s="172" t="inlineStr">
        <is>
          <t>м3</t>
        </is>
      </c>
      <c r="E236" s="98" t="n">
        <v>3121.8612249596</v>
      </c>
      <c r="F236" s="190" t="n">
        <v>1563.97</v>
      </c>
      <c r="G236" s="100">
        <f>SUM(G237:G239)</f>
        <v/>
      </c>
      <c r="H236" s="184">
        <f>G236/$G$1097</f>
        <v/>
      </c>
      <c r="I236" s="100">
        <f>ROUND(F236*Прил.10!$D$12,2)</f>
        <v/>
      </c>
      <c r="J236" s="100">
        <f>ROUND(I236*E236,2)</f>
        <v/>
      </c>
    </row>
    <row r="237" hidden="1" outlineLevel="1" ht="25.5" customFormat="1" customHeight="1" s="71">
      <c r="A237" s="172" t="n"/>
      <c r="B237" s="96" t="inlineStr">
        <is>
          <t>04.1.02.05-0017</t>
        </is>
      </c>
      <c r="C237" s="171" t="inlineStr">
        <is>
          <t>Смеси бетонные тяжелого бетона (БСТ), класс В60 (М800)</t>
        </is>
      </c>
      <c r="D237" s="172" t="inlineStr">
        <is>
          <t>м3</t>
        </is>
      </c>
      <c r="E237" s="98" t="n">
        <v>3052.0989954388</v>
      </c>
      <c r="F237" s="190" t="n">
        <v>1563.97</v>
      </c>
      <c r="G237" s="100">
        <f>ROUND(E237*F237,2)</f>
        <v/>
      </c>
      <c r="H237" s="184">
        <f>G237/$G$1097</f>
        <v/>
      </c>
      <c r="I237" s="100" t="n"/>
      <c r="J237" s="100" t="n"/>
    </row>
    <row r="238" hidden="1" outlineLevel="1" ht="38.25" customFormat="1" customHeight="1" s="106">
      <c r="A238" s="172" t="n"/>
      <c r="B238" s="96" t="inlineStr">
        <is>
          <t>04.1.02.05-0023</t>
        </is>
      </c>
      <c r="C238" s="171" t="inlineStr">
        <is>
          <t>Смеси бетонные тяжелого бетона (БСТ), крупность заполнителя 10 мм, класс B7,5 (М100)</t>
        </is>
      </c>
      <c r="D238" s="172" t="inlineStr">
        <is>
          <t>м3</t>
        </is>
      </c>
      <c r="E238" s="98" t="n">
        <v>117.3</v>
      </c>
      <c r="F238" s="190" t="n">
        <v>600</v>
      </c>
      <c r="G238" s="100">
        <f>ROUND(E238*F238,2)</f>
        <v/>
      </c>
      <c r="H238" s="184">
        <f>G238/$G$1097</f>
        <v/>
      </c>
      <c r="I238" s="100" t="n"/>
      <c r="J238" s="100" t="n"/>
      <c r="L238" s="71" t="n"/>
    </row>
    <row r="239" hidden="1" outlineLevel="1" ht="38.25" customFormat="1" customHeight="1" s="106">
      <c r="A239" s="172" t="n"/>
      <c r="B239" s="96" t="inlineStr">
        <is>
          <t>04.1.02.05-0029</t>
        </is>
      </c>
      <c r="C239" s="171" t="inlineStr">
        <is>
          <t>Смеси бетонные тяжелого бетона (БСТ), крупность заполнителя 10 мм, класс B25 (М350)</t>
        </is>
      </c>
      <c r="D239" s="172" t="inlineStr">
        <is>
          <t>м3</t>
        </is>
      </c>
      <c r="E239" s="98" t="n">
        <v>51.77</v>
      </c>
      <c r="F239" s="190" t="n">
        <v>748.04</v>
      </c>
      <c r="G239" s="100">
        <f>ROUND(E239*F239,2)</f>
        <v/>
      </c>
      <c r="H239" s="184">
        <f>G239/$G$1097</f>
        <v/>
      </c>
      <c r="I239" s="100" t="n"/>
      <c r="J239" s="100" t="n"/>
    </row>
    <row r="240" collapsed="1" ht="25.5" customFormat="1" customHeight="1" s="71">
      <c r="A240" s="172" t="n">
        <v>200</v>
      </c>
      <c r="B240" s="96" t="inlineStr">
        <is>
          <t>04.3.01.09-0031</t>
        </is>
      </c>
      <c r="C240" s="171" t="inlineStr">
        <is>
          <t>Раствор кладочный Ветонит: "Jeres 140", цвет белый</t>
        </is>
      </c>
      <c r="D240" s="172" t="inlineStr">
        <is>
          <t>м3</t>
        </is>
      </c>
      <c r="E240" s="98" t="n">
        <v>624.18540628357</v>
      </c>
      <c r="F240" s="190" t="n">
        <v>4179.47</v>
      </c>
      <c r="G240" s="100">
        <f>SUM(G241:G247)</f>
        <v/>
      </c>
      <c r="H240" s="184">
        <f>G240/$G$1097</f>
        <v/>
      </c>
      <c r="I240" s="100">
        <f>ROUND(F240*Прил.10!$D$12,2)</f>
        <v/>
      </c>
      <c r="J240" s="100">
        <f>ROUND(I240*E240,2)</f>
        <v/>
      </c>
    </row>
    <row r="241" hidden="1" outlineLevel="1" ht="25.5" customFormat="1" customHeight="1" s="106">
      <c r="A241" s="172" t="n"/>
      <c r="B241" s="96" t="inlineStr">
        <is>
          <t>04.3.01.09-0031</t>
        </is>
      </c>
      <c r="C241" s="171" t="inlineStr">
        <is>
          <t>Раствор кладочный Ветонит: "Jeres 140", цвет белый</t>
        </is>
      </c>
      <c r="D241" s="172" t="inlineStr">
        <is>
          <t>м3</t>
        </is>
      </c>
      <c r="E241" s="98" t="n">
        <v>608.23189859566</v>
      </c>
      <c r="F241" s="190" t="n">
        <v>4179.47</v>
      </c>
      <c r="G241" s="100">
        <f>ROUND(E241*F241,2)</f>
        <v/>
      </c>
      <c r="H241" s="184">
        <f>G241/$G$1097</f>
        <v/>
      </c>
      <c r="I241" s="100" t="n"/>
      <c r="J241" s="100" t="n"/>
    </row>
    <row r="242" hidden="1" outlineLevel="1" ht="25.5" customFormat="1" customHeight="1" s="106">
      <c r="A242" s="172" t="n"/>
      <c r="B242" s="96" t="inlineStr">
        <is>
          <t>04.3.01.09-0011</t>
        </is>
      </c>
      <c r="C242" s="171" t="inlineStr">
        <is>
          <t>Раствор готовый кладочный, цементный, М25</t>
        </is>
      </c>
      <c r="D242" s="172" t="inlineStr">
        <is>
          <t>м3</t>
        </is>
      </c>
      <c r="E242" s="98" t="n">
        <v>18.07090438161</v>
      </c>
      <c r="F242" s="190" t="n">
        <v>463.3</v>
      </c>
      <c r="G242" s="100">
        <f>ROUND(E242*F242,2)</f>
        <v/>
      </c>
      <c r="H242" s="184">
        <f>G242/$G$1097</f>
        <v/>
      </c>
      <c r="I242" s="100" t="n"/>
      <c r="J242" s="100" t="n"/>
    </row>
    <row r="243" hidden="1" outlineLevel="1" ht="25.5" customFormat="1" customHeight="1" s="106">
      <c r="A243" s="172" t="n"/>
      <c r="B243" s="96" t="inlineStr">
        <is>
          <t>04.3.01.09-0012</t>
        </is>
      </c>
      <c r="C243" s="171" t="inlineStr">
        <is>
          <t>Раствор готовый кладочный, цементный, М50</t>
        </is>
      </c>
      <c r="D243" s="172" t="inlineStr">
        <is>
          <t>м3</t>
        </is>
      </c>
      <c r="E243" s="98" t="n">
        <v>0.247</v>
      </c>
      <c r="F243" s="190" t="n">
        <v>485.9</v>
      </c>
      <c r="G243" s="100">
        <f>ROUND(E243*F243,2)</f>
        <v/>
      </c>
      <c r="H243" s="184">
        <f>G243/$G$1097</f>
        <v/>
      </c>
      <c r="I243" s="100" t="n"/>
      <c r="J243" s="100" t="n"/>
    </row>
    <row r="244" hidden="1" outlineLevel="1" ht="25.5" customFormat="1" customHeight="1" s="106">
      <c r="A244" s="172" t="n"/>
      <c r="B244" s="96" t="inlineStr">
        <is>
          <t>04.3.01.09-0013</t>
        </is>
      </c>
      <c r="C244" s="171" t="inlineStr">
        <is>
          <t>Раствор готовый кладочный, цементный, М75</t>
        </is>
      </c>
      <c r="D244" s="172" t="inlineStr">
        <is>
          <t>м3</t>
        </is>
      </c>
      <c r="E244" s="98" t="n">
        <v>2.79</v>
      </c>
      <c r="F244" s="190" t="n">
        <v>496.4</v>
      </c>
      <c r="G244" s="100">
        <f>ROUND(E244*F244,2)</f>
        <v/>
      </c>
      <c r="H244" s="184">
        <f>G244/$G$1097</f>
        <v/>
      </c>
      <c r="I244" s="100" t="n"/>
      <c r="J244" s="100" t="n"/>
    </row>
    <row r="245" hidden="1" outlineLevel="1" ht="25.5" customFormat="1" customHeight="1" s="106">
      <c r="A245" s="172" t="n"/>
      <c r="B245" s="96" t="inlineStr">
        <is>
          <t>04.3.01.09-0014</t>
        </is>
      </c>
      <c r="C245" s="171" t="inlineStr">
        <is>
          <t>Раствор готовый кладочный, цементный, М100</t>
        </is>
      </c>
      <c r="D245" s="172" t="inlineStr">
        <is>
          <t>м3</t>
        </is>
      </c>
      <c r="E245" s="98" t="n">
        <v>78.79386</v>
      </c>
      <c r="F245" s="190" t="n">
        <v>519.8</v>
      </c>
      <c r="G245" s="100">
        <f>ROUND(E245*F245,2)</f>
        <v/>
      </c>
      <c r="H245" s="184">
        <f>G245/$G$1097</f>
        <v/>
      </c>
      <c r="I245" s="100" t="n"/>
      <c r="J245" s="100" t="n"/>
    </row>
    <row r="246" hidden="1" outlineLevel="1" ht="25.5" customFormat="1" customHeight="1" s="106">
      <c r="A246" s="172" t="n"/>
      <c r="B246" s="96" t="inlineStr">
        <is>
          <t>04.3.01.09-0016</t>
        </is>
      </c>
      <c r="C246" s="171" t="inlineStr">
        <is>
          <t>Раствор готовый кладочный, цементный, М200</t>
        </is>
      </c>
      <c r="D246" s="172" t="inlineStr">
        <is>
          <t>м3</t>
        </is>
      </c>
      <c r="E246" s="98" t="n">
        <v>25.4803</v>
      </c>
      <c r="F246" s="190" t="n">
        <v>600</v>
      </c>
      <c r="G246" s="100">
        <f>ROUND(E246*F246,2)</f>
        <v/>
      </c>
      <c r="H246" s="184">
        <f>G246/$G$1097</f>
        <v/>
      </c>
      <c r="I246" s="100" t="n"/>
      <c r="J246" s="100" t="n"/>
    </row>
    <row r="247" hidden="1" outlineLevel="1" ht="25.5" customFormat="1" customHeight="1" s="106">
      <c r="A247" s="172" t="n"/>
      <c r="B247" s="96" t="inlineStr">
        <is>
          <t>04.3.01.09-0023</t>
        </is>
      </c>
      <c r="C247" s="171" t="inlineStr">
        <is>
          <t>Раствор отделочный тяжелый цементный, состав 1:3</t>
        </is>
      </c>
      <c r="D247" s="172" t="inlineStr">
        <is>
          <t>м3</t>
        </is>
      </c>
      <c r="E247" s="98" t="n">
        <v>1.1162</v>
      </c>
      <c r="F247" s="190" t="n">
        <v>497</v>
      </c>
      <c r="G247" s="100">
        <f>ROUND(E247*F247,2)</f>
        <v/>
      </c>
      <c r="H247" s="184">
        <f>G247/$G$1097</f>
        <v/>
      </c>
      <c r="I247" s="100" t="n"/>
      <c r="J247" s="100" t="n"/>
    </row>
    <row r="248" collapsed="1" ht="63.75" customFormat="1" customHeight="1" s="71">
      <c r="A248" s="172" t="n">
        <v>201</v>
      </c>
      <c r="B248" s="96" t="inlineStr">
        <is>
          <t>07.2.05.02-0101</t>
        </is>
      </c>
      <c r="C248" s="171" t="inlineStr">
        <is>
          <t>Панели чердачного перекрытия каркасные из оцинкованной стали, тип ССК-ПЧП, с заполнением плитным утеплителем, пароизоляцией, обшивкой с двух сторон ЦСП, толщиной 290 мм</t>
        </is>
      </c>
      <c r="D248" s="172" t="inlineStr">
        <is>
          <t>м2</t>
        </is>
      </c>
      <c r="E248" s="98" t="n">
        <v>2199</v>
      </c>
      <c r="F248" s="190" t="n">
        <v>1054.07</v>
      </c>
      <c r="G248" s="100">
        <f>ROUND(E248*F248,2)</f>
        <v/>
      </c>
      <c r="H248" s="184">
        <f>G248/$G$1097</f>
        <v/>
      </c>
      <c r="I248" s="100">
        <f>ROUND(F248*Прил.10!$D$12,2)</f>
        <v/>
      </c>
      <c r="J248" s="100">
        <f>ROUND(I248*E248,2)</f>
        <v/>
      </c>
    </row>
    <row r="249" ht="25.5" customFormat="1" customHeight="1" s="71">
      <c r="A249" s="172" t="n">
        <v>202</v>
      </c>
      <c r="B249" s="96" t="inlineStr">
        <is>
          <t>08.4.03.03-0001</t>
        </is>
      </c>
      <c r="C249" s="171" t="inlineStr">
        <is>
          <t>Сталь арматурная рифленая свариваемая, класс А500С, диаметр 6 мм</t>
        </is>
      </c>
      <c r="D249" s="172" t="inlineStr">
        <is>
          <t>т</t>
        </is>
      </c>
      <c r="E249" s="98" t="n">
        <v>357.58880047896</v>
      </c>
      <c r="F249" s="190" t="n">
        <v>6213.48</v>
      </c>
      <c r="G249" s="100">
        <f>SUM(G250:G261)</f>
        <v/>
      </c>
      <c r="H249" s="184">
        <f>G249/$G$1097</f>
        <v/>
      </c>
      <c r="I249" s="100">
        <f>ROUND(F249*Прил.10!$D$12,2)</f>
        <v/>
      </c>
      <c r="J249" s="100">
        <f>ROUND(I249*E249,2)</f>
        <v/>
      </c>
    </row>
    <row r="250" hidden="1" outlineLevel="1" ht="25.5" customFormat="1" customHeight="1" s="106">
      <c r="A250" s="172" t="n"/>
      <c r="B250" s="96" t="inlineStr">
        <is>
          <t>08.4.03.03-0001</t>
        </is>
      </c>
      <c r="C250" s="171" t="inlineStr">
        <is>
          <t>Сталь арматурная рифленая свариваемая, класс А500С, диаметр 6 мм</t>
        </is>
      </c>
      <c r="D250" s="172" t="inlineStr">
        <is>
          <t>т</t>
        </is>
      </c>
      <c r="E250" s="98" t="n">
        <v>144.94000085951</v>
      </c>
      <c r="F250" s="190" t="n">
        <v>6213.48</v>
      </c>
      <c r="G250" s="100">
        <f>ROUND(E250*F250,2)</f>
        <v/>
      </c>
      <c r="H250" s="184">
        <f>G250/$G$1097</f>
        <v/>
      </c>
      <c r="I250" s="100" t="n"/>
      <c r="J250" s="100" t="n"/>
    </row>
    <row r="251" hidden="1" outlineLevel="1" ht="38.25" customFormat="1" customHeight="1" s="106">
      <c r="A251" s="172" t="n"/>
      <c r="B251" s="96" t="inlineStr">
        <is>
          <t>08.4.03.03-0032</t>
        </is>
      </c>
      <c r="C251" s="171" t="inlineStr">
        <is>
          <t>Сталь арматурная, горячекатаная, периодического профиля, класс А-III, диаметр 12 мм</t>
        </is>
      </c>
      <c r="D251" s="172" t="inlineStr">
        <is>
          <t>т</t>
        </is>
      </c>
      <c r="E251" s="98" t="n">
        <v>99.137</v>
      </c>
      <c r="F251" s="190" t="n">
        <v>7997.23</v>
      </c>
      <c r="G251" s="100">
        <f>ROUND(E251*F251,2)</f>
        <v/>
      </c>
      <c r="H251" s="184">
        <f>G251/$G$1097</f>
        <v/>
      </c>
      <c r="I251" s="100" t="n"/>
      <c r="J251" s="100" t="n"/>
    </row>
    <row r="252" hidden="1" outlineLevel="1" ht="38.25" customFormat="1" customHeight="1" s="106">
      <c r="A252" s="172" t="n"/>
      <c r="B252" s="96" t="inlineStr">
        <is>
          <t>08.4.03.03-0036</t>
        </is>
      </c>
      <c r="C252" s="171" t="inlineStr">
        <is>
          <t>Сталь арматурная, горячекатаная, периодического профиля, класс А-III, диаметр 25-28 мм</t>
        </is>
      </c>
      <c r="D252" s="172" t="inlineStr">
        <is>
          <t>т</t>
        </is>
      </c>
      <c r="E252" s="98" t="n">
        <v>21.799</v>
      </c>
      <c r="F252" s="190" t="n">
        <v>7792.12</v>
      </c>
      <c r="G252" s="100">
        <f>ROUND(E252*F252,2)</f>
        <v/>
      </c>
      <c r="H252" s="184">
        <f>G252/$G$1097</f>
        <v/>
      </c>
      <c r="I252" s="100" t="n"/>
      <c r="J252" s="100" t="n"/>
    </row>
    <row r="253" hidden="1" outlineLevel="1" ht="25.5" customFormat="1" customHeight="1" s="106">
      <c r="A253" s="172" t="n"/>
      <c r="B253" s="96" t="inlineStr">
        <is>
          <t>08.4.03.03-0011</t>
        </is>
      </c>
      <c r="C253" s="171" t="inlineStr">
        <is>
          <t>Сталь арматурная рифленая свариваемая, класс А500С, диаметр 32 мм</t>
        </is>
      </c>
      <c r="D253" s="172" t="inlineStr">
        <is>
          <t>т</t>
        </is>
      </c>
      <c r="E253" s="98" t="n">
        <v>25.565</v>
      </c>
      <c r="F253" s="190" t="n">
        <v>5457.78</v>
      </c>
      <c r="G253" s="100">
        <f>ROUND(E253*F253,2)</f>
        <v/>
      </c>
      <c r="H253" s="184">
        <f>G253/$G$1097</f>
        <v/>
      </c>
      <c r="I253" s="100" t="n"/>
      <c r="J253" s="100" t="n"/>
    </row>
    <row r="254" hidden="1" outlineLevel="1" ht="38.25" customFormat="1" customHeight="1" s="106">
      <c r="A254" s="172" t="n"/>
      <c r="B254" s="96" t="inlineStr">
        <is>
          <t>08.4.03.03-0035</t>
        </is>
      </c>
      <c r="C254" s="171" t="inlineStr">
        <is>
          <t>Сталь арматурная, горячекатаная, периодического профиля, класс А-III, диаметр 20-22 мм</t>
        </is>
      </c>
      <c r="D254" s="172" t="inlineStr">
        <is>
          <t>т</t>
        </is>
      </c>
      <c r="E254" s="98" t="n">
        <v>10.703</v>
      </c>
      <c r="F254" s="190" t="n">
        <v>7917</v>
      </c>
      <c r="G254" s="100">
        <f>ROUND(E254*F254,2)</f>
        <v/>
      </c>
      <c r="H254" s="184">
        <f>G254/$G$1097</f>
        <v/>
      </c>
      <c r="I254" s="100" t="n"/>
      <c r="J254" s="100" t="n"/>
    </row>
    <row r="255" hidden="1" outlineLevel="1" ht="25.5" customFormat="1" customHeight="1" s="106">
      <c r="A255" s="172" t="n"/>
      <c r="B255" s="96" t="inlineStr">
        <is>
          <t>08.4.03.03-0006</t>
        </is>
      </c>
      <c r="C255" s="171" t="inlineStr">
        <is>
          <t>Сталь арматурная рифленая свариваемая, класс А500С, диаметр 16 мм</t>
        </is>
      </c>
      <c r="D255" s="172" t="inlineStr">
        <is>
          <t>т</t>
        </is>
      </c>
      <c r="E255" s="98" t="n">
        <v>10.917</v>
      </c>
      <c r="F255" s="190" t="n">
        <v>5488.69</v>
      </c>
      <c r="G255" s="100">
        <f>ROUND(E255*F255,2)</f>
        <v/>
      </c>
      <c r="H255" s="184">
        <f>G255/$G$1097</f>
        <v/>
      </c>
      <c r="I255" s="100" t="n"/>
      <c r="J255" s="100" t="n"/>
    </row>
    <row r="256" hidden="1" outlineLevel="1" ht="25.5" customFormat="1" customHeight="1" s="106">
      <c r="A256" s="172" t="n"/>
      <c r="B256" s="96" t="inlineStr">
        <is>
          <t>08.4.03.03-0010</t>
        </is>
      </c>
      <c r="C256" s="171" t="inlineStr">
        <is>
          <t>Сталь арматурная рифленая свариваемая, класс А500С, диаметр 28 мм</t>
        </is>
      </c>
      <c r="D256" s="172" t="inlineStr">
        <is>
          <t>т</t>
        </is>
      </c>
      <c r="E256" s="98" t="n">
        <v>10.603</v>
      </c>
      <c r="F256" s="190" t="n">
        <v>5488.69</v>
      </c>
      <c r="G256" s="100">
        <f>ROUND(E256*F256,2)</f>
        <v/>
      </c>
      <c r="H256" s="184">
        <f>G256/$G$1097</f>
        <v/>
      </c>
      <c r="I256" s="100" t="n"/>
      <c r="J256" s="100" t="n"/>
    </row>
    <row r="257" hidden="1" outlineLevel="1" ht="38.25" customFormat="1" customHeight="1" s="106">
      <c r="A257" s="172" t="n"/>
      <c r="B257" s="96" t="inlineStr">
        <is>
          <t>08.4.03.03-0034</t>
        </is>
      </c>
      <c r="C257" s="171" t="inlineStr">
        <is>
          <t>Сталь арматурная, горячекатаная, периодического профиля, класс А-III, диаметр 16-18 мм</t>
        </is>
      </c>
      <c r="D257" s="172" t="inlineStr">
        <is>
          <t>т</t>
        </is>
      </c>
      <c r="E257" s="98" t="n">
        <v>1.051</v>
      </c>
      <c r="F257" s="190" t="n">
        <v>7956.21</v>
      </c>
      <c r="G257" s="100">
        <f>ROUND(E257*F257,2)</f>
        <v/>
      </c>
      <c r="H257" s="184">
        <f>G257/$G$1097</f>
        <v/>
      </c>
      <c r="I257" s="100" t="n"/>
      <c r="J257" s="100" t="n"/>
    </row>
    <row r="258" hidden="1" outlineLevel="1" ht="25.5" customFormat="1" customHeight="1" s="106">
      <c r="A258" s="172" t="n"/>
      <c r="B258" s="96" t="inlineStr">
        <is>
          <t>08.4.03.03-0009</t>
        </is>
      </c>
      <c r="C258" s="171" t="inlineStr">
        <is>
          <t>Сталь арматурная рифленая свариваемая, класс А500С, диаметр 25 мм</t>
        </is>
      </c>
      <c r="D258" s="172" t="inlineStr">
        <is>
          <t>т</t>
        </is>
      </c>
      <c r="E258" s="98" t="n">
        <v>0.605</v>
      </c>
      <c r="F258" s="190" t="n">
        <v>5488.69</v>
      </c>
      <c r="G258" s="100">
        <f>ROUND(E258*F258,2)</f>
        <v/>
      </c>
      <c r="H258" s="184">
        <f>G258/$G$1097</f>
        <v/>
      </c>
      <c r="I258" s="100" t="n"/>
      <c r="J258" s="100" t="n"/>
    </row>
    <row r="259" hidden="1" outlineLevel="1" ht="38.25" customFormat="1" customHeight="1" s="106">
      <c r="A259" s="172" t="n"/>
      <c r="B259" s="96" t="inlineStr">
        <is>
          <t>08.4.03.03-0031</t>
        </is>
      </c>
      <c r="C259" s="171" t="inlineStr">
        <is>
          <t>Сталь арматурная, горячекатаная, периодического профиля, класс А-III, диаметр 10 мм</t>
        </is>
      </c>
      <c r="D259" s="172" t="inlineStr">
        <is>
          <t>т</t>
        </is>
      </c>
      <c r="E259" s="98" t="n">
        <v>0.3292068</v>
      </c>
      <c r="F259" s="190" t="n">
        <v>8014.15</v>
      </c>
      <c r="G259" s="100">
        <f>ROUND(E259*F259,2)</f>
        <v/>
      </c>
      <c r="H259" s="184">
        <f>G259/$G$1097</f>
        <v/>
      </c>
      <c r="I259" s="100" t="n"/>
      <c r="J259" s="100" t="n"/>
    </row>
    <row r="260" hidden="1" outlineLevel="1" ht="25.5" customFormat="1" customHeight="1" s="106">
      <c r="A260" s="172" t="n"/>
      <c r="B260" s="96" t="inlineStr">
        <is>
          <t>08.4.03.03-0008</t>
        </is>
      </c>
      <c r="C260" s="171" t="inlineStr">
        <is>
          <t>Сталь арматурная рифленая свариваемая, класс А500С, диаметр 20 мм</t>
        </is>
      </c>
      <c r="D260" s="172" t="inlineStr">
        <is>
          <t>т</t>
        </is>
      </c>
      <c r="E260" s="98" t="n">
        <v>0.195</v>
      </c>
      <c r="F260" s="190" t="n">
        <v>5488.69</v>
      </c>
      <c r="G260" s="100">
        <f>ROUND(E260*F260,2)</f>
        <v/>
      </c>
      <c r="H260" s="184">
        <f>G260/$G$1097</f>
        <v/>
      </c>
      <c r="I260" s="100" t="n"/>
      <c r="J260" s="100" t="n"/>
    </row>
    <row r="261" hidden="1" outlineLevel="1" ht="25.5" customFormat="1" customHeight="1" s="106">
      <c r="A261" s="172" t="n"/>
      <c r="B261" s="96" t="inlineStr">
        <is>
          <t>08.4.03.03-0003</t>
        </is>
      </c>
      <c r="C261" s="171" t="inlineStr">
        <is>
          <t>Сталь арматурная рифленая свариваемая, класс А500С, диаметр 10 мм</t>
        </is>
      </c>
      <c r="D261" s="172" t="inlineStr">
        <is>
          <t>т</t>
        </is>
      </c>
      <c r="E261" s="98" t="n">
        <v>0.144</v>
      </c>
      <c r="F261" s="190" t="n">
        <v>5802.77</v>
      </c>
      <c r="G261" s="100">
        <f>ROUND(E261*F261,2)</f>
        <v/>
      </c>
      <c r="H261" s="184">
        <f>G261/$G$1097</f>
        <v/>
      </c>
      <c r="I261" s="100" t="n"/>
      <c r="J261" s="100" t="n"/>
    </row>
    <row r="262" collapsed="1" ht="38.25" customFormat="1" customHeight="1" s="71">
      <c r="A262" s="172" t="n">
        <v>203</v>
      </c>
      <c r="B262" s="96" t="inlineStr">
        <is>
          <t>04.3.02.02-0202</t>
        </is>
      </c>
      <c r="C262" s="171" t="inlineStr">
        <is>
          <t>Состав трехкомпонентный полимерцементный для устройства напольных покрытий</t>
        </is>
      </c>
      <c r="D262" s="172" t="inlineStr">
        <is>
          <t>кг</t>
        </is>
      </c>
      <c r="E262" s="98" t="n">
        <v>6655.7754</v>
      </c>
      <c r="F262" s="190" t="n">
        <v>319.86</v>
      </c>
      <c r="G262" s="100">
        <f>ROUND(E262*F262,2)</f>
        <v/>
      </c>
      <c r="H262" s="184">
        <f>G262/$G$1097</f>
        <v/>
      </c>
      <c r="I262" s="100">
        <f>ROUND(F262*Прил.10!$D$12,2)</f>
        <v/>
      </c>
      <c r="J262" s="100">
        <f>ROUND(I262*E262,2)</f>
        <v/>
      </c>
    </row>
    <row r="263" ht="63.75" customFormat="1" customHeight="1" s="71">
      <c r="A263" s="172" t="n">
        <v>204</v>
      </c>
      <c r="B263" s="96" t="inlineStr">
        <is>
          <t>20.3.03.04-0034</t>
        </is>
      </c>
      <c r="C263" s="171" t="inlineStr">
        <is>
          <t>Светильники с люминесцентными лампами для общественных зданий и производственных помещений, подвесные, без отражателя, типа ЛСП-03ВЕх-2x80 (Н4Т4Л-2x80)</t>
        </is>
      </c>
      <c r="D263" s="172" t="inlineStr">
        <is>
          <t>шт</t>
        </is>
      </c>
      <c r="E263" s="98" t="n">
        <v>696.12141400312</v>
      </c>
      <c r="F263" s="190" t="n">
        <v>2833.94</v>
      </c>
      <c r="G263" s="100">
        <f>SUM(G264:G268)</f>
        <v/>
      </c>
      <c r="H263" s="184">
        <f>G263/$G$1097</f>
        <v/>
      </c>
      <c r="I263" s="100">
        <f>ROUND(F263*Прил.10!$D$12,2)</f>
        <v/>
      </c>
      <c r="J263" s="100">
        <f>ROUND(I263*E263,2)</f>
        <v/>
      </c>
    </row>
    <row r="264" hidden="1" outlineLevel="1" ht="63.75" customFormat="1" customHeight="1" s="106">
      <c r="A264" s="172" t="n"/>
      <c r="B264" s="96" t="inlineStr">
        <is>
          <t>20.3.03.04-0034</t>
        </is>
      </c>
      <c r="C264" s="171" t="inlineStr">
        <is>
          <t>Светильники с люминесцентными лампами для общественных зданий и производственных помещений, подвесные, без отражателя, типа ЛСП-03ВЕх-2x80 (Н4Т4Л-2x80)</t>
        </is>
      </c>
      <c r="D264" s="172" t="inlineStr">
        <is>
          <t>шт</t>
        </is>
      </c>
      <c r="E264" s="98" t="n">
        <v>535.4378529834</v>
      </c>
      <c r="F264" s="190" t="n">
        <v>2833.94</v>
      </c>
      <c r="G264" s="100">
        <f>ROUND(E264*F264,2)</f>
        <v/>
      </c>
      <c r="H264" s="184">
        <f>G264/$G$1097</f>
        <v/>
      </c>
      <c r="I264" s="100" t="n"/>
      <c r="J264" s="100" t="n"/>
    </row>
    <row r="265" hidden="1" outlineLevel="1" ht="51" customFormat="1" customHeight="1" s="106">
      <c r="A265" s="172" t="n"/>
      <c r="B265" s="96" t="inlineStr">
        <is>
          <t>20.3.03.04-0152</t>
        </is>
      </c>
      <c r="C265" s="171" t="inlineStr">
        <is>
          <t>Светильник с люминесцентными лампами INOX 2х36 ES1, накладной, IP66, из нержавеющей стали толщиной 0,8 мм, с блоком резервного питания</t>
        </is>
      </c>
      <c r="D265" s="172" t="inlineStr">
        <is>
          <t>шт</t>
        </is>
      </c>
      <c r="E265" s="98" t="n">
        <v>140</v>
      </c>
      <c r="F265" s="190" t="n">
        <v>2271.19</v>
      </c>
      <c r="G265" s="100">
        <f>ROUND(E265*F265,2)</f>
        <v/>
      </c>
      <c r="H265" s="184">
        <f>G265/$G$1097</f>
        <v/>
      </c>
      <c r="I265" s="100" t="n"/>
      <c r="J265" s="100" t="n"/>
    </row>
    <row r="266" hidden="1" outlineLevel="1" ht="51" customFormat="1" customHeight="1" s="106">
      <c r="A266" s="172" t="n"/>
      <c r="B266" s="96" t="inlineStr">
        <is>
          <t>20.3.03.04-0151</t>
        </is>
      </c>
      <c r="C266" s="171" t="inlineStr">
        <is>
          <t>Светильник с люминесцентными лампами INOX 2х18 HFR c ЭПРА, накладной, IP65, из нержавеющей стали толщиной 0,8 мм, с блоком аварийного питания</t>
        </is>
      </c>
      <c r="D266" s="172" t="inlineStr">
        <is>
          <t>шт</t>
        </is>
      </c>
      <c r="E266" s="98" t="n">
        <v>59</v>
      </c>
      <c r="F266" s="190" t="n">
        <v>1502.5</v>
      </c>
      <c r="G266" s="100">
        <f>ROUND(E266*F266,2)</f>
        <v/>
      </c>
      <c r="H266" s="184">
        <f>G266/$G$1097</f>
        <v/>
      </c>
      <c r="I266" s="100" t="n"/>
      <c r="J266" s="100" t="n"/>
    </row>
    <row r="267" hidden="1" outlineLevel="1" ht="38.25" customFormat="1" customHeight="1" s="106">
      <c r="A267" s="172" t="n"/>
      <c r="B267" s="96" t="inlineStr">
        <is>
          <t>20.3.03.04-0261</t>
        </is>
      </c>
      <c r="C267" s="171" t="inlineStr">
        <is>
          <t>Светильники люминесцентные потолочные ARS/S 4х18 HF ES1 с ЭПРА, с аварийным блоком</t>
        </is>
      </c>
      <c r="D267" s="172" t="inlineStr">
        <is>
          <t>шт</t>
        </is>
      </c>
      <c r="E267" s="98" t="n">
        <v>18</v>
      </c>
      <c r="F267" s="190" t="n">
        <v>1384.69</v>
      </c>
      <c r="G267" s="100">
        <f>ROUND(E267*F267,2)</f>
        <v/>
      </c>
      <c r="H267" s="184">
        <f>G267/$G$1097</f>
        <v/>
      </c>
      <c r="I267" s="100" t="n"/>
      <c r="J267" s="100" t="n"/>
    </row>
    <row r="268" hidden="1" outlineLevel="1" ht="38.25" customFormat="1" customHeight="1" s="106">
      <c r="A268" s="172" t="n"/>
      <c r="B268" s="96" t="inlineStr">
        <is>
          <t>20.3.03.04-0379</t>
        </is>
      </c>
      <c r="C268" s="171" t="inlineStr">
        <is>
          <t>Светильники люминесцентные с опаловым рассеивателем встраиваемые типа: OPL/R 436 с ЭМПРА</t>
        </is>
      </c>
      <c r="D268" s="172" t="inlineStr">
        <is>
          <t>шт</t>
        </is>
      </c>
      <c r="E268" s="98" t="n">
        <v>35</v>
      </c>
      <c r="F268" s="190" t="n">
        <v>680.83</v>
      </c>
      <c r="G268" s="100">
        <f>ROUND(E268*F268,2)</f>
        <v/>
      </c>
      <c r="H268" s="184">
        <f>G268/$G$1097</f>
        <v/>
      </c>
      <c r="I268" s="100" t="n"/>
      <c r="J268" s="100" t="n"/>
    </row>
    <row r="269" collapsed="1" ht="51" customFormat="1" customHeight="1" s="71">
      <c r="A269" s="172" t="n">
        <v>205</v>
      </c>
      <c r="B269" s="96" t="inlineStr">
        <is>
          <t>05.1.05.10-0057</t>
        </is>
      </c>
      <c r="C269" s="171" t="inlineStr">
        <is>
          <t>Сваи забивные железобетонные цельные сплошного квадратного сечения для опор мостов С 8-35Т7, бетон B25 (М350), объем 1,0 м3, расход арматуры 370 кг</t>
        </is>
      </c>
      <c r="D269" s="172" t="inlineStr">
        <is>
          <t>м3</t>
        </is>
      </c>
      <c r="E269" s="98" t="n">
        <v>414.3</v>
      </c>
      <c r="F269" s="190" t="n">
        <v>4635.51</v>
      </c>
      <c r="G269" s="100">
        <f>ROUND(E269*F269,2)</f>
        <v/>
      </c>
      <c r="H269" s="184">
        <f>G269/$G$1097</f>
        <v/>
      </c>
      <c r="I269" s="100">
        <f>ROUND(F269*Прил.10!$D$12,2)</f>
        <v/>
      </c>
      <c r="J269" s="100">
        <f>ROUND(I269*E269,2)</f>
        <v/>
      </c>
    </row>
    <row r="270" ht="38.25" customFormat="1" customHeight="1" s="71">
      <c r="A270" s="172" t="n">
        <v>206</v>
      </c>
      <c r="B270" s="96" t="inlineStr">
        <is>
          <t>04.3.02.01-0414</t>
        </is>
      </c>
      <c r="C270" s="171" t="inlineStr">
        <is>
          <t>Смеси сухие для наливных полов, марка: «Ветонит» 4000, универсальный выравниватель</t>
        </is>
      </c>
      <c r="D270" s="172" t="inlineStr">
        <is>
          <t>т</t>
        </is>
      </c>
      <c r="E270" s="98" t="n">
        <v>88.21196999999999</v>
      </c>
      <c r="F270" s="190" t="n">
        <v>17328.8</v>
      </c>
      <c r="G270" s="100">
        <f>ROUND(E270*F270,2)</f>
        <v/>
      </c>
      <c r="H270" s="184">
        <f>G270/$G$1097</f>
        <v/>
      </c>
      <c r="I270" s="100">
        <f>ROUND(F270*Прил.10!$D$12,2)</f>
        <v/>
      </c>
      <c r="J270" s="100">
        <f>ROUND(I270*E270,2)</f>
        <v/>
      </c>
    </row>
    <row r="271" ht="38.25" customFormat="1" customHeight="1" s="71">
      <c r="A271" s="172" t="n">
        <v>207</v>
      </c>
      <c r="B271" s="96" t="inlineStr">
        <is>
          <t>12.1.02.15-0095</t>
        </is>
      </c>
      <c r="C271" s="171" t="inlineStr">
        <is>
          <t>Материал рулонный на основе этилен-пропиленовых каучуков толщиной 1,1 мм, огнестойкий</t>
        </is>
      </c>
      <c r="D271" s="172" t="inlineStr">
        <is>
          <t>м2</t>
        </is>
      </c>
      <c r="E271" s="98" t="n">
        <v>9443.5136066138</v>
      </c>
      <c r="F271" s="190" t="n">
        <v>145.15</v>
      </c>
      <c r="G271" s="100">
        <f>SUM(G272:G273)</f>
        <v/>
      </c>
      <c r="H271" s="184">
        <f>G271/$G$1097</f>
        <v/>
      </c>
      <c r="I271" s="100">
        <f>ROUND(F271*Прил.10!$D$12,2)</f>
        <v/>
      </c>
      <c r="J271" s="100">
        <f>ROUND(I271*E271,2)</f>
        <v/>
      </c>
    </row>
    <row r="272" hidden="1" outlineLevel="1" ht="38.25" customFormat="1" customHeight="1" s="106">
      <c r="A272" s="172" t="n"/>
      <c r="B272" s="96" t="inlineStr">
        <is>
          <t>12.1.02.15-0095</t>
        </is>
      </c>
      <c r="C272" s="171" t="inlineStr">
        <is>
          <t>Материал рулонный на основе этилен-пропиленовых каучуков толщиной 1,1 мм, огнестойкий</t>
        </is>
      </c>
      <c r="D272" s="172" t="inlineStr">
        <is>
          <t>м2</t>
        </is>
      </c>
      <c r="E272" s="98" t="n">
        <v>9439.200000000001</v>
      </c>
      <c r="F272" s="190" t="n">
        <v>145.15</v>
      </c>
      <c r="G272" s="100">
        <f>ROUND(E272*F272,2)</f>
        <v/>
      </c>
      <c r="H272" s="184">
        <f>G272/$G$1097</f>
        <v/>
      </c>
      <c r="I272" s="100" t="n"/>
      <c r="J272" s="100" t="n"/>
    </row>
    <row r="273" hidden="1" outlineLevel="1" ht="25.5" customFormat="1" customHeight="1" s="106">
      <c r="A273" s="172" t="n"/>
      <c r="B273" s="96" t="inlineStr">
        <is>
          <t>12.1.02.15-0001</t>
        </is>
      </c>
      <c r="C273" s="171" t="inlineStr">
        <is>
          <t>Барьер ОС ГЧ ЭМС (ТУ 5774-007-17925162-2002)</t>
        </is>
      </c>
      <c r="D273" s="172" t="inlineStr">
        <is>
          <t>м2</t>
        </is>
      </c>
      <c r="E273" s="98" t="n">
        <v>13.92</v>
      </c>
      <c r="F273" s="190" t="n">
        <v>44.98</v>
      </c>
      <c r="G273" s="100">
        <f>ROUND(E273*F273,2)</f>
        <v/>
      </c>
      <c r="H273" s="184">
        <f>G273/$G$1097</f>
        <v/>
      </c>
      <c r="I273" s="100" t="n"/>
      <c r="J273" s="100" t="n"/>
    </row>
    <row r="274" collapsed="1" ht="14.25" customFormat="1" customHeight="1" s="71">
      <c r="A274" s="172" t="n">
        <v>208</v>
      </c>
      <c r="B274" s="96" t="inlineStr">
        <is>
          <t>14.5.11.06-0007</t>
        </is>
      </c>
      <c r="C274" s="171" t="inlineStr">
        <is>
          <t>Шпатлевка: Ветонит V, цвет серый</t>
        </is>
      </c>
      <c r="D274" s="172" t="inlineStr">
        <is>
          <t>т</t>
        </is>
      </c>
      <c r="E274" s="98" t="n">
        <v>93.4404</v>
      </c>
      <c r="F274" s="190" t="n">
        <v>12586.61</v>
      </c>
      <c r="G274" s="100">
        <f>ROUND(E274*F274,2)</f>
        <v/>
      </c>
      <c r="H274" s="184">
        <f>G274/$G$1097</f>
        <v/>
      </c>
      <c r="I274" s="100">
        <f>ROUND(F274*Прил.10!$D$12,2)</f>
        <v/>
      </c>
      <c r="J274" s="100">
        <f>ROUND(I274*E274,2)</f>
        <v/>
      </c>
    </row>
    <row r="275" ht="25.5" customFormat="1" customHeight="1" s="71">
      <c r="A275" s="172" t="n">
        <v>209</v>
      </c>
      <c r="B275" s="96" t="inlineStr">
        <is>
          <t>21.1.06.10-0139</t>
        </is>
      </c>
      <c r="C275" s="171" t="inlineStr">
        <is>
          <t>Кабель силовой с медными жилами ПвПнг(A)-FRHF 5х35-1000</t>
        </is>
      </c>
      <c r="D275" s="172" t="inlineStr">
        <is>
          <t>1000 м</t>
        </is>
      </c>
      <c r="E275" s="98" t="n">
        <v>7.7252475964248</v>
      </c>
      <c r="F275" s="190" t="n">
        <v>145394.87</v>
      </c>
      <c r="G275" s="100">
        <f>SUM(G276:G302)</f>
        <v/>
      </c>
      <c r="H275" s="184">
        <f>G275/$G$1097</f>
        <v/>
      </c>
      <c r="I275" s="100">
        <f>ROUND(F275*Прил.10!$D$12,2)</f>
        <v/>
      </c>
      <c r="J275" s="100">
        <f>ROUND(I275*E275,2)</f>
        <v/>
      </c>
    </row>
    <row r="276" hidden="1" outlineLevel="1" ht="25.5" customFormat="1" customHeight="1" s="106">
      <c r="A276" s="172" t="n"/>
      <c r="B276" s="96" t="inlineStr">
        <is>
          <t>21.1.06.10-0412</t>
        </is>
      </c>
      <c r="C276" s="171" t="inlineStr">
        <is>
          <t>Кабель силовой с медными жилами ВВГнг(A)-LS 5х25мк(N, PE)-1000</t>
        </is>
      </c>
      <c r="D276" s="172" t="inlineStr">
        <is>
          <t>1000 м</t>
        </is>
      </c>
      <c r="E276" s="98" t="n">
        <v>1.9451400176636</v>
      </c>
      <c r="F276" s="190" t="n">
        <v>145394.87</v>
      </c>
      <c r="G276" s="100">
        <f>ROUND(E276*F276,2)</f>
        <v/>
      </c>
      <c r="H276" s="184">
        <f>G276/$G$1097</f>
        <v/>
      </c>
      <c r="I276" s="100" t="n"/>
      <c r="J276" s="100" t="n"/>
    </row>
    <row r="277" hidden="1" outlineLevel="1" ht="25.5" customFormat="1" customHeight="1" s="106">
      <c r="A277" s="172" t="n"/>
      <c r="B277" s="96" t="inlineStr">
        <is>
          <t>21.1.06.10-0204</t>
        </is>
      </c>
      <c r="C277" s="171" t="inlineStr">
        <is>
          <t>Кабель силовой с медными жилами ВВГнг(A)-FRLS 5х25мк(N, PE)-1000</t>
        </is>
      </c>
      <c r="D277" s="172" t="inlineStr">
        <is>
          <t>1000 м</t>
        </is>
      </c>
      <c r="E277" s="98" t="n">
        <v>1.19748</v>
      </c>
      <c r="F277" s="190" t="n">
        <v>206980.2</v>
      </c>
      <c r="G277" s="100">
        <f>ROUND(E277*F277,2)</f>
        <v/>
      </c>
      <c r="H277" s="184">
        <f>G277/$G$1097</f>
        <v/>
      </c>
      <c r="I277" s="100" t="n"/>
      <c r="J277" s="100" t="n"/>
    </row>
    <row r="278" hidden="1" outlineLevel="1" ht="25.5" customFormat="1" customHeight="1" s="106">
      <c r="A278" s="172" t="n"/>
      <c r="B278" s="96" t="inlineStr">
        <is>
          <t>21.1.06.10-0414</t>
        </is>
      </c>
      <c r="C278" s="171" t="inlineStr">
        <is>
          <t>Кабель силовой с медными жилами ВВГнг(A)-LS 5х50мк(N, PE)-1000</t>
        </is>
      </c>
      <c r="D278" s="172" t="inlineStr">
        <is>
          <t>1000 м</t>
        </is>
      </c>
      <c r="E278" s="98" t="n">
        <v>0.26928</v>
      </c>
      <c r="F278" s="190" t="n">
        <v>278224.35</v>
      </c>
      <c r="G278" s="100">
        <f>ROUND(E278*F278,2)</f>
        <v/>
      </c>
      <c r="H278" s="184">
        <f>G278/$G$1097</f>
        <v/>
      </c>
      <c r="I278" s="100" t="n"/>
      <c r="J278" s="100" t="n"/>
    </row>
    <row r="279" hidden="1" outlineLevel="1" ht="25.5" customFormat="1" customHeight="1" s="106">
      <c r="A279" s="172" t="n"/>
      <c r="B279" s="96" t="inlineStr">
        <is>
          <t>21.1.06.10-0413</t>
        </is>
      </c>
      <c r="C279" s="171" t="inlineStr">
        <is>
          <t>Кабель силовой с медными жилами ВВГнг(A)-LS 5х35мк(N, PE)-1000</t>
        </is>
      </c>
      <c r="D279" s="172" t="inlineStr">
        <is>
          <t>1000 м</t>
        </is>
      </c>
      <c r="E279" s="98" t="n">
        <v>0.2805</v>
      </c>
      <c r="F279" s="190" t="n">
        <v>192571.37</v>
      </c>
      <c r="G279" s="100">
        <f>ROUND(E279*F279,2)</f>
        <v/>
      </c>
      <c r="H279" s="184">
        <f>G279/$G$1097</f>
        <v/>
      </c>
      <c r="I279" s="100" t="n"/>
      <c r="J279" s="100" t="n"/>
    </row>
    <row r="280" hidden="1" outlineLevel="1" ht="25.5" customFormat="1" customHeight="1" s="106">
      <c r="A280" s="172" t="n"/>
      <c r="B280" s="96" t="inlineStr">
        <is>
          <t>21.1.06.10-0169</t>
        </is>
      </c>
      <c r="C280" s="171" t="inlineStr">
        <is>
          <t>Кабель силовой с медными жилами ВВГнг(A)-FRLS 3х2,5ок-1000</t>
        </is>
      </c>
      <c r="D280" s="172" t="inlineStr">
        <is>
          <t>1000 м</t>
        </is>
      </c>
      <c r="E280" s="98" t="n">
        <v>1.55292</v>
      </c>
      <c r="F280" s="190" t="n">
        <v>24712.04</v>
      </c>
      <c r="G280" s="100">
        <f>ROUND(E280*F280,2)</f>
        <v/>
      </c>
      <c r="H280" s="184">
        <f>G280/$G$1097</f>
        <v/>
      </c>
      <c r="I280" s="100" t="n"/>
      <c r="J280" s="100" t="n"/>
    </row>
    <row r="281" hidden="1" outlineLevel="1" ht="25.5" customFormat="1" customHeight="1" s="106">
      <c r="A281" s="172" t="n"/>
      <c r="B281" s="96" t="inlineStr">
        <is>
          <t>21.1.06.10-0170</t>
        </is>
      </c>
      <c r="C281" s="171" t="inlineStr">
        <is>
          <t>Кабель силовой с медными жилами ВВГнг(A)-FRLS 3х4ок-1000</t>
        </is>
      </c>
      <c r="D281" s="172" t="inlineStr">
        <is>
          <t>1000 м</t>
        </is>
      </c>
      <c r="E281" s="98" t="n">
        <v>1.0863</v>
      </c>
      <c r="F281" s="190" t="n">
        <v>33979.03</v>
      </c>
      <c r="G281" s="100">
        <f>ROUND(E281*F281,2)</f>
        <v/>
      </c>
      <c r="H281" s="184">
        <f>G281/$G$1097</f>
        <v/>
      </c>
      <c r="I281" s="100" t="n"/>
      <c r="J281" s="100" t="n"/>
    </row>
    <row r="282" hidden="1" outlineLevel="1" ht="25.5" customFormat="1" customHeight="1" s="106">
      <c r="A282" s="172" t="n"/>
      <c r="B282" s="96" t="inlineStr">
        <is>
          <t>21.1.06.10-0378</t>
        </is>
      </c>
      <c r="C282" s="171" t="inlineStr">
        <is>
          <t>Кабель силовой с медными жилами ВВГнг(A)-LS 3х4ок-1000</t>
        </is>
      </c>
      <c r="D282" s="172" t="inlineStr">
        <is>
          <t>1000 м</t>
        </is>
      </c>
      <c r="E282" s="98" t="n">
        <v>1.68912</v>
      </c>
      <c r="F282" s="190" t="n">
        <v>20634.54</v>
      </c>
      <c r="G282" s="100">
        <f>ROUND(E282*F282,2)</f>
        <v/>
      </c>
      <c r="H282" s="184">
        <f>G282/$G$1097</f>
        <v/>
      </c>
      <c r="I282" s="100" t="n"/>
      <c r="J282" s="100" t="n"/>
    </row>
    <row r="283" hidden="1" outlineLevel="1" ht="25.5" customFormat="1" customHeight="1" s="106">
      <c r="A283" s="172" t="n"/>
      <c r="B283" s="96" t="inlineStr">
        <is>
          <t>21.1.06.10-0392</t>
        </is>
      </c>
      <c r="C283" s="171" t="inlineStr">
        <is>
          <t>Кабель силовой с медными жилами ВВГнг(A)-LS 4х2,5ок(N)-1000</t>
        </is>
      </c>
      <c r="D283" s="172" t="inlineStr">
        <is>
          <t>1000 м</t>
        </is>
      </c>
      <c r="E283" s="98" t="n">
        <v>1.82988</v>
      </c>
      <c r="F283" s="190" t="n">
        <v>17706.44</v>
      </c>
      <c r="G283" s="100">
        <f>ROUND(E283*F283,2)</f>
        <v/>
      </c>
      <c r="H283" s="184">
        <f>G283/$G$1097</f>
        <v/>
      </c>
      <c r="I283" s="100" t="n"/>
      <c r="J283" s="100" t="n"/>
    </row>
    <row r="284" hidden="1" outlineLevel="1" ht="25.5" customFormat="1" customHeight="1" s="106">
      <c r="A284" s="172" t="n"/>
      <c r="B284" s="96" t="inlineStr">
        <is>
          <t>21.1.06.10-0160</t>
        </is>
      </c>
      <c r="C284" s="171" t="inlineStr">
        <is>
          <t>Кабель силовой с медными жилами ВВГнг(A)-FRLS 2х16мк(N)-1000</t>
        </is>
      </c>
      <c r="D284" s="172" t="inlineStr">
        <is>
          <t>1000 м</t>
        </is>
      </c>
      <c r="E284" s="98" t="n">
        <v>0.4284</v>
      </c>
      <c r="F284" s="190" t="n">
        <v>70052.94</v>
      </c>
      <c r="G284" s="100">
        <f>ROUND(E284*F284,2)</f>
        <v/>
      </c>
      <c r="H284" s="184">
        <f>G284/$G$1097</f>
        <v/>
      </c>
      <c r="I284" s="100" t="n"/>
      <c r="J284" s="100" t="n"/>
    </row>
    <row r="285" hidden="1" outlineLevel="1" ht="25.5" customFormat="1" customHeight="1" s="106">
      <c r="A285" s="172" t="n"/>
      <c r="B285" s="96" t="inlineStr">
        <is>
          <t>21.1.06.10-0203</t>
        </is>
      </c>
      <c r="C285" s="171" t="inlineStr">
        <is>
          <t>Кабель силовой с медными жилами ВВГнг(A)-FRLS 5х16мк(N, PE)-1000</t>
        </is>
      </c>
      <c r="D285" s="172" t="inlineStr">
        <is>
          <t>1000 м</t>
        </is>
      </c>
      <c r="E285" s="98" t="n">
        <v>0.204</v>
      </c>
      <c r="F285" s="190" t="n">
        <v>138894.95</v>
      </c>
      <c r="G285" s="100">
        <f>ROUND(E285*F285,2)</f>
        <v/>
      </c>
      <c r="H285" s="184">
        <f>G285/$G$1097</f>
        <v/>
      </c>
      <c r="I285" s="100" t="n"/>
      <c r="J285" s="100" t="n"/>
    </row>
    <row r="286" hidden="1" outlineLevel="1" ht="25.5" customFormat="1" customHeight="1" s="106">
      <c r="A286" s="172" t="n"/>
      <c r="B286" s="96" t="inlineStr">
        <is>
          <t>21.1.06.10-0398</t>
        </is>
      </c>
      <c r="C286" s="171" t="inlineStr">
        <is>
          <t>Кабель силовой с медными жилами ВВГнг(A)-LS 4х35мк(N)-1000</t>
        </is>
      </c>
      <c r="D286" s="172" t="inlineStr">
        <is>
          <t>1000 м</t>
        </is>
      </c>
      <c r="E286" s="98" t="n">
        <v>0.17136</v>
      </c>
      <c r="F286" s="190" t="n">
        <v>156765.85</v>
      </c>
      <c r="G286" s="100">
        <f>ROUND(E286*F286,2)</f>
        <v/>
      </c>
      <c r="H286" s="184">
        <f>G286/$G$1097</f>
        <v/>
      </c>
      <c r="I286" s="100" t="n"/>
      <c r="J286" s="100" t="n"/>
    </row>
    <row r="287" hidden="1" outlineLevel="1" ht="25.5" customFormat="1" customHeight="1" s="106">
      <c r="A287" s="172" t="n"/>
      <c r="B287" s="96" t="inlineStr">
        <is>
          <t>21.1.06.10-0202</t>
        </is>
      </c>
      <c r="C287" s="171" t="inlineStr">
        <is>
          <t>Кабель силовой с медными жилами ВВГнг(A)-FRLS 5х10ок(N, PE)-1000</t>
        </is>
      </c>
      <c r="D287" s="172" t="inlineStr">
        <is>
          <t>1000 м</t>
        </is>
      </c>
      <c r="E287" s="98" t="n">
        <v>0.28356</v>
      </c>
      <c r="F287" s="190" t="n">
        <v>94514.88</v>
      </c>
      <c r="G287" s="100">
        <f>ROUND(E287*F287,2)</f>
        <v/>
      </c>
      <c r="H287" s="184">
        <f>G287/$G$1097</f>
        <v/>
      </c>
      <c r="I287" s="100" t="n"/>
      <c r="J287" s="100" t="n"/>
    </row>
    <row r="288" hidden="1" outlineLevel="1" ht="25.5" customFormat="1" customHeight="1" s="106">
      <c r="A288" s="172" t="n"/>
      <c r="B288" s="96" t="inlineStr">
        <is>
          <t>21.1.06.10-0377</t>
        </is>
      </c>
      <c r="C288" s="171" t="inlineStr">
        <is>
          <t>Кабель силовой с медными жилами ВВГнг(A)-LS 3х2,5ок(N, PE)-1000</t>
        </is>
      </c>
      <c r="D288" s="172" t="inlineStr">
        <is>
          <t>1000 м</t>
        </is>
      </c>
      <c r="E288" s="98" t="n">
        <v>1.82886</v>
      </c>
      <c r="F288" s="190" t="n">
        <v>14498.24</v>
      </c>
      <c r="G288" s="100">
        <f>ROUND(E288*F288,2)</f>
        <v/>
      </c>
      <c r="H288" s="184">
        <f>G288/$G$1097</f>
        <v/>
      </c>
      <c r="I288" s="100" t="n"/>
      <c r="J288" s="100" t="n"/>
    </row>
    <row r="289" hidden="1" outlineLevel="1" ht="25.5" customFormat="1" customHeight="1" s="106">
      <c r="A289" s="172" t="n"/>
      <c r="B289" s="96" t="inlineStr">
        <is>
          <t>21.1.06.10-0408</t>
        </is>
      </c>
      <c r="C289" s="171" t="inlineStr">
        <is>
          <t>Кабель силовой с медными жилами ВВГнг(A)-LS 5х4ок(N, PE)-1000</t>
        </is>
      </c>
      <c r="D289" s="172" t="inlineStr">
        <is>
          <t>1000 м</t>
        </is>
      </c>
      <c r="E289" s="98" t="n">
        <v>0.8486399999999999</v>
      </c>
      <c r="F289" s="190" t="n">
        <v>31015.17</v>
      </c>
      <c r="G289" s="100">
        <f>ROUND(E289*F289,2)</f>
        <v/>
      </c>
      <c r="H289" s="184">
        <f>G289/$G$1097</f>
        <v/>
      </c>
      <c r="I289" s="100" t="n"/>
      <c r="J289" s="100" t="n"/>
    </row>
    <row r="290" hidden="1" outlineLevel="1" ht="25.5" customFormat="1" customHeight="1" s="106">
      <c r="A290" s="172" t="n"/>
      <c r="B290" s="96" t="inlineStr">
        <is>
          <t>21.1.06.10-0411</t>
        </is>
      </c>
      <c r="C290" s="171" t="inlineStr">
        <is>
          <t>Кабель силовой с медными жилами ВВГнг(A)-LS 5х16мк(N, PE)-1000</t>
        </is>
      </c>
      <c r="D290" s="172" t="inlineStr">
        <is>
          <t>1000 м</t>
        </is>
      </c>
      <c r="E290" s="98" t="n">
        <v>0.255</v>
      </c>
      <c r="F290" s="190" t="n">
        <v>98440.41</v>
      </c>
      <c r="G290" s="100">
        <f>ROUND(E290*F290,2)</f>
        <v/>
      </c>
      <c r="H290" s="184">
        <f>G290/$G$1097</f>
        <v/>
      </c>
      <c r="I290" s="100" t="n"/>
      <c r="J290" s="100" t="n"/>
    </row>
    <row r="291" hidden="1" outlineLevel="1" ht="25.5" customFormat="1" customHeight="1" s="106">
      <c r="A291" s="172" t="n"/>
      <c r="B291" s="96" t="inlineStr">
        <is>
          <t>21.1.06.10-0397</t>
        </is>
      </c>
      <c r="C291" s="171" t="inlineStr">
        <is>
          <t>Кабель силовой с медными жилами ВВГнг(A)-LS 4х25мк(N)-1000</t>
        </is>
      </c>
      <c r="D291" s="172" t="inlineStr">
        <is>
          <t>1000 м</t>
        </is>
      </c>
      <c r="E291" s="98" t="n">
        <v>0.17136</v>
      </c>
      <c r="F291" s="190" t="n">
        <v>121634.7</v>
      </c>
      <c r="G291" s="100">
        <f>ROUND(E291*F291,2)</f>
        <v/>
      </c>
      <c r="H291" s="184">
        <f>G291/$G$1097</f>
        <v/>
      </c>
      <c r="I291" s="100" t="n"/>
      <c r="J291" s="100" t="n"/>
    </row>
    <row r="292" hidden="1" outlineLevel="1" ht="25.5" customFormat="1" customHeight="1" s="106">
      <c r="A292" s="172" t="n"/>
      <c r="B292" s="96" t="inlineStr">
        <is>
          <t>21.1.06.10-0410</t>
        </is>
      </c>
      <c r="C292" s="171" t="inlineStr">
        <is>
          <t>Кабель силовой с медными жилами ВВГнг(A)-LS 5х10ок(N, PE)-1000</t>
        </is>
      </c>
      <c r="D292" s="172" t="inlineStr">
        <is>
          <t>1000 м</t>
        </is>
      </c>
      <c r="E292" s="98" t="n">
        <v>0.28968</v>
      </c>
      <c r="F292" s="190" t="n">
        <v>63006.77</v>
      </c>
      <c r="G292" s="100">
        <f>ROUND(E292*F292,2)</f>
        <v/>
      </c>
      <c r="H292" s="184">
        <f>G292/$G$1097</f>
        <v/>
      </c>
      <c r="I292" s="100" t="n"/>
      <c r="J292" s="100" t="n"/>
    </row>
    <row r="293" hidden="1" outlineLevel="1" ht="25.5" customFormat="1" customHeight="1" s="106">
      <c r="A293" s="172" t="n"/>
      <c r="B293" s="96" t="inlineStr">
        <is>
          <t>21.1.06.10-0409</t>
        </is>
      </c>
      <c r="C293" s="171" t="inlineStr">
        <is>
          <t>Кабель силовой с медными жилами ВВГнг(A)-LS 5х6ок(N, PE)-1000</t>
        </is>
      </c>
      <c r="D293" s="172" t="inlineStr">
        <is>
          <t>1000 м</t>
        </is>
      </c>
      <c r="E293" s="98" t="n">
        <v>0.36414</v>
      </c>
      <c r="F293" s="190" t="n">
        <v>41260.08</v>
      </c>
      <c r="G293" s="100">
        <f>ROUND(E293*F293,2)</f>
        <v/>
      </c>
      <c r="H293" s="184">
        <f>G293/$G$1097</f>
        <v/>
      </c>
      <c r="I293" s="100" t="n"/>
      <c r="J293" s="100" t="n"/>
    </row>
    <row r="294" hidden="1" outlineLevel="1" ht="25.5" customFormat="1" customHeight="1" s="106">
      <c r="A294" s="172" t="n"/>
      <c r="B294" s="96" t="inlineStr">
        <is>
          <t>21.1.06.10-0158</t>
        </is>
      </c>
      <c r="C294" s="171" t="inlineStr">
        <is>
          <t>Кабель силовой с медными жилами ВВГнг(A)-FRLS 2х6ок(N)-1000</t>
        </is>
      </c>
      <c r="D294" s="172" t="inlineStr">
        <is>
          <t>1000 м</t>
        </is>
      </c>
      <c r="E294" s="98" t="n">
        <v>0.3825</v>
      </c>
      <c r="F294" s="190" t="n">
        <v>34718.04</v>
      </c>
      <c r="G294" s="100">
        <f>ROUND(E294*F294,2)</f>
        <v/>
      </c>
      <c r="H294" s="184">
        <f>G294/$G$1097</f>
        <v/>
      </c>
      <c r="I294" s="100" t="n"/>
      <c r="J294" s="100" t="n"/>
    </row>
    <row r="295" hidden="1" outlineLevel="1" ht="25.5" customFormat="1" customHeight="1" s="106">
      <c r="A295" s="172" t="n"/>
      <c r="B295" s="96" t="inlineStr">
        <is>
          <t>21.1.06.10-0167</t>
        </is>
      </c>
      <c r="C295" s="171" t="inlineStr">
        <is>
          <t>Кабель силовой с медными жилами ВВГнг(A)-FRLS 3х1,5ок-1000</t>
        </is>
      </c>
      <c r="D295" s="172" t="inlineStr">
        <is>
          <t>1000 м</t>
        </is>
      </c>
      <c r="E295" s="98" t="n">
        <v>0.663</v>
      </c>
      <c r="F295" s="190" t="n">
        <v>19862.94</v>
      </c>
      <c r="G295" s="100">
        <f>ROUND(E295*F295,2)</f>
        <v/>
      </c>
      <c r="H295" s="184">
        <f>G295/$G$1097</f>
        <v/>
      </c>
      <c r="I295" s="100" t="n"/>
      <c r="J295" s="100" t="n"/>
    </row>
    <row r="296" hidden="1" outlineLevel="1" ht="25.5" customFormat="1" customHeight="1" s="106">
      <c r="A296" s="172" t="n"/>
      <c r="B296" s="96" t="inlineStr">
        <is>
          <t>21.1.06.10-0393</t>
        </is>
      </c>
      <c r="C296" s="171" t="inlineStr">
        <is>
          <t>Кабель силовой с медными жилами ВВГнг(A)-LS 4х4ок(N)-1000</t>
        </is>
      </c>
      <c r="D296" s="172" t="inlineStr">
        <is>
          <t>1000 м</t>
        </is>
      </c>
      <c r="E296" s="98" t="n">
        <v>0.4896</v>
      </c>
      <c r="F296" s="190" t="n">
        <v>26301.07</v>
      </c>
      <c r="G296" s="100">
        <f>ROUND(E296*F296,2)</f>
        <v/>
      </c>
      <c r="H296" s="184">
        <f>G296/$G$1097</f>
        <v/>
      </c>
      <c r="I296" s="100" t="n"/>
      <c r="J296" s="100" t="n"/>
    </row>
    <row r="297" hidden="1" outlineLevel="1" ht="25.5" customFormat="1" customHeight="1" s="106">
      <c r="A297" s="172" t="n"/>
      <c r="B297" s="96" t="inlineStr">
        <is>
          <t>21.1.06.10-0394</t>
        </is>
      </c>
      <c r="C297" s="171" t="inlineStr">
        <is>
          <t>Кабель силовой с медными жилами ВВГнг(A)-LS 4х6ок(N)-1000</t>
        </is>
      </c>
      <c r="D297" s="172" t="inlineStr">
        <is>
          <t>1000 м</t>
        </is>
      </c>
      <c r="E297" s="98" t="n">
        <v>0.306</v>
      </c>
      <c r="F297" s="190" t="n">
        <v>34013.16</v>
      </c>
      <c r="G297" s="100">
        <f>ROUND(E297*F297,2)</f>
        <v/>
      </c>
      <c r="H297" s="184">
        <f>G297/$G$1097</f>
        <v/>
      </c>
      <c r="I297" s="100" t="n"/>
      <c r="J297" s="100" t="n"/>
    </row>
    <row r="298" hidden="1" outlineLevel="1" ht="25.5" customFormat="1" customHeight="1" s="106">
      <c r="A298" s="172" t="n"/>
      <c r="B298" s="96" t="inlineStr">
        <is>
          <t>21.1.06.10-0396</t>
        </is>
      </c>
      <c r="C298" s="171" t="inlineStr">
        <is>
          <t>Кабель силовой с медными жилами ВВГнг(A)-LS 4х16мк(N)-1000</t>
        </is>
      </c>
      <c r="D298" s="172" t="inlineStr">
        <is>
          <t>1000 м</t>
        </is>
      </c>
      <c r="E298" s="98" t="n">
        <v>0.08568000000000001</v>
      </c>
      <c r="F298" s="190" t="n">
        <v>82707.8</v>
      </c>
      <c r="G298" s="100">
        <f>ROUND(E298*F298,2)</f>
        <v/>
      </c>
      <c r="H298" s="184">
        <f>G298/$G$1097</f>
        <v/>
      </c>
      <c r="I298" s="100" t="n"/>
      <c r="J298" s="100" t="n"/>
    </row>
    <row r="299" hidden="1" outlineLevel="1" ht="25.5" customFormat="1" customHeight="1" s="106">
      <c r="A299" s="172" t="n"/>
      <c r="B299" s="96" t="inlineStr">
        <is>
          <t>21.1.06.10-0157</t>
        </is>
      </c>
      <c r="C299" s="171" t="inlineStr">
        <is>
          <t>Кабель силовой с медными жилами ВВГнг(A)-FRLS 2х4ок(N)-1000</t>
        </is>
      </c>
      <c r="D299" s="172" t="inlineStr">
        <is>
          <t>1000 м</t>
        </is>
      </c>
      <c r="E299" s="98" t="n">
        <v>0.2499</v>
      </c>
      <c r="F299" s="190" t="n">
        <v>27152.37</v>
      </c>
      <c r="G299" s="100">
        <f>ROUND(E299*F299,2)</f>
        <v/>
      </c>
      <c r="H299" s="184">
        <f>G299/$G$1097</f>
        <v/>
      </c>
      <c r="I299" s="100" t="n"/>
      <c r="J299" s="100" t="n"/>
    </row>
    <row r="300" hidden="1" outlineLevel="1" ht="25.5" customFormat="1" customHeight="1" s="106">
      <c r="A300" s="172" t="n"/>
      <c r="B300" s="96" t="inlineStr">
        <is>
          <t>21.1.06.10-0171</t>
        </is>
      </c>
      <c r="C300" s="171" t="inlineStr">
        <is>
          <t>Кабель силовой с медными жилами ВВГнг(A)-FRLS 3х6ок-1000</t>
        </is>
      </c>
      <c r="D300" s="172" t="inlineStr">
        <is>
          <t>1000 м</t>
        </is>
      </c>
      <c r="E300" s="98" t="n">
        <v>0.14586</v>
      </c>
      <c r="F300" s="190" t="n">
        <v>44793.88</v>
      </c>
      <c r="G300" s="100">
        <f>ROUND(E300*F300,2)</f>
        <v/>
      </c>
      <c r="H300" s="184">
        <f>G300/$G$1097</f>
        <v/>
      </c>
      <c r="I300" s="100" t="n"/>
      <c r="J300" s="100" t="n"/>
    </row>
    <row r="301" hidden="1" outlineLevel="1" ht="25.5" customFormat="1" customHeight="1" s="106">
      <c r="A301" s="172" t="n"/>
      <c r="B301" s="96" t="inlineStr">
        <is>
          <t>21.1.06.10-0379</t>
        </is>
      </c>
      <c r="C301" s="171" t="inlineStr">
        <is>
          <t>Кабель силовой с медными жилами ВВГнг(A)-LS 3х6ок-1000</t>
        </is>
      </c>
      <c r="D301" s="172" t="inlineStr">
        <is>
          <t>1000 м</t>
        </is>
      </c>
      <c r="E301" s="98" t="n">
        <v>0.14178</v>
      </c>
      <c r="F301" s="190" t="n">
        <v>26228.95</v>
      </c>
      <c r="G301" s="100">
        <f>ROUND(E301*F301,2)</f>
        <v/>
      </c>
      <c r="H301" s="184">
        <f>G301/$G$1097</f>
        <v/>
      </c>
      <c r="I301" s="100" t="n"/>
      <c r="J301" s="100" t="n"/>
    </row>
    <row r="302" hidden="1" outlineLevel="1" ht="25.5" customFormat="1" customHeight="1" s="106">
      <c r="A302" s="172" t="n"/>
      <c r="B302" s="96" t="inlineStr">
        <is>
          <t>21.1.06.10-0395</t>
        </is>
      </c>
      <c r="C302" s="171" t="inlineStr">
        <is>
          <t>Кабель силовой с медными жилами ВВГнг(A)-LS 4х10ок(N)-1000</t>
        </is>
      </c>
      <c r="D302" s="172" t="inlineStr">
        <is>
          <t>1000 м</t>
        </is>
      </c>
      <c r="E302" s="98" t="n">
        <v>0.0612</v>
      </c>
      <c r="F302" s="190" t="n">
        <v>51300.96</v>
      </c>
      <c r="G302" s="100">
        <f>ROUND(E302*F302,2)</f>
        <v/>
      </c>
      <c r="H302" s="184">
        <f>G302/$G$1097</f>
        <v/>
      </c>
      <c r="I302" s="100" t="n"/>
      <c r="J302" s="100" t="n"/>
    </row>
    <row r="303" collapsed="1" ht="25.5" customFormat="1" customHeight="1" s="71">
      <c r="A303" s="172" t="n">
        <v>210</v>
      </c>
      <c r="B303" s="96" t="inlineStr">
        <is>
          <t>12.2.05.10-0020</t>
        </is>
      </c>
      <c r="C303" s="171" t="inlineStr">
        <is>
          <t>Плиты минераловатные огнезащитные, марка "Conlit 150SL" ROCKWOOL</t>
        </is>
      </c>
      <c r="D303" s="172" t="inlineStr">
        <is>
          <t>м3</t>
        </is>
      </c>
      <c r="E303" s="98" t="n">
        <v>270.92396312425</v>
      </c>
      <c r="F303" s="190" t="n">
        <v>2454.73</v>
      </c>
      <c r="G303" s="100">
        <f>SUM(G304:G305)</f>
        <v/>
      </c>
      <c r="H303" s="184">
        <f>G303/$G$1097</f>
        <v/>
      </c>
      <c r="I303" s="100">
        <f>ROUND(F303*Прил.10!$D$12,2)</f>
        <v/>
      </c>
      <c r="J303" s="100">
        <f>ROUND(I303*E303,2)</f>
        <v/>
      </c>
    </row>
    <row r="304" hidden="1" outlineLevel="1" ht="25.5" customFormat="1" customHeight="1" s="106">
      <c r="A304" s="172" t="n"/>
      <c r="B304" s="96" t="inlineStr">
        <is>
          <t>12.2.05.10-0020</t>
        </is>
      </c>
      <c r="C304" s="171" t="inlineStr">
        <is>
          <t>Плиты минераловатные огнезащитные, марка "Conlit 150SL" ROCKWOOL</t>
        </is>
      </c>
      <c r="D304" s="172" t="inlineStr">
        <is>
          <t>м3</t>
        </is>
      </c>
      <c r="E304" s="98" t="n">
        <v>234.30000040738</v>
      </c>
      <c r="F304" s="190" t="n">
        <v>2454.73</v>
      </c>
      <c r="G304" s="100">
        <f>ROUND(E304*F304,2)</f>
        <v/>
      </c>
      <c r="H304" s="184">
        <f>G304/$G$1097</f>
        <v/>
      </c>
      <c r="I304" s="100" t="n"/>
      <c r="J304" s="100" t="n"/>
    </row>
    <row r="305" hidden="1" outlineLevel="1" ht="63.75" customFormat="1" customHeight="1" s="106">
      <c r="A305" s="172" t="n"/>
      <c r="B305" s="96" t="inlineStr">
        <is>
          <t>12.2.05.10-0004</t>
        </is>
      </c>
      <c r="C305" s="171" t="inlineStr">
        <is>
          <t>Плиты из минеральной ваты теплоизоляционные гидрофобизированные, для устройства кровель, на основе базальтового волокна, жесткие, толщина 40-200 мм</t>
        </is>
      </c>
      <c r="D305" s="172" t="inlineStr">
        <is>
          <t>м3</t>
        </is>
      </c>
      <c r="E305" s="98" t="n">
        <v>104.1665</v>
      </c>
      <c r="F305" s="190" t="n">
        <v>863.0599999999999</v>
      </c>
      <c r="G305" s="100">
        <f>ROUND(E305*F305,2)</f>
        <v/>
      </c>
      <c r="H305" s="184">
        <f>G305/$G$1097</f>
        <v/>
      </c>
      <c r="I305" s="100" t="n"/>
      <c r="J305" s="100" t="n"/>
    </row>
    <row r="306" collapsed="1" ht="38.25" customFormat="1" customHeight="1" s="71">
      <c r="A306" s="172" t="n">
        <v>211</v>
      </c>
      <c r="B306" s="96" t="inlineStr">
        <is>
          <t>08.3.10.02-0001</t>
        </is>
      </c>
      <c r="C306" s="171" t="inlineStr">
        <is>
          <t>Профили фасонные горячекатаные для шпунтовых свай Л4 и Л5, масса от 50 до 100 кг, сталь марка 16ХГ</t>
        </is>
      </c>
      <c r="D306" s="172" t="inlineStr">
        <is>
          <t>т</t>
        </is>
      </c>
      <c r="E306" s="98" t="n">
        <v>90.65000000000001</v>
      </c>
      <c r="F306" s="190" t="n">
        <v>6789.36</v>
      </c>
      <c r="G306" s="100">
        <f>ROUND(E306*F306,2)</f>
        <v/>
      </c>
      <c r="H306" s="184">
        <f>G306/$G$1097</f>
        <v/>
      </c>
      <c r="I306" s="100">
        <f>ROUND(F306*Прил.10!$D$12,2)</f>
        <v/>
      </c>
      <c r="J306" s="100">
        <f>ROUND(I306*E306,2)</f>
        <v/>
      </c>
    </row>
    <row r="307" ht="14.25" customFormat="1" customHeight="1" s="71">
      <c r="A307" s="172" t="n">
        <v>212</v>
      </c>
      <c r="B307" s="96" t="inlineStr">
        <is>
          <t>Прайс из СД ОП</t>
        </is>
      </c>
      <c r="C307" s="171" t="inlineStr">
        <is>
          <t>Комплектующие для фальшпола</t>
        </is>
      </c>
      <c r="D307" s="172" t="inlineStr">
        <is>
          <t>компл</t>
        </is>
      </c>
      <c r="E307" s="172" t="n">
        <v>2</v>
      </c>
      <c r="F307" s="190" t="n">
        <v>228416.76</v>
      </c>
      <c r="G307" s="100">
        <f>ROUND(E307*F307,2)</f>
        <v/>
      </c>
      <c r="H307" s="184">
        <f>G307/$G$1097</f>
        <v/>
      </c>
      <c r="I307" s="100">
        <f>ROUND(F307*Прил.10!$D$12,2)</f>
        <v/>
      </c>
      <c r="J307" s="100">
        <f>ROUND(I307*E307,2)</f>
        <v/>
      </c>
    </row>
    <row r="308" ht="38.25" customFormat="1" customHeight="1" s="71">
      <c r="A308" s="172" t="n">
        <v>213</v>
      </c>
      <c r="B308" s="96" t="inlineStr">
        <is>
          <t>12.2.04.10-0011</t>
        </is>
      </c>
      <c r="C308" s="171" t="inlineStr">
        <is>
          <t>Маты теплоизоляционные из супертонкого стеклянного штапельного волокна, толщина 100 мм</t>
        </is>
      </c>
      <c r="D308" s="172" t="inlineStr">
        <is>
          <t>м3</t>
        </is>
      </c>
      <c r="E308" s="98" t="n">
        <v>98.9884</v>
      </c>
      <c r="F308" s="190" t="n">
        <v>4066.88</v>
      </c>
      <c r="G308" s="100">
        <f>ROUND(E308*F308,2)</f>
        <v/>
      </c>
      <c r="H308" s="184">
        <f>G308/$G$1097</f>
        <v/>
      </c>
      <c r="I308" s="100">
        <f>ROUND(F308*Прил.10!$D$12,2)</f>
        <v/>
      </c>
      <c r="J308" s="100">
        <f>ROUND(I308*E308,2)</f>
        <v/>
      </c>
    </row>
    <row r="309" ht="63.75" customFormat="1" customHeight="1" s="71">
      <c r="A309" s="172" t="n">
        <v>214</v>
      </c>
      <c r="B309" s="96" t="inlineStr">
        <is>
          <t>07.2.07.12-0011</t>
        </is>
      </c>
      <c r="C309" s="17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309" s="172" t="inlineStr">
        <is>
          <t>т</t>
        </is>
      </c>
      <c r="E309" s="98" t="n">
        <v>33.398276321635</v>
      </c>
      <c r="F309" s="190" t="n">
        <v>11255</v>
      </c>
      <c r="G309" s="100">
        <f>SUM(G310:G313)</f>
        <v/>
      </c>
      <c r="H309" s="184">
        <f>G309/$G$1097</f>
        <v/>
      </c>
      <c r="I309" s="100">
        <f>ROUND(F309*Прил.10!$D$12,2)</f>
        <v/>
      </c>
      <c r="J309" s="100">
        <f>ROUND(I309*E309,2)</f>
        <v/>
      </c>
    </row>
    <row r="310" hidden="1" outlineLevel="1" ht="63.75" customFormat="1" customHeight="1" s="106">
      <c r="A310" s="172" t="n"/>
      <c r="B310" s="96" t="inlineStr">
        <is>
          <t>07.2.07.12-0011</t>
        </is>
      </c>
      <c r="C310" s="17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310" s="172" t="inlineStr">
        <is>
          <t>т</t>
        </is>
      </c>
      <c r="E310" s="98" t="n">
        <v>32.330999551771</v>
      </c>
      <c r="F310" s="190" t="n">
        <v>11255</v>
      </c>
      <c r="G310" s="100">
        <f>ROUND(E310*F310,2)</f>
        <v/>
      </c>
      <c r="H310" s="184">
        <f>G310/$G$1097</f>
        <v/>
      </c>
      <c r="I310" s="100" t="n"/>
      <c r="J310" s="100" t="n"/>
    </row>
    <row r="311" hidden="1" outlineLevel="1" ht="76.5" customFormat="1" customHeight="1" s="106">
      <c r="A311" s="172" t="n"/>
      <c r="B311" s="96" t="inlineStr">
        <is>
          <t>07.2.07.12-0003</t>
        </is>
      </c>
      <c r="C311" s="17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311" s="172" t="inlineStr">
        <is>
          <t>т</t>
        </is>
      </c>
      <c r="E311" s="98" t="n">
        <v>1.0165602</v>
      </c>
      <c r="F311" s="190" t="n">
        <v>11255</v>
      </c>
      <c r="G311" s="100">
        <f>ROUND(E311*F311,2)</f>
        <v/>
      </c>
      <c r="H311" s="184">
        <f>G311/$G$1097</f>
        <v/>
      </c>
      <c r="I311" s="100" t="n"/>
      <c r="J311" s="100" t="n"/>
    </row>
    <row r="312" hidden="1" outlineLevel="1" ht="76.5" customFormat="1" customHeight="1" s="106">
      <c r="A312" s="172" t="n"/>
      <c r="B312" s="96" t="inlineStr">
        <is>
          <t>07.2.07.12-0006</t>
        </is>
      </c>
      <c r="C312" s="171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312" s="172" t="inlineStr">
        <is>
          <t>т</t>
        </is>
      </c>
      <c r="E312" s="98" t="n">
        <v>0.04</v>
      </c>
      <c r="F312" s="190" t="n">
        <v>10045</v>
      </c>
      <c r="G312" s="100">
        <f>ROUND(E312*F312,2)</f>
        <v/>
      </c>
      <c r="H312" s="184">
        <f>G312/$G$1097</f>
        <v/>
      </c>
      <c r="I312" s="100" t="n"/>
      <c r="J312" s="100" t="n"/>
    </row>
    <row r="313" hidden="1" outlineLevel="1" ht="51" customFormat="1" customHeight="1" s="106">
      <c r="A313" s="172" t="n"/>
      <c r="B313" s="96" t="inlineStr">
        <is>
          <t>07.2.07.12-0020</t>
        </is>
      </c>
      <c r="C313" s="17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313" s="172" t="inlineStr">
        <is>
          <t>т</t>
        </is>
      </c>
      <c r="E313" s="98" t="n">
        <v>0.0219148</v>
      </c>
      <c r="F313" s="190" t="n">
        <v>7712</v>
      </c>
      <c r="G313" s="100">
        <f>ROUND(E313*F313,2)</f>
        <v/>
      </c>
      <c r="H313" s="184">
        <f>G313/$G$1097</f>
        <v/>
      </c>
      <c r="I313" s="100" t="n"/>
      <c r="J313" s="100" t="n"/>
    </row>
    <row r="314" collapsed="1" ht="38.25" customFormat="1" customHeight="1" s="71">
      <c r="A314" s="172" t="n">
        <v>215</v>
      </c>
      <c r="B314" s="96" t="inlineStr">
        <is>
          <t>19.1.01.04-0055</t>
        </is>
      </c>
      <c r="C314" s="171" t="inlineStr">
        <is>
          <t>Воздуховоды из тонколистовой коррозионно-стойкой стали, толщина 2,0 мм, диаметр до 160 мм</t>
        </is>
      </c>
      <c r="D314" s="172" t="inlineStr">
        <is>
          <t>м2</t>
        </is>
      </c>
      <c r="E314" s="98" t="n">
        <v>631.52733333333</v>
      </c>
      <c r="F314" s="190" t="n">
        <v>570</v>
      </c>
      <c r="G314" s="100">
        <f>SUM(G315:G318)</f>
        <v/>
      </c>
      <c r="H314" s="184">
        <f>G314/$G$1097</f>
        <v/>
      </c>
      <c r="I314" s="100">
        <f>ROUND(F314*Прил.10!$D$12,2)</f>
        <v/>
      </c>
      <c r="J314" s="100">
        <f>ROUND(I314*E314,2)</f>
        <v/>
      </c>
    </row>
    <row r="315" hidden="1" outlineLevel="1" ht="38.25" customFormat="1" customHeight="1" s="106">
      <c r="A315" s="172" t="n"/>
      <c r="B315" s="96" t="inlineStr">
        <is>
          <t>19.1.01.04-0055</t>
        </is>
      </c>
      <c r="C315" s="171" t="inlineStr">
        <is>
          <t>Воздуховоды из тонколистовой коррозионно-стойкой стали, толщина 2,0 мм, диаметр до 160 мм</t>
        </is>
      </c>
      <c r="D315" s="172" t="inlineStr">
        <is>
          <t>м2</t>
        </is>
      </c>
      <c r="E315" s="98" t="n">
        <v>530.88999137187</v>
      </c>
      <c r="F315" s="190" t="n">
        <v>570</v>
      </c>
      <c r="G315" s="100">
        <f>ROUND(E315*F315,2)</f>
        <v/>
      </c>
      <c r="H315" s="184">
        <f>G315/$G$1097</f>
        <v/>
      </c>
      <c r="I315" s="100" t="n"/>
      <c r="J315" s="100" t="n"/>
    </row>
    <row r="316" hidden="1" outlineLevel="1" ht="38.25" customFormat="1" customHeight="1" s="106">
      <c r="A316" s="172" t="n"/>
      <c r="B316" s="96" t="inlineStr">
        <is>
          <t>19.1.01.04-0015</t>
        </is>
      </c>
      <c r="C316" s="171" t="inlineStr">
        <is>
          <t>Воздуховоды из тонколистовой коррозионно-стойкой стали, толщина 1,2 мм, диаметр до 160 мм</t>
        </is>
      </c>
      <c r="D316" s="172" t="inlineStr">
        <is>
          <t>м2</t>
        </is>
      </c>
      <c r="E316" s="98" t="n">
        <v>1.5</v>
      </c>
      <c r="F316" s="190" t="n">
        <v>402.8</v>
      </c>
      <c r="G316" s="100">
        <f>ROUND(E316*F316,2)</f>
        <v/>
      </c>
      <c r="H316" s="184">
        <f>G316/$G$1097</f>
        <v/>
      </c>
      <c r="I316" s="100" t="n"/>
      <c r="J316" s="100" t="n"/>
    </row>
    <row r="317" hidden="1" outlineLevel="1" ht="38.25" customFormat="1" customHeight="1" s="106">
      <c r="A317" s="172" t="n"/>
      <c r="B317" s="96" t="inlineStr">
        <is>
          <t>19.1.01.04-0016</t>
        </is>
      </c>
      <c r="C317" s="171" t="inlineStr">
        <is>
          <t>Воздуховоды из тонколистовой коррозионно-стойкой стали, толщина 1,2 мм, диаметр до 315 мм</t>
        </is>
      </c>
      <c r="D317" s="172" t="inlineStr">
        <is>
          <t>м2</t>
        </is>
      </c>
      <c r="E317" s="98" t="n">
        <v>2.98</v>
      </c>
      <c r="F317" s="190" t="n">
        <v>357.2</v>
      </c>
      <c r="G317" s="100">
        <f>ROUND(E317*F317,2)</f>
        <v/>
      </c>
      <c r="H317" s="184">
        <f>G317/$G$1097</f>
        <v/>
      </c>
      <c r="I317" s="100" t="n"/>
      <c r="J317" s="100" t="n"/>
    </row>
    <row r="318" hidden="1" outlineLevel="1" ht="38.25" customFormat="1" customHeight="1" s="106">
      <c r="A318" s="172" t="n"/>
      <c r="B318" s="96" t="inlineStr">
        <is>
          <t>19.1.01.04-0024</t>
        </is>
      </c>
      <c r="C318" s="171" t="inlineStr">
        <is>
          <t>Воздуховоды из тонколистовой коррозионно-стойкой стали толщиной: 1,2 мм, периметром до 1000 мм</t>
        </is>
      </c>
      <c r="D318" s="172" t="inlineStr">
        <is>
          <t>м2</t>
        </is>
      </c>
      <c r="E318" s="98" t="n">
        <v>155.92</v>
      </c>
      <c r="F318" s="190" t="n">
        <v>357.2</v>
      </c>
      <c r="G318" s="100">
        <f>ROUND(E318*F318,2)</f>
        <v/>
      </c>
      <c r="H318" s="184">
        <f>G318/$G$1097</f>
        <v/>
      </c>
      <c r="I318" s="100" t="n"/>
      <c r="J318" s="100" t="n"/>
    </row>
    <row r="319" collapsed="1" ht="25.5" customFormat="1" customHeight="1" s="71">
      <c r="A319" s="172" t="n">
        <v>216</v>
      </c>
      <c r="B319" s="96" t="inlineStr">
        <is>
          <t>Прайс из СД ОП</t>
        </is>
      </c>
      <c r="C319" s="171" t="inlineStr">
        <is>
          <t>Панель ST 36/600/600 СК низ-без покрытия/верх-винил</t>
        </is>
      </c>
      <c r="D319" s="172" t="inlineStr">
        <is>
          <t>м2</t>
        </is>
      </c>
      <c r="E319" s="98" t="n">
        <v>371.7</v>
      </c>
      <c r="F319" s="190" t="n">
        <v>947.08</v>
      </c>
      <c r="G319" s="100">
        <f>ROUND(E319*F319,2)</f>
        <v/>
      </c>
      <c r="H319" s="184">
        <f>G319/$G$1097</f>
        <v/>
      </c>
      <c r="I319" s="100">
        <f>ROUND(F319*Прил.10!$D$12,2)</f>
        <v/>
      </c>
      <c r="J319" s="100">
        <f>ROUND(I319*E319,2)</f>
        <v/>
      </c>
    </row>
    <row r="320" ht="38.25" customFormat="1" customHeight="1" s="71">
      <c r="A320" s="172" t="n">
        <v>217</v>
      </c>
      <c r="B320" s="96" t="inlineStr">
        <is>
          <t>05.2.02.09-0014</t>
        </is>
      </c>
      <c r="C320" s="171" t="inlineStr">
        <is>
          <t>Блоки из ячеистых бетонов стеновые 1 категории, объемная масса 500 кг/м3, класс В 3,5</t>
        </is>
      </c>
      <c r="D320" s="172" t="inlineStr">
        <is>
          <t>м3</t>
        </is>
      </c>
      <c r="E320" s="98" t="n">
        <v>426.3</v>
      </c>
      <c r="F320" s="190" t="n">
        <v>778.41</v>
      </c>
      <c r="G320" s="100">
        <f>ROUND(E320*F320,2)</f>
        <v/>
      </c>
      <c r="H320" s="184">
        <f>G320/$G$1097</f>
        <v/>
      </c>
      <c r="I320" s="100">
        <f>ROUND(F320*Прил.10!$D$12,2)</f>
        <v/>
      </c>
      <c r="J320" s="100">
        <f>ROUND(I320*E320,2)</f>
        <v/>
      </c>
    </row>
    <row r="321" ht="25.5" customFormat="1" customHeight="1" s="71">
      <c r="A321" s="172" t="n">
        <v>218</v>
      </c>
      <c r="B321" s="96" t="inlineStr">
        <is>
          <t>07.1.01.03-0001</t>
        </is>
      </c>
      <c r="C321" s="171" t="inlineStr">
        <is>
          <t>Блок дверной стальной внутренний однопольный ДСВ, площадь 2,1 м2</t>
        </is>
      </c>
      <c r="D321" s="172" t="inlineStr">
        <is>
          <t>м2</t>
        </is>
      </c>
      <c r="E321" s="98" t="n">
        <v>149.37635203486</v>
      </c>
      <c r="F321" s="190" t="n">
        <v>1799.14</v>
      </c>
      <c r="G321" s="100">
        <f>SUM(G322:G323)</f>
        <v/>
      </c>
      <c r="H321" s="184">
        <f>G321/$G$1097</f>
        <v/>
      </c>
      <c r="I321" s="100">
        <f>ROUND(F321*Прил.10!$D$12,2)</f>
        <v/>
      </c>
      <c r="J321" s="100">
        <f>ROUND(I321*E321,2)</f>
        <v/>
      </c>
    </row>
    <row r="322" hidden="1" outlineLevel="1" ht="25.5" customFormat="1" customHeight="1" s="106">
      <c r="A322" s="172" t="n"/>
      <c r="B322" s="96" t="inlineStr">
        <is>
          <t>07.1.01.03-0001</t>
        </is>
      </c>
      <c r="C322" s="171" t="inlineStr">
        <is>
          <t>Блок дверной стальной внутренний однопольный ДСВ, площадь 2,1 м2</t>
        </is>
      </c>
      <c r="D322" s="172" t="inlineStr">
        <is>
          <t>м2</t>
        </is>
      </c>
      <c r="E322" s="98" t="n">
        <v>144.0750025012</v>
      </c>
      <c r="F322" s="190" t="n">
        <v>1799.14</v>
      </c>
      <c r="G322" s="100">
        <f>ROUND(E322*F322,2)</f>
        <v/>
      </c>
      <c r="H322" s="184">
        <f>G322/$G$1097</f>
        <v/>
      </c>
      <c r="I322" s="100" t="n"/>
      <c r="J322" s="100" t="n"/>
    </row>
    <row r="323" hidden="1" outlineLevel="1" ht="38.25" customFormat="1" customHeight="1" s="106">
      <c r="A323" s="172" t="n"/>
      <c r="B323" s="96" t="inlineStr">
        <is>
          <t>07.1.01.03-0002</t>
        </is>
      </c>
      <c r="C323" s="171" t="inlineStr">
        <is>
          <t>Блок дверной стальной наружный двупольный типа ДСН ДКН, площадь 2,73 м2.</t>
        </is>
      </c>
      <c r="D323" s="172" t="inlineStr">
        <is>
          <t>м2</t>
        </is>
      </c>
      <c r="E323" s="98" t="n">
        <v>6.51</v>
      </c>
      <c r="F323" s="190" t="n">
        <v>1465.11</v>
      </c>
      <c r="G323" s="100">
        <f>ROUND(E323*F323,2)</f>
        <v/>
      </c>
      <c r="H323" s="184">
        <f>G323/$G$1097</f>
        <v/>
      </c>
      <c r="I323" s="100" t="n"/>
      <c r="J323" s="100" t="n"/>
    </row>
    <row r="324" collapsed="1" ht="38.25" customFormat="1" customHeight="1" s="71">
      <c r="A324" s="172" t="n">
        <v>219</v>
      </c>
      <c r="B324" s="96" t="inlineStr">
        <is>
          <t>08.1.02.03-0041</t>
        </is>
      </c>
      <c r="C324" s="171" t="inlineStr">
        <is>
          <t>Кронштейн выравнивающий стальной оцинкованный, высота профиля 200 мм, толщина металла 1,2 мм</t>
        </is>
      </c>
      <c r="D324" s="172" t="inlineStr">
        <is>
          <t>шт</t>
        </is>
      </c>
      <c r="E324" s="98" t="n">
        <v>14896.624711316</v>
      </c>
      <c r="F324" s="190" t="n">
        <v>17.32</v>
      </c>
      <c r="G324" s="100">
        <f>SUM(G325:G330)</f>
        <v/>
      </c>
      <c r="H324" s="184">
        <f>G324/$G$1097</f>
        <v/>
      </c>
      <c r="I324" s="100">
        <f>ROUND(F324*Прил.10!$D$12,2)</f>
        <v/>
      </c>
      <c r="J324" s="100">
        <f>ROUND(I324*E324,2)</f>
        <v/>
      </c>
    </row>
    <row r="325" hidden="1" outlineLevel="1" ht="38.25" customFormat="1" customHeight="1" s="106">
      <c r="A325" s="172" t="n"/>
      <c r="B325" s="96" t="inlineStr">
        <is>
          <t>08.1.02.03-0041</t>
        </is>
      </c>
      <c r="C325" s="171" t="inlineStr">
        <is>
          <t>Кронштейн выравнивающий стальной оцинкованный, высота профиля 200 мм, толщина металла 1,2 мм</t>
        </is>
      </c>
      <c r="D325" s="172" t="inlineStr">
        <is>
          <t>шт</t>
        </is>
      </c>
      <c r="E325" s="98" t="n">
        <v>8328.5998845266</v>
      </c>
      <c r="F325" s="190" t="n">
        <v>17.32</v>
      </c>
      <c r="G325" s="100">
        <f>ROUND(E325*F325,2)</f>
        <v/>
      </c>
      <c r="H325" s="184">
        <f>G325/$G$1097</f>
        <v/>
      </c>
      <c r="I325" s="100" t="n"/>
      <c r="J325" s="100" t="n"/>
    </row>
    <row r="326" hidden="1" outlineLevel="1" ht="38.25" customFormat="1" customHeight="1" s="106">
      <c r="A326" s="172" t="n"/>
      <c r="B326" s="96" t="inlineStr">
        <is>
          <t>08.1.02.03-0031</t>
        </is>
      </c>
      <c r="C326" s="171" t="inlineStr">
        <is>
          <t>Планка крепежная прижимная из оцинкованной стали с полимерным покрытием, размер 82 ммх2 м</t>
        </is>
      </c>
      <c r="D326" s="172" t="inlineStr">
        <is>
          <t>шт</t>
        </is>
      </c>
      <c r="E326" s="98" t="n">
        <v>1324.8</v>
      </c>
      <c r="F326" s="190" t="n">
        <v>46.06</v>
      </c>
      <c r="G326" s="100">
        <f>ROUND(E326*F326,2)</f>
        <v/>
      </c>
      <c r="H326" s="184">
        <f>G326/$G$1097</f>
        <v/>
      </c>
      <c r="I326" s="100" t="n"/>
      <c r="J326" s="100" t="n"/>
    </row>
    <row r="327" hidden="1" outlineLevel="1" ht="25.5" customFormat="1" customHeight="1" s="106">
      <c r="A327" s="172" t="n"/>
      <c r="B327" s="96" t="inlineStr">
        <is>
          <t>08.1.02.03-0061</t>
        </is>
      </c>
      <c r="C327" s="171" t="inlineStr">
        <is>
          <t>Планка начальная из оцинкованной стали с полимерным покрытием</t>
        </is>
      </c>
      <c r="D327" s="172" t="inlineStr">
        <is>
          <t>м</t>
        </is>
      </c>
      <c r="E327" s="98" t="n">
        <v>999.432</v>
      </c>
      <c r="F327" s="190" t="n">
        <v>23.15</v>
      </c>
      <c r="G327" s="100">
        <f>ROUND(E327*F327,2)</f>
        <v/>
      </c>
      <c r="H327" s="184">
        <f>G327/$G$1097</f>
        <v/>
      </c>
      <c r="I327" s="100" t="n"/>
      <c r="J327" s="100" t="n"/>
    </row>
    <row r="328" hidden="1" outlineLevel="1" ht="25.5" customFormat="1" customHeight="1" s="106">
      <c r="A328" s="172" t="n"/>
      <c r="B328" s="96" t="inlineStr">
        <is>
          <t>08.1.02.03-0071</t>
        </is>
      </c>
      <c r="C328" s="171" t="inlineStr">
        <is>
          <t>Нащельник стальной оцинкованный с полимерным покрытием</t>
        </is>
      </c>
      <c r="D328" s="172" t="inlineStr">
        <is>
          <t>м</t>
        </is>
      </c>
      <c r="E328" s="98" t="n">
        <v>285.552</v>
      </c>
      <c r="F328" s="190" t="n">
        <v>64.47</v>
      </c>
      <c r="G328" s="100">
        <f>ROUND(E328*F328,2)</f>
        <v/>
      </c>
      <c r="H328" s="184">
        <f>G328/$G$1097</f>
        <v/>
      </c>
      <c r="I328" s="100" t="n"/>
      <c r="J328" s="100" t="n"/>
    </row>
    <row r="329" hidden="1" outlineLevel="1" ht="25.5" customFormat="1" customHeight="1" s="106">
      <c r="A329" s="172" t="n"/>
      <c r="B329" s="96" t="inlineStr">
        <is>
          <t>08.1.02.03-0081</t>
        </is>
      </c>
      <c r="C329" s="171" t="inlineStr">
        <is>
          <t>Планка откосная из оцинкованной стали с полимерным покрытием, ширина 250 мм</t>
        </is>
      </c>
      <c r="D329" s="172" t="inlineStr">
        <is>
          <t>м</t>
        </is>
      </c>
      <c r="E329" s="98" t="n">
        <v>65.352</v>
      </c>
      <c r="F329" s="190" t="n">
        <v>21.05</v>
      </c>
      <c r="G329" s="100">
        <f>ROUND(E329*F329,2)</f>
        <v/>
      </c>
      <c r="H329" s="184">
        <f>G329/$G$1097</f>
        <v/>
      </c>
      <c r="I329" s="100" t="n"/>
      <c r="J329" s="100" t="n"/>
    </row>
    <row r="330" hidden="1" outlineLevel="1" ht="38.25" customFormat="1" customHeight="1" s="106">
      <c r="A330" s="172" t="n"/>
      <c r="B330" s="96" t="inlineStr">
        <is>
          <t>08.1.02.03-0091</t>
        </is>
      </c>
      <c r="C330" s="171" t="inlineStr">
        <is>
          <t>Угол наружный, внутренний из оцинкованной стали с полимерным покрытием</t>
        </is>
      </c>
      <c r="D330" s="172" t="inlineStr">
        <is>
          <t>м</t>
        </is>
      </c>
      <c r="E330" s="98" t="n">
        <v>1308.78</v>
      </c>
      <c r="F330" s="190" t="n">
        <v>7.5</v>
      </c>
      <c r="G330" s="100">
        <f>ROUND(E330*F330,2)</f>
        <v/>
      </c>
      <c r="H330" s="184">
        <f>G330/$G$1097</f>
        <v/>
      </c>
      <c r="I330" s="100" t="n"/>
      <c r="J330" s="100" t="n"/>
    </row>
    <row r="331" collapsed="1" ht="63.75" customFormat="1" customHeight="1" s="71">
      <c r="A331" s="172" t="n">
        <v>220</v>
      </c>
      <c r="B331" s="96" t="inlineStr">
        <is>
          <t>09.1.01.01-0021</t>
        </is>
      </c>
      <c r="C331" s="171" t="inlineStr">
        <is>
          <t>Створки для витражей общественных, производственных и жилых зданий из алюминиевого комбинированного профиля одинарной конструкции с двухкамерным стеклопакетом, поворотно-откидные</t>
        </is>
      </c>
      <c r="D331" s="172" t="inlineStr">
        <is>
          <t>м2</t>
        </is>
      </c>
      <c r="E331" s="98" t="n">
        <v>68.27</v>
      </c>
      <c r="F331" s="190" t="n">
        <v>3370.86</v>
      </c>
      <c r="G331" s="100">
        <f>ROUND(E331*F331,2)</f>
        <v/>
      </c>
      <c r="H331" s="184">
        <f>G331/$G$1097</f>
        <v/>
      </c>
      <c r="I331" s="100">
        <f>ROUND(F331*Прил.10!$D$12,2)</f>
        <v/>
      </c>
      <c r="J331" s="100">
        <f>ROUND(I331*E331,2)</f>
        <v/>
      </c>
    </row>
    <row r="332" ht="38.25" customFormat="1" customHeight="1" s="71">
      <c r="A332" s="172" t="n">
        <v>221</v>
      </c>
      <c r="B332" s="96" t="inlineStr">
        <is>
          <t>04.3.02.03-0102</t>
        </is>
      </c>
      <c r="C332" s="171" t="inlineStr">
        <is>
          <t>Состав двухкомпонентный эпоксидный самовыравнивающийся для покрытия пола</t>
        </is>
      </c>
      <c r="D332" s="172" t="inlineStr">
        <is>
          <t>т</t>
        </is>
      </c>
      <c r="E332" s="98" t="n">
        <v>3.70605</v>
      </c>
      <c r="F332" s="190" t="n">
        <v>59210</v>
      </c>
      <c r="G332" s="100">
        <f>ROUND(E332*F332,2)</f>
        <v/>
      </c>
      <c r="H332" s="184">
        <f>G332/$G$1097</f>
        <v/>
      </c>
      <c r="I332" s="100">
        <f>ROUND(F332*Прил.10!$D$12,2)</f>
        <v/>
      </c>
      <c r="J332" s="100">
        <f>ROUND(I332*E332,2)</f>
        <v/>
      </c>
    </row>
    <row r="333" ht="14.25" customFormat="1" customHeight="1" s="71">
      <c r="A333" s="172" t="n">
        <v>222</v>
      </c>
      <c r="B333" s="96" t="inlineStr">
        <is>
          <t>14.2.05.06-0001</t>
        </is>
      </c>
      <c r="C333" s="171" t="inlineStr">
        <is>
          <t>Состав полимерцементный</t>
        </is>
      </c>
      <c r="D333" s="172" t="inlineStr">
        <is>
          <t>м3</t>
        </is>
      </c>
      <c r="E333" s="98" t="n">
        <v>586.638</v>
      </c>
      <c r="F333" s="190" t="n">
        <v>339.36</v>
      </c>
      <c r="G333" s="100">
        <f>ROUND(E333*F333,2)</f>
        <v/>
      </c>
      <c r="H333" s="184">
        <f>G333/$G$1097</f>
        <v/>
      </c>
      <c r="I333" s="100">
        <f>ROUND(F333*Прил.10!$D$12,2)</f>
        <v/>
      </c>
      <c r="J333" s="100">
        <f>ROUND(I333*E333,2)</f>
        <v/>
      </c>
    </row>
    <row r="334" ht="14.25" customFormat="1" customHeight="1" s="71">
      <c r="A334" s="172" t="n">
        <v>223</v>
      </c>
      <c r="B334" s="96" t="inlineStr">
        <is>
          <t>07.2.07.13-0012</t>
        </is>
      </c>
      <c r="C334" s="171" t="inlineStr">
        <is>
          <t>Балки промежуточные</t>
        </is>
      </c>
      <c r="D334" s="172" t="inlineStr">
        <is>
          <t>т</t>
        </is>
      </c>
      <c r="E334" s="98" t="n">
        <v>16.934130934636</v>
      </c>
      <c r="F334" s="190" t="n">
        <v>11425.09</v>
      </c>
      <c r="G334" s="100">
        <f>SUM(G335:G338)</f>
        <v/>
      </c>
      <c r="H334" s="184">
        <f>G334/$G$1097</f>
        <v/>
      </c>
      <c r="I334" s="100">
        <f>ROUND(F334*Прил.10!$D$12,2)</f>
        <v/>
      </c>
      <c r="J334" s="100">
        <f>ROUND(I334*E334,2)</f>
        <v/>
      </c>
    </row>
    <row r="335" hidden="1" outlineLevel="1" ht="14.25" customFormat="1" customHeight="1" s="106">
      <c r="A335" s="172" t="n"/>
      <c r="B335" s="96" t="inlineStr">
        <is>
          <t>07.2.07.13-0012</t>
        </is>
      </c>
      <c r="C335" s="171" t="inlineStr">
        <is>
          <t>Балки промежуточные</t>
        </is>
      </c>
      <c r="D335" s="172" t="inlineStr">
        <is>
          <t>т</t>
        </is>
      </c>
      <c r="E335" s="98" t="n">
        <v>13.730000376365</v>
      </c>
      <c r="F335" s="190" t="n">
        <v>11425.09</v>
      </c>
      <c r="G335" s="100">
        <f>ROUND(E335*F335,2)</f>
        <v/>
      </c>
      <c r="H335" s="184">
        <f>G335/$G$1097</f>
        <v/>
      </c>
      <c r="I335" s="100" t="n"/>
      <c r="J335" s="100" t="n"/>
    </row>
    <row r="336" hidden="1" outlineLevel="1" ht="51" customFormat="1" customHeight="1" s="106">
      <c r="A336" s="172" t="n"/>
      <c r="B336" s="96" t="inlineStr">
        <is>
          <t>07.2.07.13-0161</t>
        </is>
      </c>
      <c r="C336" s="17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336" s="172" t="inlineStr">
        <is>
          <t>т</t>
        </is>
      </c>
      <c r="E336" s="98" t="n">
        <v>2.22</v>
      </c>
      <c r="F336" s="190" t="n">
        <v>11879.76</v>
      </c>
      <c r="G336" s="100">
        <f>ROUND(E336*F336,2)</f>
        <v/>
      </c>
      <c r="H336" s="184">
        <f>G336/$G$1097</f>
        <v/>
      </c>
      <c r="I336" s="100" t="n"/>
      <c r="J336" s="100" t="n"/>
    </row>
    <row r="337" hidden="1" outlineLevel="1" ht="14.25" customFormat="1" customHeight="1" s="106">
      <c r="A337" s="172" t="n"/>
      <c r="B337" s="96" t="inlineStr">
        <is>
          <t>07.2.07.13-0171</t>
        </is>
      </c>
      <c r="C337" s="171" t="inlineStr">
        <is>
          <t>Подкладки металлические</t>
        </is>
      </c>
      <c r="D337" s="172" t="inlineStr">
        <is>
          <t>кг</t>
        </is>
      </c>
      <c r="E337" s="98" t="n">
        <v>270</v>
      </c>
      <c r="F337" s="190" t="n">
        <v>12.6</v>
      </c>
      <c r="G337" s="100">
        <f>ROUND(E337*F337,2)</f>
        <v/>
      </c>
      <c r="H337" s="184">
        <f>G337/$G$1097</f>
        <v/>
      </c>
      <c r="I337" s="100" t="n"/>
      <c r="J337" s="100" t="n"/>
    </row>
    <row r="338" hidden="1" outlineLevel="1" ht="25.5" customFormat="1" customHeight="1" s="106">
      <c r="A338" s="172" t="n"/>
      <c r="B338" s="96" t="inlineStr">
        <is>
          <t>07.2.07.13-0191</t>
        </is>
      </c>
      <c r="C338" s="171" t="inlineStr">
        <is>
          <t>Стеллажи различного назначения (для механизированных складов)</t>
        </is>
      </c>
      <c r="D338" s="172" t="inlineStr">
        <is>
          <t>т</t>
        </is>
      </c>
      <c r="E338" s="98" t="n">
        <v>0.83</v>
      </c>
      <c r="F338" s="190" t="n">
        <v>8231.82</v>
      </c>
      <c r="G338" s="100">
        <f>ROUND(E338*F338,2)</f>
        <v/>
      </c>
      <c r="H338" s="184">
        <f>G338/$G$1097</f>
        <v/>
      </c>
      <c r="I338" s="100" t="n"/>
      <c r="J338" s="100" t="n"/>
    </row>
    <row r="339" collapsed="1" ht="76.5" customFormat="1" customHeight="1" s="71">
      <c r="A339" s="172" t="n">
        <v>224</v>
      </c>
      <c r="B339" s="96" t="inlineStr">
        <is>
          <t>12.1.02.03-0178</t>
        </is>
      </c>
      <c r="C339" s="171" t="inlineStr">
        <is>
          <t>Материал рулонный битумно-полимерный кровельный и гидроизоляционный наплавляемый ЭКП, основа полиэстер, гибкость не выше -15 °C, масса 1 м2-5,7 кг, прочность не менее 400-600 Н, теплостойкость не менее 130 °C</t>
        </is>
      </c>
      <c r="D339" s="172" t="inlineStr">
        <is>
          <t>м2</t>
        </is>
      </c>
      <c r="E339" s="98" t="n">
        <v>6197.3529411765</v>
      </c>
      <c r="F339" s="190" t="n">
        <v>29.24</v>
      </c>
      <c r="G339" s="100">
        <f>SUM(G340:G341)</f>
        <v/>
      </c>
      <c r="H339" s="184">
        <f>G339/$G$1097</f>
        <v/>
      </c>
      <c r="I339" s="100">
        <f>ROUND(F339*Прил.10!$D$12,2)</f>
        <v/>
      </c>
      <c r="J339" s="100">
        <f>ROUND(I339*E339,2)</f>
        <v/>
      </c>
    </row>
    <row r="340" hidden="1" outlineLevel="1" ht="76.5" customFormat="1" customHeight="1" s="106">
      <c r="A340" s="172" t="n"/>
      <c r="B340" s="96" t="inlineStr">
        <is>
          <t>12.1.02.03-0178</t>
        </is>
      </c>
      <c r="C340" s="171" t="inlineStr">
        <is>
          <t>Материал рулонный битумно-полимерный кровельный и гидроизоляционный наплавляемый ЭКП, основа полиэстер, гибкость не выше -15 °C, масса 1 м2-5,7 кг, прочность не менее 400-600 Н, теплостойкость не менее 130 °C</t>
        </is>
      </c>
      <c r="D340" s="172" t="inlineStr">
        <is>
          <t>м2</t>
        </is>
      </c>
      <c r="E340" s="98" t="n">
        <v>4761</v>
      </c>
      <c r="F340" s="190" t="n">
        <v>29.24</v>
      </c>
      <c r="G340" s="100">
        <f>ROUND(E340*F340,2)</f>
        <v/>
      </c>
      <c r="H340" s="184">
        <f>G340/$G$1097</f>
        <v/>
      </c>
      <c r="I340" s="100" t="n"/>
      <c r="J340" s="100" t="n"/>
    </row>
    <row r="341" hidden="1" outlineLevel="1" ht="89.25" customFormat="1" customHeight="1" s="106">
      <c r="A341" s="172" t="n"/>
      <c r="B341" s="96" t="inlineStr">
        <is>
          <t>12.1.02.03-0195</t>
        </is>
      </c>
      <c r="C341" s="171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 -25 °C, масса 1 м2 до 4,95 кг, прочность не менее 400-600 Н, теплостойкость не менее 100 °C</t>
        </is>
      </c>
      <c r="D341" s="172" t="inlineStr">
        <is>
          <t>м2</t>
        </is>
      </c>
      <c r="E341" s="98" t="n">
        <v>1684</v>
      </c>
      <c r="F341" s="190" t="n">
        <v>24.94</v>
      </c>
      <c r="G341" s="100">
        <f>ROUND(E341*F341,2)</f>
        <v/>
      </c>
      <c r="H341" s="184">
        <f>G341/$G$1097</f>
        <v/>
      </c>
      <c r="I341" s="100" t="n"/>
      <c r="J341" s="100" t="n"/>
    </row>
    <row r="342" collapsed="1" ht="25.5" customFormat="1" customHeight="1" s="71">
      <c r="A342" s="172" t="n">
        <v>225</v>
      </c>
      <c r="B342" s="96" t="inlineStr">
        <is>
          <t>08.4.03.02-0003</t>
        </is>
      </c>
      <c r="C342" s="171" t="inlineStr">
        <is>
          <t>Сталь арматурная, горячекатаная, гладкая, класс А-I, диаметр 10 мм</t>
        </is>
      </c>
      <c r="D342" s="172" t="inlineStr">
        <is>
          <t>т</t>
        </is>
      </c>
      <c r="E342" s="98" t="n">
        <v>24.190656509341</v>
      </c>
      <c r="F342" s="190" t="n">
        <v>6726.18</v>
      </c>
      <c r="G342" s="100">
        <f>SUM(G343:G346)</f>
        <v/>
      </c>
      <c r="H342" s="184">
        <f>G342/$G$1097</f>
        <v/>
      </c>
      <c r="I342" s="100">
        <f>ROUND(F342*Прил.10!$D$12,2)</f>
        <v/>
      </c>
      <c r="J342" s="100">
        <f>ROUND(I342*E342,2)</f>
        <v/>
      </c>
    </row>
    <row r="343" hidden="1" outlineLevel="1" ht="25.5" customFormat="1" customHeight="1" s="106">
      <c r="A343" s="172" t="n"/>
      <c r="B343" s="96" t="inlineStr">
        <is>
          <t>08.4.03.02-0003</t>
        </is>
      </c>
      <c r="C343" s="171" t="inlineStr">
        <is>
          <t>Сталь арматурная, горячекатаная, гладкая, класс А-I, диаметр 10 мм</t>
        </is>
      </c>
      <c r="D343" s="172" t="inlineStr">
        <is>
          <t>т</t>
        </is>
      </c>
      <c r="E343" s="98" t="n">
        <v>19.81299935476</v>
      </c>
      <c r="F343" s="190" t="n">
        <v>6726.18</v>
      </c>
      <c r="G343" s="100">
        <f>ROUND(E343*F343,2)</f>
        <v/>
      </c>
      <c r="H343" s="184">
        <f>G343/$G$1097</f>
        <v/>
      </c>
      <c r="I343" s="100" t="n"/>
      <c r="J343" s="100" t="n"/>
    </row>
    <row r="344" hidden="1" outlineLevel="1" ht="25.5" customFormat="1" customHeight="1" s="106">
      <c r="A344" s="172" t="n"/>
      <c r="B344" s="96" t="inlineStr">
        <is>
          <t>08.4.03.02-0001</t>
        </is>
      </c>
      <c r="C344" s="171" t="inlineStr">
        <is>
          <t>Сталь арматурная, горячекатаная, гладкая, класс А-I, диаметр 6 мм</t>
        </is>
      </c>
      <c r="D344" s="172" t="inlineStr">
        <is>
          <t>т</t>
        </is>
      </c>
      <c r="E344" s="98" t="n">
        <v>1.9324</v>
      </c>
      <c r="F344" s="190" t="n">
        <v>7418.82</v>
      </c>
      <c r="G344" s="100">
        <f>ROUND(E344*F344,2)</f>
        <v/>
      </c>
      <c r="H344" s="184">
        <f>G344/$G$1097</f>
        <v/>
      </c>
      <c r="I344" s="100" t="n"/>
      <c r="J344" s="100" t="n"/>
    </row>
    <row r="345" hidden="1" outlineLevel="1" ht="25.5" customFormat="1" customHeight="1" s="106">
      <c r="A345" s="172" t="n"/>
      <c r="B345" s="96" t="inlineStr">
        <is>
          <t>08.4.03.02-0002</t>
        </is>
      </c>
      <c r="C345" s="171" t="inlineStr">
        <is>
          <t>Сталь арматурная, горячекатаная, гладкая, класс А-I, диаметр 8 мм</t>
        </is>
      </c>
      <c r="D345" s="172" t="inlineStr">
        <is>
          <t>т</t>
        </is>
      </c>
      <c r="E345" s="98" t="n">
        <v>2.11</v>
      </c>
      <c r="F345" s="190" t="n">
        <v>6780</v>
      </c>
      <c r="G345" s="100">
        <f>ROUND(E345*F345,2)</f>
        <v/>
      </c>
      <c r="H345" s="184">
        <f>G345/$G$1097</f>
        <v/>
      </c>
      <c r="I345" s="100" t="n"/>
      <c r="J345" s="100" t="n"/>
    </row>
    <row r="346" hidden="1" outlineLevel="1" ht="25.5" customFormat="1" customHeight="1" s="106">
      <c r="A346" s="172" t="n"/>
      <c r="B346" s="96" t="inlineStr">
        <is>
          <t>08.4.03.02-0004</t>
        </is>
      </c>
      <c r="C346" s="171" t="inlineStr">
        <is>
          <t>Сталь арматурная, горячекатаная, гладкая, класс А-I, диаметр 12 мм</t>
        </is>
      </c>
      <c r="D346" s="172" t="inlineStr">
        <is>
          <t>т</t>
        </is>
      </c>
      <c r="E346" s="98" t="n">
        <v>0.12337</v>
      </c>
      <c r="F346" s="190" t="n">
        <v>6508.75</v>
      </c>
      <c r="G346" s="100">
        <f>ROUND(E346*F346,2)</f>
        <v/>
      </c>
      <c r="H346" s="184">
        <f>G346/$G$1097</f>
        <v/>
      </c>
      <c r="I346" s="100" t="n"/>
      <c r="J346" s="100" t="n"/>
    </row>
    <row r="347" collapsed="1" ht="25.5" customFormat="1" customHeight="1" s="71">
      <c r="A347" s="172" t="n">
        <v>226</v>
      </c>
      <c r="B347" s="96" t="inlineStr">
        <is>
          <t>Прайс из СД ОП</t>
        </is>
      </c>
      <c r="C347" s="171" t="inlineStr">
        <is>
          <t>Панель ST 36/600/600 СК низ-без покрытия/верх-антистатичный ПВХ</t>
        </is>
      </c>
      <c r="D347" s="172" t="inlineStr">
        <is>
          <t>м2</t>
        </is>
      </c>
      <c r="E347" s="98" t="n">
        <v>167.2</v>
      </c>
      <c r="F347" s="190" t="n">
        <v>967.91</v>
      </c>
      <c r="G347" s="100">
        <f>ROUND(E347*F347,2)</f>
        <v/>
      </c>
      <c r="H347" s="184">
        <f>G347/$G$1097</f>
        <v/>
      </c>
      <c r="I347" s="100">
        <f>ROUND(F347*Прил.10!$D$12,2)</f>
        <v/>
      </c>
      <c r="J347" s="100">
        <f>ROUND(I347*E347,2)</f>
        <v/>
      </c>
    </row>
    <row r="348" ht="25.5" customFormat="1" customHeight="1" s="71">
      <c r="A348" s="172" t="n">
        <v>227</v>
      </c>
      <c r="B348" s="96" t="inlineStr">
        <is>
          <t>19.1.01.02-0019</t>
        </is>
      </c>
      <c r="C348" s="171" t="inlineStr">
        <is>
          <t>Воздуховоды из листовой стали толщиной 1,2 мм, диаметр до 1000 мм</t>
        </is>
      </c>
      <c r="D348" s="172" t="inlineStr">
        <is>
          <t>м2</t>
        </is>
      </c>
      <c r="E348" s="98" t="n">
        <v>1175.0313705132</v>
      </c>
      <c r="F348" s="190" t="n">
        <v>134.84</v>
      </c>
      <c r="G348" s="100">
        <f>SUM(G349:G352)</f>
        <v/>
      </c>
      <c r="H348" s="184">
        <f>G348/$G$1097</f>
        <v/>
      </c>
      <c r="I348" s="100">
        <f>ROUND(F348*Прил.10!$D$12,2)</f>
        <v/>
      </c>
      <c r="J348" s="100">
        <f>ROUND(I348*E348,2)</f>
        <v/>
      </c>
    </row>
    <row r="349" hidden="1" outlineLevel="1" ht="25.5" customFormat="1" customHeight="1" s="106">
      <c r="A349" s="172" t="n"/>
      <c r="B349" s="96" t="inlineStr">
        <is>
          <t>19.1.01.02-0019</t>
        </is>
      </c>
      <c r="C349" s="171" t="inlineStr">
        <is>
          <t>Воздуховоды из листовой стали толщиной 1,2 мм, диаметр до 1000 мм</t>
        </is>
      </c>
      <c r="D349" s="172" t="inlineStr">
        <is>
          <t>м2</t>
        </is>
      </c>
      <c r="E349" s="98" t="n">
        <v>1054.5300355977</v>
      </c>
      <c r="F349" s="190" t="n">
        <v>134.84</v>
      </c>
      <c r="G349" s="100">
        <f>ROUND(E349*F349,2)</f>
        <v/>
      </c>
      <c r="H349" s="184">
        <f>G349/$G$1097</f>
        <v/>
      </c>
      <c r="I349" s="100" t="n"/>
      <c r="J349" s="100" t="n"/>
    </row>
    <row r="350" hidden="1" outlineLevel="1" ht="25.5" customFormat="1" customHeight="1" s="106">
      <c r="A350" s="172" t="n"/>
      <c r="B350" s="96" t="inlineStr">
        <is>
          <t>19.1.01.02-0008</t>
        </is>
      </c>
      <c r="C350" s="171" t="inlineStr">
        <is>
          <t>Воздуховоды из листовой стали толщиной 0,7 мм, диаметр 1000 мм</t>
        </is>
      </c>
      <c r="D350" s="172" t="inlineStr">
        <is>
          <t>м2</t>
        </is>
      </c>
      <c r="E350" s="98" t="n">
        <v>1.8</v>
      </c>
      <c r="F350" s="190" t="n">
        <v>82.45</v>
      </c>
      <c r="G350" s="100">
        <f>ROUND(E350*F350,2)</f>
        <v/>
      </c>
      <c r="H350" s="184">
        <f>G350/$G$1097</f>
        <v/>
      </c>
      <c r="I350" s="100" t="n"/>
      <c r="J350" s="100" t="n"/>
    </row>
    <row r="351" hidden="1" outlineLevel="1" ht="25.5" customFormat="1" customHeight="1" s="106">
      <c r="A351" s="172" t="n"/>
      <c r="B351" s="96" t="inlineStr">
        <is>
          <t>19.1.01.02-0009</t>
        </is>
      </c>
      <c r="C351" s="171" t="inlineStr">
        <is>
          <t>Воздуховоды из листовой стали толщиной 0,7 мм, диаметр от 1100 до 1600 мм</t>
        </is>
      </c>
      <c r="D351" s="172" t="inlineStr">
        <is>
          <t>м2</t>
        </is>
      </c>
      <c r="E351" s="98" t="n">
        <v>7.18</v>
      </c>
      <c r="F351" s="190" t="n">
        <v>77.02</v>
      </c>
      <c r="G351" s="100">
        <f>ROUND(E351*F351,2)</f>
        <v/>
      </c>
      <c r="H351" s="184">
        <f>G351/$G$1097</f>
        <v/>
      </c>
      <c r="I351" s="100" t="n"/>
      <c r="J351" s="100" t="n"/>
    </row>
    <row r="352" hidden="1" outlineLevel="1" ht="38.25" customFormat="1" customHeight="1" s="106">
      <c r="A352" s="172" t="n"/>
      <c r="B352" s="96" t="inlineStr">
        <is>
          <t>19.1.01.02-0018</t>
        </is>
      </c>
      <c r="C352" s="171" t="inlineStr">
        <is>
          <t>Воздуховоды из листовой стали, толщиной 1,2 мм, диаметр от 250 до 450 мм</t>
        </is>
      </c>
      <c r="D352" s="172" t="inlineStr">
        <is>
          <t>м2</t>
        </is>
      </c>
      <c r="E352" s="98" t="n">
        <v>204.27</v>
      </c>
      <c r="F352" s="190" t="n">
        <v>76.11</v>
      </c>
      <c r="G352" s="100">
        <f>ROUND(E352*F352,2)</f>
        <v/>
      </c>
      <c r="H352" s="184">
        <f>G352/$G$1097</f>
        <v/>
      </c>
      <c r="I352" s="100" t="n"/>
      <c r="J352" s="100" t="n"/>
    </row>
    <row r="353" collapsed="1" ht="38.25" customFormat="1" customHeight="1" s="71">
      <c r="A353" s="172" t="n">
        <v>228</v>
      </c>
      <c r="B353" s="96" t="inlineStr">
        <is>
          <t>07.2.06.03-0062</t>
        </is>
      </c>
      <c r="C353" s="171" t="inlineStr">
        <is>
          <t>Профиль крепежный из оцинкованной стали шляпный 50х20 мм, толщиной 1,2 мм</t>
        </is>
      </c>
      <c r="D353" s="172" t="inlineStr">
        <is>
          <t>м</t>
        </is>
      </c>
      <c r="E353" s="98" t="n">
        <v>8663.952191235099</v>
      </c>
      <c r="F353" s="190" t="n">
        <v>17.57</v>
      </c>
      <c r="G353" s="100">
        <f>SUM(G354:G359)</f>
        <v/>
      </c>
      <c r="H353" s="184">
        <f>G353/$G$1097</f>
        <v/>
      </c>
      <c r="I353" s="100">
        <f>ROUND(F353*Прил.10!$D$12,2)</f>
        <v/>
      </c>
      <c r="J353" s="100">
        <f>ROUND(I353*E353,2)</f>
        <v/>
      </c>
    </row>
    <row r="354" hidden="1" outlineLevel="1" ht="38.25" customFormat="1" customHeight="1" s="106">
      <c r="A354" s="172" t="n"/>
      <c r="B354" s="96" t="inlineStr">
        <is>
          <t>07.2.06.03-0062</t>
        </is>
      </c>
      <c r="C354" s="171" t="inlineStr">
        <is>
          <t>Профиль крепежный из оцинкованной стали шляпный 50х20 мм, толщиной 1,2 мм</t>
        </is>
      </c>
      <c r="D354" s="172" t="inlineStr">
        <is>
          <t>м</t>
        </is>
      </c>
      <c r="E354" s="98" t="n">
        <v>2500</v>
      </c>
      <c r="F354" s="190" t="n">
        <v>17.57</v>
      </c>
      <c r="G354" s="100">
        <f>ROUND(E354*F354,2)</f>
        <v/>
      </c>
      <c r="H354" s="184">
        <f>G354/$G$1097</f>
        <v/>
      </c>
      <c r="I354" s="100" t="n"/>
      <c r="J354" s="100" t="n"/>
    </row>
    <row r="355" hidden="1" outlineLevel="1" ht="51" customFormat="1" customHeight="1" s="106">
      <c r="A355" s="172" t="n"/>
      <c r="B355" s="96" t="inlineStr">
        <is>
          <t>07.2.06.03-0112</t>
        </is>
      </c>
      <c r="C355" s="171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D355" s="172" t="inlineStr">
        <is>
          <t>м</t>
        </is>
      </c>
      <c r="E355" s="98" t="n">
        <v>3292</v>
      </c>
      <c r="F355" s="190" t="n">
        <v>6.16</v>
      </c>
      <c r="G355" s="100">
        <f>ROUND(E355*F355,2)</f>
        <v/>
      </c>
      <c r="H355" s="184">
        <f>G355/$G$1097</f>
        <v/>
      </c>
      <c r="I355" s="100" t="n"/>
      <c r="J355" s="100" t="n"/>
    </row>
    <row r="356" hidden="1" outlineLevel="1" ht="51" customFormat="1" customHeight="1" s="106">
      <c r="A356" s="172" t="n"/>
      <c r="B356" s="96" t="inlineStr">
        <is>
          <t>07.2.06.03-0116</t>
        </is>
      </c>
      <c r="C356" s="171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D356" s="172" t="inlineStr">
        <is>
          <t>м</t>
        </is>
      </c>
      <c r="E356" s="98" t="n">
        <v>4788.63594</v>
      </c>
      <c r="F356" s="190" t="n">
        <v>6.91</v>
      </c>
      <c r="G356" s="100">
        <f>ROUND(E356*F356,2)</f>
        <v/>
      </c>
      <c r="H356" s="184">
        <f>G356/$G$1097</f>
        <v/>
      </c>
      <c r="I356" s="100" t="n"/>
      <c r="J356" s="100" t="n"/>
    </row>
    <row r="357" hidden="1" outlineLevel="1" ht="51" customFormat="1" customHeight="1" s="106">
      <c r="A357" s="172" t="n"/>
      <c r="B357" s="96" t="inlineStr">
        <is>
          <t>07.2.06.03-0119</t>
        </is>
      </c>
      <c r="C357" s="171" t="inlineStr">
        <is>
          <t>Профиль направляющий, стальной, оцинкованный, для монтажа гипсовых перегородок и подвесных потолков, длина 3 м, сечение 28х27х0,6 мм</t>
        </is>
      </c>
      <c r="D357" s="172" t="inlineStr">
        <is>
          <t>м</t>
        </is>
      </c>
      <c r="E357" s="98" t="n">
        <v>1129.0287</v>
      </c>
      <c r="F357" s="190" t="n">
        <v>4</v>
      </c>
      <c r="G357" s="100">
        <f>ROUND(E357*F357,2)</f>
        <v/>
      </c>
      <c r="H357" s="184">
        <f>G357/$G$1097</f>
        <v/>
      </c>
      <c r="I357" s="100" t="n"/>
      <c r="J357" s="100" t="n"/>
    </row>
    <row r="358" hidden="1" outlineLevel="1" ht="51" customFormat="1" customHeight="1" s="106">
      <c r="A358" s="172" t="n"/>
      <c r="B358" s="96" t="inlineStr">
        <is>
          <t>07.2.06.03-0155</t>
        </is>
      </c>
      <c r="C358" s="171" t="inlineStr">
        <is>
          <t>Профиль направляющий, стальной, оцинкованный, для монтажа гипсовых перегородок и подвесных потолков, длина 3 м, сечение 60х27х0,6 мм</t>
        </is>
      </c>
      <c r="D358" s="172" t="inlineStr">
        <is>
          <t>м</t>
        </is>
      </c>
      <c r="E358" s="98" t="n">
        <v>2566.0406</v>
      </c>
      <c r="F358" s="190" t="n">
        <v>5.5</v>
      </c>
      <c r="G358" s="100">
        <f>ROUND(E358*F358,2)</f>
        <v/>
      </c>
      <c r="H358" s="184">
        <f>G358/$G$1097</f>
        <v/>
      </c>
      <c r="I358" s="100" t="n"/>
      <c r="J358" s="100" t="n"/>
    </row>
    <row r="359" hidden="1" outlineLevel="1" ht="51" customFormat="1" customHeight="1" s="106">
      <c r="A359" s="172" t="n"/>
      <c r="B359" s="96" t="inlineStr">
        <is>
          <t>07.2.06.03-0195</t>
        </is>
      </c>
      <c r="C359" s="171" t="inlineStr">
        <is>
          <t>Профиль стоечный, стальной, оцинкованный, для монтажа гипсовых перегородок, длина 3 м, сечение 50х50х0,6 мм</t>
        </is>
      </c>
      <c r="D359" s="172" t="inlineStr">
        <is>
          <t>м</t>
        </is>
      </c>
      <c r="E359" s="98" t="n">
        <v>5292</v>
      </c>
      <c r="F359" s="190" t="n">
        <v>6.86</v>
      </c>
      <c r="G359" s="100">
        <f>ROUND(E359*F359,2)</f>
        <v/>
      </c>
      <c r="H359" s="184">
        <f>G359/$G$1097</f>
        <v/>
      </c>
      <c r="I359" s="100" t="n"/>
      <c r="J359" s="100" t="n"/>
    </row>
    <row r="360" collapsed="1" ht="38.25" customFormat="1" customHeight="1" s="71">
      <c r="A360" s="172" t="n">
        <v>229</v>
      </c>
      <c r="B360" s="96" t="inlineStr">
        <is>
          <t>02.3.01.02-0016</t>
        </is>
      </c>
      <c r="C360" s="171" t="inlineStr">
        <is>
          <t>Песок природный для строительных: работ средний с крупностью зерен размером свыше 5 мм - до 5% по массе</t>
        </is>
      </c>
      <c r="D360" s="172" t="inlineStr">
        <is>
          <t>м3</t>
        </is>
      </c>
      <c r="E360" s="98" t="n">
        <v>2705</v>
      </c>
      <c r="F360" s="190" t="n">
        <v>55.26</v>
      </c>
      <c r="G360" s="100">
        <f>ROUND(E360*F360,2)</f>
        <v/>
      </c>
      <c r="H360" s="184">
        <f>G360/$G$1097</f>
        <v/>
      </c>
      <c r="I360" s="100">
        <f>ROUND(F360*Прил.10!$D$12,2)</f>
        <v/>
      </c>
      <c r="J360" s="100">
        <f>ROUND(I360*E360,2)</f>
        <v/>
      </c>
    </row>
    <row r="361" ht="25.5" customFormat="1" customHeight="1" s="71">
      <c r="A361" s="172" t="n">
        <v>230</v>
      </c>
      <c r="B361" s="96" t="inlineStr">
        <is>
          <t>Прайс из СД ОП</t>
        </is>
      </c>
      <c r="C361" s="171" t="inlineStr">
        <is>
          <t>Консоль ST 41/41/2.5-600 ТУ 5285-002-17919807-2014</t>
        </is>
      </c>
      <c r="D361" s="172" t="inlineStr">
        <is>
          <t>шт</t>
        </is>
      </c>
      <c r="E361" s="98" t="n">
        <v>1743</v>
      </c>
      <c r="F361" s="190" t="n">
        <v>83.34999999999999</v>
      </c>
      <c r="G361" s="100">
        <f>ROUND(E361*F361,2)</f>
        <v/>
      </c>
      <c r="H361" s="184">
        <f>G361/$G$1097</f>
        <v/>
      </c>
      <c r="I361" s="100">
        <f>ROUND(F361*Прил.10!$D$12,2)</f>
        <v/>
      </c>
      <c r="J361" s="100">
        <f>ROUND(I361*E361,2)</f>
        <v/>
      </c>
    </row>
    <row r="362" ht="38.25" customFormat="1" customHeight="1" s="71">
      <c r="A362" s="172" t="n">
        <v>231</v>
      </c>
      <c r="B362" s="96" t="inlineStr">
        <is>
          <t>14.4.01.09-0001</t>
        </is>
      </c>
      <c r="C362" s="171" t="inlineStr">
        <is>
          <t>Грунт-краска эпоксидная модифицированная двух-компонентная ЭП-111</t>
        </is>
      </c>
      <c r="D362" s="172" t="inlineStr">
        <is>
          <t>кг</t>
        </is>
      </c>
      <c r="E362" s="98" t="n">
        <v>1125.3976567349</v>
      </c>
      <c r="F362" s="190" t="n">
        <v>128.88</v>
      </c>
      <c r="G362" s="100">
        <f>SUM(G363:G364)</f>
        <v/>
      </c>
      <c r="H362" s="184">
        <f>G362/$G$1097</f>
        <v/>
      </c>
      <c r="I362" s="100">
        <f>ROUND(F362*Прил.10!$D$12,2)</f>
        <v/>
      </c>
      <c r="J362" s="100">
        <f>ROUND(I362*E362,2)</f>
        <v/>
      </c>
    </row>
    <row r="363" hidden="1" outlineLevel="1" ht="38.25" customFormat="1" customHeight="1" s="106">
      <c r="A363" s="172" t="n"/>
      <c r="B363" s="96" t="inlineStr">
        <is>
          <t>14.4.01.09-0001</t>
        </is>
      </c>
      <c r="C363" s="171" t="inlineStr">
        <is>
          <t>Грунт-краска эпоксидная модифицированная двух-компонентная ЭП-111</t>
        </is>
      </c>
      <c r="D363" s="172" t="inlineStr">
        <is>
          <t>кг</t>
        </is>
      </c>
      <c r="E363" s="98" t="n">
        <v>870</v>
      </c>
      <c r="F363" s="190" t="n">
        <v>128.88</v>
      </c>
      <c r="G363" s="100">
        <f>ROUND(E363*F363,2)</f>
        <v/>
      </c>
      <c r="H363" s="184">
        <f>G363/$G$1097</f>
        <v/>
      </c>
      <c r="I363" s="100" t="n"/>
      <c r="J363" s="100" t="n"/>
    </row>
    <row r="364" hidden="1" outlineLevel="1" ht="38.25" customFormat="1" customHeight="1" s="106">
      <c r="A364" s="172" t="n"/>
      <c r="B364" s="96" t="inlineStr">
        <is>
          <t>14.4.01.09-0314</t>
        </is>
      </c>
      <c r="C364" s="171" t="inlineStr">
        <is>
          <t>Грунтовка двухкомпонентная на основе эпоксидной смолы, содержащая растворитель, с низкой вязкостью</t>
        </is>
      </c>
      <c r="D364" s="172" t="inlineStr">
        <is>
          <t>т</t>
        </is>
      </c>
      <c r="E364" s="98" t="n">
        <v>0.74121</v>
      </c>
      <c r="F364" s="190" t="n">
        <v>44408</v>
      </c>
      <c r="G364" s="100">
        <f>ROUND(E364*F364,2)</f>
        <v/>
      </c>
      <c r="H364" s="184">
        <f>G364/$G$1097</f>
        <v/>
      </c>
      <c r="I364" s="100" t="n"/>
      <c r="J364" s="100" t="n"/>
    </row>
    <row r="365" collapsed="1" ht="38.25" customFormat="1" customHeight="1" s="71">
      <c r="A365" s="172" t="n">
        <v>232</v>
      </c>
      <c r="B365" s="96" t="inlineStr">
        <is>
          <t>14.4.03.15-0007</t>
        </is>
      </c>
      <c r="C365" s="171" t="inlineStr">
        <is>
          <t>Лак матовый полиуретановый двухкомпонентный MASTERTOP ТС441 С, компонент В, бесцветный</t>
        </is>
      </c>
      <c r="D365" s="172" t="inlineStr">
        <is>
          <t>кг</t>
        </is>
      </c>
      <c r="E365" s="98" t="n">
        <v>434.956</v>
      </c>
      <c r="F365" s="190" t="n">
        <v>315.74</v>
      </c>
      <c r="G365" s="100">
        <f>ROUND(E365*F365,2)</f>
        <v/>
      </c>
      <c r="H365" s="184">
        <f>G365/$G$1097</f>
        <v/>
      </c>
      <c r="I365" s="100">
        <f>ROUND(F365*Прил.10!$D$12,2)</f>
        <v/>
      </c>
      <c r="J365" s="100">
        <f>ROUND(I365*E365,2)</f>
        <v/>
      </c>
    </row>
    <row r="366" ht="25.5" customFormat="1" customHeight="1" s="71">
      <c r="A366" s="172" t="n">
        <v>233</v>
      </c>
      <c r="B366" s="96" t="inlineStr">
        <is>
          <t>01.6.01.02-0008</t>
        </is>
      </c>
      <c r="C366" s="171" t="inlineStr">
        <is>
          <t>Листы гипсокартонные ГКЛВ, толщина 12,5 мм</t>
        </is>
      </c>
      <c r="D366" s="172" t="inlineStr">
        <is>
          <t>м2</t>
        </is>
      </c>
      <c r="E366" s="98" t="n">
        <v>6524.4069369809</v>
      </c>
      <c r="F366" s="190" t="n">
        <v>20.47</v>
      </c>
      <c r="G366" s="100">
        <f>SUM(G367:G369)</f>
        <v/>
      </c>
      <c r="H366" s="184">
        <f>G366/$G$1097</f>
        <v/>
      </c>
      <c r="I366" s="100">
        <f>ROUND(F366*Прил.10!$D$12,2)</f>
        <v/>
      </c>
      <c r="J366" s="100">
        <f>ROUND(I366*E366,2)</f>
        <v/>
      </c>
    </row>
    <row r="367" hidden="1" outlineLevel="1" ht="25.5" customFormat="1" customHeight="1" s="106">
      <c r="A367" s="172" t="n"/>
      <c r="B367" s="96" t="inlineStr">
        <is>
          <t>01.6.01.02-0008</t>
        </is>
      </c>
      <c r="C367" s="171" t="inlineStr">
        <is>
          <t>Листы гипсокартонные ГКЛВ, толщина 12,5 мм</t>
        </is>
      </c>
      <c r="D367" s="172" t="inlineStr">
        <is>
          <t>м2</t>
        </is>
      </c>
      <c r="E367" s="98" t="n">
        <v>4708</v>
      </c>
      <c r="F367" s="190" t="n">
        <v>20.47</v>
      </c>
      <c r="G367" s="100">
        <f>ROUND(E367*F367,2)</f>
        <v/>
      </c>
      <c r="H367" s="184">
        <f>G367/$G$1097</f>
        <v/>
      </c>
      <c r="I367" s="100" t="n"/>
      <c r="J367" s="100" t="n"/>
    </row>
    <row r="368" hidden="1" outlineLevel="1" ht="25.5" customFormat="1" customHeight="1" s="106">
      <c r="A368" s="172" t="n"/>
      <c r="B368" s="96" t="inlineStr">
        <is>
          <t>01.6.01.02-0006</t>
        </is>
      </c>
      <c r="C368" s="171" t="inlineStr">
        <is>
          <t>Листы гипсокартонные ГКЛ, толщина 12,5 мм</t>
        </is>
      </c>
      <c r="D368" s="172" t="inlineStr">
        <is>
          <t>м2</t>
        </is>
      </c>
      <c r="E368" s="98" t="n">
        <v>893.73</v>
      </c>
      <c r="F368" s="190" t="n">
        <v>15</v>
      </c>
      <c r="G368" s="100">
        <f>ROUND(E368*F368,2)</f>
        <v/>
      </c>
      <c r="H368" s="184">
        <f>G368/$G$1097</f>
        <v/>
      </c>
      <c r="I368" s="100" t="n"/>
      <c r="J368" s="100" t="n"/>
    </row>
    <row r="369" hidden="1" outlineLevel="1" ht="25.5" customFormat="1" customHeight="1" s="106">
      <c r="A369" s="172" t="n"/>
      <c r="B369" s="96" t="inlineStr">
        <is>
          <t>01.6.01.05-0001</t>
        </is>
      </c>
      <c r="C369" s="171" t="inlineStr">
        <is>
          <t>Плита армированная цементно-минеральная внутренняя</t>
        </is>
      </c>
      <c r="D369" s="172" t="inlineStr">
        <is>
          <t>м2</t>
        </is>
      </c>
      <c r="E369" s="98" t="n">
        <v>125.4334</v>
      </c>
      <c r="F369" s="190" t="n">
        <v>189.55</v>
      </c>
      <c r="G369" s="100">
        <f>ROUND(E369*F369,2)</f>
        <v/>
      </c>
      <c r="H369" s="184">
        <f>G369/$G$1097</f>
        <v/>
      </c>
      <c r="I369" s="100" t="n"/>
      <c r="J369" s="100" t="n"/>
    </row>
    <row r="370" collapsed="1" ht="38.25" customFormat="1" customHeight="1" s="71">
      <c r="A370" s="172" t="n">
        <v>234</v>
      </c>
      <c r="B370" s="96" t="inlineStr">
        <is>
          <t>11.1.03.01-0079</t>
        </is>
      </c>
      <c r="C370" s="171" t="inlineStr">
        <is>
          <t>Бруски обрезные, хвойных пород, длина 4-6,5 м, ширина 75-150 мм, толщина 40-75 мм, сорт III</t>
        </is>
      </c>
      <c r="D370" s="172" t="inlineStr">
        <is>
          <t>м3</t>
        </is>
      </c>
      <c r="E370" s="98" t="n">
        <v>99.364273504273</v>
      </c>
      <c r="F370" s="190" t="n">
        <v>1287</v>
      </c>
      <c r="G370" s="100">
        <f>SUM(G371:G377)</f>
        <v/>
      </c>
      <c r="H370" s="184">
        <f>G370/$G$1097</f>
        <v/>
      </c>
      <c r="I370" s="100">
        <f>ROUND(F370*Прил.10!$D$12,2)</f>
        <v/>
      </c>
      <c r="J370" s="100">
        <f>ROUND(I370*E370,2)</f>
        <v/>
      </c>
    </row>
    <row r="371" hidden="1" outlineLevel="1" ht="38.25" customFormat="1" customHeight="1" s="106">
      <c r="A371" s="172" t="n"/>
      <c r="B371" s="96" t="inlineStr">
        <is>
          <t>11.1.03.01-0079</t>
        </is>
      </c>
      <c r="C371" s="171" t="inlineStr">
        <is>
          <t>Бруски обрезные, хвойных пород, длина 4-6,5 м, ширина 75-150 мм, толщина 40-75 мм, сорт III</t>
        </is>
      </c>
      <c r="D371" s="172" t="inlineStr">
        <is>
          <t>м3</t>
        </is>
      </c>
      <c r="E371" s="98" t="n">
        <v>76.457397047397</v>
      </c>
      <c r="F371" s="190" t="n">
        <v>1287</v>
      </c>
      <c r="G371" s="100">
        <f>ROUND(E371*F371,2)</f>
        <v/>
      </c>
      <c r="H371" s="184">
        <f>G371/$G$1097</f>
        <v/>
      </c>
      <c r="I371" s="100" t="n"/>
      <c r="J371" s="100" t="n"/>
    </row>
    <row r="372" hidden="1" outlineLevel="1" ht="14.25" customFormat="1" customHeight="1" s="106">
      <c r="A372" s="172" t="n"/>
      <c r="B372" s="96" t="inlineStr">
        <is>
          <t>11.1.03.01-0001</t>
        </is>
      </c>
      <c r="C372" s="171" t="inlineStr">
        <is>
          <t>Бруски деревянные, размер 50х50 мм</t>
        </is>
      </c>
      <c r="D372" s="172" t="inlineStr">
        <is>
          <t>м3</t>
        </is>
      </c>
      <c r="E372" s="98" t="n">
        <v>2.0312468</v>
      </c>
      <c r="F372" s="190" t="n">
        <v>1668</v>
      </c>
      <c r="G372" s="100">
        <f>ROUND(E372*F372,2)</f>
        <v/>
      </c>
      <c r="H372" s="184">
        <f>G372/$G$1097</f>
        <v/>
      </c>
      <c r="I372" s="100" t="n"/>
      <c r="J372" s="100" t="n"/>
    </row>
    <row r="373" hidden="1" outlineLevel="1" ht="38.25" customFormat="1" customHeight="1" s="106">
      <c r="A373" s="172" t="n"/>
      <c r="B373" s="96" t="inlineStr">
        <is>
          <t>11.1.03.01-0067</t>
        </is>
      </c>
      <c r="C373" s="171" t="inlineStr">
        <is>
          <t>Бруски обрезные, хвойных пород, длина 2-3,75 м, ширина 75-150 мм, толщина 100-125 мм, сорт III</t>
        </is>
      </c>
      <c r="D373" s="172" t="inlineStr">
        <is>
          <t>м3</t>
        </is>
      </c>
      <c r="E373" s="98" t="n">
        <v>0.4666662</v>
      </c>
      <c r="F373" s="190" t="n">
        <v>1132.64</v>
      </c>
      <c r="G373" s="100">
        <f>ROUND(E373*F373,2)</f>
        <v/>
      </c>
      <c r="H373" s="184">
        <f>G373/$G$1097</f>
        <v/>
      </c>
      <c r="I373" s="100" t="n"/>
      <c r="J373" s="100" t="n"/>
    </row>
    <row r="374" hidden="1" outlineLevel="1" ht="25.5" customFormat="1" customHeight="1" s="106">
      <c r="A374" s="172" t="n"/>
      <c r="B374" s="96" t="inlineStr">
        <is>
          <t>11.1.03.01-0075</t>
        </is>
      </c>
      <c r="C374" s="171" t="inlineStr">
        <is>
          <t>Бруски обрезные, хвойных пород, длина 2-6,5 м, толщина 40-60 мм, сорт II</t>
        </is>
      </c>
      <c r="D374" s="172" t="inlineStr">
        <is>
          <t>м3</t>
        </is>
      </c>
      <c r="E374" s="98" t="n">
        <v>0.3404</v>
      </c>
      <c r="F374" s="190" t="n">
        <v>1250</v>
      </c>
      <c r="G374" s="100">
        <f>ROUND(E374*F374,2)</f>
        <v/>
      </c>
      <c r="H374" s="184">
        <f>G374/$G$1097</f>
        <v/>
      </c>
      <c r="I374" s="100" t="n"/>
      <c r="J374" s="100" t="n"/>
    </row>
    <row r="375" hidden="1" outlineLevel="1" ht="38.25" customFormat="1" customHeight="1" s="106">
      <c r="A375" s="172" t="n"/>
      <c r="B375" s="96" t="inlineStr">
        <is>
          <t>11.1.03.01-0077</t>
        </is>
      </c>
      <c r="C375" s="171" t="inlineStr">
        <is>
          <t>Бруски обрезные, хвойных пород, длина 4-6,5 м, ширина 75-150 мм, толщина 40-75 мм, сорт I</t>
        </is>
      </c>
      <c r="D375" s="172" t="inlineStr">
        <is>
          <t>м3</t>
        </is>
      </c>
      <c r="E375" s="98" t="n">
        <v>0.0228143</v>
      </c>
      <c r="F375" s="190" t="n">
        <v>1700</v>
      </c>
      <c r="G375" s="100">
        <f>ROUND(E375*F375,2)</f>
        <v/>
      </c>
      <c r="H375" s="184">
        <f>G375/$G$1097</f>
        <v/>
      </c>
      <c r="I375" s="100" t="n"/>
      <c r="J375" s="100" t="n"/>
    </row>
    <row r="376" hidden="1" outlineLevel="1" ht="38.25" customFormat="1" customHeight="1" s="106">
      <c r="A376" s="172" t="n"/>
      <c r="B376" s="96" t="inlineStr">
        <is>
          <t>11.1.03.01-0080</t>
        </is>
      </c>
      <c r="C376" s="171" t="inlineStr">
        <is>
          <t>Бруски обрезные, хвойных пород, длина 4-6,5 м, ширина 75-150 мм, толщина 40-75 мм, сорт IV</t>
        </is>
      </c>
      <c r="D376" s="172" t="inlineStr">
        <is>
          <t>м3</t>
        </is>
      </c>
      <c r="E376" s="98" t="n">
        <v>0.02045</v>
      </c>
      <c r="F376" s="190" t="n">
        <v>1056</v>
      </c>
      <c r="G376" s="100">
        <f>ROUND(E376*F376,2)</f>
        <v/>
      </c>
      <c r="H376" s="184">
        <f>G376/$G$1097</f>
        <v/>
      </c>
      <c r="I376" s="100" t="n"/>
      <c r="J376" s="100" t="n"/>
    </row>
    <row r="377" hidden="1" outlineLevel="1" ht="38.25" customFormat="1" customHeight="1" s="106">
      <c r="A377" s="172" t="n"/>
      <c r="B377" s="96" t="inlineStr">
        <is>
          <t>11.1.03.01-0086</t>
        </is>
      </c>
      <c r="C377" s="171" t="inlineStr">
        <is>
          <t>Бруски обрезные, хвойных пород, длина 4-6,5 м, ширина 75-150 мм, толщина 150 мм и более, сорт II</t>
        </is>
      </c>
      <c r="D377" s="172" t="inlineStr">
        <is>
          <t>м3</t>
        </is>
      </c>
      <c r="E377" s="98" t="n">
        <v>11.632</v>
      </c>
      <c r="F377" s="190" t="n">
        <v>2156</v>
      </c>
      <c r="G377" s="100">
        <f>ROUND(E377*F377,2)</f>
        <v/>
      </c>
      <c r="H377" s="184">
        <f>G377/$G$1097</f>
        <v/>
      </c>
      <c r="I377" s="100" t="n"/>
      <c r="J377" s="100" t="n"/>
    </row>
    <row r="378" collapsed="1" ht="51" customFormat="1" customHeight="1" s="71">
      <c r="A378" s="172" t="n">
        <v>235</v>
      </c>
      <c r="B378" s="96" t="inlineStr">
        <is>
          <t>11.3.02.02-0019</t>
        </is>
      </c>
      <c r="C378" s="171" t="inlineStr">
        <is>
          <t>Блок оконный из ПВХ-профилей, одностворчатый, с поворотной створкой, с двухкамерным стеклопакетом (32 мм), площадью более 2 м2</t>
        </is>
      </c>
      <c r="D378" s="172" t="inlineStr">
        <is>
          <t>м2</t>
        </is>
      </c>
      <c r="E378" s="98" t="n">
        <v>41.37</v>
      </c>
      <c r="F378" s="190" t="n">
        <v>2849.13</v>
      </c>
      <c r="G378" s="100">
        <f>ROUND(E378*F378,2)</f>
        <v/>
      </c>
      <c r="H378" s="184">
        <f>G378/$G$1097</f>
        <v/>
      </c>
      <c r="I378" s="100">
        <f>ROUND(F378*Прил.10!$D$12,2)</f>
        <v/>
      </c>
      <c r="J378" s="100">
        <f>ROUND(I378*E378,2)</f>
        <v/>
      </c>
    </row>
    <row r="379" ht="38.25" customFormat="1" customHeight="1" s="71">
      <c r="A379" s="172" t="n">
        <v>236</v>
      </c>
      <c r="B379" s="96" t="inlineStr">
        <is>
          <t>08.1.02.17-0097</t>
        </is>
      </c>
      <c r="C379" s="171" t="inlineStr">
        <is>
          <t>Сетка сварная из арматурной проволоки без покрытия, диаметр проволоки 5,0 мм, размер ячейки 100х100 мм</t>
        </is>
      </c>
      <c r="D379" s="172" t="inlineStr">
        <is>
          <t>м2</t>
        </is>
      </c>
      <c r="E379" s="98" t="n">
        <v>4857.2954545455</v>
      </c>
      <c r="F379" s="190" t="n">
        <v>23.76</v>
      </c>
      <c r="G379" s="100">
        <f>SUM(G380:G381)</f>
        <v/>
      </c>
      <c r="H379" s="184">
        <f>G379/$G$1097</f>
        <v/>
      </c>
      <c r="I379" s="100">
        <f>ROUND(F379*Прил.10!$D$12,2)</f>
        <v/>
      </c>
      <c r="J379" s="100">
        <f>ROUND(I379*E379,2)</f>
        <v/>
      </c>
    </row>
    <row r="380" hidden="1" outlineLevel="1" ht="38.25" customFormat="1" customHeight="1" s="106">
      <c r="A380" s="172" t="n"/>
      <c r="B380" s="96" t="inlineStr">
        <is>
          <t>08.1.02.17-0097</t>
        </is>
      </c>
      <c r="C380" s="171" t="inlineStr">
        <is>
          <t>Сетка сварная из арматурной проволоки без покрытия, диаметр проволоки 5,0 мм, размер ячейки 100х100 мм</t>
        </is>
      </c>
      <c r="D380" s="172" t="inlineStr">
        <is>
          <t>м2</t>
        </is>
      </c>
      <c r="E380" s="98" t="n">
        <v>4130.0698653199</v>
      </c>
      <c r="F380" s="190" t="n">
        <v>23.76</v>
      </c>
      <c r="G380" s="100">
        <f>ROUND(E380*F380,2)</f>
        <v/>
      </c>
      <c r="H380" s="184">
        <f>G380/$G$1097</f>
        <v/>
      </c>
      <c r="I380" s="100" t="n"/>
      <c r="J380" s="100" t="n"/>
    </row>
    <row r="381" hidden="1" outlineLevel="1" ht="25.5" customFormat="1" customHeight="1" s="106">
      <c r="A381" s="172" t="n"/>
      <c r="B381" s="96" t="inlineStr">
        <is>
          <t>08.1.02.17-0161</t>
        </is>
      </c>
      <c r="C381" s="171" t="inlineStr">
        <is>
          <t>Сетка тканая с квадратными ячейками № 05, без покрытия</t>
        </is>
      </c>
      <c r="D381" s="172" t="inlineStr">
        <is>
          <t>м2</t>
        </is>
      </c>
      <c r="E381" s="98" t="n">
        <v>611.641761</v>
      </c>
      <c r="F381" s="190" t="n">
        <v>28.25</v>
      </c>
      <c r="G381" s="100">
        <f>ROUND(E381*F381,2)</f>
        <v/>
      </c>
      <c r="H381" s="184">
        <f>G381/$G$1097</f>
        <v/>
      </c>
      <c r="I381" s="100" t="n"/>
      <c r="J381" s="100" t="n"/>
    </row>
    <row r="382" collapsed="1" ht="25.5" customFormat="1" customHeight="1" s="71">
      <c r="A382" s="172" t="n">
        <v>237</v>
      </c>
      <c r="B382" s="96" t="inlineStr">
        <is>
          <t>04.3.01.12-0111</t>
        </is>
      </c>
      <c r="C382" s="171" t="inlineStr">
        <is>
          <t>Раствор готовый отделочный тяжелый, цементно-известковый, состав 1:1:6</t>
        </is>
      </c>
      <c r="D382" s="172" t="inlineStr">
        <is>
          <t>м3</t>
        </is>
      </c>
      <c r="E382" s="98" t="n">
        <v>217.12154621459</v>
      </c>
      <c r="F382" s="190" t="n">
        <v>517.91</v>
      </c>
      <c r="G382" s="100">
        <f>SUM(G383:G384)</f>
        <v/>
      </c>
      <c r="H382" s="184">
        <f>G382/$G$1097</f>
        <v/>
      </c>
      <c r="I382" s="100">
        <f>ROUND(F382*Прил.10!$D$12,2)</f>
        <v/>
      </c>
      <c r="J382" s="100">
        <f>ROUND(I382*E382,2)</f>
        <v/>
      </c>
    </row>
    <row r="383" hidden="1" outlineLevel="1" ht="25.5" customFormat="1" customHeight="1" s="106">
      <c r="A383" s="172" t="n"/>
      <c r="B383" s="96" t="inlineStr">
        <is>
          <t>04.3.01.12-0111</t>
        </is>
      </c>
      <c r="C383" s="171" t="inlineStr">
        <is>
          <t>Раствор готовый отделочный тяжелый, цементно-известковый, состав 1:1:6</t>
        </is>
      </c>
      <c r="D383" s="172" t="inlineStr">
        <is>
          <t>м3</t>
        </is>
      </c>
      <c r="E383" s="98" t="n">
        <v>207.70185939642</v>
      </c>
      <c r="F383" s="190" t="n">
        <v>517.91</v>
      </c>
      <c r="G383" s="100">
        <f>ROUND(E383*F383,2)</f>
        <v/>
      </c>
      <c r="H383" s="184">
        <f>G383/$G$1097</f>
        <v/>
      </c>
      <c r="I383" s="100" t="n"/>
      <c r="J383" s="100" t="n"/>
    </row>
    <row r="384" hidden="1" outlineLevel="1" ht="25.5" customFormat="1" customHeight="1" s="106">
      <c r="A384" s="172" t="n"/>
      <c r="B384" s="96" t="inlineStr">
        <is>
          <t>04.3.01.12-0002</t>
        </is>
      </c>
      <c r="C384" s="171" t="inlineStr">
        <is>
          <t>Раствор кладочный, цементно-известковый, М25</t>
        </is>
      </c>
      <c r="D384" s="172" t="inlineStr">
        <is>
          <t>м3</t>
        </is>
      </c>
      <c r="E384" s="98" t="n">
        <v>9.816000000000001</v>
      </c>
      <c r="F384" s="190" t="n">
        <v>497</v>
      </c>
      <c r="G384" s="100">
        <f>ROUND(E384*F384,2)</f>
        <v/>
      </c>
      <c r="H384" s="184">
        <f>G384/$G$1097</f>
        <v/>
      </c>
      <c r="I384" s="100" t="n"/>
      <c r="J384" s="100" t="n"/>
    </row>
    <row r="385" collapsed="1" ht="76.5" customFormat="1" customHeight="1" s="71">
      <c r="A385" s="172" t="n">
        <v>238</v>
      </c>
      <c r="B385" s="96" t="inlineStr">
        <is>
          <t>19.1.02.07-0020</t>
        </is>
      </c>
      <c r="C385" s="171" t="inlineStr">
        <is>
          <t>Воздухораспределители эжекционные панельные с закручивателями из листовой и сортовой, марка стали ВЭПШД, воздухораздающая поверхность 1 м2 // Рассеиватель для светильника Strong, 36 Вт 1242*90*68</t>
        </is>
      </c>
      <c r="D385" s="172" t="inlineStr">
        <is>
          <t>шт</t>
        </is>
      </c>
      <c r="E385" s="98" t="n">
        <v>390</v>
      </c>
      <c r="F385" s="190" t="n">
        <v>260.78</v>
      </c>
      <c r="G385" s="100">
        <f>ROUND(E385*F385,2)</f>
        <v/>
      </c>
      <c r="H385" s="184">
        <f>G385/$G$1097</f>
        <v/>
      </c>
      <c r="I385" s="100">
        <f>ROUND(F385*Прил.10!$D$12,2)</f>
        <v/>
      </c>
      <c r="J385" s="100">
        <f>ROUND(I385*E385,2)</f>
        <v/>
      </c>
    </row>
    <row r="386" ht="14.25" customFormat="1" customHeight="1" s="71">
      <c r="B386" s="172" t="n"/>
      <c r="C386" s="171" t="inlineStr">
        <is>
          <t>Итого основные материалы</t>
        </is>
      </c>
      <c r="D386" s="172" t="n"/>
      <c r="E386" s="98" t="n"/>
      <c r="F386" s="174" t="n"/>
      <c r="G386" s="100">
        <f>G236+G249+G248+G275+G270+G269+G263+G274+G303+G306+G307+G271+G240+G319+G262+G309+G320+G321+G324+G308+G314+G332+G333+G334+G339+G331+G342+G347+G348+G353+G360+G361+G362+G365+G366+G370+G378+G379+G382+G385</f>
        <v/>
      </c>
      <c r="H386" s="184">
        <f>G386/$G$1097</f>
        <v/>
      </c>
      <c r="I386" s="100" t="n"/>
      <c r="J386" s="100">
        <f>SUM(J236:J385)</f>
        <v/>
      </c>
      <c r="K386" s="124" t="n"/>
    </row>
    <row r="387" hidden="1" outlineLevel="1" ht="63.75" customFormat="1" customHeight="1" s="71">
      <c r="A387" s="172" t="n">
        <v>239</v>
      </c>
      <c r="B387" s="102" t="inlineStr">
        <is>
          <t>20.2.09.08-0030</t>
        </is>
      </c>
      <c r="C387" s="171" t="inlineStr">
        <is>
          <t>Муфта термоусаживаемая концевая наружной установки для кабеля с пластмассовой изоляцией на напряжение до 10 кВ, марки ПКОНтт10-95/240 с болтовыми наконечниками</t>
        </is>
      </c>
      <c r="D387" s="172" t="inlineStr">
        <is>
          <t>компл</t>
        </is>
      </c>
      <c r="E387" s="98" t="n">
        <v>168</v>
      </c>
      <c r="F387" s="190" t="n">
        <v>603.04</v>
      </c>
      <c r="G387" s="100">
        <f>ROUND(F387*E387,2)</f>
        <v/>
      </c>
      <c r="H387" s="184">
        <f>G387/$G$1097</f>
        <v/>
      </c>
      <c r="I387" s="100">
        <f>ROUND(F387*Прил.10!$D$12,2)</f>
        <v/>
      </c>
      <c r="J387" s="100">
        <f>ROUND(I387*E387,2)</f>
        <v/>
      </c>
    </row>
    <row r="388" hidden="1" outlineLevel="1" ht="14.25" customFormat="1" customHeight="1" s="71">
      <c r="A388" s="172" t="n">
        <v>240</v>
      </c>
      <c r="B388" s="96" t="inlineStr">
        <is>
          <t>20.3.04.04-0002</t>
        </is>
      </c>
      <c r="C388" s="171" t="inlineStr">
        <is>
          <t>Прожектор заливающего света</t>
        </is>
      </c>
      <c r="D388" s="172" t="inlineStr">
        <is>
          <t>шт</t>
        </is>
      </c>
      <c r="E388" s="98" t="n">
        <v>60</v>
      </c>
      <c r="F388" s="190" t="n">
        <v>1536.29</v>
      </c>
      <c r="G388" s="100">
        <f>ROUND(F388*E388,2)</f>
        <v/>
      </c>
      <c r="H388" s="184">
        <f>G388/$G$1097</f>
        <v/>
      </c>
      <c r="I388" s="100">
        <f>ROUND(F388*Прил.10!$D$12,2)</f>
        <v/>
      </c>
      <c r="J388" s="100">
        <f>ROUND(I388*E388,2)</f>
        <v/>
      </c>
    </row>
    <row r="389" hidden="1" outlineLevel="1" ht="25.5" customFormat="1" customHeight="1" s="71">
      <c r="A389" s="172" t="n">
        <v>241</v>
      </c>
      <c r="B389" s="96" t="inlineStr">
        <is>
          <t>01.2.03.05-0010</t>
        </is>
      </c>
      <c r="C389" s="171" t="inlineStr">
        <is>
          <t>Праймер битумный производства «Техно-Николь»</t>
        </is>
      </c>
      <c r="D389" s="172" t="inlineStr">
        <is>
          <t>т</t>
        </is>
      </c>
      <c r="E389" s="98" t="n">
        <v>7.452</v>
      </c>
      <c r="F389" s="190" t="n">
        <v>11885.47</v>
      </c>
      <c r="G389" s="100">
        <f>ROUND(F389*E389,2)</f>
        <v/>
      </c>
      <c r="H389" s="184">
        <f>G389/$G$1097</f>
        <v/>
      </c>
      <c r="I389" s="100">
        <f>ROUND(F389*Прил.10!$D$12,2)</f>
        <v/>
      </c>
      <c r="J389" s="100">
        <f>ROUND(I389*E389,2)</f>
        <v/>
      </c>
    </row>
    <row r="390" hidden="1" outlineLevel="1" ht="63.75" customFormat="1" customHeight="1" s="71">
      <c r="A390" s="172" t="n">
        <v>242</v>
      </c>
      <c r="B390" s="96" t="inlineStr">
        <is>
          <t>12.1.02.10-0098</t>
        </is>
      </c>
      <c r="C390" s="171" t="inlineStr">
        <is>
          <t>Мембрана профилированная гидроизоляционная, высота шипа 8 мм, прочность 300-600 Н, относительное удлинение при разрыве не менее 24-28 %, Г4</t>
        </is>
      </c>
      <c r="D390" s="172" t="inlineStr">
        <is>
          <t>м2</t>
        </is>
      </c>
      <c r="E390" s="98" t="n">
        <v>5542</v>
      </c>
      <c r="F390" s="190" t="n">
        <v>15.71</v>
      </c>
      <c r="G390" s="100">
        <f>ROUND(F390*E390,2)</f>
        <v/>
      </c>
      <c r="H390" s="184">
        <f>G390/$G$1097</f>
        <v/>
      </c>
      <c r="I390" s="100">
        <f>ROUND(F390*Прил.10!$D$12,2)</f>
        <v/>
      </c>
      <c r="J390" s="100">
        <f>ROUND(I390*E390,2)</f>
        <v/>
      </c>
    </row>
    <row r="391" hidden="1" outlineLevel="1" ht="14.25" customFormat="1" customHeight="1" s="71">
      <c r="A391" s="172" t="n">
        <v>243</v>
      </c>
      <c r="B391" s="96" t="inlineStr">
        <is>
          <t>11.2.13.04-0011</t>
        </is>
      </c>
      <c r="C391" s="171" t="inlineStr">
        <is>
          <t>Щиты из досок, толщина 25 мм</t>
        </is>
      </c>
      <c r="D391" s="172" t="inlineStr">
        <is>
          <t>м2</t>
        </is>
      </c>
      <c r="E391" s="98" t="n">
        <v>2305.095</v>
      </c>
      <c r="F391" s="190" t="n">
        <v>35.53</v>
      </c>
      <c r="G391" s="100">
        <f>ROUND(F391*E391,2)</f>
        <v/>
      </c>
      <c r="H391" s="184">
        <f>G391/$G$1097</f>
        <v/>
      </c>
      <c r="I391" s="100">
        <f>ROUND(F391*Прил.10!$D$12,2)</f>
        <v/>
      </c>
      <c r="J391" s="100">
        <f>ROUND(I391*E391,2)</f>
        <v/>
      </c>
    </row>
    <row r="392" hidden="1" outlineLevel="1" ht="38.25" customFormat="1" customHeight="1" s="71">
      <c r="A392" s="172" t="n">
        <v>244</v>
      </c>
      <c r="B392" s="96" t="inlineStr">
        <is>
          <t>08.1.02.23-0001</t>
        </is>
      </c>
      <c r="C392" s="171" t="inlineStr">
        <is>
          <t>Покрытия зданий с повышенными архитектурными требованиями сайдинг стальной с полимерным покрытием</t>
        </is>
      </c>
      <c r="D392" s="172" t="inlineStr">
        <is>
          <t>м2</t>
        </is>
      </c>
      <c r="E392" s="98" t="n">
        <v>609.4</v>
      </c>
      <c r="F392" s="190" t="n">
        <v>132.94</v>
      </c>
      <c r="G392" s="100">
        <f>ROUND(F392*E392,2)</f>
        <v/>
      </c>
      <c r="H392" s="184">
        <f>G392/$G$1097</f>
        <v/>
      </c>
      <c r="I392" s="100">
        <f>ROUND(F392*Прил.10!$D$12,2)</f>
        <v/>
      </c>
      <c r="J392" s="100">
        <f>ROUND(I392*E392,2)</f>
        <v/>
      </c>
    </row>
    <row r="393" hidden="1" outlineLevel="1" ht="38.25" customFormat="1" customHeight="1" s="71">
      <c r="A393" s="172" t="n">
        <v>245</v>
      </c>
      <c r="B393" s="96" t="inlineStr">
        <is>
          <t>19.4.02.01-0080</t>
        </is>
      </c>
      <c r="C393" s="171" t="inlineStr">
        <is>
          <t>Глушители шума прямоугольного сечения пластинчатые ГП 6-4 с обтекателем, сечение обечайки 2000х1000 мм</t>
        </is>
      </c>
      <c r="D393" s="172" t="inlineStr">
        <is>
          <t>шт</t>
        </is>
      </c>
      <c r="E393" s="98" t="n">
        <v>8</v>
      </c>
      <c r="F393" s="190" t="n">
        <v>9301.01</v>
      </c>
      <c r="G393" s="100">
        <f>ROUND(F393*E393,2)</f>
        <v/>
      </c>
      <c r="H393" s="184">
        <f>G393/$G$1097</f>
        <v/>
      </c>
      <c r="I393" s="100">
        <f>ROUND(F393*Прил.10!$D$12,2)</f>
        <v/>
      </c>
      <c r="J393" s="100">
        <f>ROUND(I393*E393,2)</f>
        <v/>
      </c>
    </row>
    <row r="394" hidden="1" outlineLevel="1" ht="14.25" customFormat="1" customHeight="1" s="71">
      <c r="A394" s="172" t="n">
        <v>246</v>
      </c>
      <c r="B394" s="96" t="inlineStr">
        <is>
          <t>12.1.02.03-0202</t>
        </is>
      </c>
      <c r="C394" s="171" t="inlineStr">
        <is>
          <t>Унифлекс: ВЕНТ ЭПВ</t>
        </is>
      </c>
      <c r="D394" s="172" t="inlineStr">
        <is>
          <t>м2</t>
        </is>
      </c>
      <c r="E394" s="98" t="n">
        <v>3522</v>
      </c>
      <c r="F394" s="190" t="n">
        <v>20.68</v>
      </c>
      <c r="G394" s="100">
        <f>ROUND(F394*E394,2)</f>
        <v/>
      </c>
      <c r="H394" s="184">
        <f>G394/$G$1097</f>
        <v/>
      </c>
      <c r="I394" s="100">
        <f>ROUND(F394*Прил.10!$D$12,2)</f>
        <v/>
      </c>
      <c r="J394" s="100">
        <f>ROUND(I394*E394,2)</f>
        <v/>
      </c>
    </row>
    <row r="395" hidden="1" outlineLevel="1" ht="14.25" customFormat="1" customHeight="1" s="71">
      <c r="A395" s="172" t="n">
        <v>247</v>
      </c>
      <c r="B395" s="96" t="inlineStr">
        <is>
          <t>Прайс из СД ОП</t>
        </is>
      </c>
      <c r="C395" s="171" t="inlineStr">
        <is>
          <t>Ворота распашные двупольные р-р  2х3</t>
        </is>
      </c>
      <c r="D395" s="172" t="inlineStr">
        <is>
          <t>шт</t>
        </is>
      </c>
      <c r="E395" s="98" t="n">
        <v>2</v>
      </c>
      <c r="F395" s="190" t="n">
        <v>36411.57</v>
      </c>
      <c r="G395" s="100">
        <f>ROUND(F395*E395,2)</f>
        <v/>
      </c>
      <c r="H395" s="184">
        <f>G395/$G$1097</f>
        <v/>
      </c>
      <c r="I395" s="100">
        <f>ROUND(F395*Прил.10!$D$12,2)</f>
        <v/>
      </c>
      <c r="J395" s="100">
        <f>ROUND(I395*E395,2)</f>
        <v/>
      </c>
    </row>
    <row r="396" hidden="1" outlineLevel="1" ht="14.25" customFormat="1" customHeight="1" s="71">
      <c r="A396" s="172" t="n">
        <v>248</v>
      </c>
      <c r="B396" s="96" t="inlineStr">
        <is>
          <t>Прайс из СД ОП</t>
        </is>
      </c>
      <c r="C396" s="171" t="inlineStr">
        <is>
          <t>Ворота распашные двупольные р-р  6х9</t>
        </is>
      </c>
      <c r="D396" s="172" t="inlineStr">
        <is>
          <t>шт</t>
        </is>
      </c>
      <c r="E396" s="98" t="n">
        <v>2</v>
      </c>
      <c r="F396" s="190" t="n">
        <v>36411.57</v>
      </c>
      <c r="G396" s="100">
        <f>ROUND(F396*E396,2)</f>
        <v/>
      </c>
      <c r="H396" s="184">
        <f>G396/$G$1097</f>
        <v/>
      </c>
      <c r="I396" s="100">
        <f>ROUND(F396*Прил.10!$D$12,2)</f>
        <v/>
      </c>
      <c r="J396" s="100">
        <f>ROUND(I396*E396,2)</f>
        <v/>
      </c>
    </row>
    <row r="397" hidden="1" outlineLevel="1" ht="63.75" customFormat="1" customHeight="1" s="71">
      <c r="A397" s="172" t="n">
        <v>249</v>
      </c>
      <c r="B397" s="96" t="inlineStr">
        <is>
          <t>20.3.03.03-0011</t>
        </is>
      </c>
      <c r="C397" s="171" t="inlineStr">
        <is>
          <t>Светильник взрывозащищенный под лампу мощностью до 100 Вт, с металлическим отражателем и защитной решеткой, цоколь E27, напряжение 220 В, частота 50/60 Гц, IP66</t>
        </is>
      </c>
      <c r="D397" s="172" t="inlineStr">
        <is>
          <t>шт</t>
        </is>
      </c>
      <c r="E397" s="98" t="n">
        <v>24</v>
      </c>
      <c r="F397" s="190" t="n">
        <v>2682.79</v>
      </c>
      <c r="G397" s="100">
        <f>ROUND(F397*E397,2)</f>
        <v/>
      </c>
      <c r="H397" s="184">
        <f>G397/$G$1097</f>
        <v/>
      </c>
      <c r="I397" s="100">
        <f>ROUND(F397*Прил.10!$D$12,2)</f>
        <v/>
      </c>
      <c r="J397" s="100">
        <f>ROUND(I397*E397,2)</f>
        <v/>
      </c>
    </row>
    <row r="398" hidden="1" outlineLevel="1" ht="38.25" customFormat="1" customHeight="1" s="71">
      <c r="A398" s="172" t="n">
        <v>250</v>
      </c>
      <c r="B398" s="96" t="inlineStr">
        <is>
          <t>05.1.07.09-0020</t>
        </is>
      </c>
      <c r="C398" s="171" t="inlineStr">
        <is>
          <t>Лестничные марши ЛМ 60.14-17, бетон B25, объем 1,10 м3, расход арматуры 101,86 кг</t>
        </is>
      </c>
      <c r="D398" s="172" t="inlineStr">
        <is>
          <t>шт</t>
        </is>
      </c>
      <c r="E398" s="98" t="n">
        <v>20</v>
      </c>
      <c r="F398" s="190" t="n">
        <v>3184.26</v>
      </c>
      <c r="G398" s="100">
        <f>ROUND(F398*E398,2)</f>
        <v/>
      </c>
      <c r="H398" s="184">
        <f>G398/$G$1097</f>
        <v/>
      </c>
      <c r="I398" s="100">
        <f>ROUND(F398*Прил.10!$D$12,2)</f>
        <v/>
      </c>
      <c r="J398" s="100">
        <f>ROUND(I398*E398,2)</f>
        <v/>
      </c>
    </row>
    <row r="399" hidden="1" outlineLevel="1" ht="14.25" customFormat="1" customHeight="1" s="71">
      <c r="A399" s="172" t="n">
        <v>251</v>
      </c>
      <c r="B399" s="96" t="inlineStr">
        <is>
          <t>14.5.11.02-0101</t>
        </is>
      </c>
      <c r="C399" s="171" t="inlineStr">
        <is>
          <t>Шпатлевка водно-дисперсионная</t>
        </is>
      </c>
      <c r="D399" s="172" t="inlineStr">
        <is>
          <t>т</t>
        </is>
      </c>
      <c r="E399" s="98" t="n">
        <v>5.5173126</v>
      </c>
      <c r="F399" s="190" t="n">
        <v>11397.1</v>
      </c>
      <c r="G399" s="100">
        <f>ROUND(F399*E399,2)</f>
        <v/>
      </c>
      <c r="H399" s="184">
        <f>G399/$G$1097</f>
        <v/>
      </c>
      <c r="I399" s="100">
        <f>ROUND(F399*Прил.10!$D$12,2)</f>
        <v/>
      </c>
      <c r="J399" s="100">
        <f>ROUND(I399*E399,2)</f>
        <v/>
      </c>
    </row>
    <row r="400" hidden="1" outlineLevel="1" ht="25.5" customFormat="1" customHeight="1" s="71">
      <c r="A400" s="172" t="n">
        <v>252</v>
      </c>
      <c r="B400" s="96" t="inlineStr">
        <is>
          <t>14.3.02.01-0206</t>
        </is>
      </c>
      <c r="C400" s="171" t="inlineStr">
        <is>
          <t>Краска водно-дисперсионная "БИРСС Интерьер-Колор", тон светлый</t>
        </is>
      </c>
      <c r="D400" s="172" t="inlineStr">
        <is>
          <t>т</t>
        </is>
      </c>
      <c r="E400" s="98" t="n">
        <v>3.0528</v>
      </c>
      <c r="F400" s="190" t="n">
        <v>20388.6</v>
      </c>
      <c r="G400" s="100">
        <f>ROUND(F400*E400,2)</f>
        <v/>
      </c>
      <c r="H400" s="184">
        <f>G400/$G$1097</f>
        <v/>
      </c>
      <c r="I400" s="100">
        <f>ROUND(F400*Прил.10!$D$12,2)</f>
        <v/>
      </c>
      <c r="J400" s="100">
        <f>ROUND(I400*E400,2)</f>
        <v/>
      </c>
    </row>
    <row r="401" hidden="1" outlineLevel="1" ht="38.25" customFormat="1" customHeight="1" s="71">
      <c r="A401" s="172" t="n">
        <v>253</v>
      </c>
      <c r="B401" s="96" t="inlineStr">
        <is>
          <t>11.1.03.06-0095</t>
        </is>
      </c>
      <c r="C401" s="171" t="inlineStr">
        <is>
          <t>Доска обрезная, хвойных пород, ширина 75-150 мм, толщина 44 мм и более, длина 4-6,5 м, сорт III</t>
        </is>
      </c>
      <c r="D401" s="172" t="inlineStr">
        <is>
          <t>м3</t>
        </is>
      </c>
      <c r="E401" s="98" t="n">
        <v>54.4741</v>
      </c>
      <c r="F401" s="190" t="n">
        <v>1056</v>
      </c>
      <c r="G401" s="100">
        <f>ROUND(F401*E401,2)</f>
        <v/>
      </c>
      <c r="H401" s="184">
        <f>G401/$G$1097</f>
        <v/>
      </c>
      <c r="I401" s="100">
        <f>ROUND(F401*Прил.10!$D$12,2)</f>
        <v/>
      </c>
      <c r="J401" s="100">
        <f>ROUND(I401*E401,2)</f>
        <v/>
      </c>
    </row>
    <row r="402" hidden="1" outlineLevel="1" ht="25.5" customFormat="1" customHeight="1" s="71">
      <c r="A402" s="172" t="n">
        <v>254</v>
      </c>
      <c r="B402" s="96" t="inlineStr">
        <is>
          <t>02.2.01.03-0008</t>
        </is>
      </c>
      <c r="C402" s="171" t="inlineStr">
        <is>
          <t>Гравий керамзитовый М 600, фракция 5-10 мм</t>
        </is>
      </c>
      <c r="D402" s="172" t="inlineStr">
        <is>
          <t>м3</t>
        </is>
      </c>
      <c r="E402" s="98" t="n">
        <v>320.541</v>
      </c>
      <c r="F402" s="190" t="n">
        <v>173.53</v>
      </c>
      <c r="G402" s="100">
        <f>ROUND(F402*E402,2)</f>
        <v/>
      </c>
      <c r="H402" s="184">
        <f>G402/$G$1097</f>
        <v/>
      </c>
      <c r="I402" s="100">
        <f>ROUND(F402*Прил.10!$D$12,2)</f>
        <v/>
      </c>
      <c r="J402" s="100">
        <f>ROUND(I402*E402,2)</f>
        <v/>
      </c>
    </row>
    <row r="403" hidden="1" outlineLevel="1" ht="14.25" customFormat="1" customHeight="1" s="71">
      <c r="A403" s="172" t="n">
        <v>255</v>
      </c>
      <c r="B403" s="96" t="inlineStr">
        <is>
          <t>08.1.06.01-0011</t>
        </is>
      </c>
      <c r="C403" s="171" t="inlineStr">
        <is>
          <t>Ворота распашные ВР 3030-УХ Л1</t>
        </is>
      </c>
      <c r="D403" s="172" t="inlineStr">
        <is>
          <t>шт</t>
        </is>
      </c>
      <c r="E403" s="98" t="n">
        <v>6</v>
      </c>
      <c r="F403" s="190" t="n">
        <v>8948.299999999999</v>
      </c>
      <c r="G403" s="100">
        <f>ROUND(F403*E403,2)</f>
        <v/>
      </c>
      <c r="H403" s="184">
        <f>G403/$G$1097</f>
        <v/>
      </c>
      <c r="I403" s="100">
        <f>ROUND(F403*Прил.10!$D$12,2)</f>
        <v/>
      </c>
      <c r="J403" s="100">
        <f>ROUND(I403*E403,2)</f>
        <v/>
      </c>
    </row>
    <row r="404" hidden="1" outlineLevel="1" ht="25.5" customFormat="1" customHeight="1" s="71">
      <c r="A404" s="172" t="n">
        <v>256</v>
      </c>
      <c r="B404" s="96" t="inlineStr">
        <is>
          <t>20.1.02.23-0211</t>
        </is>
      </c>
      <c r="C404" s="171" t="inlineStr">
        <is>
          <t>Шпилька стальная М8 "Сонет" длиной 1000 мм</t>
        </is>
      </c>
      <c r="D404" s="172" t="inlineStr">
        <is>
          <t>шт</t>
        </is>
      </c>
      <c r="E404" s="98" t="n">
        <v>5000</v>
      </c>
      <c r="F404" s="190" t="n">
        <v>9.56</v>
      </c>
      <c r="G404" s="100">
        <f>ROUND(F404*E404,2)</f>
        <v/>
      </c>
      <c r="H404" s="184">
        <f>G404/$G$1097</f>
        <v/>
      </c>
      <c r="I404" s="100">
        <f>ROUND(F404*Прил.10!$D$12,2)</f>
        <v/>
      </c>
      <c r="J404" s="100">
        <f>ROUND(I404*E404,2)</f>
        <v/>
      </c>
    </row>
    <row r="405" hidden="1" outlineLevel="1" ht="14.25" customFormat="1" customHeight="1" s="71">
      <c r="A405" s="172" t="n">
        <v>257</v>
      </c>
      <c r="B405" s="96" t="inlineStr">
        <is>
          <t>08.1.06.01-0012</t>
        </is>
      </c>
      <c r="C405" s="171" t="inlineStr">
        <is>
          <t>Ворота распашные ВР 3636-УХ Л1</t>
        </is>
      </c>
      <c r="D405" s="172" t="inlineStr">
        <is>
          <t>шт</t>
        </is>
      </c>
      <c r="E405" s="98" t="n">
        <v>4</v>
      </c>
      <c r="F405" s="190" t="n">
        <v>11474.56</v>
      </c>
      <c r="G405" s="100">
        <f>ROUND(F405*E405,2)</f>
        <v/>
      </c>
      <c r="H405" s="184">
        <f>G405/$G$1097</f>
        <v/>
      </c>
      <c r="I405" s="100">
        <f>ROUND(F405*Прил.10!$D$12,2)</f>
        <v/>
      </c>
      <c r="J405" s="100">
        <f>ROUND(I405*E405,2)</f>
        <v/>
      </c>
    </row>
    <row r="406" hidden="1" outlineLevel="1" ht="25.5" customFormat="1" customHeight="1" s="71">
      <c r="A406" s="172" t="n">
        <v>258</v>
      </c>
      <c r="B406" s="96" t="inlineStr">
        <is>
          <t>12.2.05.09-0007</t>
        </is>
      </c>
      <c r="C406" s="171" t="inlineStr">
        <is>
          <t>Пенополистирол экструдированный ТЕХНОНИКОЛЬ XPS 45-500</t>
        </is>
      </c>
      <c r="D406" s="172" t="inlineStr">
        <is>
          <t>м3</t>
        </is>
      </c>
      <c r="E406" s="98" t="n">
        <v>23.28</v>
      </c>
      <c r="F406" s="190" t="n">
        <v>1940.64</v>
      </c>
      <c r="G406" s="100">
        <f>ROUND(F406*E406,2)</f>
        <v/>
      </c>
      <c r="H406" s="184">
        <f>G406/$G$1097</f>
        <v/>
      </c>
      <c r="I406" s="100">
        <f>ROUND(F406*Прил.10!$D$12,2)</f>
        <v/>
      </c>
      <c r="J406" s="100">
        <f>ROUND(I406*E406,2)</f>
        <v/>
      </c>
    </row>
    <row r="407" hidden="1" outlineLevel="1" ht="14.25" customFormat="1" customHeight="1" s="71">
      <c r="A407" s="172" t="n">
        <v>259</v>
      </c>
      <c r="B407" s="96" t="inlineStr">
        <is>
          <t>01.7.11.07-0032</t>
        </is>
      </c>
      <c r="C407" s="171" t="inlineStr">
        <is>
          <t>Электроды сварочные Э42, диаметр 4 мм</t>
        </is>
      </c>
      <c r="D407" s="172" t="inlineStr">
        <is>
          <t>т</t>
        </is>
      </c>
      <c r="E407" s="98" t="n">
        <v>3.9683488</v>
      </c>
      <c r="F407" s="190" t="n">
        <v>10315.01</v>
      </c>
      <c r="G407" s="100">
        <f>ROUND(F407*E407,2)</f>
        <v/>
      </c>
      <c r="H407" s="184">
        <f>G407/$G$1097</f>
        <v/>
      </c>
      <c r="I407" s="100">
        <f>ROUND(F407*Прил.10!$D$12,2)</f>
        <v/>
      </c>
      <c r="J407" s="100">
        <f>ROUND(I407*E407,2)</f>
        <v/>
      </c>
    </row>
    <row r="408" hidden="1" outlineLevel="1" ht="38.25" customFormat="1" customHeight="1" s="71">
      <c r="A408" s="172" t="n">
        <v>260</v>
      </c>
      <c r="B408" s="96" t="inlineStr">
        <is>
          <t>08.1.02.14-0009</t>
        </is>
      </c>
      <c r="C408" s="171" t="inlineStr">
        <is>
          <t>Решетка водоприемная для лотка диаметром 100 мм, ячеистая, стальная оцинкованная, размер 1000х136х30 мм</t>
        </is>
      </c>
      <c r="D408" s="172" t="inlineStr">
        <is>
          <t>шт</t>
        </is>
      </c>
      <c r="E408" s="98" t="n">
        <v>107</v>
      </c>
      <c r="F408" s="190" t="n">
        <v>365.26</v>
      </c>
      <c r="G408" s="100">
        <f>ROUND(F408*E408,2)</f>
        <v/>
      </c>
      <c r="H408" s="184">
        <f>G408/$G$1097</f>
        <v/>
      </c>
      <c r="I408" s="100">
        <f>ROUND(F408*Прил.10!$D$12,2)</f>
        <v/>
      </c>
      <c r="J408" s="100">
        <f>ROUND(I408*E408,2)</f>
        <v/>
      </c>
    </row>
    <row r="409" hidden="1" outlineLevel="1" ht="38.25" customFormat="1" customHeight="1" s="71">
      <c r="A409" s="172" t="n">
        <v>261</v>
      </c>
      <c r="B409" s="96" t="inlineStr">
        <is>
          <t>Прайс из СД ОП</t>
        </is>
      </c>
      <c r="C409" s="171" t="inlineStr">
        <is>
          <t>Тепловая изоляция воздуховодов Energoflex Super AL 20/1,0-5 толщиной 20 мм.</t>
        </is>
      </c>
      <c r="D409" s="172" t="inlineStr">
        <is>
          <t>м2</t>
        </is>
      </c>
      <c r="E409" s="98" t="n">
        <v>660.1</v>
      </c>
      <c r="F409" s="190" t="n">
        <v>50.19</v>
      </c>
      <c r="G409" s="100">
        <f>ROUND(F409*E409,2)</f>
        <v/>
      </c>
      <c r="H409" s="184">
        <f>G409/$G$1097</f>
        <v/>
      </c>
      <c r="I409" s="100">
        <f>ROUND(F409*Прил.10!$D$12,2)</f>
        <v/>
      </c>
      <c r="J409" s="100">
        <f>ROUND(I409*E409,2)</f>
        <v/>
      </c>
    </row>
    <row r="410" hidden="1" outlineLevel="1" ht="14.25" customFormat="1" customHeight="1" s="71">
      <c r="A410" s="172" t="n">
        <v>262</v>
      </c>
      <c r="B410" s="96" t="inlineStr">
        <is>
          <t>01.7.06.02-0001</t>
        </is>
      </c>
      <c r="C410" s="171" t="inlineStr">
        <is>
          <t>Лента бутиловая</t>
        </is>
      </c>
      <c r="D410" s="172" t="inlineStr">
        <is>
          <t>м</t>
        </is>
      </c>
      <c r="E410" s="98" t="n">
        <v>5129.4837</v>
      </c>
      <c r="F410" s="190" t="n">
        <v>6.38</v>
      </c>
      <c r="G410" s="100">
        <f>ROUND(F410*E410,2)</f>
        <v/>
      </c>
      <c r="H410" s="184">
        <f>G410/$G$1097</f>
        <v/>
      </c>
      <c r="I410" s="100">
        <f>ROUND(F410*Прил.10!$D$12,2)</f>
        <v/>
      </c>
      <c r="J410" s="100">
        <f>ROUND(I410*E410,2)</f>
        <v/>
      </c>
    </row>
    <row r="411" hidden="1" outlineLevel="1" ht="25.5" customFormat="1" customHeight="1" s="71">
      <c r="A411" s="172" t="n">
        <v>263</v>
      </c>
      <c r="B411" s="96" t="inlineStr">
        <is>
          <t>06.1.01.05-0037</t>
        </is>
      </c>
      <c r="C411" s="171" t="inlineStr">
        <is>
          <t>Кирпич керамический одинарный, марка 150, размер 250х120х65 мм</t>
        </is>
      </c>
      <c r="D411" s="172" t="inlineStr">
        <is>
          <t>1000 шт</t>
        </is>
      </c>
      <c r="E411" s="98" t="n">
        <v>16.11</v>
      </c>
      <c r="F411" s="190" t="n">
        <v>2027</v>
      </c>
      <c r="G411" s="100">
        <f>ROUND(F411*E411,2)</f>
        <v/>
      </c>
      <c r="H411" s="184">
        <f>G411/$G$1097</f>
        <v/>
      </c>
      <c r="I411" s="100">
        <f>ROUND(F411*Прил.10!$D$12,2)</f>
        <v/>
      </c>
      <c r="J411" s="100">
        <f>ROUND(I411*E411,2)</f>
        <v/>
      </c>
    </row>
    <row r="412" hidden="1" outlineLevel="1" ht="14.25" customFormat="1" customHeight="1" s="71">
      <c r="A412" s="172" t="n">
        <v>264</v>
      </c>
      <c r="B412" s="96" t="inlineStr">
        <is>
          <t>20.2.03.26-0031</t>
        </is>
      </c>
      <c r="C412" s="171" t="inlineStr">
        <is>
          <t>Планка прижимная сейсмостойкая ПП-1</t>
        </is>
      </c>
      <c r="D412" s="172" t="inlineStr">
        <is>
          <t>шт</t>
        </is>
      </c>
      <c r="E412" s="98" t="n">
        <v>2500</v>
      </c>
      <c r="F412" s="190" t="n">
        <v>12.4</v>
      </c>
      <c r="G412" s="100">
        <f>ROUND(F412*E412,2)</f>
        <v/>
      </c>
      <c r="H412" s="184">
        <f>G412/$G$1097</f>
        <v/>
      </c>
      <c r="I412" s="100">
        <f>ROUND(F412*Прил.10!$D$12,2)</f>
        <v/>
      </c>
      <c r="J412" s="100">
        <f>ROUND(I412*E412,2)</f>
        <v/>
      </c>
    </row>
    <row r="413" hidden="1" outlineLevel="1" ht="25.5" customFormat="1" customHeight="1" s="71">
      <c r="A413" s="172" t="n">
        <v>265</v>
      </c>
      <c r="B413" s="96" t="inlineStr">
        <is>
          <t>06.2.05.03-0021</t>
        </is>
      </c>
      <c r="C413" s="171" t="inlineStr">
        <is>
          <t>Плитка керамогранитная, неполированная, размер 300х300 мм</t>
        </is>
      </c>
      <c r="D413" s="172" t="inlineStr">
        <is>
          <t>м2</t>
        </is>
      </c>
      <c r="E413" s="98" t="n">
        <v>531</v>
      </c>
      <c r="F413" s="190" t="n">
        <v>56.77</v>
      </c>
      <c r="G413" s="100">
        <f>ROUND(F413*E413,2)</f>
        <v/>
      </c>
      <c r="H413" s="184">
        <f>G413/$G$1097</f>
        <v/>
      </c>
      <c r="I413" s="100">
        <f>ROUND(F413*Прил.10!$D$12,2)</f>
        <v/>
      </c>
      <c r="J413" s="100">
        <f>ROUND(I413*E413,2)</f>
        <v/>
      </c>
    </row>
    <row r="414" hidden="1" outlineLevel="1" ht="25.5" customFormat="1" customHeight="1" s="71">
      <c r="A414" s="172" t="n">
        <v>266</v>
      </c>
      <c r="B414" s="96" t="inlineStr">
        <is>
          <t>08.3.08.02-0042</t>
        </is>
      </c>
      <c r="C414" s="171" t="inlineStr">
        <is>
          <t>Уголок горячекатаный, марка стали 18кп, ширина полок 35-56 мм</t>
        </is>
      </c>
      <c r="D414" s="172" t="inlineStr">
        <is>
          <t>т</t>
        </is>
      </c>
      <c r="E414" s="98" t="n">
        <v>5.72412</v>
      </c>
      <c r="F414" s="190" t="n">
        <v>5136</v>
      </c>
      <c r="G414" s="100">
        <f>ROUND(F414*E414,2)</f>
        <v/>
      </c>
      <c r="H414" s="184">
        <f>G414/$G$1097</f>
        <v/>
      </c>
      <c r="I414" s="100">
        <f>ROUND(F414*Прил.10!$D$12,2)</f>
        <v/>
      </c>
      <c r="J414" s="100">
        <f>ROUND(I414*E414,2)</f>
        <v/>
      </c>
    </row>
    <row r="415" hidden="1" outlineLevel="1" ht="25.5" customFormat="1" customHeight="1" s="71">
      <c r="A415" s="172" t="n">
        <v>267</v>
      </c>
      <c r="B415" s="96" t="inlineStr">
        <is>
          <t>14.3.01.02-0102</t>
        </is>
      </c>
      <c r="C415" s="171" t="inlineStr">
        <is>
          <t>Грунтовка: водно-дисперсионная "БИРСС Бетон-контакт"</t>
        </is>
      </c>
      <c r="D415" s="172" t="inlineStr">
        <is>
          <t>т</t>
        </is>
      </c>
      <c r="E415" s="98" t="n">
        <v>1.57417</v>
      </c>
      <c r="F415" s="190" t="n">
        <v>18390.16</v>
      </c>
      <c r="G415" s="100">
        <f>ROUND(F415*E415,2)</f>
        <v/>
      </c>
      <c r="H415" s="184">
        <f>G415/$G$1097</f>
        <v/>
      </c>
      <c r="I415" s="100">
        <f>ROUND(F415*Прил.10!$D$12,2)</f>
        <v/>
      </c>
      <c r="J415" s="100">
        <f>ROUND(I415*E415,2)</f>
        <v/>
      </c>
    </row>
    <row r="416" hidden="1" outlineLevel="1" ht="38.25" customFormat="1" customHeight="1" s="71">
      <c r="A416" s="172" t="n">
        <v>268</v>
      </c>
      <c r="B416" s="96" t="inlineStr">
        <is>
          <t>12.2.04.02-0001</t>
        </is>
      </c>
      <c r="C416" s="171" t="inlineStr">
        <is>
          <t>Маты из минеральной ваты на синтетическом связующем из каменной ваты базальтовых пород, толщина 50 мм</t>
        </is>
      </c>
      <c r="D416" s="172" t="inlineStr">
        <is>
          <t>м3</t>
        </is>
      </c>
      <c r="E416" s="98" t="n">
        <v>40.7153</v>
      </c>
      <c r="F416" s="190" t="n">
        <v>701.99</v>
      </c>
      <c r="G416" s="100">
        <f>ROUND(F416*E416,2)</f>
        <v/>
      </c>
      <c r="H416" s="184">
        <f>G416/$G$1097</f>
        <v/>
      </c>
      <c r="I416" s="100">
        <f>ROUND(F416*Прил.10!$D$12,2)</f>
        <v/>
      </c>
      <c r="J416" s="100">
        <f>ROUND(I416*E416,2)</f>
        <v/>
      </c>
    </row>
    <row r="417" hidden="1" outlineLevel="1" ht="63.75" customFormat="1" customHeight="1" s="71">
      <c r="A417" s="172" t="n">
        <v>269</v>
      </c>
      <c r="B417" s="96" t="inlineStr">
        <is>
          <t>19.1.01.11-0001</t>
        </is>
      </c>
      <c r="C417" s="171" t="inlineStr">
        <is>
          <t>Крепления для воздуховодов оцинкованные (подвески СТД, подвески регулируемые СТД, тяги, хомуты, кронштейны, траверсы, ленты, шпильки, профили)</t>
        </is>
      </c>
      <c r="D417" s="172" t="inlineStr">
        <is>
          <t>т</t>
        </is>
      </c>
      <c r="E417" s="98" t="n">
        <v>2.2</v>
      </c>
      <c r="F417" s="190" t="n">
        <v>12676.79</v>
      </c>
      <c r="G417" s="100">
        <f>ROUND(F417*E417,2)</f>
        <v/>
      </c>
      <c r="H417" s="184">
        <f>G417/$G$1097</f>
        <v/>
      </c>
      <c r="I417" s="100">
        <f>ROUND(F417*Прил.10!$D$12,2)</f>
        <v/>
      </c>
      <c r="J417" s="100">
        <f>ROUND(I417*E417,2)</f>
        <v/>
      </c>
    </row>
    <row r="418" hidden="1" outlineLevel="1" ht="76.5" customFormat="1" customHeight="1" s="71">
      <c r="A418" s="172" t="n">
        <v>270</v>
      </c>
      <c r="B418" s="96" t="inlineStr">
        <is>
          <t>20.3.04.07-0003</t>
        </is>
      </c>
      <c r="C418" s="171" t="inlineStr">
        <is>
          <t>Указатель световой под лампу КЛ для обозначения знакографической информации (номера дома, предупреждающих надписей) с рассеивателем из поликарбоната, ФБУ 04-2х11</t>
        </is>
      </c>
      <c r="D418" s="172" t="inlineStr">
        <is>
          <t>шт</t>
        </is>
      </c>
      <c r="E418" s="98" t="n">
        <v>26</v>
      </c>
      <c r="F418" s="190" t="n">
        <v>1067.08</v>
      </c>
      <c r="G418" s="100">
        <f>ROUND(F418*E418,2)</f>
        <v/>
      </c>
      <c r="H418" s="184">
        <f>G418/$G$1097</f>
        <v/>
      </c>
      <c r="I418" s="100">
        <f>ROUND(F418*Прил.10!$D$12,2)</f>
        <v/>
      </c>
      <c r="J418" s="100">
        <f>ROUND(I418*E418,2)</f>
        <v/>
      </c>
    </row>
    <row r="419" hidden="1" outlineLevel="1" ht="14.25" customFormat="1" customHeight="1" s="71">
      <c r="A419" s="172" t="n">
        <v>271</v>
      </c>
      <c r="B419" s="96" t="inlineStr">
        <is>
          <t>01.5.03.08-0011</t>
        </is>
      </c>
      <c r="C419" s="171" t="inlineStr">
        <is>
          <t>Пленка светоотражающая</t>
        </is>
      </c>
      <c r="D419" s="172" t="inlineStr">
        <is>
          <t>м2</t>
        </is>
      </c>
      <c r="E419" s="98" t="n">
        <v>4761</v>
      </c>
      <c r="F419" s="190" t="n">
        <v>5.8</v>
      </c>
      <c r="G419" s="100">
        <f>ROUND(F419*E419,2)</f>
        <v/>
      </c>
      <c r="H419" s="184">
        <f>G419/$G$1097</f>
        <v/>
      </c>
      <c r="I419" s="100">
        <f>ROUND(F419*Прил.10!$D$12,2)</f>
        <v/>
      </c>
      <c r="J419" s="100">
        <f>ROUND(I419*E419,2)</f>
        <v/>
      </c>
    </row>
    <row r="420" hidden="1" outlineLevel="1" ht="25.5" customFormat="1" customHeight="1" s="71">
      <c r="A420" s="172" t="n">
        <v>272</v>
      </c>
      <c r="B420" s="96" t="inlineStr">
        <is>
          <t>01.7.16.03-0011</t>
        </is>
      </c>
      <c r="C420" s="171" t="inlineStr">
        <is>
          <t>Стойки деревометаллические раздвижные инвентарные</t>
        </is>
      </c>
      <c r="D420" s="172" t="inlineStr">
        <is>
          <t>шт</t>
        </is>
      </c>
      <c r="E420" s="98" t="n">
        <v>26.32</v>
      </c>
      <c r="F420" s="190" t="n">
        <v>1010</v>
      </c>
      <c r="G420" s="100">
        <f>ROUND(F420*E420,2)</f>
        <v/>
      </c>
      <c r="H420" s="184">
        <f>G420/$G$1097</f>
        <v/>
      </c>
      <c r="I420" s="100">
        <f>ROUND(F420*Прил.10!$D$12,2)</f>
        <v/>
      </c>
      <c r="J420" s="100">
        <f>ROUND(I420*E420,2)</f>
        <v/>
      </c>
    </row>
    <row r="421" hidden="1" outlineLevel="1" ht="14.25" customFormat="1" customHeight="1" s="71">
      <c r="A421" s="172" t="n">
        <v>273</v>
      </c>
      <c r="B421" s="96" t="inlineStr">
        <is>
          <t>Прайс из СД ОП</t>
        </is>
      </c>
      <c r="C421" s="171" t="inlineStr">
        <is>
          <t>Гидроизоляция "УЛЬТРАМАСТ"</t>
        </is>
      </c>
      <c r="D421" s="172" t="inlineStr">
        <is>
          <t>кг</t>
        </is>
      </c>
      <c r="E421" s="98" t="n">
        <v>2420</v>
      </c>
      <c r="F421" s="190" t="n">
        <v>10.38</v>
      </c>
      <c r="G421" s="100">
        <f>ROUND(F421*E421,2)</f>
        <v/>
      </c>
      <c r="H421" s="184">
        <f>G421/$G$1097</f>
        <v/>
      </c>
      <c r="I421" s="100">
        <f>ROUND(F421*Прил.10!$D$12,2)</f>
        <v/>
      </c>
      <c r="J421" s="100">
        <f>ROUND(I421*E421,2)</f>
        <v/>
      </c>
    </row>
    <row r="422" hidden="1" outlineLevel="1" ht="14.25" customFormat="1" customHeight="1" s="71">
      <c r="A422" s="172" t="n">
        <v>274</v>
      </c>
      <c r="B422" s="96" t="inlineStr">
        <is>
          <t>01.7.15.06-0111</t>
        </is>
      </c>
      <c r="C422" s="171" t="inlineStr">
        <is>
          <t>Гвозди строительные</t>
        </is>
      </c>
      <c r="D422" s="172" t="inlineStr">
        <is>
          <t>т</t>
        </is>
      </c>
      <c r="E422" s="98" t="n">
        <v>2.0909102</v>
      </c>
      <c r="F422" s="190" t="n">
        <v>11978</v>
      </c>
      <c r="G422" s="100">
        <f>ROUND(F422*E422,2)</f>
        <v/>
      </c>
      <c r="H422" s="184">
        <f>G422/$G$1097</f>
        <v/>
      </c>
      <c r="I422" s="100">
        <f>ROUND(F422*Прил.10!$D$12,2)</f>
        <v/>
      </c>
      <c r="J422" s="100">
        <f>ROUND(I422*E422,2)</f>
        <v/>
      </c>
    </row>
    <row r="423" hidden="1" outlineLevel="1" ht="63.75" customFormat="1" customHeight="1" s="71">
      <c r="A423" s="172" t="n">
        <v>275</v>
      </c>
      <c r="B423" s="96" t="inlineStr">
        <is>
          <t>06.2.01.02-0016</t>
        </is>
      </c>
      <c r="C423" s="171" t="inlineStr">
        <is>
          <t>Плитка керамическая глазурованная для внутренней облицовки стен гладкая, цветная декорированная методом сериографии с рисунком многоцветная без завала</t>
        </is>
      </c>
      <c r="D423" s="172" t="inlineStr">
        <is>
          <t>м2</t>
        </is>
      </c>
      <c r="E423" s="98" t="n">
        <v>180.8</v>
      </c>
      <c r="F423" s="190" t="n">
        <v>136.62</v>
      </c>
      <c r="G423" s="100">
        <f>ROUND(F423*E423,2)</f>
        <v/>
      </c>
      <c r="H423" s="184">
        <f>G423/$G$1097</f>
        <v/>
      </c>
      <c r="I423" s="100">
        <f>ROUND(F423*Прил.10!$D$12,2)</f>
        <v/>
      </c>
      <c r="J423" s="100">
        <f>ROUND(I423*E423,2)</f>
        <v/>
      </c>
    </row>
    <row r="424" hidden="1" outlineLevel="1" ht="14.25" customFormat="1" customHeight="1" s="71">
      <c r="A424" s="172" t="n">
        <v>276</v>
      </c>
      <c r="B424" s="96" t="inlineStr">
        <is>
          <t>01.7.15.03-0042</t>
        </is>
      </c>
      <c r="C424" s="171" t="inlineStr">
        <is>
          <t>Болты с гайками и шайбами строительные</t>
        </is>
      </c>
      <c r="D424" s="172" t="inlineStr">
        <is>
          <t>кг</t>
        </is>
      </c>
      <c r="E424" s="98" t="n">
        <v>2694.1985468</v>
      </c>
      <c r="F424" s="190" t="n">
        <v>9.039999999999999</v>
      </c>
      <c r="G424" s="100">
        <f>ROUND(F424*E424,2)</f>
        <v/>
      </c>
      <c r="H424" s="184">
        <f>G424/$G$1097</f>
        <v/>
      </c>
      <c r="I424" s="100">
        <f>ROUND(F424*Прил.10!$D$12,2)</f>
        <v/>
      </c>
      <c r="J424" s="100">
        <f>ROUND(I424*E424,2)</f>
        <v/>
      </c>
    </row>
    <row r="425" hidden="1" outlineLevel="1" ht="25.5" customFormat="1" customHeight="1" s="71">
      <c r="A425" s="172" t="n">
        <v>277</v>
      </c>
      <c r="B425" s="96" t="inlineStr">
        <is>
          <t>Прайс из СД ОП</t>
        </is>
      </c>
      <c r="C425" s="171" t="inlineStr">
        <is>
          <t>Решетка наружная алюминиевая АРН 2000*1950</t>
        </is>
      </c>
      <c r="D425" s="172" t="inlineStr">
        <is>
          <t>шт</t>
        </is>
      </c>
      <c r="E425" s="98" t="n">
        <v>6</v>
      </c>
      <c r="F425" s="190" t="n">
        <v>3880.73</v>
      </c>
      <c r="G425" s="100">
        <f>ROUND(F425*E425,2)</f>
        <v/>
      </c>
      <c r="H425" s="184">
        <f>G425/$G$1097</f>
        <v/>
      </c>
      <c r="I425" s="100">
        <f>ROUND(F425*Прил.10!$D$12,2)</f>
        <v/>
      </c>
      <c r="J425" s="100">
        <f>ROUND(I425*E425,2)</f>
        <v/>
      </c>
    </row>
    <row r="426" hidden="1" outlineLevel="1" ht="25.5" customFormat="1" customHeight="1" s="71">
      <c r="A426" s="172" t="n">
        <v>278</v>
      </c>
      <c r="B426" s="96" t="inlineStr">
        <is>
          <t>08.4.02.06-0003</t>
        </is>
      </c>
      <c r="C426" s="171" t="inlineStr">
        <is>
          <t>Сетка сварная из холоднотянутой проволоки 4-5 мм</t>
        </is>
      </c>
      <c r="D426" s="172" t="inlineStr">
        <is>
          <t>т</t>
        </is>
      </c>
      <c r="E426" s="98" t="n">
        <v>2.6385</v>
      </c>
      <c r="F426" s="190" t="n">
        <v>8780.09</v>
      </c>
      <c r="G426" s="100">
        <f>ROUND(F426*E426,2)</f>
        <v/>
      </c>
      <c r="H426" s="184">
        <f>G426/$G$1097</f>
        <v/>
      </c>
      <c r="I426" s="100">
        <f>ROUND(F426*Прил.10!$D$12,2)</f>
        <v/>
      </c>
      <c r="J426" s="100">
        <f>ROUND(I426*E426,2)</f>
        <v/>
      </c>
    </row>
    <row r="427" hidden="1" outlineLevel="1" ht="25.5" customFormat="1" customHeight="1" s="71">
      <c r="A427" s="172" t="n">
        <v>279</v>
      </c>
      <c r="B427" s="96" t="inlineStr">
        <is>
          <t>14.4.01.02-0101</t>
        </is>
      </c>
      <c r="C427" s="171" t="inlineStr">
        <is>
          <t>Грунтовка: акриловая глубокого проникновения "БИРСС Грунт КШ"</t>
        </is>
      </c>
      <c r="D427" s="172" t="inlineStr">
        <is>
          <t>т</t>
        </is>
      </c>
      <c r="E427" s="98" t="n">
        <v>2.0352</v>
      </c>
      <c r="F427" s="190" t="n">
        <v>11225.81</v>
      </c>
      <c r="G427" s="100">
        <f>ROUND(F427*E427,2)</f>
        <v/>
      </c>
      <c r="H427" s="184">
        <f>G427/$G$1097</f>
        <v/>
      </c>
      <c r="I427" s="100">
        <f>ROUND(F427*Прил.10!$D$12,2)</f>
        <v/>
      </c>
      <c r="J427" s="100">
        <f>ROUND(I427*E427,2)</f>
        <v/>
      </c>
    </row>
    <row r="428" hidden="1" outlineLevel="1" ht="14.25" customFormat="1" customHeight="1" s="71">
      <c r="A428" s="172" t="n">
        <v>280</v>
      </c>
      <c r="B428" s="96" t="inlineStr">
        <is>
          <t>01.7.15.07-0083</t>
        </is>
      </c>
      <c r="C428" s="171" t="inlineStr">
        <is>
          <t>Дюбель-гвозди, размер 8х100 мм</t>
        </is>
      </c>
      <c r="D428" s="172" t="inlineStr">
        <is>
          <t>100 шт</t>
        </is>
      </c>
      <c r="E428" s="98" t="n">
        <v>193.482</v>
      </c>
      <c r="F428" s="190" t="n">
        <v>118</v>
      </c>
      <c r="G428" s="100">
        <f>ROUND(F428*E428,2)</f>
        <v/>
      </c>
      <c r="H428" s="184">
        <f>G428/$G$1097</f>
        <v/>
      </c>
      <c r="I428" s="100">
        <f>ROUND(F428*Прил.10!$D$12,2)</f>
        <v/>
      </c>
      <c r="J428" s="100">
        <f>ROUND(I428*E428,2)</f>
        <v/>
      </c>
    </row>
    <row r="429" hidden="1" outlineLevel="1" ht="25.5" customFormat="1" customHeight="1" s="71">
      <c r="A429" s="172" t="n">
        <v>281</v>
      </c>
      <c r="B429" s="96" t="inlineStr">
        <is>
          <t>14.1.06.04-0008</t>
        </is>
      </c>
      <c r="C429" s="171" t="inlineStr">
        <is>
          <t>Клей монтажный для укладки ячеистых блоков</t>
        </is>
      </c>
      <c r="D429" s="172" t="inlineStr">
        <is>
          <t>т</t>
        </is>
      </c>
      <c r="E429" s="98" t="n">
        <v>8.651999999999999</v>
      </c>
      <c r="F429" s="190" t="n">
        <v>2591.54</v>
      </c>
      <c r="G429" s="100">
        <f>ROUND(F429*E429,2)</f>
        <v/>
      </c>
      <c r="H429" s="184">
        <f>G429/$G$1097</f>
        <v/>
      </c>
      <c r="I429" s="100">
        <f>ROUND(F429*Прил.10!$D$12,2)</f>
        <v/>
      </c>
      <c r="J429" s="100">
        <f>ROUND(I429*E429,2)</f>
        <v/>
      </c>
    </row>
    <row r="430" hidden="1" outlineLevel="1" ht="25.5" customFormat="1" customHeight="1" s="71">
      <c r="A430" s="172" t="n">
        <v>282</v>
      </c>
      <c r="B430" s="96" t="inlineStr">
        <is>
          <t>14.3.01.02-0103</t>
        </is>
      </c>
      <c r="C430" s="171" t="inlineStr">
        <is>
          <t>Грунтовка воднодисперсионная CERESIT CT 17</t>
        </is>
      </c>
      <c r="D430" s="172" t="inlineStr">
        <is>
          <t>л</t>
        </is>
      </c>
      <c r="E430" s="98" t="n">
        <v>2326.9015317287</v>
      </c>
      <c r="F430" s="190" t="n">
        <v>9.140000000000001</v>
      </c>
      <c r="G430" s="100">
        <f>ROUND(F430*E430,2)</f>
        <v/>
      </c>
      <c r="H430" s="184">
        <f>G430/$G$1097</f>
        <v/>
      </c>
      <c r="I430" s="100">
        <f>ROUND(F430*Прил.10!$D$12,2)</f>
        <v/>
      </c>
      <c r="J430" s="100">
        <f>ROUND(I430*E430,2)</f>
        <v/>
      </c>
    </row>
    <row r="431" hidden="1" outlineLevel="1" ht="38.25" customFormat="1" customHeight="1" s="71">
      <c r="A431" s="172" t="n">
        <v>283</v>
      </c>
      <c r="B431" s="96" t="inlineStr">
        <is>
          <t>06.2.05.03-0002</t>
        </is>
      </c>
      <c r="C431" s="171" t="inlineStr">
        <is>
          <t>Плитка керамогранитная многоцветная неполированная, размер 300х600х10 мм, 600х600х10 мм</t>
        </is>
      </c>
      <c r="D431" s="172" t="inlineStr">
        <is>
          <t>м2</t>
        </is>
      </c>
      <c r="E431" s="98" t="n">
        <v>98.435809806835</v>
      </c>
      <c r="F431" s="190" t="n">
        <v>201.9</v>
      </c>
      <c r="G431" s="100">
        <f>ROUND(F431*E431,2)</f>
        <v/>
      </c>
      <c r="H431" s="184">
        <f>G431/$G$1097</f>
        <v/>
      </c>
      <c r="I431" s="100">
        <f>ROUND(F431*Прил.10!$D$12,2)</f>
        <v/>
      </c>
      <c r="J431" s="100">
        <f>ROUND(I431*E431,2)</f>
        <v/>
      </c>
    </row>
    <row r="432" hidden="1" outlineLevel="1" ht="25.5" customFormat="1" customHeight="1" s="71">
      <c r="A432" s="172" t="n">
        <v>284</v>
      </c>
      <c r="B432" s="96" t="inlineStr">
        <is>
          <t>01.7.07.27-0001</t>
        </is>
      </c>
      <c r="C432" s="171" t="inlineStr">
        <is>
          <t>Шпонка гидроизоляционная резиновая ДВ-170/12,5</t>
        </is>
      </c>
      <c r="D432" s="172" t="inlineStr">
        <is>
          <t>м</t>
        </is>
      </c>
      <c r="E432" s="98" t="n">
        <v>175</v>
      </c>
      <c r="F432" s="190" t="n">
        <v>110.98</v>
      </c>
      <c r="G432" s="100">
        <f>ROUND(F432*E432,2)</f>
        <v/>
      </c>
      <c r="H432" s="184">
        <f>G432/$G$1097</f>
        <v/>
      </c>
      <c r="I432" s="100">
        <f>ROUND(F432*Прил.10!$D$12,2)</f>
        <v/>
      </c>
      <c r="J432" s="100">
        <f>ROUND(I432*E432,2)</f>
        <v/>
      </c>
    </row>
    <row r="433" hidden="1" outlineLevel="1" ht="51" customFormat="1" customHeight="1" s="71">
      <c r="A433" s="172" t="n">
        <v>285</v>
      </c>
      <c r="B433" s="96" t="inlineStr">
        <is>
          <t>12.2.05.09-0042</t>
        </is>
      </c>
      <c r="C433" s="171" t="inlineStr">
        <is>
          <t>Плиты теплоизоляционные из экструдированного пенополистирола со ступенчатой формой кромки, плотность 33-38 кг/м3, Г1</t>
        </is>
      </c>
      <c r="D433" s="172" t="inlineStr">
        <is>
          <t>м3</t>
        </is>
      </c>
      <c r="E433" s="98" t="n">
        <v>19.73</v>
      </c>
      <c r="F433" s="190" t="n">
        <v>950.85</v>
      </c>
      <c r="G433" s="100">
        <f>ROUND(F433*E433,2)</f>
        <v/>
      </c>
      <c r="H433" s="184">
        <f>G433/$G$1097</f>
        <v/>
      </c>
      <c r="I433" s="100">
        <f>ROUND(F433*Прил.10!$D$12,2)</f>
        <v/>
      </c>
      <c r="J433" s="100">
        <f>ROUND(I433*E433,2)</f>
        <v/>
      </c>
    </row>
    <row r="434" hidden="1" outlineLevel="1" ht="25.5" customFormat="1" customHeight="1" s="71">
      <c r="A434" s="172" t="n">
        <v>286</v>
      </c>
      <c r="B434" s="96" t="inlineStr">
        <is>
          <t>01.7.19.04-0031</t>
        </is>
      </c>
      <c r="C434" s="171" t="inlineStr">
        <is>
          <t>Прокладки резиновые (пластина техническая прессованная)</t>
        </is>
      </c>
      <c r="D434" s="172" t="inlineStr">
        <is>
          <t>кг</t>
        </is>
      </c>
      <c r="E434" s="98" t="n">
        <v>770.912942</v>
      </c>
      <c r="F434" s="190" t="n">
        <v>23.09</v>
      </c>
      <c r="G434" s="100">
        <f>ROUND(F434*E434,2)</f>
        <v/>
      </c>
      <c r="H434" s="184">
        <f>G434/$G$1097</f>
        <v/>
      </c>
      <c r="I434" s="100">
        <f>ROUND(F434*Прил.10!$D$12,2)</f>
        <v/>
      </c>
      <c r="J434" s="100">
        <f>ROUND(I434*E434,2)</f>
        <v/>
      </c>
    </row>
    <row r="435" hidden="1" outlineLevel="1" ht="38.25" customFormat="1" customHeight="1" s="71">
      <c r="A435" s="172" t="n">
        <v>287</v>
      </c>
      <c r="B435" s="96" t="inlineStr">
        <is>
          <t>01.7.15.11-0012</t>
        </is>
      </c>
      <c r="C435" s="171" t="inlineStr">
        <is>
          <t>Шайба и стальной дюбель-гвоздь для фиксирования вертикального профиля мембраны в фундаменте гидроизоляции</t>
        </is>
      </c>
      <c r="D435" s="172" t="inlineStr">
        <is>
          <t>100 шт</t>
        </is>
      </c>
      <c r="E435" s="98" t="n">
        <v>165.6</v>
      </c>
      <c r="F435" s="190" t="n">
        <v>105</v>
      </c>
      <c r="G435" s="100">
        <f>ROUND(F435*E435,2)</f>
        <v/>
      </c>
      <c r="H435" s="184">
        <f>G435/$G$1097</f>
        <v/>
      </c>
      <c r="I435" s="100">
        <f>ROUND(F435*Прил.10!$D$12,2)</f>
        <v/>
      </c>
      <c r="J435" s="100">
        <f>ROUND(I435*E435,2)</f>
        <v/>
      </c>
    </row>
    <row r="436" hidden="1" outlineLevel="1" ht="38.25" customFormat="1" customHeight="1" s="71">
      <c r="A436" s="172" t="n">
        <v>288</v>
      </c>
      <c r="B436" s="96" t="inlineStr">
        <is>
          <t>12.2.05.05-0045</t>
        </is>
      </c>
      <c r="C436" s="171" t="inlineStr">
        <is>
          <t>Плиты минераловатные на синтетическом связующем Техно (ТУ 5762-043-17925162-2006), марки: ТЕХНОФАС</t>
        </is>
      </c>
      <c r="D436" s="172" t="inlineStr">
        <is>
          <t>м3</t>
        </is>
      </c>
      <c r="E436" s="98" t="n">
        <v>18.15</v>
      </c>
      <c r="F436" s="190" t="n">
        <v>902.22</v>
      </c>
      <c r="G436" s="100">
        <f>ROUND(F436*E436,2)</f>
        <v/>
      </c>
      <c r="H436" s="184">
        <f>G436/$G$1097</f>
        <v/>
      </c>
      <c r="I436" s="100">
        <f>ROUND(F436*Прил.10!$D$12,2)</f>
        <v/>
      </c>
      <c r="J436" s="100">
        <f>ROUND(I436*E436,2)</f>
        <v/>
      </c>
    </row>
    <row r="437" hidden="1" outlineLevel="1" ht="25.5" customFormat="1" customHeight="1" s="71">
      <c r="A437" s="172" t="n">
        <v>289</v>
      </c>
      <c r="B437" s="96" t="inlineStr">
        <is>
          <t>21.1.06.09-0179</t>
        </is>
      </c>
      <c r="C437" s="171" t="inlineStr">
        <is>
          <t>Кабель силовой с медными жилами ВВГнг(A)-LS 5х10-660</t>
        </is>
      </c>
      <c r="D437" s="172" t="inlineStr">
        <is>
          <t>1000 м</t>
        </is>
      </c>
      <c r="E437" s="98" t="n">
        <v>0.357</v>
      </c>
      <c r="F437" s="190" t="n">
        <v>45607.75</v>
      </c>
      <c r="G437" s="100">
        <f>ROUND(F437*E437,2)</f>
        <v/>
      </c>
      <c r="H437" s="184">
        <f>G437/$G$1097</f>
        <v/>
      </c>
      <c r="I437" s="100">
        <f>ROUND(F437*Прил.10!$D$12,2)</f>
        <v/>
      </c>
      <c r="J437" s="100">
        <f>ROUND(I437*E437,2)</f>
        <v/>
      </c>
    </row>
    <row r="438" hidden="1" outlineLevel="1" ht="25.5" customFormat="1" customHeight="1" s="71">
      <c r="A438" s="172" t="n">
        <v>290</v>
      </c>
      <c r="B438" s="96" t="inlineStr">
        <is>
          <t>01.7.06.11-0001</t>
        </is>
      </c>
      <c r="C438" s="171" t="inlineStr">
        <is>
          <t>Лента предварительно сжатая, уплотнительная</t>
        </is>
      </c>
      <c r="D438" s="172" t="inlineStr">
        <is>
          <t>10 м</t>
        </is>
      </c>
      <c r="E438" s="98" t="n">
        <v>254.00449</v>
      </c>
      <c r="F438" s="190" t="n">
        <v>64.09999999999999</v>
      </c>
      <c r="G438" s="100">
        <f>ROUND(F438*E438,2)</f>
        <v/>
      </c>
      <c r="H438" s="184">
        <f>G438/$G$1097</f>
        <v/>
      </c>
      <c r="I438" s="100">
        <f>ROUND(F438*Прил.10!$D$12,2)</f>
        <v/>
      </c>
      <c r="J438" s="100">
        <f>ROUND(I438*E438,2)</f>
        <v/>
      </c>
    </row>
    <row r="439" hidden="1" outlineLevel="1" ht="38.25" customFormat="1" customHeight="1" s="71">
      <c r="A439" s="172" t="n">
        <v>291</v>
      </c>
      <c r="B439" s="96" t="inlineStr">
        <is>
          <t>01.5.03.05-0059</t>
        </is>
      </c>
      <c r="C439" s="171" t="inlineStr">
        <is>
          <t>Стойка круглая металлическая для дорожных знаков с покраской и креплением для знака СКМ 4.60/1</t>
        </is>
      </c>
      <c r="D439" s="172" t="inlineStr">
        <is>
          <t>шт</t>
        </is>
      </c>
      <c r="E439" s="98" t="n">
        <v>20</v>
      </c>
      <c r="F439" s="190" t="n">
        <v>808.63</v>
      </c>
      <c r="G439" s="100">
        <f>ROUND(F439*E439,2)</f>
        <v/>
      </c>
      <c r="H439" s="184">
        <f>G439/$G$1097</f>
        <v/>
      </c>
      <c r="I439" s="100">
        <f>ROUND(F439*Прил.10!$D$12,2)</f>
        <v/>
      </c>
      <c r="J439" s="100">
        <f>ROUND(I439*E439,2)</f>
        <v/>
      </c>
    </row>
    <row r="440" hidden="1" outlineLevel="1" ht="25.5" customFormat="1" customHeight="1" s="71">
      <c r="A440" s="172" t="n">
        <v>292</v>
      </c>
      <c r="B440" s="96" t="inlineStr">
        <is>
          <t>Прайс из СД ОП</t>
        </is>
      </c>
      <c r="C440" s="171" t="inlineStr">
        <is>
          <t>Консоль ST 41/41/2.5 D-600 ТУ 5285-002-17919807-2014</t>
        </is>
      </c>
      <c r="D440" s="172" t="inlineStr">
        <is>
          <t>шт</t>
        </is>
      </c>
      <c r="E440" s="98" t="n">
        <v>100</v>
      </c>
      <c r="F440" s="190" t="n">
        <v>156.32</v>
      </c>
      <c r="G440" s="100">
        <f>ROUND(F440*E440,2)</f>
        <v/>
      </c>
      <c r="H440" s="184">
        <f>G440/$G$1097</f>
        <v/>
      </c>
      <c r="I440" s="100">
        <f>ROUND(F440*Прил.10!$D$12,2)</f>
        <v/>
      </c>
      <c r="J440" s="100">
        <f>ROUND(I440*E440,2)</f>
        <v/>
      </c>
    </row>
    <row r="441" hidden="1" outlineLevel="1" ht="25.5" customFormat="1" customHeight="1" s="71">
      <c r="A441" s="172" t="n">
        <v>293</v>
      </c>
      <c r="B441" s="96" t="inlineStr">
        <is>
          <t>07.2.05.01-0032</t>
        </is>
      </c>
      <c r="C441" s="171" t="inlineStr">
        <is>
          <t>Ограждения лестничных проемов, лестничные марши, пожарные лестницы</t>
        </is>
      </c>
      <c r="D441" s="172" t="inlineStr">
        <is>
          <t>т</t>
        </is>
      </c>
      <c r="E441" s="98" t="n">
        <v>2.039004</v>
      </c>
      <c r="F441" s="190" t="n">
        <v>7571</v>
      </c>
      <c r="G441" s="100">
        <f>ROUND(F441*E441,2)</f>
        <v/>
      </c>
      <c r="H441" s="184">
        <f>G441/$G$1097</f>
        <v/>
      </c>
      <c r="I441" s="100">
        <f>ROUND(F441*Прил.10!$D$12,2)</f>
        <v/>
      </c>
      <c r="J441" s="100">
        <f>ROUND(I441*E441,2)</f>
        <v/>
      </c>
    </row>
    <row r="442" hidden="1" outlineLevel="1" ht="25.5" customFormat="1" customHeight="1" s="71">
      <c r="A442" s="172" t="n">
        <v>294</v>
      </c>
      <c r="B442" s="96" t="inlineStr">
        <is>
          <t>Прайс из СД ОП</t>
        </is>
      </c>
      <c r="C442" s="171" t="inlineStr">
        <is>
          <t>Ворота распашные двупольные с электроприводом р-р 4,0х4,5</t>
        </is>
      </c>
      <c r="D442" s="172" t="inlineStr">
        <is>
          <t>шт</t>
        </is>
      </c>
      <c r="E442" s="98" t="n">
        <v>1</v>
      </c>
      <c r="F442" s="190" t="n">
        <v>15213.94</v>
      </c>
      <c r="G442" s="100">
        <f>ROUND(F442*E442,2)</f>
        <v/>
      </c>
      <c r="H442" s="184">
        <f>G442/$G$1097</f>
        <v/>
      </c>
      <c r="I442" s="100">
        <f>ROUND(F442*Прил.10!$D$12,2)</f>
        <v/>
      </c>
      <c r="J442" s="100">
        <f>ROUND(I442*E442,2)</f>
        <v/>
      </c>
    </row>
    <row r="443" hidden="1" outlineLevel="1" ht="38.25" customFormat="1" customHeight="1" s="71">
      <c r="A443" s="172" t="n">
        <v>295</v>
      </c>
      <c r="B443" s="96" t="inlineStr">
        <is>
          <t>07.1.01.01-0015</t>
        </is>
      </c>
      <c r="C443" s="171" t="inlineStr">
        <is>
          <t>Дверь противопожарная металлическая однопольная ДПМ-01/30, размером 1000х2100 мм</t>
        </is>
      </c>
      <c r="D443" s="172" t="inlineStr">
        <is>
          <t>шт</t>
        </is>
      </c>
      <c r="E443" s="98" t="n">
        <v>5</v>
      </c>
      <c r="F443" s="190" t="n">
        <v>2900.88</v>
      </c>
      <c r="G443" s="100">
        <f>ROUND(F443*E443,2)</f>
        <v/>
      </c>
      <c r="H443" s="184">
        <f>G443/$G$1097</f>
        <v/>
      </c>
      <c r="I443" s="100">
        <f>ROUND(F443*Прил.10!$D$12,2)</f>
        <v/>
      </c>
      <c r="J443" s="100">
        <f>ROUND(I443*E443,2)</f>
        <v/>
      </c>
    </row>
    <row r="444" hidden="1" outlineLevel="1" ht="25.5" customFormat="1" customHeight="1" s="71">
      <c r="A444" s="172" t="n">
        <v>296</v>
      </c>
      <c r="B444" s="96" t="inlineStr">
        <is>
          <t>08.3.04.02-0092</t>
        </is>
      </c>
      <c r="C444" s="171" t="inlineStr">
        <is>
          <t>Круг стальной горячекатаный, марка стали ВСт3пс5-1, диаметр 10 мм</t>
        </is>
      </c>
      <c r="D444" s="172" t="inlineStr">
        <is>
          <t>т</t>
        </is>
      </c>
      <c r="E444" s="98" t="n">
        <v>2.6488</v>
      </c>
      <c r="F444" s="190" t="n">
        <v>5230.01</v>
      </c>
      <c r="G444" s="100">
        <f>ROUND(F444*E444,2)</f>
        <v/>
      </c>
      <c r="H444" s="184">
        <f>G444/$G$1097</f>
        <v/>
      </c>
      <c r="I444" s="100">
        <f>ROUND(F444*Прил.10!$D$12,2)</f>
        <v/>
      </c>
      <c r="J444" s="100">
        <f>ROUND(I444*E444,2)</f>
        <v/>
      </c>
    </row>
    <row r="445" hidden="1" outlineLevel="1" ht="25.5" customFormat="1" customHeight="1" s="71">
      <c r="A445" s="172" t="n">
        <v>297</v>
      </c>
      <c r="B445" s="96" t="inlineStr">
        <is>
          <t>21.1.06.09-0153</t>
        </is>
      </c>
      <c r="C445" s="171" t="inlineStr">
        <is>
          <t>Кабель силовой с медными жилами ВВГнг(A)-LS 3х4-660</t>
        </is>
      </c>
      <c r="D445" s="172" t="inlineStr">
        <is>
          <t>1000 м</t>
        </is>
      </c>
      <c r="E445" s="98" t="n">
        <v>1.326</v>
      </c>
      <c r="F445" s="190" t="n">
        <v>10296.33</v>
      </c>
      <c r="G445" s="100">
        <f>ROUND(F445*E445,2)</f>
        <v/>
      </c>
      <c r="H445" s="184">
        <f>G445/$G$1097</f>
        <v/>
      </c>
      <c r="I445" s="100">
        <f>ROUND(F445*Прил.10!$D$12,2)</f>
        <v/>
      </c>
      <c r="J445" s="100">
        <f>ROUND(I445*E445,2)</f>
        <v/>
      </c>
    </row>
    <row r="446" hidden="1" outlineLevel="1" ht="14.25" customFormat="1" customHeight="1" s="71">
      <c r="A446" s="172" t="n">
        <v>298</v>
      </c>
      <c r="B446" s="96" t="inlineStr">
        <is>
          <t>01.3.02.08-0001</t>
        </is>
      </c>
      <c r="C446" s="171" t="inlineStr">
        <is>
          <t>Кислород газообразный технический</t>
        </is>
      </c>
      <c r="D446" s="172" t="inlineStr">
        <is>
          <t>м3</t>
        </is>
      </c>
      <c r="E446" s="98" t="n">
        <v>2054.42676</v>
      </c>
      <c r="F446" s="190" t="n">
        <v>6.22</v>
      </c>
      <c r="G446" s="100">
        <f>ROUND(F446*E446,2)</f>
        <v/>
      </c>
      <c r="H446" s="184">
        <f>G446/$G$1097</f>
        <v/>
      </c>
      <c r="I446" s="100">
        <f>ROUND(F446*Прил.10!$D$12,2)</f>
        <v/>
      </c>
      <c r="J446" s="100">
        <f>ROUND(I446*E446,2)</f>
        <v/>
      </c>
    </row>
    <row r="447" hidden="1" outlineLevel="1" ht="25.5" customFormat="1" customHeight="1" s="71">
      <c r="A447" s="172" t="n">
        <v>299</v>
      </c>
      <c r="B447" s="96" t="inlineStr">
        <is>
          <t>01.7.06.03-0023</t>
        </is>
      </c>
      <c r="C447" s="171" t="inlineStr">
        <is>
          <t>Лента полиэтиленовая с липким слоем, марка А</t>
        </is>
      </c>
      <c r="D447" s="172" t="inlineStr">
        <is>
          <t>кг</t>
        </is>
      </c>
      <c r="E447" s="98" t="n">
        <v>326.7226938</v>
      </c>
      <c r="F447" s="190" t="n">
        <v>39.02</v>
      </c>
      <c r="G447" s="100">
        <f>ROUND(F447*E447,2)</f>
        <v/>
      </c>
      <c r="H447" s="184">
        <f>G447/$G$1097</f>
        <v/>
      </c>
      <c r="I447" s="100">
        <f>ROUND(F447*Прил.10!$D$12,2)</f>
        <v/>
      </c>
      <c r="J447" s="100">
        <f>ROUND(I447*E447,2)</f>
        <v/>
      </c>
    </row>
    <row r="448" hidden="1" outlineLevel="1" ht="51" customFormat="1" customHeight="1" s="71">
      <c r="A448" s="172" t="n">
        <v>300</v>
      </c>
      <c r="B448" s="96" t="inlineStr">
        <is>
          <t>23.5.02.02-0006</t>
        </is>
      </c>
      <c r="C448" s="171" t="inlineStr">
        <is>
          <t>Трубы стальные электросварные прямошовные из стали марок БСт2кп-БСт4кп и БСт2пс-БСт4пс, наружный диаметр 108 мм, толщина стенки 4,0 мм</t>
        </is>
      </c>
      <c r="D448" s="172" t="inlineStr">
        <is>
          <t>м</t>
        </is>
      </c>
      <c r="E448" s="98" t="n">
        <v>140</v>
      </c>
      <c r="F448" s="190" t="n">
        <v>90.86</v>
      </c>
      <c r="G448" s="100">
        <f>ROUND(F448*E448,2)</f>
        <v/>
      </c>
      <c r="H448" s="184">
        <f>G448/$G$1097</f>
        <v/>
      </c>
      <c r="I448" s="100">
        <f>ROUND(F448*Прил.10!$D$12,2)</f>
        <v/>
      </c>
      <c r="J448" s="100">
        <f>ROUND(I448*E448,2)</f>
        <v/>
      </c>
    </row>
    <row r="449" hidden="1" outlineLevel="1" ht="38.25" customFormat="1" customHeight="1" s="71">
      <c r="A449" s="172" t="n">
        <v>301</v>
      </c>
      <c r="B449" s="96" t="inlineStr">
        <is>
          <t>05.2.02.21-0032</t>
        </is>
      </c>
      <c r="C449" s="171" t="inlineStr">
        <is>
          <t>Плитка бетонная тротуарная декоративная (брусчатка), форма шагрень, толщина 40 мм</t>
        </is>
      </c>
      <c r="D449" s="172" t="inlineStr">
        <is>
          <t>м2</t>
        </is>
      </c>
      <c r="E449" s="98" t="n">
        <v>186.7</v>
      </c>
      <c r="F449" s="190" t="n">
        <v>62.96</v>
      </c>
      <c r="G449" s="100">
        <f>ROUND(F449*E449,2)</f>
        <v/>
      </c>
      <c r="H449" s="184">
        <f>G449/$G$1097</f>
        <v/>
      </c>
      <c r="I449" s="100">
        <f>ROUND(F449*Прил.10!$D$12,2)</f>
        <v/>
      </c>
      <c r="J449" s="100">
        <f>ROUND(I449*E449,2)</f>
        <v/>
      </c>
    </row>
    <row r="450" hidden="1" outlineLevel="1" ht="25.5" customFormat="1" customHeight="1" s="71">
      <c r="A450" s="172" t="n">
        <v>302</v>
      </c>
      <c r="B450" s="96" t="inlineStr">
        <is>
          <t>14.3.02.01-0006</t>
        </is>
      </c>
      <c r="C450" s="171" t="inlineStr">
        <is>
          <t>Краска акрилатная для внутренних работ, марка "Caparol UniLatex"</t>
        </is>
      </c>
      <c r="D450" s="172" t="inlineStr">
        <is>
          <t>л</t>
        </is>
      </c>
      <c r="E450" s="98" t="n">
        <v>192.4</v>
      </c>
      <c r="F450" s="190" t="n">
        <v>57.3</v>
      </c>
      <c r="G450" s="100">
        <f>ROUND(F450*E450,2)</f>
        <v/>
      </c>
      <c r="H450" s="184">
        <f>G450/$G$1097</f>
        <v/>
      </c>
      <c r="I450" s="100">
        <f>ROUND(F450*Прил.10!$D$12,2)</f>
        <v/>
      </c>
      <c r="J450" s="100">
        <f>ROUND(I450*E450,2)</f>
        <v/>
      </c>
    </row>
    <row r="451" hidden="1" outlineLevel="1" ht="14.25" customFormat="1" customHeight="1" s="71">
      <c r="A451" s="172" t="n">
        <v>303</v>
      </c>
      <c r="B451" s="96" t="inlineStr">
        <is>
          <t>01.8.01.01-0001</t>
        </is>
      </c>
      <c r="C451" s="171" t="inlineStr">
        <is>
          <t>Блоки из пеностекла не более: 200 кг/м3</t>
        </is>
      </c>
      <c r="D451" s="172" t="inlineStr">
        <is>
          <t>м3</t>
        </is>
      </c>
      <c r="E451" s="98" t="n">
        <v>13.3488</v>
      </c>
      <c r="F451" s="190" t="n">
        <v>782.78</v>
      </c>
      <c r="G451" s="100">
        <f>ROUND(F451*E451,2)</f>
        <v/>
      </c>
      <c r="H451" s="184">
        <f>G451/$G$1097</f>
        <v/>
      </c>
      <c r="I451" s="100">
        <f>ROUND(F451*Прил.10!$D$12,2)</f>
        <v/>
      </c>
      <c r="J451" s="100">
        <f>ROUND(I451*E451,2)</f>
        <v/>
      </c>
    </row>
    <row r="452" hidden="1" outlineLevel="1" ht="51" customFormat="1" customHeight="1" s="71">
      <c r="A452" s="172" t="n">
        <v>304</v>
      </c>
      <c r="B452" s="96" t="inlineStr">
        <is>
          <t>11.3.01.05-0001</t>
        </is>
      </c>
      <c r="C452" s="171" t="inlineStr">
        <is>
          <t>Блоки дверные внутренние: глухие (с заполнением панелями или другими непрозрачными материалами) (ГОСТ 30970-2002)</t>
        </is>
      </c>
      <c r="D452" s="172" t="inlineStr">
        <is>
          <t>м2</t>
        </is>
      </c>
      <c r="E452" s="98" t="n">
        <v>6.93</v>
      </c>
      <c r="F452" s="190" t="n">
        <v>1428.35</v>
      </c>
      <c r="G452" s="100">
        <f>ROUND(F452*E452,2)</f>
        <v/>
      </c>
      <c r="H452" s="184">
        <f>G452/$G$1097</f>
        <v/>
      </c>
      <c r="I452" s="100">
        <f>ROUND(F452*Прил.10!$D$12,2)</f>
        <v/>
      </c>
      <c r="J452" s="100">
        <f>ROUND(I452*E452,2)</f>
        <v/>
      </c>
    </row>
    <row r="453" hidden="1" outlineLevel="1" ht="25.5" customFormat="1" customHeight="1" s="71">
      <c r="A453" s="172" t="n">
        <v>305</v>
      </c>
      <c r="B453" s="96" t="inlineStr">
        <is>
          <t>21.1.06.09-0152</t>
        </is>
      </c>
      <c r="C453" s="171" t="inlineStr">
        <is>
          <t>Кабель силовой с медными жилами ВВГнг(A)-LS 3х2,5-660</t>
        </is>
      </c>
      <c r="D453" s="172" t="inlineStr">
        <is>
          <t>1000 м</t>
        </is>
      </c>
      <c r="E453" s="98" t="n">
        <v>1.428</v>
      </c>
      <c r="F453" s="190" t="n">
        <v>6920.41</v>
      </c>
      <c r="G453" s="100">
        <f>ROUND(F453*E453,2)</f>
        <v/>
      </c>
      <c r="H453" s="184">
        <f>G453/$G$1097</f>
        <v/>
      </c>
      <c r="I453" s="100">
        <f>ROUND(F453*Прил.10!$D$12,2)</f>
        <v/>
      </c>
      <c r="J453" s="100">
        <f>ROUND(I453*E453,2)</f>
        <v/>
      </c>
    </row>
    <row r="454" hidden="1" outlineLevel="1" ht="14.25" customFormat="1" customHeight="1" s="71">
      <c r="A454" s="172" t="n">
        <v>306</v>
      </c>
      <c r="B454" s="96" t="inlineStr">
        <is>
          <t>01.7.03.01-0005</t>
        </is>
      </c>
      <c r="C454" s="171" t="inlineStr">
        <is>
          <t>Вода дистиллированная</t>
        </is>
      </c>
      <c r="D454" s="172" t="inlineStr">
        <is>
          <t>кг</t>
        </is>
      </c>
      <c r="E454" s="98" t="n">
        <v>2121.6</v>
      </c>
      <c r="F454" s="190" t="n">
        <v>4.16</v>
      </c>
      <c r="G454" s="100">
        <f>ROUND(F454*E454,2)</f>
        <v/>
      </c>
      <c r="H454" s="184">
        <f>G454/$G$1097</f>
        <v/>
      </c>
      <c r="I454" s="100">
        <f>ROUND(F454*Прил.10!$D$12,2)</f>
        <v/>
      </c>
      <c r="J454" s="100">
        <f>ROUND(I454*E454,2)</f>
        <v/>
      </c>
    </row>
    <row r="455" hidden="1" outlineLevel="1" ht="38.25" customFormat="1" customHeight="1" s="71">
      <c r="A455" s="172" t="n">
        <v>307</v>
      </c>
      <c r="B455" s="96" t="inlineStr">
        <is>
          <t>11.3.04.05-0053</t>
        </is>
      </c>
      <c r="C455" s="171" t="inlineStr">
        <is>
          <t>Лотки водоотводные пластиковые, номинальный диаметр отверстий (DN) 100, размер 1000х145х80 мм</t>
        </is>
      </c>
      <c r="D455" s="172" t="inlineStr">
        <is>
          <t>шт</t>
        </is>
      </c>
      <c r="E455" s="98" t="n">
        <v>63</v>
      </c>
      <c r="F455" s="190" t="n">
        <v>134.99</v>
      </c>
      <c r="G455" s="100">
        <f>ROUND(F455*E455,2)</f>
        <v/>
      </c>
      <c r="H455" s="184">
        <f>G455/$G$1097</f>
        <v/>
      </c>
      <c r="I455" s="100">
        <f>ROUND(F455*Прил.10!$D$12,2)</f>
        <v/>
      </c>
      <c r="J455" s="100">
        <f>ROUND(I455*E455,2)</f>
        <v/>
      </c>
    </row>
    <row r="456" hidden="1" outlineLevel="1" ht="25.5" customFormat="1" customHeight="1" s="71">
      <c r="A456" s="172" t="n">
        <v>308</v>
      </c>
      <c r="B456" s="96" t="inlineStr">
        <is>
          <t>21.1.06.09-0180</t>
        </is>
      </c>
      <c r="C456" s="171" t="inlineStr">
        <is>
          <t>Кабель силовой с медными жилами ВВГнг(A)-LS 5х16-660</t>
        </is>
      </c>
      <c r="D456" s="172" t="inlineStr">
        <is>
          <t>1000 м</t>
        </is>
      </c>
      <c r="E456" s="98" t="n">
        <v>0.1224</v>
      </c>
      <c r="F456" s="190" t="n">
        <v>69309.47</v>
      </c>
      <c r="G456" s="100">
        <f>ROUND(F456*E456,2)</f>
        <v/>
      </c>
      <c r="H456" s="184">
        <f>G456/$G$1097</f>
        <v/>
      </c>
      <c r="I456" s="100">
        <f>ROUND(F456*Прил.10!$D$12,2)</f>
        <v/>
      </c>
      <c r="J456" s="100">
        <f>ROUND(I456*E456,2)</f>
        <v/>
      </c>
    </row>
    <row r="457" hidden="1" outlineLevel="1" ht="25.5" customFormat="1" customHeight="1" s="71">
      <c r="A457" s="172" t="n">
        <v>309</v>
      </c>
      <c r="B457" s="96" t="inlineStr">
        <is>
          <t>19.1.01.03-0073</t>
        </is>
      </c>
      <c r="C457" s="171" t="inlineStr">
        <is>
          <t>Воздуховоды из оцинкованной стали, толщина 0,6 мм, диаметр до 250 мм</t>
        </is>
      </c>
      <c r="D457" s="172" t="inlineStr">
        <is>
          <t>м2</t>
        </is>
      </c>
      <c r="E457" s="98" t="n">
        <v>88.73999999999999</v>
      </c>
      <c r="F457" s="190" t="n">
        <v>93.52</v>
      </c>
      <c r="G457" s="100">
        <f>ROUND(F457*E457,2)</f>
        <v/>
      </c>
      <c r="H457" s="184">
        <f>G457/$G$1097</f>
        <v/>
      </c>
      <c r="I457" s="100">
        <f>ROUND(F457*Прил.10!$D$12,2)</f>
        <v/>
      </c>
      <c r="J457" s="100">
        <f>ROUND(I457*E457,2)</f>
        <v/>
      </c>
    </row>
    <row r="458" hidden="1" outlineLevel="1" ht="63.75" customFormat="1" customHeight="1" s="71">
      <c r="A458" s="172" t="n">
        <v>310</v>
      </c>
      <c r="B458" s="96" t="inlineStr">
        <is>
          <t>23.5.02.02-0037</t>
        </is>
      </c>
      <c r="C458" s="171" t="inlineStr">
        <is>
          <t>Трубы стальные электросварные прямошовные со снятой фаской из стали марок Ст2кп-Ст4кп и Ст2пс-Ст4пс, наружный диаметр 76 мм, толщина стенки 3,5 мм</t>
        </is>
      </c>
      <c r="D458" s="172" t="inlineStr">
        <is>
          <t>м</t>
        </is>
      </c>
      <c r="E458" s="98" t="n">
        <v>215</v>
      </c>
      <c r="F458" s="190" t="n">
        <v>38.24</v>
      </c>
      <c r="G458" s="100">
        <f>ROUND(F458*E458,2)</f>
        <v/>
      </c>
      <c r="H458" s="184">
        <f>G458/$G$1097</f>
        <v/>
      </c>
      <c r="I458" s="100">
        <f>ROUND(F458*Прил.10!$D$12,2)</f>
        <v/>
      </c>
      <c r="J458" s="100">
        <f>ROUND(I458*E458,2)</f>
        <v/>
      </c>
    </row>
    <row r="459" hidden="1" outlineLevel="1" ht="38.25" customFormat="1" customHeight="1" s="71">
      <c r="A459" s="172" t="n">
        <v>311</v>
      </c>
      <c r="B459" s="96" t="inlineStr">
        <is>
          <t>07.1.01.01-0013</t>
        </is>
      </c>
      <c r="C459" s="171" t="inlineStr">
        <is>
          <t>Дверь противопожарная металлическая однопольная ДПМ-01/30, размером 900х2100 мм</t>
        </is>
      </c>
      <c r="D459" s="172" t="inlineStr">
        <is>
          <t>шт</t>
        </is>
      </c>
      <c r="E459" s="98" t="n">
        <v>3</v>
      </c>
      <c r="F459" s="190" t="n">
        <v>2640.46</v>
      </c>
      <c r="G459" s="100">
        <f>ROUND(F459*E459,2)</f>
        <v/>
      </c>
      <c r="H459" s="184">
        <f>G459/$G$1097</f>
        <v/>
      </c>
      <c r="I459" s="100">
        <f>ROUND(F459*Прил.10!$D$12,2)</f>
        <v/>
      </c>
      <c r="J459" s="100">
        <f>ROUND(I459*E459,2)</f>
        <v/>
      </c>
    </row>
    <row r="460" hidden="1" outlineLevel="1" ht="14.25" customFormat="1" customHeight="1" s="71">
      <c r="A460" s="172" t="n">
        <v>312</v>
      </c>
      <c r="B460" s="96" t="inlineStr">
        <is>
          <t>20.1.02.14-0001</t>
        </is>
      </c>
      <c r="C460" s="171" t="inlineStr">
        <is>
          <t>Серьга</t>
        </is>
      </c>
      <c r="D460" s="172" t="inlineStr">
        <is>
          <t>шт</t>
        </is>
      </c>
      <c r="E460" s="98" t="n">
        <v>750</v>
      </c>
      <c r="F460" s="190" t="n">
        <v>10.54</v>
      </c>
      <c r="G460" s="100">
        <f>ROUND(F460*E460,2)</f>
        <v/>
      </c>
      <c r="H460" s="184">
        <f>G460/$G$1097</f>
        <v/>
      </c>
      <c r="I460" s="100">
        <f>ROUND(F460*Прил.10!$D$12,2)</f>
        <v/>
      </c>
      <c r="J460" s="100">
        <f>ROUND(I460*E460,2)</f>
        <v/>
      </c>
    </row>
    <row r="461" hidden="1" outlineLevel="1" ht="14.25" customFormat="1" customHeight="1" s="71">
      <c r="A461" s="172" t="n">
        <v>313</v>
      </c>
      <c r="B461" s="96" t="inlineStr">
        <is>
          <t>01.2.03.03-0013</t>
        </is>
      </c>
      <c r="C461" s="171" t="inlineStr">
        <is>
          <t>Мастика битумная кровельная горячая</t>
        </is>
      </c>
      <c r="D461" s="172" t="inlineStr">
        <is>
          <t>т</t>
        </is>
      </c>
      <c r="E461" s="98" t="n">
        <v>2.3275840707965</v>
      </c>
      <c r="F461" s="190" t="n">
        <v>3390</v>
      </c>
      <c r="G461" s="100">
        <f>ROUND(F461*E461,2)</f>
        <v/>
      </c>
      <c r="H461" s="184">
        <f>G461/$G$1097</f>
        <v/>
      </c>
      <c r="I461" s="100">
        <f>ROUND(F461*Прил.10!$D$12,2)</f>
        <v/>
      </c>
      <c r="J461" s="100">
        <f>ROUND(I461*E461,2)</f>
        <v/>
      </c>
    </row>
    <row r="462" hidden="1" outlineLevel="1" ht="25.5" customFormat="1" customHeight="1" s="71">
      <c r="A462" s="172" t="n">
        <v>314</v>
      </c>
      <c r="B462" s="96" t="inlineStr">
        <is>
          <t>21.1.06.09-0181</t>
        </is>
      </c>
      <c r="C462" s="171" t="inlineStr">
        <is>
          <t>Кабель силовой с медными жилами ВВГнг(A)-LS 5х25-660</t>
        </is>
      </c>
      <c r="D462" s="172" t="inlineStr">
        <is>
          <t>1000 м</t>
        </is>
      </c>
      <c r="E462" s="98" t="n">
        <v>0.07140000000000001</v>
      </c>
      <c r="F462" s="190" t="n">
        <v>109675.42</v>
      </c>
      <c r="G462" s="100">
        <f>ROUND(F462*E462,2)</f>
        <v/>
      </c>
      <c r="H462" s="184">
        <f>G462/$G$1097</f>
        <v/>
      </c>
      <c r="I462" s="100">
        <f>ROUND(F462*Прил.10!$D$12,2)</f>
        <v/>
      </c>
      <c r="J462" s="100">
        <f>ROUND(I462*E462,2)</f>
        <v/>
      </c>
    </row>
    <row r="463" hidden="1" outlineLevel="1" ht="14.25" customFormat="1" customHeight="1" s="71">
      <c r="A463" s="172" t="n">
        <v>315</v>
      </c>
      <c r="B463" s="96" t="inlineStr">
        <is>
          <t>Прайс из СД ОП</t>
        </is>
      </c>
      <c r="C463" s="171" t="inlineStr">
        <is>
          <t>Решетка АРН 2000*1950</t>
        </is>
      </c>
      <c r="D463" s="172" t="inlineStr">
        <is>
          <t>шт.</t>
        </is>
      </c>
      <c r="E463" s="98" t="n">
        <v>2</v>
      </c>
      <c r="F463" s="190" t="n">
        <v>3880.73</v>
      </c>
      <c r="G463" s="100">
        <f>ROUND(F463*E463,2)</f>
        <v/>
      </c>
      <c r="H463" s="184">
        <f>G463/$G$1097</f>
        <v/>
      </c>
      <c r="I463" s="100">
        <f>ROUND(F463*Прил.10!$D$12,2)</f>
        <v/>
      </c>
      <c r="J463" s="100">
        <f>ROUND(I463*E463,2)</f>
        <v/>
      </c>
    </row>
    <row r="464" hidden="1" outlineLevel="1" ht="14.25" customFormat="1" customHeight="1" s="71">
      <c r="A464" s="172" t="n">
        <v>316</v>
      </c>
      <c r="B464" s="96" t="inlineStr">
        <is>
          <t>Прайс из СД ОП</t>
        </is>
      </c>
      <c r="C464" s="171" t="inlineStr">
        <is>
          <t>Решетка АРН 2000х1950</t>
        </is>
      </c>
      <c r="D464" s="172" t="inlineStr">
        <is>
          <t>шт.</t>
        </is>
      </c>
      <c r="E464" s="98" t="n">
        <v>2</v>
      </c>
      <c r="F464" s="190" t="n">
        <v>3880.73</v>
      </c>
      <c r="G464" s="100">
        <f>ROUND(F464*E464,2)</f>
        <v/>
      </c>
      <c r="H464" s="184">
        <f>G464/$G$1097</f>
        <v/>
      </c>
      <c r="I464" s="100">
        <f>ROUND(F464*Прил.10!$D$12,2)</f>
        <v/>
      </c>
      <c r="J464" s="100">
        <f>ROUND(I464*E464,2)</f>
        <v/>
      </c>
    </row>
    <row r="465" hidden="1" outlineLevel="1" ht="25.5" customFormat="1" customHeight="1" s="71">
      <c r="A465" s="172" t="n">
        <v>317</v>
      </c>
      <c r="B465" s="96" t="inlineStr">
        <is>
          <t>01.7.06.04-0007</t>
        </is>
      </c>
      <c r="C465" s="171" t="inlineStr">
        <is>
          <t>Лента разделительная для сопряжения потолка из ЛГК со стеной</t>
        </is>
      </c>
      <c r="D465" s="172" t="inlineStr">
        <is>
          <t>100 м</t>
        </is>
      </c>
      <c r="E465" s="98" t="n">
        <v>44.528076</v>
      </c>
      <c r="F465" s="190" t="n">
        <v>173</v>
      </c>
      <c r="G465" s="100">
        <f>ROUND(F465*E465,2)</f>
        <v/>
      </c>
      <c r="H465" s="184">
        <f>G465/$G$1097</f>
        <v/>
      </c>
      <c r="I465" s="100">
        <f>ROUND(F465*Прил.10!$D$12,2)</f>
        <v/>
      </c>
      <c r="J465" s="100">
        <f>ROUND(I465*E465,2)</f>
        <v/>
      </c>
    </row>
    <row r="466" hidden="1" outlineLevel="1" ht="14.25" customFormat="1" customHeight="1" s="71">
      <c r="A466" s="172" t="n">
        <v>318</v>
      </c>
      <c r="B466" s="96" t="inlineStr">
        <is>
          <t>14.1.06.04-0001</t>
        </is>
      </c>
      <c r="C466" s="171" t="inlineStr">
        <is>
          <t>Клей для приклеивания минеральной ваты</t>
        </is>
      </c>
      <c r="D466" s="172" t="inlineStr">
        <is>
          <t>кг</t>
        </is>
      </c>
      <c r="E466" s="98" t="n">
        <v>1197.3066</v>
      </c>
      <c r="F466" s="190" t="n">
        <v>6.2</v>
      </c>
      <c r="G466" s="100">
        <f>ROUND(F466*E466,2)</f>
        <v/>
      </c>
      <c r="H466" s="184">
        <f>G466/$G$1097</f>
        <v/>
      </c>
      <c r="I466" s="100">
        <f>ROUND(F466*Прил.10!$D$12,2)</f>
        <v/>
      </c>
      <c r="J466" s="100">
        <f>ROUND(I466*E466,2)</f>
        <v/>
      </c>
    </row>
    <row r="467" hidden="1" outlineLevel="1" ht="63.75" customFormat="1" customHeight="1" s="71">
      <c r="A467" s="172" t="n">
        <v>319</v>
      </c>
      <c r="B467" s="96" t="inlineStr">
        <is>
          <t>18.1.10.02-0011</t>
        </is>
      </c>
      <c r="C467" s="171" t="inlineStr">
        <is>
          <t>Кран пожарный бытовой внутриквартирного пожаротушения (в комплекте шланг, длина 15 м, диаметр 19 мм, ствол-распылитель, корзинка-ящик, гайка, тип ПК-Б, диаметр 15 мм)</t>
        </is>
      </c>
      <c r="D467" s="172" t="inlineStr">
        <is>
          <t>шт</t>
        </is>
      </c>
      <c r="E467" s="98" t="n">
        <v>30</v>
      </c>
      <c r="F467" s="190" t="n">
        <v>241.7</v>
      </c>
      <c r="G467" s="100">
        <f>ROUND(F467*E467,2)</f>
        <v/>
      </c>
      <c r="H467" s="184">
        <f>G467/$G$1097</f>
        <v/>
      </c>
      <c r="I467" s="100">
        <f>ROUND(F467*Прил.10!$D$12,2)</f>
        <v/>
      </c>
      <c r="J467" s="100">
        <f>ROUND(I467*E467,2)</f>
        <v/>
      </c>
    </row>
    <row r="468" hidden="1" outlineLevel="1" ht="14.25" customFormat="1" customHeight="1" s="71">
      <c r="A468" s="172" t="n">
        <v>320</v>
      </c>
      <c r="B468" s="96" t="inlineStr">
        <is>
          <t>18.1.10.05-1000</t>
        </is>
      </c>
      <c r="C468" s="171" t="inlineStr">
        <is>
          <t>Выключатель поплавковый с кабелем 10 м</t>
        </is>
      </c>
      <c r="D468" s="172" t="inlineStr">
        <is>
          <t>компл</t>
        </is>
      </c>
      <c r="E468" s="98" t="n">
        <v>9</v>
      </c>
      <c r="F468" s="190" t="n">
        <v>784.55</v>
      </c>
      <c r="G468" s="100">
        <f>ROUND(F468*E468,2)</f>
        <v/>
      </c>
      <c r="H468" s="184">
        <f>G468/$G$1097</f>
        <v/>
      </c>
      <c r="I468" s="100">
        <f>ROUND(F468*Прил.10!$D$12,2)</f>
        <v/>
      </c>
      <c r="J468" s="100">
        <f>ROUND(I468*E468,2)</f>
        <v/>
      </c>
    </row>
    <row r="469" hidden="1" outlineLevel="1" ht="25.5" customFormat="1" customHeight="1" s="71">
      <c r="A469" s="172" t="n">
        <v>321</v>
      </c>
      <c r="B469" s="96" t="inlineStr">
        <is>
          <t>20.1.02.19-0015</t>
        </is>
      </c>
      <c r="C469" s="171" t="inlineStr">
        <is>
          <t>Канат стальной арматурный 1х7, диаметр каната 4,5 мм, диаметр проволоки 1,5 мм</t>
        </is>
      </c>
      <c r="D469" s="172" t="inlineStr">
        <is>
          <t>м</t>
        </is>
      </c>
      <c r="E469" s="98" t="n">
        <v>585.9</v>
      </c>
      <c r="F469" s="190" t="n">
        <v>12.03</v>
      </c>
      <c r="G469" s="100">
        <f>ROUND(F469*E469,2)</f>
        <v/>
      </c>
      <c r="H469" s="184">
        <f>G469/$G$1097</f>
        <v/>
      </c>
      <c r="I469" s="100">
        <f>ROUND(F469*Прил.10!$D$12,2)</f>
        <v/>
      </c>
      <c r="J469" s="100">
        <f>ROUND(I469*E469,2)</f>
        <v/>
      </c>
    </row>
    <row r="470" hidden="1" outlineLevel="1" ht="14.25" customFormat="1" customHeight="1" s="71">
      <c r="A470" s="172" t="n">
        <v>322</v>
      </c>
      <c r="B470" s="96" t="inlineStr">
        <is>
          <t>Прайс из СД ОП</t>
        </is>
      </c>
      <c r="C470" s="171" t="inlineStr">
        <is>
          <t>Отвод 90гр. 400*400</t>
        </is>
      </c>
      <c r="D470" s="172" t="inlineStr">
        <is>
          <t>шт.</t>
        </is>
      </c>
      <c r="E470" s="98" t="n">
        <v>15</v>
      </c>
      <c r="F470" s="190" t="n">
        <v>469.16</v>
      </c>
      <c r="G470" s="100">
        <f>ROUND(F470*E470,2)</f>
        <v/>
      </c>
      <c r="H470" s="184">
        <f>G470/$G$1097</f>
        <v/>
      </c>
      <c r="I470" s="100">
        <f>ROUND(F470*Прил.10!$D$12,2)</f>
        <v/>
      </c>
      <c r="J470" s="100">
        <f>ROUND(I470*E470,2)</f>
        <v/>
      </c>
    </row>
    <row r="471" hidden="1" outlineLevel="1" ht="38.25" customFormat="1" customHeight="1" s="71">
      <c r="A471" s="172" t="n">
        <v>323</v>
      </c>
      <c r="B471" s="96" t="inlineStr">
        <is>
          <t>01.7.06.05-0042</t>
        </is>
      </c>
      <c r="C471" s="171" t="inlineStr">
        <is>
          <t>Лента липкая изоляционная на поликасиновом компаунде, ширина 20-30 мм, толщина от 0,14 до 0,19 мм</t>
        </is>
      </c>
      <c r="D471" s="172" t="inlineStr">
        <is>
          <t>кг</t>
        </is>
      </c>
      <c r="E471" s="98" t="n">
        <v>76.385299</v>
      </c>
      <c r="F471" s="190" t="n">
        <v>91.29000000000001</v>
      </c>
      <c r="G471" s="100">
        <f>ROUND(F471*E471,2)</f>
        <v/>
      </c>
      <c r="H471" s="184">
        <f>G471/$G$1097</f>
        <v/>
      </c>
      <c r="I471" s="100">
        <f>ROUND(F471*Прил.10!$D$12,2)</f>
        <v/>
      </c>
      <c r="J471" s="100">
        <f>ROUND(I471*E471,2)</f>
        <v/>
      </c>
    </row>
    <row r="472" hidden="1" outlineLevel="1" ht="14.25" customFormat="1" customHeight="1" s="71">
      <c r="A472" s="172" t="n">
        <v>324</v>
      </c>
      <c r="B472" s="96" t="inlineStr">
        <is>
          <t>01.7.15.14-0062</t>
        </is>
      </c>
      <c r="C472" s="171" t="inlineStr">
        <is>
          <t>Шурупы-саморезы 4,2х16 мм</t>
        </is>
      </c>
      <c r="D472" s="172" t="inlineStr">
        <is>
          <t>100 шт</t>
        </is>
      </c>
      <c r="E472" s="98" t="n">
        <v>695.0632000000001</v>
      </c>
      <c r="F472" s="190" t="n">
        <v>10</v>
      </c>
      <c r="G472" s="100">
        <f>ROUND(F472*E472,2)</f>
        <v/>
      </c>
      <c r="H472" s="184">
        <f>G472/$G$1097</f>
        <v/>
      </c>
      <c r="I472" s="100">
        <f>ROUND(F472*Прил.10!$D$12,2)</f>
        <v/>
      </c>
      <c r="J472" s="100">
        <f>ROUND(I472*E472,2)</f>
        <v/>
      </c>
    </row>
    <row r="473" hidden="1" outlineLevel="1" ht="25.5" customFormat="1" customHeight="1" s="71">
      <c r="A473" s="172" t="n">
        <v>325</v>
      </c>
      <c r="B473" s="96" t="inlineStr">
        <is>
          <t>01.7.17.11-0011</t>
        </is>
      </c>
      <c r="C473" s="171" t="inlineStr">
        <is>
          <t>Шкурка шлифовальная двухслойная с зернистостью 40-25</t>
        </is>
      </c>
      <c r="D473" s="172" t="inlineStr">
        <is>
          <t>м2</t>
        </is>
      </c>
      <c r="E473" s="98" t="n">
        <v>91.792005</v>
      </c>
      <c r="F473" s="190" t="n">
        <v>72.31999999999999</v>
      </c>
      <c r="G473" s="100">
        <f>ROUND(F473*E473,2)</f>
        <v/>
      </c>
      <c r="H473" s="184">
        <f>G473/$G$1097</f>
        <v/>
      </c>
      <c r="I473" s="100">
        <f>ROUND(F473*Прил.10!$D$12,2)</f>
        <v/>
      </c>
      <c r="J473" s="100">
        <f>ROUND(I473*E473,2)</f>
        <v/>
      </c>
    </row>
    <row r="474" hidden="1" outlineLevel="1" ht="38.25" customFormat="1" customHeight="1" s="71">
      <c r="A474" s="172" t="n">
        <v>326</v>
      </c>
      <c r="B474" s="96" t="inlineStr">
        <is>
          <t>14.4.01.02-0012</t>
        </is>
      </c>
      <c r="C474" s="171" t="inlineStr">
        <is>
          <t>Грунтовка укрепляющая, глубокого проникновения, быстросохнущая, паропроницаемая</t>
        </is>
      </c>
      <c r="D474" s="172" t="inlineStr">
        <is>
          <t>кг</t>
        </is>
      </c>
      <c r="E474" s="98" t="n">
        <v>497.3608</v>
      </c>
      <c r="F474" s="190" t="n">
        <v>13.08</v>
      </c>
      <c r="G474" s="100">
        <f>ROUND(F474*E474,2)</f>
        <v/>
      </c>
      <c r="H474" s="184">
        <f>G474/$G$1097</f>
        <v/>
      </c>
      <c r="I474" s="100">
        <f>ROUND(F474*Прил.10!$D$12,2)</f>
        <v/>
      </c>
      <c r="J474" s="100">
        <f>ROUND(I474*E474,2)</f>
        <v/>
      </c>
    </row>
    <row r="475" hidden="1" outlineLevel="1" ht="38.25" customFormat="1" customHeight="1" s="71">
      <c r="A475" s="172" t="n">
        <v>327</v>
      </c>
      <c r="B475" s="96" t="inlineStr">
        <is>
          <t>19.1.01.03-0052</t>
        </is>
      </c>
      <c r="C475" s="171" t="inlineStr">
        <is>
          <t>Воздуховоды из оцинкованной стали с шиной и уголками толщиной: 1,0 мм, периметром 3000 мм</t>
        </is>
      </c>
      <c r="D475" s="172" t="inlineStr">
        <is>
          <t>м2</t>
        </is>
      </c>
      <c r="E475" s="98" t="n">
        <v>37.34</v>
      </c>
      <c r="F475" s="190" t="n">
        <v>171.25</v>
      </c>
      <c r="G475" s="100">
        <f>ROUND(F475*E475,2)</f>
        <v/>
      </c>
      <c r="H475" s="184">
        <f>G475/$G$1097</f>
        <v/>
      </c>
      <c r="I475" s="100">
        <f>ROUND(F475*Прил.10!$D$12,2)</f>
        <v/>
      </c>
      <c r="J475" s="100">
        <f>ROUND(I475*E475,2)</f>
        <v/>
      </c>
    </row>
    <row r="476" hidden="1" outlineLevel="1" ht="25.5" customFormat="1" customHeight="1" s="71">
      <c r="A476" s="172" t="n">
        <v>328</v>
      </c>
      <c r="B476" s="96" t="inlineStr">
        <is>
          <t>01.7.14.05-0001</t>
        </is>
      </c>
      <c r="C476" s="171" t="inlineStr">
        <is>
          <t>Лист из полиэтилена низкого давления, толщина 6 мм</t>
        </is>
      </c>
      <c r="D476" s="172" t="inlineStr">
        <is>
          <t>м2</t>
        </is>
      </c>
      <c r="E476" s="98" t="n">
        <v>47.45</v>
      </c>
      <c r="F476" s="190" t="n">
        <v>132.21</v>
      </c>
      <c r="G476" s="100">
        <f>ROUND(F476*E476,2)</f>
        <v/>
      </c>
      <c r="H476" s="184">
        <f>G476/$G$1097</f>
        <v/>
      </c>
      <c r="I476" s="100">
        <f>ROUND(F476*Прил.10!$D$12,2)</f>
        <v/>
      </c>
      <c r="J476" s="100">
        <f>ROUND(I476*E476,2)</f>
        <v/>
      </c>
    </row>
    <row r="477" hidden="1" outlineLevel="1" ht="25.5" customFormat="1" customHeight="1" s="71">
      <c r="A477" s="172" t="n">
        <v>329</v>
      </c>
      <c r="B477" s="96" t="inlineStr">
        <is>
          <t>Прайс из СД ОП</t>
        </is>
      </c>
      <c r="C477" s="171" t="inlineStr">
        <is>
          <t>Отвод 90гр. переменного сечения 400*400/400*400</t>
        </is>
      </c>
      <c r="D477" s="172" t="inlineStr">
        <is>
          <t>шт.</t>
        </is>
      </c>
      <c r="E477" s="98" t="n">
        <v>13</v>
      </c>
      <c r="F477" s="190" t="n">
        <v>469.16</v>
      </c>
      <c r="G477" s="100">
        <f>ROUND(F477*E477,2)</f>
        <v/>
      </c>
      <c r="H477" s="184">
        <f>G477/$G$1097</f>
        <v/>
      </c>
      <c r="I477" s="100">
        <f>ROUND(F477*Прил.10!$D$12,2)</f>
        <v/>
      </c>
      <c r="J477" s="100">
        <f>ROUND(I477*E477,2)</f>
        <v/>
      </c>
    </row>
    <row r="478" hidden="1" outlineLevel="1" ht="14.25" customFormat="1" customHeight="1" s="71">
      <c r="A478" s="172" t="n">
        <v>330</v>
      </c>
      <c r="B478" s="96" t="inlineStr">
        <is>
          <t>01.3.02.09-0022</t>
        </is>
      </c>
      <c r="C478" s="171" t="inlineStr">
        <is>
          <t>Пропан-бутан смесь техническая</t>
        </is>
      </c>
      <c r="D478" s="172" t="inlineStr">
        <is>
          <t>кг</t>
        </is>
      </c>
      <c r="E478" s="98" t="n">
        <v>983.3377512</v>
      </c>
      <c r="F478" s="190" t="n">
        <v>6.09</v>
      </c>
      <c r="G478" s="100">
        <f>ROUND(F478*E478,2)</f>
        <v/>
      </c>
      <c r="H478" s="184">
        <f>G478/$G$1097</f>
        <v/>
      </c>
      <c r="I478" s="100">
        <f>ROUND(F478*Прил.10!$D$12,2)</f>
        <v/>
      </c>
      <c r="J478" s="100">
        <f>ROUND(I478*E478,2)</f>
        <v/>
      </c>
    </row>
    <row r="479" hidden="1" outlineLevel="1" ht="14.25" customFormat="1" customHeight="1" s="71">
      <c r="A479" s="172" t="n">
        <v>331</v>
      </c>
      <c r="B479" s="96" t="inlineStr">
        <is>
          <t>21.1.05.01-0119</t>
        </is>
      </c>
      <c r="C479" s="171" t="inlineStr">
        <is>
          <t>Кабель силовой гибкий КГН 1х70-660</t>
        </is>
      </c>
      <c r="D479" s="172" t="inlineStr">
        <is>
          <t>1000 м</t>
        </is>
      </c>
      <c r="E479" s="98" t="n">
        <v>0.07140000000000001</v>
      </c>
      <c r="F479" s="190" t="n">
        <v>82588.62</v>
      </c>
      <c r="G479" s="100">
        <f>ROUND(F479*E479,2)</f>
        <v/>
      </c>
      <c r="H479" s="184">
        <f>G479/$G$1097</f>
        <v/>
      </c>
      <c r="I479" s="100">
        <f>ROUND(F479*Прил.10!$D$12,2)</f>
        <v/>
      </c>
      <c r="J479" s="100">
        <f>ROUND(I479*E479,2)</f>
        <v/>
      </c>
    </row>
    <row r="480" hidden="1" outlineLevel="1" ht="38.25" customFormat="1" customHeight="1" s="71">
      <c r="A480" s="172" t="n">
        <v>332</v>
      </c>
      <c r="B480" s="96" t="inlineStr">
        <is>
          <t>07.2.02.02-0114</t>
        </is>
      </c>
      <c r="C480" s="171" t="inlineStr">
        <is>
          <t>Кронштейн для консольных и подвесных светильников, серия 1 (Стандарт), марка: 1.К2-0,5-0,5-/180-Ф2-ц (ТАНС.41.329.000)</t>
        </is>
      </c>
      <c r="D480" s="172" t="inlineStr">
        <is>
          <t>шт</t>
        </is>
      </c>
      <c r="E480" s="98" t="n">
        <v>12</v>
      </c>
      <c r="F480" s="190" t="n">
        <v>490.95</v>
      </c>
      <c r="G480" s="100">
        <f>ROUND(F480*E480,2)</f>
        <v/>
      </c>
      <c r="H480" s="184">
        <f>G480/$G$1097</f>
        <v/>
      </c>
      <c r="I480" s="100">
        <f>ROUND(F480*Прил.10!$D$12,2)</f>
        <v/>
      </c>
      <c r="J480" s="100">
        <f>ROUND(I480*E480,2)</f>
        <v/>
      </c>
    </row>
    <row r="481" hidden="1" outlineLevel="1" ht="38.25" customFormat="1" customHeight="1" s="71">
      <c r="A481" s="172" t="n">
        <v>333</v>
      </c>
      <c r="B481" s="96" t="inlineStr">
        <is>
          <t>18.3.01.02-0002</t>
        </is>
      </c>
      <c r="C481" s="171" t="inlineStr">
        <is>
          <t>Рукава пожарные напорные РПМ(Д)-50-1,6-ТУ1, с двухсторонним полимерным покрытием</t>
        </is>
      </c>
      <c r="D481" s="172" t="inlineStr">
        <is>
          <t>м</t>
        </is>
      </c>
      <c r="E481" s="98" t="n">
        <v>300</v>
      </c>
      <c r="F481" s="190" t="n">
        <v>18.91</v>
      </c>
      <c r="G481" s="100">
        <f>ROUND(F481*E481,2)</f>
        <v/>
      </c>
      <c r="H481" s="184">
        <f>G481/$G$1097</f>
        <v/>
      </c>
      <c r="I481" s="100">
        <f>ROUND(F481*Прил.10!$D$12,2)</f>
        <v/>
      </c>
      <c r="J481" s="100">
        <f>ROUND(I481*E481,2)</f>
        <v/>
      </c>
    </row>
    <row r="482" hidden="1" outlineLevel="1" ht="38.25" customFormat="1" customHeight="1" s="71">
      <c r="A482" s="172" t="n">
        <v>334</v>
      </c>
      <c r="B482" s="96" t="inlineStr">
        <is>
          <t>11.1.03.06-0087</t>
        </is>
      </c>
      <c r="C482" s="171" t="inlineStr">
        <is>
          <t>Доска обрезная, хвойных пород, ширина 75-150 мм, толщина 25 мм, длина 4-6,5 м, сорт III</t>
        </is>
      </c>
      <c r="D482" s="172" t="inlineStr">
        <is>
          <t>м3</t>
        </is>
      </c>
      <c r="E482" s="98" t="n">
        <v>4.9883</v>
      </c>
      <c r="F482" s="190" t="n">
        <v>1100</v>
      </c>
      <c r="G482" s="100">
        <f>ROUND(F482*E482,2)</f>
        <v/>
      </c>
      <c r="H482" s="184">
        <f>G482/$G$1097</f>
        <v/>
      </c>
      <c r="I482" s="100">
        <f>ROUND(F482*Прил.10!$D$12,2)</f>
        <v/>
      </c>
      <c r="J482" s="100">
        <f>ROUND(I482*E482,2)</f>
        <v/>
      </c>
    </row>
    <row r="483" hidden="1" outlineLevel="1" ht="25.5" customFormat="1" customHeight="1" s="71">
      <c r="A483" s="172" t="n">
        <v>335</v>
      </c>
      <c r="B483" s="96" t="inlineStr">
        <is>
          <t>01.7.04.01-0002</t>
        </is>
      </c>
      <c r="C483" s="171" t="inlineStr">
        <is>
          <t>Доводчик дверной гидравлический TS-68 с зубчатым приводом (нагрузка до 90 кг)</t>
        </is>
      </c>
      <c r="D483" s="172" t="inlineStr">
        <is>
          <t>шт</t>
        </is>
      </c>
      <c r="E483" s="98" t="n">
        <v>20</v>
      </c>
      <c r="F483" s="190" t="n">
        <v>272.22</v>
      </c>
      <c r="G483" s="100">
        <f>ROUND(F483*E483,2)</f>
        <v/>
      </c>
      <c r="H483" s="184">
        <f>G483/$G$1097</f>
        <v/>
      </c>
      <c r="I483" s="100">
        <f>ROUND(F483*Прил.10!$D$12,2)</f>
        <v/>
      </c>
      <c r="J483" s="100">
        <f>ROUND(I483*E483,2)</f>
        <v/>
      </c>
    </row>
    <row r="484" hidden="1" outlineLevel="1" ht="38.25" customFormat="1" customHeight="1" s="71">
      <c r="A484" s="172" t="n">
        <v>336</v>
      </c>
      <c r="B484" s="96" t="inlineStr">
        <is>
          <t>11.3.04.05-0051</t>
        </is>
      </c>
      <c r="C484" s="171" t="inlineStr">
        <is>
          <t>Лотки водоотводные пластиковые, номинальный диаметр отверстий (DN) 100, размер 1000х145х60 мм</t>
        </is>
      </c>
      <c r="D484" s="172" t="inlineStr">
        <is>
          <t>шт</t>
        </is>
      </c>
      <c r="E484" s="98" t="n">
        <v>44</v>
      </c>
      <c r="F484" s="190" t="n">
        <v>122.32</v>
      </c>
      <c r="G484" s="100">
        <f>ROUND(F484*E484,2)</f>
        <v/>
      </c>
      <c r="H484" s="184">
        <f>G484/$G$1097</f>
        <v/>
      </c>
      <c r="I484" s="100">
        <f>ROUND(F484*Прил.10!$D$12,2)</f>
        <v/>
      </c>
      <c r="J484" s="100">
        <f>ROUND(I484*E484,2)</f>
        <v/>
      </c>
    </row>
    <row r="485" hidden="1" outlineLevel="1" ht="14.25" customFormat="1" customHeight="1" s="71">
      <c r="A485" s="172" t="n">
        <v>337</v>
      </c>
      <c r="B485" s="96" t="inlineStr">
        <is>
          <t>01.6.04.02-0011</t>
        </is>
      </c>
      <c r="C485" s="171" t="inlineStr">
        <is>
          <t>Панели потолочные с комплектующими</t>
        </is>
      </c>
      <c r="D485" s="172" t="inlineStr">
        <is>
          <t>м2</t>
        </is>
      </c>
      <c r="E485" s="98" t="n">
        <v>103.4429</v>
      </c>
      <c r="F485" s="190" t="n">
        <v>51.8</v>
      </c>
      <c r="G485" s="100">
        <f>ROUND(F485*E485,2)</f>
        <v/>
      </c>
      <c r="H485" s="184">
        <f>G485/$G$1097</f>
        <v/>
      </c>
      <c r="I485" s="100">
        <f>ROUND(F485*Прил.10!$D$12,2)</f>
        <v/>
      </c>
      <c r="J485" s="100">
        <f>ROUND(I485*E485,2)</f>
        <v/>
      </c>
    </row>
    <row r="486" hidden="1" outlineLevel="1" ht="14.25" customFormat="1" customHeight="1" s="71">
      <c r="A486" s="172" t="n">
        <v>338</v>
      </c>
      <c r="B486" s="96" t="inlineStr">
        <is>
          <t>08.3.03.04-0012</t>
        </is>
      </c>
      <c r="C486" s="171" t="inlineStr">
        <is>
          <t>Проволока светлая, диаметр 1,1 мм</t>
        </is>
      </c>
      <c r="D486" s="172" t="inlineStr">
        <is>
          <t>т</t>
        </is>
      </c>
      <c r="E486" s="98" t="n">
        <v>0.5173555</v>
      </c>
      <c r="F486" s="190" t="n">
        <v>10200</v>
      </c>
      <c r="G486" s="100">
        <f>ROUND(F486*E486,2)</f>
        <v/>
      </c>
      <c r="H486" s="184">
        <f>G486/$G$1097</f>
        <v/>
      </c>
      <c r="I486" s="100">
        <f>ROUND(F486*Прил.10!$D$12,2)</f>
        <v/>
      </c>
      <c r="J486" s="100">
        <f>ROUND(I486*E486,2)</f>
        <v/>
      </c>
    </row>
    <row r="487" hidden="1" outlineLevel="1" ht="63.75" customFormat="1" customHeight="1" s="71">
      <c r="A487" s="172" t="n">
        <v>339</v>
      </c>
      <c r="B487" s="96" t="inlineStr">
        <is>
          <t>14.5.11.03-0004</t>
        </is>
      </c>
      <c r="C487" s="171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D487" s="172" t="inlineStr">
        <is>
          <t>кг</t>
        </is>
      </c>
      <c r="E487" s="98" t="n">
        <v>1939.4837</v>
      </c>
      <c r="F487" s="190" t="n">
        <v>2.7</v>
      </c>
      <c r="G487" s="100">
        <f>ROUND(F487*E487,2)</f>
        <v/>
      </c>
      <c r="H487" s="184">
        <f>G487/$G$1097</f>
        <v/>
      </c>
      <c r="I487" s="100">
        <f>ROUND(F487*Прил.10!$D$12,2)</f>
        <v/>
      </c>
      <c r="J487" s="100">
        <f>ROUND(I487*E487,2)</f>
        <v/>
      </c>
    </row>
    <row r="488" hidden="1" outlineLevel="1" ht="51" customFormat="1" customHeight="1" s="71">
      <c r="A488" s="172" t="n">
        <v>340</v>
      </c>
      <c r="B488" s="96" t="inlineStr">
        <is>
          <t>Прайс из СД ОП</t>
        </is>
      </c>
      <c r="C488" s="171" t="inlineStr">
        <is>
          <t>Водосточная воронка с вертикальным выпуском, с теплоизоляцией, с листвоуловителем и электрообогревом HL62.1H</t>
        </is>
      </c>
      <c r="D488" s="172" t="inlineStr">
        <is>
          <t>шт</t>
        </is>
      </c>
      <c r="E488" s="98" t="n">
        <v>4</v>
      </c>
      <c r="F488" s="190" t="n">
        <v>1296.45</v>
      </c>
      <c r="G488" s="100">
        <f>ROUND(F488*E488,2)</f>
        <v/>
      </c>
      <c r="H488" s="184">
        <f>G488/$G$1097</f>
        <v/>
      </c>
      <c r="I488" s="100">
        <f>ROUND(F488*Прил.10!$D$12,2)</f>
        <v/>
      </c>
      <c r="J488" s="100">
        <f>ROUND(I488*E488,2)</f>
        <v/>
      </c>
    </row>
    <row r="489" hidden="1" outlineLevel="1" ht="25.5" customFormat="1" customHeight="1" s="71">
      <c r="A489" s="172" t="n">
        <v>341</v>
      </c>
      <c r="B489" s="96" t="inlineStr">
        <is>
          <t>19.4.02.05-1010</t>
        </is>
      </c>
      <c r="C489" s="171" t="inlineStr">
        <is>
          <t>Шумоглушители для прямоугольных воздуховодов 600х300/1000</t>
        </is>
      </c>
      <c r="D489" s="172" t="inlineStr">
        <is>
          <t>шт</t>
        </is>
      </c>
      <c r="E489" s="98" t="n">
        <v>3</v>
      </c>
      <c r="F489" s="190" t="n">
        <v>1670.68</v>
      </c>
      <c r="G489" s="100">
        <f>ROUND(F489*E489,2)</f>
        <v/>
      </c>
      <c r="H489" s="184">
        <f>G489/$G$1097</f>
        <v/>
      </c>
      <c r="I489" s="100">
        <f>ROUND(F489*Прил.10!$D$12,2)</f>
        <v/>
      </c>
      <c r="J489" s="100">
        <f>ROUND(I489*E489,2)</f>
        <v/>
      </c>
    </row>
    <row r="490" hidden="1" outlineLevel="1" ht="25.5" customFormat="1" customHeight="1" s="71">
      <c r="A490" s="172" t="n">
        <v>342</v>
      </c>
      <c r="B490" s="96" t="inlineStr">
        <is>
          <t>18.3.02.02-0011</t>
        </is>
      </c>
      <c r="C490" s="171" t="inlineStr">
        <is>
          <t>Шкаф пожарный, навесной закрытый, ШПК-320</t>
        </is>
      </c>
      <c r="D490" s="172" t="inlineStr">
        <is>
          <t>шт</t>
        </is>
      </c>
      <c r="E490" s="98" t="n">
        <v>15</v>
      </c>
      <c r="F490" s="190" t="n">
        <v>330.65</v>
      </c>
      <c r="G490" s="100">
        <f>ROUND(F490*E490,2)</f>
        <v/>
      </c>
      <c r="H490" s="184">
        <f>G490/$G$1097</f>
        <v/>
      </c>
      <c r="I490" s="100">
        <f>ROUND(F490*Прил.10!$D$12,2)</f>
        <v/>
      </c>
      <c r="J490" s="100">
        <f>ROUND(I490*E490,2)</f>
        <v/>
      </c>
    </row>
    <row r="491" hidden="1" outlineLevel="1" ht="102" customFormat="1" customHeight="1" s="71">
      <c r="A491" s="172" t="n">
        <v>343</v>
      </c>
      <c r="B491" s="96" t="inlineStr">
        <is>
          <t>24.3.04.05-0028</t>
        </is>
      </c>
      <c r="C491" s="171" t="inlineStr">
        <is>
          <t>Трубы из полипропилена с двухслойной структурированной стенкой повышенного класса жесткости, кольцевая жесткость SN16, для безнапорных трубопроводов хозяйственно бытовой и ливневой канализации, в комплекте с муфтой и двумя уплотнительными кольцами, наружный диаметр 160 мм</t>
        </is>
      </c>
      <c r="D491" s="172" t="inlineStr">
        <is>
          <t>м</t>
        </is>
      </c>
      <c r="E491" s="98" t="n">
        <v>51</v>
      </c>
      <c r="F491" s="190" t="n">
        <v>96.90000000000001</v>
      </c>
      <c r="G491" s="100">
        <f>ROUND(F491*E491,2)</f>
        <v/>
      </c>
      <c r="H491" s="184">
        <f>G491/$G$1097</f>
        <v/>
      </c>
      <c r="I491" s="100">
        <f>ROUND(F491*Прил.10!$D$12,2)</f>
        <v/>
      </c>
      <c r="J491" s="100">
        <f>ROUND(I491*E491,2)</f>
        <v/>
      </c>
    </row>
    <row r="492" hidden="1" outlineLevel="1" ht="25.5" customFormat="1" customHeight="1" s="71">
      <c r="A492" s="172" t="n">
        <v>344</v>
      </c>
      <c r="B492" s="96" t="inlineStr">
        <is>
          <t>14.4.01.02-0113</t>
        </is>
      </c>
      <c r="C492" s="171" t="inlineStr">
        <is>
          <t>Грунтовка акриловая, антисептическая, глубокого проникновения</t>
        </is>
      </c>
      <c r="D492" s="172" t="inlineStr">
        <is>
          <t>кг</t>
        </is>
      </c>
      <c r="E492" s="98" t="n">
        <v>319.148</v>
      </c>
      <c r="F492" s="190" t="n">
        <v>15.25</v>
      </c>
      <c r="G492" s="100">
        <f>ROUND(F492*E492,2)</f>
        <v/>
      </c>
      <c r="H492" s="184">
        <f>G492/$G$1097</f>
        <v/>
      </c>
      <c r="I492" s="100">
        <f>ROUND(F492*Прил.10!$D$12,2)</f>
        <v/>
      </c>
      <c r="J492" s="100">
        <f>ROUND(I492*E492,2)</f>
        <v/>
      </c>
    </row>
    <row r="493" hidden="1" outlineLevel="1" ht="38.25" customFormat="1" customHeight="1" s="71">
      <c r="A493" s="172" t="n">
        <v>345</v>
      </c>
      <c r="B493" s="96" t="inlineStr">
        <is>
          <t>06.2.04.01-0021</t>
        </is>
      </c>
      <c r="C493" s="171" t="inlineStr">
        <is>
          <t>Плитка кислотоупорная шамотная, квадратные и прямоугольные, толщина 20 мм</t>
        </is>
      </c>
      <c r="D493" s="172" t="inlineStr">
        <is>
          <t>м2</t>
        </is>
      </c>
      <c r="E493" s="98" t="n">
        <v>63.087</v>
      </c>
      <c r="F493" s="190" t="n">
        <v>76.59999999999999</v>
      </c>
      <c r="G493" s="100">
        <f>ROUND(F493*E493,2)</f>
        <v/>
      </c>
      <c r="H493" s="184">
        <f>G493/$G$1097</f>
        <v/>
      </c>
      <c r="I493" s="100">
        <f>ROUND(F493*Прил.10!$D$12,2)</f>
        <v/>
      </c>
      <c r="J493" s="100">
        <f>ROUND(I493*E493,2)</f>
        <v/>
      </c>
    </row>
    <row r="494" hidden="1" outlineLevel="1" ht="14.25" customFormat="1" customHeight="1" s="71">
      <c r="A494" s="172" t="n">
        <v>346</v>
      </c>
      <c r="B494" s="96" t="inlineStr">
        <is>
          <t>Прайс из СД ОП</t>
        </is>
      </c>
      <c r="C494" s="171" t="inlineStr">
        <is>
          <t>Стакан монтажный СКМ-48-*-*-У1</t>
        </is>
      </c>
      <c r="D494" s="172" t="inlineStr">
        <is>
          <t>шт.</t>
        </is>
      </c>
      <c r="E494" s="98" t="n">
        <v>3</v>
      </c>
      <c r="F494" s="190" t="n">
        <v>1589.68</v>
      </c>
      <c r="G494" s="100">
        <f>ROUND(F494*E494,2)</f>
        <v/>
      </c>
      <c r="H494" s="184">
        <f>G494/$G$1097</f>
        <v/>
      </c>
      <c r="I494" s="100">
        <f>ROUND(F494*Прил.10!$D$12,2)</f>
        <v/>
      </c>
      <c r="J494" s="100">
        <f>ROUND(I494*E494,2)</f>
        <v/>
      </c>
    </row>
    <row r="495" hidden="1" outlineLevel="1" ht="25.5" customFormat="1" customHeight="1" s="71">
      <c r="A495" s="172" t="n">
        <v>347</v>
      </c>
      <c r="B495" s="96" t="inlineStr">
        <is>
          <t>01.3.03.05-0002</t>
        </is>
      </c>
      <c r="C495" s="171" t="inlineStr">
        <is>
          <t>Кислота серная аккумуляторная, сорт высший</t>
        </is>
      </c>
      <c r="D495" s="172" t="inlineStr">
        <is>
          <t>т</t>
        </is>
      </c>
      <c r="E495" s="98" t="n">
        <v>0.70928</v>
      </c>
      <c r="F495" s="190" t="n">
        <v>6720</v>
      </c>
      <c r="G495" s="100">
        <f>ROUND(F495*E495,2)</f>
        <v/>
      </c>
      <c r="H495" s="184">
        <f>G495/$G$1097</f>
        <v/>
      </c>
      <c r="I495" s="100">
        <f>ROUND(F495*Прил.10!$D$12,2)</f>
        <v/>
      </c>
      <c r="J495" s="100">
        <f>ROUND(I495*E495,2)</f>
        <v/>
      </c>
    </row>
    <row r="496" hidden="1" outlineLevel="1" ht="25.5" customFormat="1" customHeight="1" s="71">
      <c r="A496" s="172" t="n">
        <v>348</v>
      </c>
      <c r="B496" s="96" t="inlineStr">
        <is>
          <t>Прайс из СД ОП</t>
        </is>
      </c>
      <c r="C496" s="171" t="inlineStr">
        <is>
          <t>Решетка наружная алюминиевая АРН1100х2000</t>
        </is>
      </c>
      <c r="D496" s="172" t="inlineStr">
        <is>
          <t>шт</t>
        </is>
      </c>
      <c r="E496" s="98" t="n">
        <v>2</v>
      </c>
      <c r="F496" s="190" t="n">
        <v>2377.7</v>
      </c>
      <c r="G496" s="100">
        <f>ROUND(F496*E496,2)</f>
        <v/>
      </c>
      <c r="H496" s="184">
        <f>G496/$G$1097</f>
        <v/>
      </c>
      <c r="I496" s="100">
        <f>ROUND(F496*Прил.10!$D$12,2)</f>
        <v/>
      </c>
      <c r="J496" s="100">
        <f>ROUND(I496*E496,2)</f>
        <v/>
      </c>
    </row>
    <row r="497" hidden="1" outlineLevel="1" ht="38.25" customFormat="1" customHeight="1" s="71">
      <c r="A497" s="172" t="n">
        <v>349</v>
      </c>
      <c r="B497" s="96" t="inlineStr">
        <is>
          <t>19.2.03.02-0122</t>
        </is>
      </c>
      <c r="C497" s="171" t="inlineStr">
        <is>
          <t>Решетки вентиляционные алюминиевые "АРКТОС" типа: АМР, размером 200х600 мм</t>
        </is>
      </c>
      <c r="D497" s="172" t="inlineStr">
        <is>
          <t>шт</t>
        </is>
      </c>
      <c r="E497" s="98" t="n">
        <v>14</v>
      </c>
      <c r="F497" s="190" t="n">
        <v>338.43</v>
      </c>
      <c r="G497" s="100">
        <f>ROUND(F497*E497,2)</f>
        <v/>
      </c>
      <c r="H497" s="184">
        <f>G497/$G$1097</f>
        <v/>
      </c>
      <c r="I497" s="100">
        <f>ROUND(F497*Прил.10!$D$12,2)</f>
        <v/>
      </c>
      <c r="J497" s="100">
        <f>ROUND(I497*E497,2)</f>
        <v/>
      </c>
    </row>
    <row r="498" hidden="1" outlineLevel="1" ht="25.5" customFormat="1" customHeight="1" s="71">
      <c r="A498" s="172" t="n">
        <v>350</v>
      </c>
      <c r="B498" s="96" t="inlineStr">
        <is>
          <t>01.7.04.05-0001</t>
        </is>
      </c>
      <c r="C498" s="171" t="inlineStr">
        <is>
          <t>Изделия скобяные для блоков дверей, встроенных шкафов однопольных</t>
        </is>
      </c>
      <c r="D498" s="172" t="inlineStr">
        <is>
          <t>компл</t>
        </is>
      </c>
      <c r="E498" s="98" t="n">
        <v>66</v>
      </c>
      <c r="F498" s="190" t="n">
        <v>71.3</v>
      </c>
      <c r="G498" s="100">
        <f>ROUND(F498*E498,2)</f>
        <v/>
      </c>
      <c r="H498" s="184">
        <f>G498/$G$1097</f>
        <v/>
      </c>
      <c r="I498" s="100">
        <f>ROUND(F498*Прил.10!$D$12,2)</f>
        <v/>
      </c>
      <c r="J498" s="100">
        <f>ROUND(I498*E498,2)</f>
        <v/>
      </c>
    </row>
    <row r="499" hidden="1" outlineLevel="1" ht="14.25" customFormat="1" customHeight="1" s="71">
      <c r="A499" s="172" t="n">
        <v>351</v>
      </c>
      <c r="B499" s="96" t="inlineStr">
        <is>
          <t>Прайс из СД ОП</t>
        </is>
      </c>
      <c r="C499" s="171" t="inlineStr">
        <is>
          <t>Отвод 90гр. ф250</t>
        </is>
      </c>
      <c r="D499" s="172" t="inlineStr">
        <is>
          <t>шт.</t>
        </is>
      </c>
      <c r="E499" s="98" t="n">
        <v>30</v>
      </c>
      <c r="F499" s="190" t="n">
        <v>148.31</v>
      </c>
      <c r="G499" s="100">
        <f>ROUND(F499*E499,2)</f>
        <v/>
      </c>
      <c r="H499" s="184">
        <f>G499/$G$1097</f>
        <v/>
      </c>
      <c r="I499" s="100">
        <f>ROUND(F499*Прил.10!$D$12,2)</f>
        <v/>
      </c>
      <c r="J499" s="100">
        <f>ROUND(I499*E499,2)</f>
        <v/>
      </c>
    </row>
    <row r="500" hidden="1" outlineLevel="1" ht="25.5" customFormat="1" customHeight="1" s="71">
      <c r="A500" s="172" t="n">
        <v>352</v>
      </c>
      <c r="B500" s="96" t="inlineStr">
        <is>
          <t>20.5.02.04-0001</t>
        </is>
      </c>
      <c r="C500" s="171" t="inlineStr">
        <is>
          <t>Коробка ответвительная "DKC" размером 100х100х50 мм</t>
        </is>
      </c>
      <c r="D500" s="172" t="inlineStr">
        <is>
          <t>шт</t>
        </is>
      </c>
      <c r="E500" s="98" t="n">
        <v>210</v>
      </c>
      <c r="F500" s="190" t="n">
        <v>20.7</v>
      </c>
      <c r="G500" s="100">
        <f>ROUND(F500*E500,2)</f>
        <v/>
      </c>
      <c r="H500" s="184">
        <f>G500/$G$1097</f>
        <v/>
      </c>
      <c r="I500" s="100">
        <f>ROUND(F500*Прил.10!$D$12,2)</f>
        <v/>
      </c>
      <c r="J500" s="100">
        <f>ROUND(I500*E500,2)</f>
        <v/>
      </c>
    </row>
    <row r="501" hidden="1" outlineLevel="1" ht="38.25" customFormat="1" customHeight="1" s="71">
      <c r="A501" s="172" t="n">
        <v>353</v>
      </c>
      <c r="B501" s="96" t="inlineStr">
        <is>
          <t>12.2.05.09-0044</t>
        </is>
      </c>
      <c r="C501" s="171" t="inlineStr">
        <is>
          <t>Плиты теплоизоляционные из экструзионного вспененного полистирола ПЕНОПЛЭКС-45</t>
        </is>
      </c>
      <c r="D501" s="172" t="inlineStr">
        <is>
          <t>м3</t>
        </is>
      </c>
      <c r="E501" s="98" t="n">
        <v>2.712</v>
      </c>
      <c r="F501" s="190" t="n">
        <v>1590.05</v>
      </c>
      <c r="G501" s="100">
        <f>ROUND(F501*E501,2)</f>
        <v/>
      </c>
      <c r="H501" s="184">
        <f>G501/$G$1097</f>
        <v/>
      </c>
      <c r="I501" s="100">
        <f>ROUND(F501*Прил.10!$D$12,2)</f>
        <v/>
      </c>
      <c r="J501" s="100">
        <f>ROUND(I501*E501,2)</f>
        <v/>
      </c>
    </row>
    <row r="502" hidden="1" outlineLevel="1" ht="51" customFormat="1" customHeight="1" s="71">
      <c r="A502" s="172" t="n">
        <v>354</v>
      </c>
      <c r="B502" s="96" t="inlineStr">
        <is>
          <t>08.3.06.01-0003</t>
        </is>
      </c>
      <c r="C502" s="1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02" s="172" t="inlineStr">
        <is>
          <t>т</t>
        </is>
      </c>
      <c r="E502" s="98" t="n">
        <v>0.63</v>
      </c>
      <c r="F502" s="190" t="n">
        <v>6834.81</v>
      </c>
      <c r="G502" s="100">
        <f>ROUND(F502*E502,2)</f>
        <v/>
      </c>
      <c r="H502" s="184">
        <f>G502/$G$1097</f>
        <v/>
      </c>
      <c r="I502" s="100">
        <f>ROUND(F502*Прил.10!$D$12,2)</f>
        <v/>
      </c>
      <c r="J502" s="100">
        <f>ROUND(I502*E502,2)</f>
        <v/>
      </c>
    </row>
    <row r="503" hidden="1" outlineLevel="1" ht="25.5" customFormat="1" customHeight="1" s="71">
      <c r="A503" s="172" t="n">
        <v>355</v>
      </c>
      <c r="B503" s="96" t="inlineStr">
        <is>
          <t>Прайс из СД ОП</t>
        </is>
      </c>
      <c r="C503" s="171" t="inlineStr">
        <is>
          <t>Задвижка ГРАНАР KR 11 диаметром 100 мм</t>
        </is>
      </c>
      <c r="D503" s="172" t="inlineStr">
        <is>
          <t>шт</t>
        </is>
      </c>
      <c r="E503" s="98" t="n">
        <v>4</v>
      </c>
      <c r="F503" s="190" t="n">
        <v>1064.75</v>
      </c>
      <c r="G503" s="100">
        <f>ROUND(F503*E503,2)</f>
        <v/>
      </c>
      <c r="H503" s="184">
        <f>G503/$G$1097</f>
        <v/>
      </c>
      <c r="I503" s="100">
        <f>ROUND(F503*Прил.10!$D$12,2)</f>
        <v/>
      </c>
      <c r="J503" s="100">
        <f>ROUND(I503*E503,2)</f>
        <v/>
      </c>
    </row>
    <row r="504" hidden="1" outlineLevel="1" ht="38.25" customFormat="1" customHeight="1" s="71">
      <c r="A504" s="172" t="n">
        <v>356</v>
      </c>
      <c r="B504" s="96" t="inlineStr">
        <is>
          <t>19.2.03.03-0095</t>
        </is>
      </c>
      <c r="C504" s="171" t="inlineStr">
        <is>
          <t>Решетки вентиляционные наружные РН, из оцинкованной стали, размер 800х400 мм</t>
        </is>
      </c>
      <c r="D504" s="172" t="inlineStr">
        <is>
          <t>шт</t>
        </is>
      </c>
      <c r="E504" s="98" t="n">
        <v>14</v>
      </c>
      <c r="F504" s="190" t="n">
        <v>303.97</v>
      </c>
      <c r="G504" s="100">
        <f>ROUND(F504*E504,2)</f>
        <v/>
      </c>
      <c r="H504" s="184">
        <f>G504/$G$1097</f>
        <v/>
      </c>
      <c r="I504" s="100">
        <f>ROUND(F504*Прил.10!$D$12,2)</f>
        <v/>
      </c>
      <c r="J504" s="100">
        <f>ROUND(I504*E504,2)</f>
        <v/>
      </c>
    </row>
    <row r="505" hidden="1" outlineLevel="1" ht="14.25" customFormat="1" customHeight="1" s="71">
      <c r="A505" s="172" t="n">
        <v>357</v>
      </c>
      <c r="B505" s="96" t="inlineStr">
        <is>
          <t>Прайс из СД ОП</t>
        </is>
      </c>
      <c r="C505" s="171" t="inlineStr">
        <is>
          <t>Отвод 90гр. 400*250</t>
        </is>
      </c>
      <c r="D505" s="172" t="inlineStr">
        <is>
          <t>шт.</t>
        </is>
      </c>
      <c r="E505" s="98" t="n">
        <v>11</v>
      </c>
      <c r="F505" s="190" t="n">
        <v>383.87</v>
      </c>
      <c r="G505" s="100">
        <f>ROUND(F505*E505,2)</f>
        <v/>
      </c>
      <c r="H505" s="184">
        <f>G505/$G$1097</f>
        <v/>
      </c>
      <c r="I505" s="100">
        <f>ROUND(F505*Прил.10!$D$12,2)</f>
        <v/>
      </c>
      <c r="J505" s="100">
        <f>ROUND(I505*E505,2)</f>
        <v/>
      </c>
    </row>
    <row r="506" hidden="1" outlineLevel="1" ht="25.5" customFormat="1" customHeight="1" s="71">
      <c r="A506" s="172" t="n">
        <v>358</v>
      </c>
      <c r="B506" s="96" t="inlineStr">
        <is>
          <t>Прайс из СД ОП</t>
        </is>
      </c>
      <c r="C506" s="171" t="inlineStr">
        <is>
          <t>Отвод 90гр. переменного сечения 400*250/400*250</t>
        </is>
      </c>
      <c r="D506" s="172" t="inlineStr">
        <is>
          <t>шт.</t>
        </is>
      </c>
      <c r="E506" s="98" t="n">
        <v>11</v>
      </c>
      <c r="F506" s="190" t="n">
        <v>383.87</v>
      </c>
      <c r="G506" s="100">
        <f>ROUND(F506*E506,2)</f>
        <v/>
      </c>
      <c r="H506" s="184">
        <f>G506/$G$1097</f>
        <v/>
      </c>
      <c r="I506" s="100">
        <f>ROUND(F506*Прил.10!$D$12,2)</f>
        <v/>
      </c>
      <c r="J506" s="100">
        <f>ROUND(I506*E506,2)</f>
        <v/>
      </c>
    </row>
    <row r="507" hidden="1" outlineLevel="1" ht="25.5" customFormat="1" customHeight="1" s="71">
      <c r="A507" s="172" t="n">
        <v>359</v>
      </c>
      <c r="B507" s="96" t="inlineStr">
        <is>
          <t>01.7.11.07-0045</t>
        </is>
      </c>
      <c r="C507" s="171" t="inlineStr">
        <is>
          <t>Электроды сварочные Э42А, диаметр 5 мм</t>
        </is>
      </c>
      <c r="D507" s="172" t="inlineStr">
        <is>
          <t>т</t>
        </is>
      </c>
      <c r="E507" s="98" t="n">
        <v>0.4044459</v>
      </c>
      <c r="F507" s="190" t="n">
        <v>10362</v>
      </c>
      <c r="G507" s="100">
        <f>ROUND(F507*E507,2)</f>
        <v/>
      </c>
      <c r="H507" s="184">
        <f>G507/$G$1097</f>
        <v/>
      </c>
      <c r="I507" s="100">
        <f>ROUND(F507*Прил.10!$D$12,2)</f>
        <v/>
      </c>
      <c r="J507" s="100">
        <f>ROUND(I507*E507,2)</f>
        <v/>
      </c>
    </row>
    <row r="508" hidden="1" outlineLevel="1" ht="25.5" customFormat="1" customHeight="1" s="71">
      <c r="A508" s="172" t="n">
        <v>360</v>
      </c>
      <c r="B508" s="96" t="inlineStr">
        <is>
          <t>24.3.01.06-0012</t>
        </is>
      </c>
      <c r="C508" s="171" t="inlineStr">
        <is>
          <t>Трубопровод из труб ПВХ для системы водоотведения, диаметр 100 мм</t>
        </is>
      </c>
      <c r="D508" s="172" t="inlineStr">
        <is>
          <t>м</t>
        </is>
      </c>
      <c r="E508" s="98" t="n">
        <v>40</v>
      </c>
      <c r="F508" s="190" t="n">
        <v>104.07</v>
      </c>
      <c r="G508" s="100">
        <f>ROUND(F508*E508,2)</f>
        <v/>
      </c>
      <c r="H508" s="184">
        <f>G508/$G$1097</f>
        <v/>
      </c>
      <c r="I508" s="100">
        <f>ROUND(F508*Прил.10!$D$12,2)</f>
        <v/>
      </c>
      <c r="J508" s="100">
        <f>ROUND(I508*E508,2)</f>
        <v/>
      </c>
    </row>
    <row r="509" hidden="1" outlineLevel="1" ht="63.75" customFormat="1" customHeight="1" s="71">
      <c r="A509" s="172" t="n">
        <v>361</v>
      </c>
      <c r="B509" s="96" t="inlineStr">
        <is>
          <t>01.2.03.05-0001</t>
        </is>
      </c>
      <c r="C509" s="171" t="inlineStr">
        <is>
          <t>Праймер битумно-полимерный для подготовки (грунтования) изолируемой поверхности перед нанесением битумно-полимерных гидроизоляционных материалов</t>
        </is>
      </c>
      <c r="D509" s="172" t="inlineStr">
        <is>
          <t>кг</t>
        </is>
      </c>
      <c r="E509" s="98" t="n">
        <v>270</v>
      </c>
      <c r="F509" s="190" t="n">
        <v>15.41</v>
      </c>
      <c r="G509" s="100">
        <f>ROUND(F509*E509,2)</f>
        <v/>
      </c>
      <c r="H509" s="184">
        <f>G509/$G$1097</f>
        <v/>
      </c>
      <c r="I509" s="100">
        <f>ROUND(F509*Прил.10!$D$12,2)</f>
        <v/>
      </c>
      <c r="J509" s="100">
        <f>ROUND(I509*E509,2)</f>
        <v/>
      </c>
    </row>
    <row r="510" hidden="1" outlineLevel="1" ht="25.5" customFormat="1" customHeight="1" s="71">
      <c r="A510" s="172" t="n">
        <v>362</v>
      </c>
      <c r="B510" s="96" t="inlineStr">
        <is>
          <t>20.2.12.03-0012</t>
        </is>
      </c>
      <c r="C510" s="171" t="inlineStr">
        <is>
          <t>Трубы гибкие гофрированные из ПВХ, диаметр 25 мм</t>
        </is>
      </c>
      <c r="D510" s="172" t="inlineStr">
        <is>
          <t>м</t>
        </is>
      </c>
      <c r="E510" s="98" t="n">
        <v>1800</v>
      </c>
      <c r="F510" s="190" t="n">
        <v>2.17</v>
      </c>
      <c r="G510" s="100">
        <f>ROUND(F510*E510,2)</f>
        <v/>
      </c>
      <c r="H510" s="184">
        <f>G510/$G$1097</f>
        <v/>
      </c>
      <c r="I510" s="100">
        <f>ROUND(F510*Прил.10!$D$12,2)</f>
        <v/>
      </c>
      <c r="J510" s="100">
        <f>ROUND(I510*E510,2)</f>
        <v/>
      </c>
    </row>
    <row r="511" hidden="1" outlineLevel="1" ht="14.25" customFormat="1" customHeight="1" s="71">
      <c r="A511" s="172" t="n">
        <v>363</v>
      </c>
      <c r="B511" s="96" t="inlineStr">
        <is>
          <t>14.1.06.02-0016</t>
        </is>
      </c>
      <c r="C511" s="171" t="inlineStr">
        <is>
          <t>Клей для плитки КРЕПС "Плюс"</t>
        </is>
      </c>
      <c r="D511" s="172" t="inlineStr">
        <is>
          <t>т</t>
        </is>
      </c>
      <c r="E511" s="98" t="n">
        <v>0.678</v>
      </c>
      <c r="F511" s="190" t="n">
        <v>5691</v>
      </c>
      <c r="G511" s="100">
        <f>ROUND(F511*E511,2)</f>
        <v/>
      </c>
      <c r="H511" s="184">
        <f>G511/$G$1097</f>
        <v/>
      </c>
      <c r="I511" s="100">
        <f>ROUND(F511*Прил.10!$D$12,2)</f>
        <v/>
      </c>
      <c r="J511" s="100">
        <f>ROUND(I511*E511,2)</f>
        <v/>
      </c>
    </row>
    <row r="512" hidden="1" outlineLevel="1" ht="14.25" customFormat="1" customHeight="1" s="71">
      <c r="A512" s="172" t="n">
        <v>364</v>
      </c>
      <c r="B512" s="96" t="inlineStr">
        <is>
          <t>01.7.11.07-0036</t>
        </is>
      </c>
      <c r="C512" s="171" t="inlineStr">
        <is>
          <t>Электроды сварочные Э46, диаметр 4 мм</t>
        </is>
      </c>
      <c r="D512" s="172" t="inlineStr">
        <is>
          <t>кг</t>
        </is>
      </c>
      <c r="E512" s="98" t="n">
        <v>358.435</v>
      </c>
      <c r="F512" s="190" t="n">
        <v>10.75</v>
      </c>
      <c r="G512" s="100">
        <f>ROUND(F512*E512,2)</f>
        <v/>
      </c>
      <c r="H512" s="184">
        <f>G512/$G$1097</f>
        <v/>
      </c>
      <c r="I512" s="100">
        <f>ROUND(F512*Прил.10!$D$12,2)</f>
        <v/>
      </c>
      <c r="J512" s="100">
        <f>ROUND(I512*E512,2)</f>
        <v/>
      </c>
    </row>
    <row r="513" hidden="1" outlineLevel="1" ht="38.25" customFormat="1" customHeight="1" s="71">
      <c r="A513" s="172" t="n">
        <v>365</v>
      </c>
      <c r="B513" s="96" t="inlineStr">
        <is>
          <t>19.4.02.05-0003</t>
        </is>
      </c>
      <c r="C513" s="171" t="inlineStr">
        <is>
          <t>Шумоглушители для прямоугольных воздуховодов марки: LDR 50-25 SYSTEMAIR</t>
        </is>
      </c>
      <c r="D513" s="172" t="inlineStr">
        <is>
          <t>шт</t>
        </is>
      </c>
      <c r="E513" s="98" t="n">
        <v>3</v>
      </c>
      <c r="F513" s="190" t="n">
        <v>1269.47</v>
      </c>
      <c r="G513" s="100">
        <f>ROUND(F513*E513,2)</f>
        <v/>
      </c>
      <c r="H513" s="184">
        <f>G513/$G$1097</f>
        <v/>
      </c>
      <c r="I513" s="100">
        <f>ROUND(F513*Прил.10!$D$12,2)</f>
        <v/>
      </c>
      <c r="J513" s="100">
        <f>ROUND(I513*E513,2)</f>
        <v/>
      </c>
    </row>
    <row r="514" hidden="1" outlineLevel="1" ht="25.5" customFormat="1" customHeight="1" s="71">
      <c r="A514" s="172" t="n">
        <v>366</v>
      </c>
      <c r="B514" s="96" t="inlineStr">
        <is>
          <t>19.1.01.03-0071</t>
        </is>
      </c>
      <c r="C514" s="171" t="inlineStr">
        <is>
          <t>Воздуховоды из оцинкованной стали, толщина 0,5 мм, диаметр до 200 мм</t>
        </is>
      </c>
      <c r="D514" s="172" t="inlineStr">
        <is>
          <t>м2</t>
        </is>
      </c>
      <c r="E514" s="98" t="n">
        <v>39.1194</v>
      </c>
      <c r="F514" s="190" t="n">
        <v>96.29000000000001</v>
      </c>
      <c r="G514" s="100">
        <f>ROUND(F514*E514,2)</f>
        <v/>
      </c>
      <c r="H514" s="184">
        <f>G514/$G$1097</f>
        <v/>
      </c>
      <c r="I514" s="100">
        <f>ROUND(F514*Прил.10!$D$12,2)</f>
        <v/>
      </c>
      <c r="J514" s="100">
        <f>ROUND(I514*E514,2)</f>
        <v/>
      </c>
    </row>
    <row r="515" hidden="1" outlineLevel="1" ht="38.25" customFormat="1" customHeight="1" s="71">
      <c r="A515" s="172" t="n">
        <v>367</v>
      </c>
      <c r="B515" s="96" t="inlineStr">
        <is>
          <t>19.2.03.02-0143</t>
        </is>
      </c>
      <c r="C515" s="171" t="inlineStr">
        <is>
          <t>Решетки вентиляционные алюминиевые "АРКТОС" типа: АРН размером 500х1000 мм</t>
        </is>
      </c>
      <c r="D515" s="172" t="inlineStr">
        <is>
          <t>шт</t>
        </is>
      </c>
      <c r="E515" s="98" t="n">
        <v>4</v>
      </c>
      <c r="F515" s="190" t="n">
        <v>934.79</v>
      </c>
      <c r="G515" s="100">
        <f>ROUND(F515*E515,2)</f>
        <v/>
      </c>
      <c r="H515" s="184">
        <f>G515/$G$1097</f>
        <v/>
      </c>
      <c r="I515" s="100">
        <f>ROUND(F515*Прил.10!$D$12,2)</f>
        <v/>
      </c>
      <c r="J515" s="100">
        <f>ROUND(I515*E515,2)</f>
        <v/>
      </c>
    </row>
    <row r="516" hidden="1" outlineLevel="1" ht="25.5" customFormat="1" customHeight="1" s="71">
      <c r="A516" s="172" t="n">
        <v>368</v>
      </c>
      <c r="B516" s="96" t="inlineStr">
        <is>
          <t>Прайс из СД ОП</t>
        </is>
      </c>
      <c r="C516" s="171" t="inlineStr">
        <is>
          <t>Отвод 90гр. переменного сечения 250*400/250*400</t>
        </is>
      </c>
      <c r="D516" s="172" t="inlineStr">
        <is>
          <t>шт.</t>
        </is>
      </c>
      <c r="E516" s="98" t="n">
        <v>12</v>
      </c>
      <c r="F516" s="190" t="n">
        <v>310.35</v>
      </c>
      <c r="G516" s="100">
        <f>ROUND(F516*E516,2)</f>
        <v/>
      </c>
      <c r="H516" s="184">
        <f>G516/$G$1097</f>
        <v/>
      </c>
      <c r="I516" s="100">
        <f>ROUND(F516*Прил.10!$D$12,2)</f>
        <v/>
      </c>
      <c r="J516" s="100">
        <f>ROUND(I516*E516,2)</f>
        <v/>
      </c>
    </row>
    <row r="517" hidden="1" outlineLevel="1" ht="14.25" customFormat="1" customHeight="1" s="71">
      <c r="A517" s="172" t="n">
        <v>369</v>
      </c>
      <c r="B517" s="96" t="inlineStr">
        <is>
          <t>Прайс из СД ОП</t>
        </is>
      </c>
      <c r="C517" s="171" t="inlineStr">
        <is>
          <t>Отвод 90гр. 2500*1500</t>
        </is>
      </c>
      <c r="D517" s="172" t="inlineStr">
        <is>
          <t>шт.</t>
        </is>
      </c>
      <c r="E517" s="98" t="n">
        <v>2</v>
      </c>
      <c r="F517" s="190" t="n">
        <v>1856.9</v>
      </c>
      <c r="G517" s="100">
        <f>ROUND(F517*E517,2)</f>
        <v/>
      </c>
      <c r="H517" s="184">
        <f>G517/$G$1097</f>
        <v/>
      </c>
      <c r="I517" s="100">
        <f>ROUND(F517*Прил.10!$D$12,2)</f>
        <v/>
      </c>
      <c r="J517" s="100">
        <f>ROUND(I517*E517,2)</f>
        <v/>
      </c>
    </row>
    <row r="518" hidden="1" outlineLevel="1" ht="25.5" customFormat="1" customHeight="1" s="71">
      <c r="A518" s="172" t="n">
        <v>370</v>
      </c>
      <c r="B518" s="96" t="inlineStr">
        <is>
          <t>21.1.06.09-0178</t>
        </is>
      </c>
      <c r="C518" s="171" t="inlineStr">
        <is>
          <t>Кабель силовой с медными жилами ВВГнг(A)-LS 5х6-660</t>
        </is>
      </c>
      <c r="D518" s="172" t="inlineStr">
        <is>
          <t>1000 м</t>
        </is>
      </c>
      <c r="E518" s="98" t="n">
        <v>0.1428</v>
      </c>
      <c r="F518" s="190" t="n">
        <v>25431.81</v>
      </c>
      <c r="G518" s="100">
        <f>ROUND(F518*E518,2)</f>
        <v/>
      </c>
      <c r="H518" s="184">
        <f>G518/$G$1097</f>
        <v/>
      </c>
      <c r="I518" s="100">
        <f>ROUND(F518*Прил.10!$D$12,2)</f>
        <v/>
      </c>
      <c r="J518" s="100">
        <f>ROUND(I518*E518,2)</f>
        <v/>
      </c>
    </row>
    <row r="519" hidden="1" outlineLevel="1" ht="25.5" customFormat="1" customHeight="1" s="71">
      <c r="A519" s="172" t="n">
        <v>371</v>
      </c>
      <c r="B519" s="96" t="inlineStr">
        <is>
          <t>08.3.05.05-0051</t>
        </is>
      </c>
      <c r="C519" s="171" t="inlineStr">
        <is>
          <t>Сталь листовая оцинкованная, толщина 0,5 мм</t>
        </is>
      </c>
      <c r="D519" s="172" t="inlineStr">
        <is>
          <t>т</t>
        </is>
      </c>
      <c r="E519" s="98" t="n">
        <v>0.318573</v>
      </c>
      <c r="F519" s="190" t="n">
        <v>11200</v>
      </c>
      <c r="G519" s="100">
        <f>ROUND(F519*E519,2)</f>
        <v/>
      </c>
      <c r="H519" s="184">
        <f>G519/$G$1097</f>
        <v/>
      </c>
      <c r="I519" s="100">
        <f>ROUND(F519*Прил.10!$D$12,2)</f>
        <v/>
      </c>
      <c r="J519" s="100">
        <f>ROUND(I519*E519,2)</f>
        <v/>
      </c>
    </row>
    <row r="520" hidden="1" outlineLevel="1" ht="63.75" customFormat="1" customHeight="1" s="71">
      <c r="A520" s="172" t="n">
        <v>372</v>
      </c>
      <c r="B520" s="96" t="inlineStr">
        <is>
          <t>23.7.01.01-0008</t>
        </is>
      </c>
      <c r="C520" s="171" t="inlineStr">
        <is>
          <t>Обвязки водомеров из стальных водогазопроводных бесшовных и сварных труб с фланцами, болтами, гайками, прокладками и муфтовой арматурой (с обводной линией), диаметр до 150 мм</t>
        </is>
      </c>
      <c r="D520" s="172" t="inlineStr">
        <is>
          <t>компл</t>
        </is>
      </c>
      <c r="E520" s="98" t="n">
        <v>2</v>
      </c>
      <c r="F520" s="190" t="n">
        <v>1751.1</v>
      </c>
      <c r="G520" s="100">
        <f>ROUND(F520*E520,2)</f>
        <v/>
      </c>
      <c r="H520" s="184">
        <f>G520/$G$1097</f>
        <v/>
      </c>
      <c r="I520" s="100">
        <f>ROUND(F520*Прил.10!$D$12,2)</f>
        <v/>
      </c>
      <c r="J520" s="100">
        <f>ROUND(I520*E520,2)</f>
        <v/>
      </c>
    </row>
    <row r="521" hidden="1" outlineLevel="1" ht="14.25" customFormat="1" customHeight="1" s="71">
      <c r="A521" s="172" t="n">
        <v>373</v>
      </c>
      <c r="B521" s="96" t="inlineStr">
        <is>
          <t>01.7.20.08-0162</t>
        </is>
      </c>
      <c r="C521" s="171" t="inlineStr">
        <is>
          <t>Ткань мешочная</t>
        </is>
      </c>
      <c r="D521" s="172" t="inlineStr">
        <is>
          <t>10 м2</t>
        </is>
      </c>
      <c r="E521" s="98" t="n">
        <v>40.326</v>
      </c>
      <c r="F521" s="190" t="n">
        <v>84.75</v>
      </c>
      <c r="G521" s="100">
        <f>ROUND(F521*E521,2)</f>
        <v/>
      </c>
      <c r="H521" s="184">
        <f>G521/$G$1097</f>
        <v/>
      </c>
      <c r="I521" s="100">
        <f>ROUND(F521*Прил.10!$D$12,2)</f>
        <v/>
      </c>
      <c r="J521" s="100">
        <f>ROUND(I521*E521,2)</f>
        <v/>
      </c>
    </row>
    <row r="522" hidden="1" outlineLevel="1" ht="25.5" customFormat="1" customHeight="1" s="71">
      <c r="A522" s="172" t="n">
        <v>374</v>
      </c>
      <c r="B522" s="96" t="inlineStr">
        <is>
          <t>19.2.03.08-0002</t>
        </is>
      </c>
      <c r="C522" s="171" t="inlineStr">
        <is>
          <t>Сетки металлические в рамках, площадь в свету до 0,2 м2</t>
        </is>
      </c>
      <c r="D522" s="172" t="inlineStr">
        <is>
          <t>м2</t>
        </is>
      </c>
      <c r="E522" s="98" t="n">
        <v>44.8</v>
      </c>
      <c r="F522" s="190" t="n">
        <v>75</v>
      </c>
      <c r="G522" s="100">
        <f>ROUND(F522*E522,2)</f>
        <v/>
      </c>
      <c r="H522" s="184">
        <f>G522/$G$1097</f>
        <v/>
      </c>
      <c r="I522" s="100">
        <f>ROUND(F522*Прил.10!$D$12,2)</f>
        <v/>
      </c>
      <c r="J522" s="100">
        <f>ROUND(I522*E522,2)</f>
        <v/>
      </c>
    </row>
    <row r="523" hidden="1" outlineLevel="1" ht="14.25" customFormat="1" customHeight="1" s="71">
      <c r="A523" s="172" t="n">
        <v>375</v>
      </c>
      <c r="B523" s="96" t="inlineStr">
        <is>
          <t>Прайс из СД ОП</t>
        </is>
      </c>
      <c r="C523" s="171" t="inlineStr">
        <is>
          <t>Заглушка 800*400</t>
        </is>
      </c>
      <c r="D523" s="172" t="inlineStr">
        <is>
          <t>шт.</t>
        </is>
      </c>
      <c r="E523" s="98" t="n">
        <v>20</v>
      </c>
      <c r="F523" s="190" t="n">
        <v>166.38</v>
      </c>
      <c r="G523" s="100">
        <f>ROUND(F523*E523,2)</f>
        <v/>
      </c>
      <c r="H523" s="184">
        <f>G523/$G$1097</f>
        <v/>
      </c>
      <c r="I523" s="100">
        <f>ROUND(F523*Прил.10!$D$12,2)</f>
        <v/>
      </c>
      <c r="J523" s="100">
        <f>ROUND(I523*E523,2)</f>
        <v/>
      </c>
    </row>
    <row r="524" hidden="1" outlineLevel="1" ht="63.75" customFormat="1" customHeight="1" s="71">
      <c r="A524" s="172" t="n">
        <v>376</v>
      </c>
      <c r="B524" s="96" t="inlineStr">
        <is>
          <t>23.7.01.01-0007</t>
        </is>
      </c>
      <c r="C524" s="171" t="inlineStr">
        <is>
          <t>Обвязки водомеров из стальных водогазопроводных бесшовных и сварных труб с фланцами, болтами, гайками, прокладками и муфтовой арматурой (с обводной линией), диаметр до 100 мм</t>
        </is>
      </c>
      <c r="D524" s="172" t="inlineStr">
        <is>
          <t>компл</t>
        </is>
      </c>
      <c r="E524" s="98" t="n">
        <v>2</v>
      </c>
      <c r="F524" s="190" t="n">
        <v>1632.4</v>
      </c>
      <c r="G524" s="100">
        <f>ROUND(F524*E524,2)</f>
        <v/>
      </c>
      <c r="H524" s="184">
        <f>G524/$G$1097</f>
        <v/>
      </c>
      <c r="I524" s="100">
        <f>ROUND(F524*Прил.10!$D$12,2)</f>
        <v/>
      </c>
      <c r="J524" s="100">
        <f>ROUND(I524*E524,2)</f>
        <v/>
      </c>
    </row>
    <row r="525" hidden="1" outlineLevel="1" ht="38.25" customFormat="1" customHeight="1" s="71">
      <c r="A525" s="172" t="n">
        <v>377</v>
      </c>
      <c r="B525" s="96" t="inlineStr">
        <is>
          <t>19.2.03.02-0112</t>
        </is>
      </c>
      <c r="C525" s="171" t="inlineStr">
        <is>
          <t>Решетки вентиляционные алюминиевые "АРКТОС" типа: АМР, размером 150х300 мм</t>
        </is>
      </c>
      <c r="D525" s="172" t="inlineStr">
        <is>
          <t>шт</t>
        </is>
      </c>
      <c r="E525" s="98" t="n">
        <v>20</v>
      </c>
      <c r="F525" s="190" t="n">
        <v>158.07</v>
      </c>
      <c r="G525" s="100">
        <f>ROUND(F525*E525,2)</f>
        <v/>
      </c>
      <c r="H525" s="184">
        <f>G525/$G$1097</f>
        <v/>
      </c>
      <c r="I525" s="100">
        <f>ROUND(F525*Прил.10!$D$12,2)</f>
        <v/>
      </c>
      <c r="J525" s="100">
        <f>ROUND(I525*E525,2)</f>
        <v/>
      </c>
    </row>
    <row r="526" hidden="1" outlineLevel="1" ht="38.25" customFormat="1" customHeight="1" s="71">
      <c r="A526" s="172" t="n">
        <v>378</v>
      </c>
      <c r="B526" s="96" t="inlineStr">
        <is>
          <t>23.2.02.03-0005</t>
        </is>
      </c>
      <c r="C526" s="171" t="inlineStr">
        <is>
          <t>Трубы медные круглого сечения твердые, универсальные в штангах, размером 15х1 мм</t>
        </is>
      </c>
      <c r="D526" s="172" t="inlineStr">
        <is>
          <t>м</t>
        </is>
      </c>
      <c r="E526" s="98" t="n">
        <v>60</v>
      </c>
      <c r="F526" s="190" t="n">
        <v>52.34</v>
      </c>
      <c r="G526" s="100">
        <f>ROUND(F526*E526,2)</f>
        <v/>
      </c>
      <c r="H526" s="184">
        <f>G526/$G$1097</f>
        <v/>
      </c>
      <c r="I526" s="100">
        <f>ROUND(F526*Прил.10!$D$12,2)</f>
        <v/>
      </c>
      <c r="J526" s="100">
        <f>ROUND(I526*E526,2)</f>
        <v/>
      </c>
    </row>
    <row r="527" hidden="1" outlineLevel="1" ht="14.25" customFormat="1" customHeight="1" s="71">
      <c r="A527" s="172" t="n">
        <v>379</v>
      </c>
      <c r="B527" s="96" t="inlineStr">
        <is>
          <t>Прайс из СД ОП</t>
        </is>
      </c>
      <c r="C527" s="171" t="inlineStr">
        <is>
          <t>Отвод 90гр. 250*400</t>
        </is>
      </c>
      <c r="D527" s="172" t="inlineStr">
        <is>
          <t>шт.</t>
        </is>
      </c>
      <c r="E527" s="98" t="n">
        <v>10</v>
      </c>
      <c r="F527" s="190" t="n">
        <v>310.35</v>
      </c>
      <c r="G527" s="100">
        <f>ROUND(F527*E527,2)</f>
        <v/>
      </c>
      <c r="H527" s="184">
        <f>G527/$G$1097</f>
        <v/>
      </c>
      <c r="I527" s="100">
        <f>ROUND(F527*Прил.10!$D$12,2)</f>
        <v/>
      </c>
      <c r="J527" s="100">
        <f>ROUND(I527*E527,2)</f>
        <v/>
      </c>
    </row>
    <row r="528" hidden="1" outlineLevel="1" ht="38.25" customFormat="1" customHeight="1" s="71">
      <c r="A528" s="172" t="n">
        <v>380</v>
      </c>
      <c r="B528" s="96" t="inlineStr">
        <is>
          <t>19.2.03.02-0128</t>
        </is>
      </c>
      <c r="C528" s="171" t="inlineStr">
        <is>
          <t>Решетки вентиляционные алюминиевые "АРКТОС" типа: АМР, размером 300х600 мм</t>
        </is>
      </c>
      <c r="D528" s="172" t="inlineStr">
        <is>
          <t>шт</t>
        </is>
      </c>
      <c r="E528" s="98" t="n">
        <v>7</v>
      </c>
      <c r="F528" s="190" t="n">
        <v>441.62</v>
      </c>
      <c r="G528" s="100">
        <f>ROUND(F528*E528,2)</f>
        <v/>
      </c>
      <c r="H528" s="184">
        <f>G528/$G$1097</f>
        <v/>
      </c>
      <c r="I528" s="100">
        <f>ROUND(F528*Прил.10!$D$12,2)</f>
        <v/>
      </c>
      <c r="J528" s="100">
        <f>ROUND(I528*E528,2)</f>
        <v/>
      </c>
    </row>
    <row r="529" hidden="1" outlineLevel="1" ht="38.25" customFormat="1" customHeight="1" s="71">
      <c r="A529" s="172" t="n">
        <v>381</v>
      </c>
      <c r="B529" s="96" t="inlineStr">
        <is>
          <t>19.4.02.05-0004</t>
        </is>
      </c>
      <c r="C529" s="171" t="inlineStr">
        <is>
          <t>Шумоглушители для прямоугольных воздуховодов марки: LDR 50-30 SYSTEMAIR</t>
        </is>
      </c>
      <c r="D529" s="172" t="inlineStr">
        <is>
          <t>шт</t>
        </is>
      </c>
      <c r="E529" s="98" t="n">
        <v>2</v>
      </c>
      <c r="F529" s="190" t="n">
        <v>1523.42</v>
      </c>
      <c r="G529" s="100">
        <f>ROUND(F529*E529,2)</f>
        <v/>
      </c>
      <c r="H529" s="184">
        <f>G529/$G$1097</f>
        <v/>
      </c>
      <c r="I529" s="100">
        <f>ROUND(F529*Прил.10!$D$12,2)</f>
        <v/>
      </c>
      <c r="J529" s="100">
        <f>ROUND(I529*E529,2)</f>
        <v/>
      </c>
    </row>
    <row r="530" hidden="1" outlineLevel="1" ht="38.25" customFormat="1" customHeight="1" s="71">
      <c r="A530" s="172" t="n">
        <v>382</v>
      </c>
      <c r="B530" s="96" t="inlineStr">
        <is>
          <t>20.4.01.01-0033</t>
        </is>
      </c>
      <c r="C530" s="171" t="inlineStr">
        <is>
          <t>Выключатель одноклавишный для открытой проводки влагопылезащищенный  0-4-IP44-01-6/220</t>
        </is>
      </c>
      <c r="D530" s="172" t="inlineStr">
        <is>
          <t>10 шт</t>
        </is>
      </c>
      <c r="E530" s="98" t="n">
        <v>19.7</v>
      </c>
      <c r="F530" s="190" t="n">
        <v>154.2</v>
      </c>
      <c r="G530" s="100">
        <f>ROUND(F530*E530,2)</f>
        <v/>
      </c>
      <c r="H530" s="184">
        <f>G530/$G$1097</f>
        <v/>
      </c>
      <c r="I530" s="100">
        <f>ROUND(F530*Прил.10!$D$12,2)</f>
        <v/>
      </c>
      <c r="J530" s="100">
        <f>ROUND(I530*E530,2)</f>
        <v/>
      </c>
    </row>
    <row r="531" hidden="1" outlineLevel="1" ht="14.25" customFormat="1" customHeight="1" s="71">
      <c r="A531" s="172" t="n">
        <v>383</v>
      </c>
      <c r="B531" s="96" t="inlineStr">
        <is>
          <t>Прайс из СД ОП</t>
        </is>
      </c>
      <c r="C531" s="171" t="inlineStr">
        <is>
          <t>Отвод 45гр. 400*400</t>
        </is>
      </c>
      <c r="D531" s="172" t="inlineStr">
        <is>
          <t>шт.</t>
        </is>
      </c>
      <c r="E531" s="98" t="n">
        <v>10</v>
      </c>
      <c r="F531" s="190" t="n">
        <v>303.07</v>
      </c>
      <c r="G531" s="100">
        <f>ROUND(F531*E531,2)</f>
        <v/>
      </c>
      <c r="H531" s="184">
        <f>G531/$G$1097</f>
        <v/>
      </c>
      <c r="I531" s="100">
        <f>ROUND(F531*Прил.10!$D$12,2)</f>
        <v/>
      </c>
      <c r="J531" s="100">
        <f>ROUND(I531*E531,2)</f>
        <v/>
      </c>
    </row>
    <row r="532" hidden="1" outlineLevel="1" ht="25.5" customFormat="1" customHeight="1" s="71">
      <c r="A532" s="172" t="n">
        <v>384</v>
      </c>
      <c r="B532" s="96" t="inlineStr">
        <is>
          <t>Прайс из СД ОП</t>
        </is>
      </c>
      <c r="C532" s="171" t="inlineStr">
        <is>
          <t>Кабель силовой марки: ВБШвнг(А)-LS, с числом жил - 1 и сечением 70 мм2</t>
        </is>
      </c>
      <c r="D532" s="172" t="inlineStr">
        <is>
          <t>км</t>
        </is>
      </c>
      <c r="E532" s="98" t="n">
        <v>0.0612</v>
      </c>
      <c r="F532" s="190" t="n">
        <v>49454.81</v>
      </c>
      <c r="G532" s="100">
        <f>ROUND(F532*E532,2)</f>
        <v/>
      </c>
      <c r="H532" s="184">
        <f>G532/$G$1097</f>
        <v/>
      </c>
      <c r="I532" s="100">
        <f>ROUND(F532*Прил.10!$D$12,2)</f>
        <v/>
      </c>
      <c r="J532" s="100">
        <f>ROUND(I532*E532,2)</f>
        <v/>
      </c>
    </row>
    <row r="533" hidden="1" outlineLevel="1" ht="76.5" customFormat="1" customHeight="1" s="71">
      <c r="A533" s="172" t="n">
        <v>385</v>
      </c>
      <c r="B533" s="96" t="inlineStr">
        <is>
          <t>14.5.01.06-0003</t>
        </is>
      </c>
      <c r="C533" s="171" t="inlineStr">
        <is>
          <t>Герметик-клей полиуретановый однокомпонентный быстросохнущий высокоэластичный, устойчивый к перепаду температур, для уплотнения и герметизации внутренних и наружных швов и стыков, белый и цветной</t>
        </is>
      </c>
      <c r="D533" s="172" t="inlineStr">
        <is>
          <t>л</t>
        </is>
      </c>
      <c r="E533" s="98" t="n">
        <v>31.798638</v>
      </c>
      <c r="F533" s="190" t="n">
        <v>93.43000000000001</v>
      </c>
      <c r="G533" s="100">
        <f>ROUND(F533*E533,2)</f>
        <v/>
      </c>
      <c r="H533" s="184">
        <f>G533/$G$1097</f>
        <v/>
      </c>
      <c r="I533" s="100">
        <f>ROUND(F533*Прил.10!$D$12,2)</f>
        <v/>
      </c>
      <c r="J533" s="100">
        <f>ROUND(I533*E533,2)</f>
        <v/>
      </c>
    </row>
    <row r="534" hidden="1" outlineLevel="1" ht="51" customFormat="1" customHeight="1" s="71">
      <c r="A534" s="172" t="n">
        <v>386</v>
      </c>
      <c r="B534" s="96" t="inlineStr">
        <is>
          <t>19.3.03.06-1006</t>
        </is>
      </c>
      <c r="C534" s="171" t="inlineStr">
        <is>
          <t>Фильтры воздушные для прямоугольных воздуховодов с фильтрующим материалом класса EU3, размер 500х250 мм, длина 525 мм</t>
        </is>
      </c>
      <c r="D534" s="172" t="inlineStr">
        <is>
          <t>шт</t>
        </is>
      </c>
      <c r="E534" s="98" t="n">
        <v>4</v>
      </c>
      <c r="F534" s="190" t="n">
        <v>739.84</v>
      </c>
      <c r="G534" s="100">
        <f>ROUND(F534*E534,2)</f>
        <v/>
      </c>
      <c r="H534" s="184">
        <f>G534/$G$1097</f>
        <v/>
      </c>
      <c r="I534" s="100">
        <f>ROUND(F534*Прил.10!$D$12,2)</f>
        <v/>
      </c>
      <c r="J534" s="100">
        <f>ROUND(I534*E534,2)</f>
        <v/>
      </c>
    </row>
    <row r="535" hidden="1" outlineLevel="1" ht="14.25" customFormat="1" customHeight="1" s="71">
      <c r="A535" s="172" t="n">
        <v>387</v>
      </c>
      <c r="B535" s="96" t="inlineStr">
        <is>
          <t>01.3.02.03-0001</t>
        </is>
      </c>
      <c r="C535" s="171" t="inlineStr">
        <is>
          <t>Ацетилен газообразный технический</t>
        </is>
      </c>
      <c r="D535" s="172" t="inlineStr">
        <is>
          <t>м3</t>
        </is>
      </c>
      <c r="E535" s="98" t="n">
        <v>76.77385200000001</v>
      </c>
      <c r="F535" s="190" t="n">
        <v>38.51</v>
      </c>
      <c r="G535" s="100">
        <f>ROUND(F535*E535,2)</f>
        <v/>
      </c>
      <c r="H535" s="184">
        <f>G535/$G$1097</f>
        <v/>
      </c>
      <c r="I535" s="100">
        <f>ROUND(F535*Прил.10!$D$12,2)</f>
        <v/>
      </c>
      <c r="J535" s="100">
        <f>ROUND(I535*E535,2)</f>
        <v/>
      </c>
    </row>
    <row r="536" hidden="1" outlineLevel="1" ht="14.25" customFormat="1" customHeight="1" s="71">
      <c r="A536" s="172" t="n">
        <v>388</v>
      </c>
      <c r="B536" s="96" t="inlineStr">
        <is>
          <t>Прайс из СД ОП</t>
        </is>
      </c>
      <c r="C536" s="171" t="inlineStr">
        <is>
          <t>Отвод 90 гр. 2200*800</t>
        </is>
      </c>
      <c r="D536" s="172" t="inlineStr">
        <is>
          <t>шт.</t>
        </is>
      </c>
      <c r="E536" s="98" t="n">
        <v>2</v>
      </c>
      <c r="F536" s="190" t="n">
        <v>1467.96</v>
      </c>
      <c r="G536" s="100">
        <f>ROUND(F536*E536,2)</f>
        <v/>
      </c>
      <c r="H536" s="184">
        <f>G536/$G$1097</f>
        <v/>
      </c>
      <c r="I536" s="100">
        <f>ROUND(F536*Прил.10!$D$12,2)</f>
        <v/>
      </c>
      <c r="J536" s="100">
        <f>ROUND(I536*E536,2)</f>
        <v/>
      </c>
    </row>
    <row r="537" hidden="1" outlineLevel="1" ht="25.5" customFormat="1" customHeight="1" s="71">
      <c r="A537" s="172" t="n">
        <v>389</v>
      </c>
      <c r="B537" s="96" t="inlineStr">
        <is>
          <t>01.2.01.02-0021</t>
        </is>
      </c>
      <c r="C537" s="171" t="inlineStr">
        <is>
          <t>Битумы нефтяные модифицированные для кровельных мастик БНМ-55/60</t>
        </is>
      </c>
      <c r="D537" s="172" t="inlineStr">
        <is>
          <t>т</t>
        </is>
      </c>
      <c r="E537" s="98" t="n">
        <v>1.81695</v>
      </c>
      <c r="F537" s="190" t="n">
        <v>1596</v>
      </c>
      <c r="G537" s="100">
        <f>ROUND(F537*E537,2)</f>
        <v/>
      </c>
      <c r="H537" s="184">
        <f>G537/$G$1097</f>
        <v/>
      </c>
      <c r="I537" s="100">
        <f>ROUND(F537*Прил.10!$D$12,2)</f>
        <v/>
      </c>
      <c r="J537" s="100">
        <f>ROUND(I537*E537,2)</f>
        <v/>
      </c>
    </row>
    <row r="538" hidden="1" outlineLevel="1" ht="25.5" customFormat="1" customHeight="1" s="71">
      <c r="A538" s="172" t="n">
        <v>390</v>
      </c>
      <c r="B538" s="96" t="inlineStr">
        <is>
          <t>19.4.02.04-1012</t>
        </is>
      </c>
      <c r="C538" s="171" t="inlineStr">
        <is>
          <t>Шумоглушители для круглых воздуховодов 200/600</t>
        </is>
      </c>
      <c r="D538" s="172" t="inlineStr">
        <is>
          <t>шт</t>
        </is>
      </c>
      <c r="E538" s="98" t="n">
        <v>5</v>
      </c>
      <c r="F538" s="190" t="n">
        <v>579.62</v>
      </c>
      <c r="G538" s="100">
        <f>ROUND(F538*E538,2)</f>
        <v/>
      </c>
      <c r="H538" s="184">
        <f>G538/$G$1097</f>
        <v/>
      </c>
      <c r="I538" s="100">
        <f>ROUND(F538*Прил.10!$D$12,2)</f>
        <v/>
      </c>
      <c r="J538" s="100">
        <f>ROUND(I538*E538,2)</f>
        <v/>
      </c>
    </row>
    <row r="539" hidden="1" outlineLevel="1" ht="14.25" customFormat="1" customHeight="1" s="71">
      <c r="A539" s="172" t="n">
        <v>391</v>
      </c>
      <c r="B539" s="96" t="inlineStr">
        <is>
          <t>01.7.15.02-0051</t>
        </is>
      </c>
      <c r="C539" s="171" t="inlineStr">
        <is>
          <t>Болты анкерные</t>
        </is>
      </c>
      <c r="D539" s="172" t="inlineStr">
        <is>
          <t>т</t>
        </is>
      </c>
      <c r="E539" s="98" t="n">
        <v>0.28687</v>
      </c>
      <c r="F539" s="190" t="n">
        <v>10068</v>
      </c>
      <c r="G539" s="100">
        <f>ROUND(F539*E539,2)</f>
        <v/>
      </c>
      <c r="H539" s="184">
        <f>G539/$G$1097</f>
        <v/>
      </c>
      <c r="I539" s="100">
        <f>ROUND(F539*Прил.10!$D$12,2)</f>
        <v/>
      </c>
      <c r="J539" s="100">
        <f>ROUND(I539*E539,2)</f>
        <v/>
      </c>
    </row>
    <row r="540" hidden="1" outlineLevel="1" ht="14.25" customFormat="1" customHeight="1" s="71">
      <c r="A540" s="172" t="n">
        <v>392</v>
      </c>
      <c r="B540" s="96" t="inlineStr">
        <is>
          <t>08.1.03.04-0001</t>
        </is>
      </c>
      <c r="C540" s="171" t="inlineStr">
        <is>
          <t>Блочки</t>
        </is>
      </c>
      <c r="D540" s="172" t="inlineStr">
        <is>
          <t>10 шт</t>
        </is>
      </c>
      <c r="E540" s="98" t="n">
        <v>12.6</v>
      </c>
      <c r="F540" s="190" t="n">
        <v>228</v>
      </c>
      <c r="G540" s="100">
        <f>ROUND(F540*E540,2)</f>
        <v/>
      </c>
      <c r="H540" s="184">
        <f>G540/$G$1097</f>
        <v/>
      </c>
      <c r="I540" s="100">
        <f>ROUND(F540*Прил.10!$D$12,2)</f>
        <v/>
      </c>
      <c r="J540" s="100">
        <f>ROUND(I540*E540,2)</f>
        <v/>
      </c>
    </row>
    <row r="541" hidden="1" outlineLevel="1" ht="25.5" customFormat="1" customHeight="1" s="71">
      <c r="A541" s="172" t="n">
        <v>393</v>
      </c>
      <c r="B541" s="96" t="inlineStr">
        <is>
          <t>Прайс из СД ОП</t>
        </is>
      </c>
      <c r="C541" s="171" t="inlineStr">
        <is>
          <t>Стакан монтажный без обратного клапана СК-К-400</t>
        </is>
      </c>
      <c r="D541" s="172" t="inlineStr">
        <is>
          <t>шт.</t>
        </is>
      </c>
      <c r="E541" s="98" t="n">
        <v>3</v>
      </c>
      <c r="F541" s="190" t="n">
        <v>951.5700000000001</v>
      </c>
      <c r="G541" s="100">
        <f>ROUND(F541*E541,2)</f>
        <v/>
      </c>
      <c r="H541" s="184">
        <f>G541/$G$1097</f>
        <v/>
      </c>
      <c r="I541" s="100">
        <f>ROUND(F541*Прил.10!$D$12,2)</f>
        <v/>
      </c>
      <c r="J541" s="100">
        <f>ROUND(I541*E541,2)</f>
        <v/>
      </c>
    </row>
    <row r="542" hidden="1" outlineLevel="1" ht="25.5" customFormat="1" customHeight="1" s="71">
      <c r="A542" s="172" t="n">
        <v>394</v>
      </c>
      <c r="B542" s="96" t="inlineStr">
        <is>
          <t>Прайс из СД ОП</t>
        </is>
      </c>
      <c r="C542" s="171" t="inlineStr">
        <is>
          <t>Решетка приточная декоративная РКДМ 700*500</t>
        </is>
      </c>
      <c r="D542" s="172" t="inlineStr">
        <is>
          <t>шт</t>
        </is>
      </c>
      <c r="E542" s="98" t="n">
        <v>7</v>
      </c>
      <c r="F542" s="190" t="n">
        <v>402.91</v>
      </c>
      <c r="G542" s="100">
        <f>ROUND(F542*E542,2)</f>
        <v/>
      </c>
      <c r="H542" s="184">
        <f>G542/$G$1097</f>
        <v/>
      </c>
      <c r="I542" s="100">
        <f>ROUND(F542*Прил.10!$D$12,2)</f>
        <v/>
      </c>
      <c r="J542" s="100">
        <f>ROUND(I542*E542,2)</f>
        <v/>
      </c>
    </row>
    <row r="543" hidden="1" outlineLevel="1" ht="51" customFormat="1" customHeight="1" s="71">
      <c r="A543" s="172" t="n">
        <v>395</v>
      </c>
      <c r="B543" s="96" t="inlineStr">
        <is>
          <t>23.8.03.11-0652</t>
        </is>
      </c>
      <c r="C543" s="171" t="inlineStr">
        <is>
          <t>Фланцы стальные плоские приварные из стали ВСт3сп2, ВСт3сп3, номинальное давление 1,0 МПа, номинальный диаметр 40 мм</t>
        </is>
      </c>
      <c r="D543" s="172" t="inlineStr">
        <is>
          <t>шт</t>
        </is>
      </c>
      <c r="E543" s="98" t="n">
        <v>122</v>
      </c>
      <c r="F543" s="190" t="n">
        <v>23</v>
      </c>
      <c r="G543" s="100">
        <f>ROUND(F543*E543,2)</f>
        <v/>
      </c>
      <c r="H543" s="184">
        <f>G543/$G$1097</f>
        <v/>
      </c>
      <c r="I543" s="100">
        <f>ROUND(F543*Прил.10!$D$12,2)</f>
        <v/>
      </c>
      <c r="J543" s="100">
        <f>ROUND(I543*E543,2)</f>
        <v/>
      </c>
    </row>
    <row r="544" hidden="1" outlineLevel="1" ht="25.5" customFormat="1" customHeight="1" s="71">
      <c r="A544" s="172" t="n">
        <v>396</v>
      </c>
      <c r="B544" s="96" t="inlineStr">
        <is>
          <t>01.7.11.07-0034</t>
        </is>
      </c>
      <c r="C544" s="171" t="inlineStr">
        <is>
          <t>Электроды сварочные Э42А, диаметр 4 мм</t>
        </is>
      </c>
      <c r="D544" s="172" t="inlineStr">
        <is>
          <t>кг</t>
        </is>
      </c>
      <c r="E544" s="98" t="n">
        <v>261.8929296</v>
      </c>
      <c r="F544" s="190" t="n">
        <v>10.57</v>
      </c>
      <c r="G544" s="100">
        <f>ROUND(F544*E544,2)</f>
        <v/>
      </c>
      <c r="H544" s="184">
        <f>G544/$G$1097</f>
        <v/>
      </c>
      <c r="I544" s="100">
        <f>ROUND(F544*Прил.10!$D$12,2)</f>
        <v/>
      </c>
      <c r="J544" s="100">
        <f>ROUND(I544*E544,2)</f>
        <v/>
      </c>
    </row>
    <row r="545" hidden="1" outlineLevel="1" ht="25.5" customFormat="1" customHeight="1" s="71">
      <c r="A545" s="172" t="n">
        <v>397</v>
      </c>
      <c r="B545" s="96" t="inlineStr">
        <is>
          <t>21.1.06.09-0151</t>
        </is>
      </c>
      <c r="C545" s="171" t="inlineStr">
        <is>
          <t>Кабель силовой с медными жилами ВВГнг(A)-LS 3х1,5-660</t>
        </is>
      </c>
      <c r="D545" s="172" t="inlineStr">
        <is>
          <t>1000 м</t>
        </is>
      </c>
      <c r="E545" s="98" t="n">
        <v>0.5610000000000001</v>
      </c>
      <c r="F545" s="190" t="n">
        <v>4832.12</v>
      </c>
      <c r="G545" s="100">
        <f>ROUND(F545*E545,2)</f>
        <v/>
      </c>
      <c r="H545" s="184">
        <f>G545/$G$1097</f>
        <v/>
      </c>
      <c r="I545" s="100">
        <f>ROUND(F545*Прил.10!$D$12,2)</f>
        <v/>
      </c>
      <c r="J545" s="100">
        <f>ROUND(I545*E545,2)</f>
        <v/>
      </c>
    </row>
    <row r="546" hidden="1" outlineLevel="1" ht="14.25" customFormat="1" customHeight="1" s="71">
      <c r="A546" s="172" t="n">
        <v>398</v>
      </c>
      <c r="B546" s="96" t="inlineStr">
        <is>
          <t>Прайс из СД ОП</t>
        </is>
      </c>
      <c r="C546" s="171" t="inlineStr">
        <is>
          <t>Отвод 90гр. 200*300</t>
        </is>
      </c>
      <c r="D546" s="172" t="inlineStr">
        <is>
          <t>шт.</t>
        </is>
      </c>
      <c r="E546" s="98" t="n">
        <v>11</v>
      </c>
      <c r="F546" s="190" t="n">
        <v>242.56</v>
      </c>
      <c r="G546" s="100">
        <f>ROUND(F546*E546,2)</f>
        <v/>
      </c>
      <c r="H546" s="184">
        <f>G546/$G$1097</f>
        <v/>
      </c>
      <c r="I546" s="100">
        <f>ROUND(F546*Прил.10!$D$12,2)</f>
        <v/>
      </c>
      <c r="J546" s="100">
        <f>ROUND(I546*E546,2)</f>
        <v/>
      </c>
    </row>
    <row r="547" hidden="1" outlineLevel="1" ht="51" customFormat="1" customHeight="1" s="71">
      <c r="A547" s="172" t="n">
        <v>399</v>
      </c>
      <c r="B547" s="96" t="inlineStr">
        <is>
          <t>08.4.01.02-0011</t>
        </is>
      </c>
      <c r="C547" s="171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D547" s="172" t="inlineStr">
        <is>
          <t>т</t>
        </is>
      </c>
      <c r="E547" s="98" t="n">
        <v>0.451755</v>
      </c>
      <c r="F547" s="190" t="n">
        <v>5804</v>
      </c>
      <c r="G547" s="100">
        <f>ROUND(F547*E547,2)</f>
        <v/>
      </c>
      <c r="H547" s="184">
        <f>G547/$G$1097</f>
        <v/>
      </c>
      <c r="I547" s="100">
        <f>ROUND(F547*Прил.10!$D$12,2)</f>
        <v/>
      </c>
      <c r="J547" s="100">
        <f>ROUND(I547*E547,2)</f>
        <v/>
      </c>
    </row>
    <row r="548" hidden="1" outlineLevel="1" ht="38.25" customFormat="1" customHeight="1" s="71">
      <c r="A548" s="172" t="n">
        <v>400</v>
      </c>
      <c r="B548" s="96" t="inlineStr">
        <is>
          <t>19.2.01.04-0021</t>
        </is>
      </c>
      <c r="C548" s="171" t="inlineStr">
        <is>
          <t>Вставки гибкие к радиальным (центробежным) вентиляторам из парусины и сортовой стали</t>
        </is>
      </c>
      <c r="D548" s="172" t="inlineStr">
        <is>
          <t>м2</t>
        </is>
      </c>
      <c r="E548" s="98" t="n">
        <v>12.2</v>
      </c>
      <c r="F548" s="190" t="n">
        <v>213.92</v>
      </c>
      <c r="G548" s="100">
        <f>ROUND(F548*E548,2)</f>
        <v/>
      </c>
      <c r="H548" s="184">
        <f>G548/$G$1097</f>
        <v/>
      </c>
      <c r="I548" s="100">
        <f>ROUND(F548*Прил.10!$D$12,2)</f>
        <v/>
      </c>
      <c r="J548" s="100">
        <f>ROUND(I548*E548,2)</f>
        <v/>
      </c>
    </row>
    <row r="549" hidden="1" outlineLevel="1" ht="51" customFormat="1" customHeight="1" s="71">
      <c r="A549" s="172" t="n">
        <v>401</v>
      </c>
      <c r="B549" s="96" t="inlineStr">
        <is>
          <t>18.3.01.04-0001</t>
        </is>
      </c>
      <c r="C549" s="171" t="inlineStr">
        <is>
          <t>Ствол пожарный ручной из алюминиевого сплава АК7, рабочее давление 0,4-0,6 Мпа, длина ствола 265 мм, условный проход 50 мм</t>
        </is>
      </c>
      <c r="D549" s="172" t="inlineStr">
        <is>
          <t>шт</t>
        </is>
      </c>
      <c r="E549" s="98" t="n">
        <v>30</v>
      </c>
      <c r="F549" s="190" t="n">
        <v>82.56999999999999</v>
      </c>
      <c r="G549" s="100">
        <f>ROUND(F549*E549,2)</f>
        <v/>
      </c>
      <c r="H549" s="184">
        <f>G549/$G$1097</f>
        <v/>
      </c>
      <c r="I549" s="100">
        <f>ROUND(F549*Прил.10!$D$12,2)</f>
        <v/>
      </c>
      <c r="J549" s="100">
        <f>ROUND(I549*E549,2)</f>
        <v/>
      </c>
    </row>
    <row r="550" hidden="1" outlineLevel="1" ht="38.25" customFormat="1" customHeight="1" s="71">
      <c r="A550" s="172" t="n">
        <v>402</v>
      </c>
      <c r="B550" s="96" t="inlineStr">
        <is>
          <t>12.2.07.05-0110</t>
        </is>
      </c>
      <c r="C550" s="171" t="inlineStr">
        <is>
          <t>Трубки теплоизоляционные из вспененного полиэтилена типа THERMAFLEX FRZ толщиной: 9 мм, диаметром 22 мм</t>
        </is>
      </c>
      <c r="D550" s="172" t="inlineStr">
        <is>
          <t>10 м</t>
        </is>
      </c>
      <c r="E550" s="98" t="n">
        <v>22</v>
      </c>
      <c r="F550" s="190" t="n">
        <v>112.2</v>
      </c>
      <c r="G550" s="100">
        <f>ROUND(F550*E550,2)</f>
        <v/>
      </c>
      <c r="H550" s="184">
        <f>G550/$G$1097</f>
        <v/>
      </c>
      <c r="I550" s="100">
        <f>ROUND(F550*Прил.10!$D$12,2)</f>
        <v/>
      </c>
      <c r="J550" s="100">
        <f>ROUND(I550*E550,2)</f>
        <v/>
      </c>
    </row>
    <row r="551" hidden="1" outlineLevel="1" ht="25.5" customFormat="1" customHeight="1" s="71">
      <c r="A551" s="172" t="n">
        <v>403</v>
      </c>
      <c r="B551" s="96" t="inlineStr">
        <is>
          <t>21.1.06.09-0176</t>
        </is>
      </c>
      <c r="C551" s="171" t="inlineStr">
        <is>
          <t>Кабель силовой с медными жилами ВВГнг(A)-LS 5х2,5-660</t>
        </is>
      </c>
      <c r="D551" s="172" t="inlineStr">
        <is>
          <t>1000 м</t>
        </is>
      </c>
      <c r="E551" s="98" t="n">
        <v>0.204</v>
      </c>
      <c r="F551" s="190" t="n">
        <v>11836.8</v>
      </c>
      <c r="G551" s="100">
        <f>ROUND(F551*E551,2)</f>
        <v/>
      </c>
      <c r="H551" s="184">
        <f>G551/$G$1097</f>
        <v/>
      </c>
      <c r="I551" s="100">
        <f>ROUND(F551*Прил.10!$D$12,2)</f>
        <v/>
      </c>
      <c r="J551" s="100">
        <f>ROUND(I551*E551,2)</f>
        <v/>
      </c>
    </row>
    <row r="552" hidden="1" outlineLevel="1" ht="38.25" customFormat="1" customHeight="1" s="71">
      <c r="A552" s="172" t="n">
        <v>404</v>
      </c>
      <c r="B552" s="96" t="inlineStr">
        <is>
          <t>19.4.02.05-0008</t>
        </is>
      </c>
      <c r="C552" s="171" t="inlineStr">
        <is>
          <t>Шумоглушители для прямоугольных воздуховодов марки: LDR 80-50 SYSTEMAIR</t>
        </is>
      </c>
      <c r="D552" s="172" t="inlineStr">
        <is>
          <t>шт</t>
        </is>
      </c>
      <c r="E552" s="98" t="n">
        <v>1</v>
      </c>
      <c r="F552" s="190" t="n">
        <v>2412.1</v>
      </c>
      <c r="G552" s="100">
        <f>ROUND(F552*E552,2)</f>
        <v/>
      </c>
      <c r="H552" s="184">
        <f>G552/$G$1097</f>
        <v/>
      </c>
      <c r="I552" s="100">
        <f>ROUND(F552*Прил.10!$D$12,2)</f>
        <v/>
      </c>
      <c r="J552" s="100">
        <f>ROUND(I552*E552,2)</f>
        <v/>
      </c>
    </row>
    <row r="553" hidden="1" outlineLevel="1" ht="25.5" customFormat="1" customHeight="1" s="71">
      <c r="A553" s="172" t="n">
        <v>405</v>
      </c>
      <c r="B553" s="96" t="inlineStr">
        <is>
          <t>05.1.03.11-0002</t>
        </is>
      </c>
      <c r="C553" s="171" t="inlineStr">
        <is>
          <t>Перемычка плитная 2ПП14-4, бетон B15, объем 0,076 м3, расход арматуры 1,43 кг</t>
        </is>
      </c>
      <c r="D553" s="172" t="inlineStr">
        <is>
          <t>шт</t>
        </is>
      </c>
      <c r="E553" s="98" t="n">
        <v>24</v>
      </c>
      <c r="F553" s="190" t="n">
        <v>98.45</v>
      </c>
      <c r="G553" s="100">
        <f>ROUND(F553*E553,2)</f>
        <v/>
      </c>
      <c r="H553" s="184">
        <f>G553/$G$1097</f>
        <v/>
      </c>
      <c r="I553" s="100">
        <f>ROUND(F553*Прил.10!$D$12,2)</f>
        <v/>
      </c>
      <c r="J553" s="100">
        <f>ROUND(I553*E553,2)</f>
        <v/>
      </c>
    </row>
    <row r="554" hidden="1" outlineLevel="1" ht="25.5" customFormat="1" customHeight="1" s="71">
      <c r="A554" s="172" t="n">
        <v>406</v>
      </c>
      <c r="B554" s="96" t="inlineStr">
        <is>
          <t>07.2.06.05-0017</t>
        </is>
      </c>
      <c r="C554" s="171" t="inlineStr">
        <is>
          <t>Соединитель профиля одноуровневый потолочный</t>
        </is>
      </c>
      <c r="D554" s="172" t="inlineStr">
        <is>
          <t>100 шт</t>
        </is>
      </c>
      <c r="E554" s="98" t="n">
        <v>14.610354</v>
      </c>
      <c r="F554" s="190" t="n">
        <v>160</v>
      </c>
      <c r="G554" s="100">
        <f>ROUND(F554*E554,2)</f>
        <v/>
      </c>
      <c r="H554" s="184">
        <f>G554/$G$1097</f>
        <v/>
      </c>
      <c r="I554" s="100">
        <f>ROUND(F554*Прил.10!$D$12,2)</f>
        <v/>
      </c>
      <c r="J554" s="100">
        <f>ROUND(I554*E554,2)</f>
        <v/>
      </c>
    </row>
    <row r="555" hidden="1" outlineLevel="1" ht="14.25" customFormat="1" customHeight="1" s="71">
      <c r="A555" s="172" t="n">
        <v>407</v>
      </c>
      <c r="B555" s="96" t="inlineStr">
        <is>
          <t>11.1.03.06-0002</t>
        </is>
      </c>
      <c r="C555" s="171" t="inlineStr">
        <is>
          <t>Доска дубовая, сорт II</t>
        </is>
      </c>
      <c r="D555" s="172" t="inlineStr">
        <is>
          <t>м3</t>
        </is>
      </c>
      <c r="E555" s="98" t="n">
        <v>1.624896</v>
      </c>
      <c r="F555" s="190" t="n">
        <v>1410</v>
      </c>
      <c r="G555" s="100">
        <f>ROUND(F555*E555,2)</f>
        <v/>
      </c>
      <c r="H555" s="184">
        <f>G555/$G$1097</f>
        <v/>
      </c>
      <c r="I555" s="100">
        <f>ROUND(F555*Прил.10!$D$12,2)</f>
        <v/>
      </c>
      <c r="J555" s="100">
        <f>ROUND(I555*E555,2)</f>
        <v/>
      </c>
    </row>
    <row r="556" hidden="1" outlineLevel="1" ht="25.5" customFormat="1" customHeight="1" s="71">
      <c r="A556" s="172" t="n">
        <v>408</v>
      </c>
      <c r="B556" s="96" t="inlineStr">
        <is>
          <t>20.2.07.03-0005</t>
        </is>
      </c>
      <c r="C556" s="171" t="inlineStr">
        <is>
          <t>Лоток кабельный лестничного типа Л-300, ширина 300 мм</t>
        </is>
      </c>
      <c r="D556" s="172" t="inlineStr">
        <is>
          <t>м</t>
        </is>
      </c>
      <c r="E556" s="98" t="n">
        <v>53.333333</v>
      </c>
      <c r="F556" s="190" t="n">
        <v>42.08</v>
      </c>
      <c r="G556" s="100">
        <f>ROUND(F556*E556,2)</f>
        <v/>
      </c>
      <c r="H556" s="184">
        <f>G556/$G$1097</f>
        <v/>
      </c>
      <c r="I556" s="100">
        <f>ROUND(F556*Прил.10!$D$12,2)</f>
        <v/>
      </c>
      <c r="J556" s="100">
        <f>ROUND(I556*E556,2)</f>
        <v/>
      </c>
    </row>
    <row r="557" hidden="1" outlineLevel="1" ht="38.25" customFormat="1" customHeight="1" s="71">
      <c r="A557" s="172" t="n">
        <v>409</v>
      </c>
      <c r="B557" s="96" t="inlineStr">
        <is>
          <t>23.2.02.03-0003</t>
        </is>
      </c>
      <c r="C557" s="171" t="inlineStr">
        <is>
          <t>Трубы медные круглого сечения твердые, универсальные в штангах, размером 10х1 мм</t>
        </is>
      </c>
      <c r="D557" s="172" t="inlineStr">
        <is>
          <t>м</t>
        </is>
      </c>
      <c r="E557" s="98" t="n">
        <v>60</v>
      </c>
      <c r="F557" s="190" t="n">
        <v>37.12</v>
      </c>
      <c r="G557" s="100">
        <f>ROUND(F557*E557,2)</f>
        <v/>
      </c>
      <c r="H557" s="184">
        <f>G557/$G$1097</f>
        <v/>
      </c>
      <c r="I557" s="100">
        <f>ROUND(F557*Прил.10!$D$12,2)</f>
        <v/>
      </c>
      <c r="J557" s="100">
        <f>ROUND(I557*E557,2)</f>
        <v/>
      </c>
    </row>
    <row r="558" hidden="1" outlineLevel="1" ht="25.5" customFormat="1" customHeight="1" s="71">
      <c r="A558" s="172" t="n">
        <v>410</v>
      </c>
      <c r="B558" s="96" t="inlineStr">
        <is>
          <t>Прайс из СД ОП</t>
        </is>
      </c>
      <c r="C558" s="171" t="inlineStr">
        <is>
          <t>Консоль ST 41/41/2.5-600 ТУ 5285-002-17919807-2014</t>
        </is>
      </c>
      <c r="D558" s="172" t="inlineStr">
        <is>
          <t>шт</t>
        </is>
      </c>
      <c r="E558" s="98" t="n">
        <v>46</v>
      </c>
      <c r="F558" s="190" t="n">
        <v>48.4</v>
      </c>
      <c r="G558" s="100">
        <f>ROUND(F558*E558,2)</f>
        <v/>
      </c>
      <c r="H558" s="184">
        <f>G558/$G$1097</f>
        <v/>
      </c>
      <c r="I558" s="100">
        <f>ROUND(F558*Прил.10!$D$12,2)</f>
        <v/>
      </c>
      <c r="J558" s="100">
        <f>ROUND(I558*E558,2)</f>
        <v/>
      </c>
    </row>
    <row r="559" hidden="1" outlineLevel="1" ht="25.5" customFormat="1" customHeight="1" s="71">
      <c r="A559" s="172" t="n">
        <v>411</v>
      </c>
      <c r="B559" s="96" t="inlineStr">
        <is>
          <t>Прайс из СД ОП</t>
        </is>
      </c>
      <c r="C559" s="171" t="inlineStr">
        <is>
          <t>Рассеиватель для светильника С070 V2-С0-OP00-03.2.0007.15 365/1.18/7.57*1.03</t>
        </is>
      </c>
      <c r="D559" s="172" t="inlineStr">
        <is>
          <t>шт.</t>
        </is>
      </c>
      <c r="E559" s="98" t="n">
        <v>53</v>
      </c>
      <c r="F559" s="190" t="n">
        <v>40.86</v>
      </c>
      <c r="G559" s="100">
        <f>ROUND(F559*E559,2)</f>
        <v/>
      </c>
      <c r="H559" s="184">
        <f>G559/$G$1097</f>
        <v/>
      </c>
      <c r="I559" s="100">
        <f>ROUND(F559*Прил.10!$D$12,2)</f>
        <v/>
      </c>
      <c r="J559" s="100">
        <f>ROUND(I559*E559,2)</f>
        <v/>
      </c>
    </row>
    <row r="560" hidden="1" outlineLevel="1" ht="14.25" customFormat="1" customHeight="1" s="71">
      <c r="A560" s="172" t="n">
        <v>412</v>
      </c>
      <c r="B560" s="96" t="inlineStr">
        <is>
          <t>Прайс из СД ОП</t>
        </is>
      </c>
      <c r="C560" s="171" t="inlineStr">
        <is>
          <t>Врезка прямая 500*300</t>
        </is>
      </c>
      <c r="D560" s="172" t="inlineStr">
        <is>
          <t>шт.</t>
        </is>
      </c>
      <c r="E560" s="98" t="n">
        <v>16</v>
      </c>
      <c r="F560" s="190" t="n">
        <v>134.73</v>
      </c>
      <c r="G560" s="100">
        <f>ROUND(F560*E560,2)</f>
        <v/>
      </c>
      <c r="H560" s="184">
        <f>G560/$G$1097</f>
        <v/>
      </c>
      <c r="I560" s="100">
        <f>ROUND(F560*Прил.10!$D$12,2)</f>
        <v/>
      </c>
      <c r="J560" s="100">
        <f>ROUND(I560*E560,2)</f>
        <v/>
      </c>
    </row>
    <row r="561" hidden="1" outlineLevel="1" ht="25.5" customFormat="1" customHeight="1" s="71">
      <c r="A561" s="172" t="n">
        <v>413</v>
      </c>
      <c r="B561" s="96" t="inlineStr">
        <is>
          <t>21.1.08.03-0042</t>
        </is>
      </c>
      <c r="C561" s="171" t="inlineStr">
        <is>
          <t>Кабель контрольный КВВГнг(A)-FRLS 5х2,5</t>
        </is>
      </c>
      <c r="D561" s="172" t="inlineStr">
        <is>
          <t>1000 м</t>
        </is>
      </c>
      <c r="E561" s="98" t="n">
        <v>0.102</v>
      </c>
      <c r="F561" s="190" t="n">
        <v>21050.68</v>
      </c>
      <c r="G561" s="100">
        <f>ROUND(F561*E561,2)</f>
        <v/>
      </c>
      <c r="H561" s="184">
        <f>G561/$G$1097</f>
        <v/>
      </c>
      <c r="I561" s="100">
        <f>ROUND(F561*Прил.10!$D$12,2)</f>
        <v/>
      </c>
      <c r="J561" s="100">
        <f>ROUND(I561*E561,2)</f>
        <v/>
      </c>
    </row>
    <row r="562" hidden="1" outlineLevel="1" ht="14.25" customFormat="1" customHeight="1" s="71">
      <c r="A562" s="172" t="n">
        <v>414</v>
      </c>
      <c r="B562" s="96" t="inlineStr">
        <is>
          <t>Прайс из СД ОП</t>
        </is>
      </c>
      <c r="C562" s="171" t="inlineStr">
        <is>
          <t>Отвод 90гр. 500*500</t>
        </is>
      </c>
      <c r="D562" s="172" t="inlineStr">
        <is>
          <t>шт.</t>
        </is>
      </c>
      <c r="E562" s="98" t="n">
        <v>5</v>
      </c>
      <c r="F562" s="190" t="n">
        <v>423.79</v>
      </c>
      <c r="G562" s="100">
        <f>ROUND(F562*E562,2)</f>
        <v/>
      </c>
      <c r="H562" s="184">
        <f>G562/$G$1097</f>
        <v/>
      </c>
      <c r="I562" s="100">
        <f>ROUND(F562*Прил.10!$D$12,2)</f>
        <v/>
      </c>
      <c r="J562" s="100">
        <f>ROUND(I562*E562,2)</f>
        <v/>
      </c>
    </row>
    <row r="563" hidden="1" outlineLevel="1" ht="14.25" customFormat="1" customHeight="1" s="71">
      <c r="A563" s="172" t="n">
        <v>415</v>
      </c>
      <c r="B563" s="96" t="inlineStr">
        <is>
          <t>01.7.07.12-0024</t>
        </is>
      </c>
      <c r="C563" s="171" t="inlineStr">
        <is>
          <t>Пленка полиэтиленовая, толщина 0,15 мм</t>
        </is>
      </c>
      <c r="D563" s="172" t="inlineStr">
        <is>
          <t>м2</t>
        </is>
      </c>
      <c r="E563" s="98" t="n">
        <v>580.6</v>
      </c>
      <c r="F563" s="190" t="n">
        <v>3.62</v>
      </c>
      <c r="G563" s="100">
        <f>ROUND(F563*E563,2)</f>
        <v/>
      </c>
      <c r="H563" s="184">
        <f>G563/$G$1097</f>
        <v/>
      </c>
      <c r="I563" s="100">
        <f>ROUND(F563*Прил.10!$D$12,2)</f>
        <v/>
      </c>
      <c r="J563" s="100">
        <f>ROUND(I563*E563,2)</f>
        <v/>
      </c>
    </row>
    <row r="564" hidden="1" outlineLevel="1" ht="14.25" customFormat="1" customHeight="1" s="71">
      <c r="A564" s="172" t="n">
        <v>416</v>
      </c>
      <c r="B564" s="96" t="inlineStr">
        <is>
          <t>Прайс из СД ОП</t>
        </is>
      </c>
      <c r="C564" s="171" t="inlineStr">
        <is>
          <t>Отвод 90гр. ф160</t>
        </is>
      </c>
      <c r="D564" s="172" t="inlineStr">
        <is>
          <t>шт.</t>
        </is>
      </c>
      <c r="E564" s="98" t="n">
        <v>24</v>
      </c>
      <c r="F564" s="190" t="n">
        <v>87.39</v>
      </c>
      <c r="G564" s="100">
        <f>ROUND(F564*E564,2)</f>
        <v/>
      </c>
      <c r="H564" s="184">
        <f>G564/$G$1097</f>
        <v/>
      </c>
      <c r="I564" s="100">
        <f>ROUND(F564*Прил.10!$D$12,2)</f>
        <v/>
      </c>
      <c r="J564" s="100">
        <f>ROUND(I564*E564,2)</f>
        <v/>
      </c>
    </row>
    <row r="565" hidden="1" outlineLevel="1" ht="25.5" customFormat="1" customHeight="1" s="71">
      <c r="A565" s="172" t="n">
        <v>417</v>
      </c>
      <c r="B565" s="96" t="inlineStr">
        <is>
          <t>23.8.03.06-0009</t>
        </is>
      </c>
      <c r="C565" s="171" t="inlineStr">
        <is>
          <t>Сгоны стальные с муфтой и контргайкой, номинальный диаметр 40 мм</t>
        </is>
      </c>
      <c r="D565" s="172" t="inlineStr">
        <is>
          <t>шт</t>
        </is>
      </c>
      <c r="E565" s="98" t="n">
        <v>111</v>
      </c>
      <c r="F565" s="190" t="n">
        <v>18.88</v>
      </c>
      <c r="G565" s="100">
        <f>ROUND(F565*E565,2)</f>
        <v/>
      </c>
      <c r="H565" s="184">
        <f>G565/$G$1097</f>
        <v/>
      </c>
      <c r="I565" s="100">
        <f>ROUND(F565*Прил.10!$D$12,2)</f>
        <v/>
      </c>
      <c r="J565" s="100">
        <f>ROUND(I565*E565,2)</f>
        <v/>
      </c>
    </row>
    <row r="566" hidden="1" outlineLevel="1" ht="14.25" customFormat="1" customHeight="1" s="71">
      <c r="A566" s="172" t="n">
        <v>418</v>
      </c>
      <c r="B566" s="96" t="inlineStr">
        <is>
          <t>Прайс из СД ОП</t>
        </is>
      </c>
      <c r="C566" s="171" t="inlineStr">
        <is>
          <t>Переход. 2780*2010/2300*1800</t>
        </is>
      </c>
      <c r="D566" s="172" t="inlineStr">
        <is>
          <t>шт.</t>
        </is>
      </c>
      <c r="E566" s="98" t="n">
        <v>2</v>
      </c>
      <c r="F566" s="190" t="n">
        <v>1041.01</v>
      </c>
      <c r="G566" s="100">
        <f>ROUND(F566*E566,2)</f>
        <v/>
      </c>
      <c r="H566" s="184">
        <f>G566/$G$1097</f>
        <v/>
      </c>
      <c r="I566" s="100">
        <f>ROUND(F566*Прил.10!$D$12,2)</f>
        <v/>
      </c>
      <c r="J566" s="100">
        <f>ROUND(I566*E566,2)</f>
        <v/>
      </c>
    </row>
    <row r="567" hidden="1" outlineLevel="1" ht="25.5" customFormat="1" customHeight="1" s="71">
      <c r="A567" s="172" t="n">
        <v>419</v>
      </c>
      <c r="B567" s="96" t="inlineStr">
        <is>
          <t>08.1.02.03-0001</t>
        </is>
      </c>
      <c r="C567" s="171" t="inlineStr">
        <is>
          <t>Аквилон из оцинкованной стали с полимерным покрытием</t>
        </is>
      </c>
      <c r="D567" s="172" t="inlineStr">
        <is>
          <t>м</t>
        </is>
      </c>
      <c r="E567" s="98" t="n">
        <v>65.352</v>
      </c>
      <c r="F567" s="190" t="n">
        <v>31.05</v>
      </c>
      <c r="G567" s="100">
        <f>ROUND(F567*E567,2)</f>
        <v/>
      </c>
      <c r="H567" s="184">
        <f>G567/$G$1097</f>
        <v/>
      </c>
      <c r="I567" s="100">
        <f>ROUND(F567*Прил.10!$D$12,2)</f>
        <v/>
      </c>
      <c r="J567" s="100">
        <f>ROUND(I567*E567,2)</f>
        <v/>
      </c>
    </row>
    <row r="568" hidden="1" outlineLevel="1" ht="14.25" customFormat="1" customHeight="1" s="71">
      <c r="A568" s="172" t="n">
        <v>420</v>
      </c>
      <c r="B568" s="96" t="inlineStr">
        <is>
          <t>Прайс из СД ОП</t>
        </is>
      </c>
      <c r="C568" s="171" t="inlineStr">
        <is>
          <t>Отвод 90гр. 800*2200</t>
        </is>
      </c>
      <c r="D568" s="172" t="inlineStr">
        <is>
          <t>шт.</t>
        </is>
      </c>
      <c r="E568" s="98" t="n">
        <v>2</v>
      </c>
      <c r="F568" s="190" t="n">
        <v>1014.23</v>
      </c>
      <c r="G568" s="100">
        <f>ROUND(F568*E568,2)</f>
        <v/>
      </c>
      <c r="H568" s="184">
        <f>G568/$G$1097</f>
        <v/>
      </c>
      <c r="I568" s="100">
        <f>ROUND(F568*Прил.10!$D$12,2)</f>
        <v/>
      </c>
      <c r="J568" s="100">
        <f>ROUND(I568*E568,2)</f>
        <v/>
      </c>
    </row>
    <row r="569" hidden="1" outlineLevel="1" ht="14.25" customFormat="1" customHeight="1" s="71">
      <c r="A569" s="172" t="n">
        <v>421</v>
      </c>
      <c r="B569" s="96" t="inlineStr">
        <is>
          <t>11.2.13.04-0012</t>
        </is>
      </c>
      <c r="C569" s="171" t="inlineStr">
        <is>
          <t>Щиты из досок, толщина 40 мм</t>
        </is>
      </c>
      <c r="D569" s="172" t="inlineStr">
        <is>
          <t>м2</t>
        </is>
      </c>
      <c r="E569" s="98" t="n">
        <v>35.172</v>
      </c>
      <c r="F569" s="190" t="n">
        <v>57.63</v>
      </c>
      <c r="G569" s="100">
        <f>ROUND(F569*E569,2)</f>
        <v/>
      </c>
      <c r="H569" s="184">
        <f>G569/$G$1097</f>
        <v/>
      </c>
      <c r="I569" s="100">
        <f>ROUND(F569*Прил.10!$D$12,2)</f>
        <v/>
      </c>
      <c r="J569" s="100">
        <f>ROUND(I569*E569,2)</f>
        <v/>
      </c>
    </row>
    <row r="570" hidden="1" outlineLevel="1" ht="51" customFormat="1" customHeight="1" s="71">
      <c r="A570" s="172" t="n">
        <v>422</v>
      </c>
      <c r="B570" s="96" t="inlineStr">
        <is>
          <t>01.7.06.14-0036</t>
        </is>
      </c>
      <c r="C570" s="171" t="inlineStr">
        <is>
          <t>Лента самоклеящаяся термоизоляционная на основе вспененного каучука для герметизации стыков рулонной теплоизоляции, 3х50 мм</t>
        </is>
      </c>
      <c r="D570" s="172" t="inlineStr">
        <is>
          <t>м</t>
        </is>
      </c>
      <c r="E570" s="98" t="n">
        <v>675</v>
      </c>
      <c r="F570" s="190" t="n">
        <v>3</v>
      </c>
      <c r="G570" s="100">
        <f>ROUND(F570*E570,2)</f>
        <v/>
      </c>
      <c r="H570" s="184">
        <f>G570/$G$1097</f>
        <v/>
      </c>
      <c r="I570" s="100">
        <f>ROUND(F570*Прил.10!$D$12,2)</f>
        <v/>
      </c>
      <c r="J570" s="100">
        <f>ROUND(I570*E570,2)</f>
        <v/>
      </c>
    </row>
    <row r="571" hidden="1" outlineLevel="1" ht="14.25" customFormat="1" customHeight="1" s="71">
      <c r="A571" s="172" t="n">
        <v>423</v>
      </c>
      <c r="B571" s="96" t="inlineStr">
        <is>
          <t>Прайс из СД ОП</t>
        </is>
      </c>
      <c r="C571" s="171" t="inlineStr">
        <is>
          <t>Врезка прямая 800*400</t>
        </is>
      </c>
      <c r="D571" s="172" t="inlineStr">
        <is>
          <t>шт.</t>
        </is>
      </c>
      <c r="E571" s="98" t="n">
        <v>14</v>
      </c>
      <c r="F571" s="190" t="n">
        <v>144.25</v>
      </c>
      <c r="G571" s="100">
        <f>ROUND(F571*E571,2)</f>
        <v/>
      </c>
      <c r="H571" s="184">
        <f>G571/$G$1097</f>
        <v/>
      </c>
      <c r="I571" s="100">
        <f>ROUND(F571*Прил.10!$D$12,2)</f>
        <v/>
      </c>
      <c r="J571" s="100">
        <f>ROUND(I571*E571,2)</f>
        <v/>
      </c>
    </row>
    <row r="572" hidden="1" outlineLevel="1" ht="25.5" customFormat="1" customHeight="1" s="71">
      <c r="A572" s="172" t="n">
        <v>424</v>
      </c>
      <c r="B572" s="96" t="inlineStr">
        <is>
          <t>19.4.02.04-1020</t>
        </is>
      </c>
      <c r="C572" s="171" t="inlineStr">
        <is>
          <t>Шумоглушители для круглых воздуховодов 315/600</t>
        </is>
      </c>
      <c r="D572" s="172" t="inlineStr">
        <is>
          <t>шт</t>
        </is>
      </c>
      <c r="E572" s="98" t="n">
        <v>2</v>
      </c>
      <c r="F572" s="190" t="n">
        <v>988.76</v>
      </c>
      <c r="G572" s="100">
        <f>ROUND(F572*E572,2)</f>
        <v/>
      </c>
      <c r="H572" s="184">
        <f>G572/$G$1097</f>
        <v/>
      </c>
      <c r="I572" s="100">
        <f>ROUND(F572*Прил.10!$D$12,2)</f>
        <v/>
      </c>
      <c r="J572" s="100">
        <f>ROUND(I572*E572,2)</f>
        <v/>
      </c>
    </row>
    <row r="573" hidden="1" outlineLevel="1" ht="14.25" customFormat="1" customHeight="1" s="71">
      <c r="A573" s="172" t="n">
        <v>425</v>
      </c>
      <c r="B573" s="96" t="inlineStr">
        <is>
          <t>Прайс из СД ОП</t>
        </is>
      </c>
      <c r="C573" s="171" t="inlineStr">
        <is>
          <t>Отвод 45гр. 250*400</t>
        </is>
      </c>
      <c r="D573" s="172" t="inlineStr">
        <is>
          <t>шт.</t>
        </is>
      </c>
      <c r="E573" s="98" t="n">
        <v>8</v>
      </c>
      <c r="F573" s="190" t="n">
        <v>246.23</v>
      </c>
      <c r="G573" s="100">
        <f>ROUND(F573*E573,2)</f>
        <v/>
      </c>
      <c r="H573" s="184">
        <f>G573/$G$1097</f>
        <v/>
      </c>
      <c r="I573" s="100">
        <f>ROUND(F573*Прил.10!$D$12,2)</f>
        <v/>
      </c>
      <c r="J573" s="100">
        <f>ROUND(I573*E573,2)</f>
        <v/>
      </c>
    </row>
    <row r="574" hidden="1" outlineLevel="1" ht="14.25" customFormat="1" customHeight="1" s="71">
      <c r="A574" s="172" t="n">
        <v>426</v>
      </c>
      <c r="B574" s="96" t="inlineStr">
        <is>
          <t>Прайс из СД ОП</t>
        </is>
      </c>
      <c r="C574" s="171" t="inlineStr">
        <is>
          <t>Переход. 2444*2110/2500*1500</t>
        </is>
      </c>
      <c r="D574" s="172" t="inlineStr">
        <is>
          <t>шт.</t>
        </is>
      </c>
      <c r="E574" s="98" t="n">
        <v>2</v>
      </c>
      <c r="F574" s="190" t="n">
        <v>967.71</v>
      </c>
      <c r="G574" s="100">
        <f>ROUND(F574*E574,2)</f>
        <v/>
      </c>
      <c r="H574" s="184">
        <f>G574/$G$1097</f>
        <v/>
      </c>
      <c r="I574" s="100">
        <f>ROUND(F574*Прил.10!$D$12,2)</f>
        <v/>
      </c>
      <c r="J574" s="100">
        <f>ROUND(I574*E574,2)</f>
        <v/>
      </c>
    </row>
    <row r="575" hidden="1" outlineLevel="1" ht="63.75" customFormat="1" customHeight="1" s="71">
      <c r="A575" s="172" t="n">
        <v>427</v>
      </c>
      <c r="B575" s="96" t="inlineStr">
        <is>
          <t>01.7.15.14-0044</t>
        </is>
      </c>
      <c r="C575" s="171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D575" s="172" t="inlineStr">
        <is>
          <t>100 шт</t>
        </is>
      </c>
      <c r="E575" s="98" t="n">
        <v>966.485602</v>
      </c>
      <c r="F575" s="190" t="n">
        <v>2</v>
      </c>
      <c r="G575" s="100">
        <f>ROUND(F575*E575,2)</f>
        <v/>
      </c>
      <c r="H575" s="184">
        <f>G575/$G$1097</f>
        <v/>
      </c>
      <c r="I575" s="100">
        <f>ROUND(F575*Прил.10!$D$12,2)</f>
        <v/>
      </c>
      <c r="J575" s="100">
        <f>ROUND(I575*E575,2)</f>
        <v/>
      </c>
    </row>
    <row r="576" hidden="1" outlineLevel="1" ht="25.5" customFormat="1" customHeight="1" s="71">
      <c r="A576" s="172" t="n">
        <v>428</v>
      </c>
      <c r="B576" s="96" t="inlineStr">
        <is>
          <t>Прайс из СД ОП</t>
        </is>
      </c>
      <c r="C576" s="171" t="inlineStr">
        <is>
          <t>Отвод 90гр. переменного сечения 350*350/350*350</t>
        </is>
      </c>
      <c r="D576" s="172" t="inlineStr">
        <is>
          <t>шт.</t>
        </is>
      </c>
      <c r="E576" s="98" t="n">
        <v>5</v>
      </c>
      <c r="F576" s="190" t="n">
        <v>385.84</v>
      </c>
      <c r="G576" s="100">
        <f>ROUND(F576*E576,2)</f>
        <v/>
      </c>
      <c r="H576" s="184">
        <f>G576/$G$1097</f>
        <v/>
      </c>
      <c r="I576" s="100">
        <f>ROUND(F576*Прил.10!$D$12,2)</f>
        <v/>
      </c>
      <c r="J576" s="100">
        <f>ROUND(I576*E576,2)</f>
        <v/>
      </c>
    </row>
    <row r="577" hidden="1" outlineLevel="1" ht="38.25" customFormat="1" customHeight="1" s="71">
      <c r="A577" s="172" t="n">
        <v>429</v>
      </c>
      <c r="B577" s="96" t="inlineStr">
        <is>
          <t>19.3.02.08-0032</t>
        </is>
      </c>
      <c r="C577" s="171" t="inlineStr">
        <is>
          <t>Трубки дренажные (шланги) гофрированные для систем кондиционирования, диаметр 20 мм</t>
        </is>
      </c>
      <c r="D577" s="172" t="inlineStr">
        <is>
          <t>10 м</t>
        </is>
      </c>
      <c r="E577" s="98" t="n">
        <v>20</v>
      </c>
      <c r="F577" s="190" t="n">
        <v>96.2</v>
      </c>
      <c r="G577" s="100">
        <f>ROUND(F577*E577,2)</f>
        <v/>
      </c>
      <c r="H577" s="184">
        <f>G577/$G$1097</f>
        <v/>
      </c>
      <c r="I577" s="100">
        <f>ROUND(F577*Прил.10!$D$12,2)</f>
        <v/>
      </c>
      <c r="J577" s="100">
        <f>ROUND(I577*E577,2)</f>
        <v/>
      </c>
    </row>
    <row r="578" hidden="1" outlineLevel="1" ht="14.25" customFormat="1" customHeight="1" s="71">
      <c r="A578" s="172" t="n">
        <v>430</v>
      </c>
      <c r="B578" s="96" t="inlineStr">
        <is>
          <t>Прайс из СД ОП</t>
        </is>
      </c>
      <c r="C578" s="171" t="inlineStr">
        <is>
          <t>Отвод 90гр. ф200</t>
        </is>
      </c>
      <c r="D578" s="172" t="inlineStr">
        <is>
          <t>шт.</t>
        </is>
      </c>
      <c r="E578" s="98" t="n">
        <v>17</v>
      </c>
      <c r="F578" s="190" t="n">
        <v>112.46</v>
      </c>
      <c r="G578" s="100">
        <f>ROUND(F578*E578,2)</f>
        <v/>
      </c>
      <c r="H578" s="184">
        <f>G578/$G$1097</f>
        <v/>
      </c>
      <c r="I578" s="100">
        <f>ROUND(F578*Прил.10!$D$12,2)</f>
        <v/>
      </c>
      <c r="J578" s="100">
        <f>ROUND(I578*E578,2)</f>
        <v/>
      </c>
    </row>
    <row r="579" hidden="1" outlineLevel="1" ht="14.25" customFormat="1" customHeight="1" s="71">
      <c r="A579" s="172" t="n">
        <v>431</v>
      </c>
      <c r="B579" s="96" t="inlineStr">
        <is>
          <t>01.3.01.03-0002</t>
        </is>
      </c>
      <c r="C579" s="171" t="inlineStr">
        <is>
          <t>Керосин для технических целей</t>
        </is>
      </c>
      <c r="D579" s="172" t="inlineStr">
        <is>
          <t>т</t>
        </is>
      </c>
      <c r="E579" s="98" t="n">
        <v>0.730868</v>
      </c>
      <c r="F579" s="190" t="n">
        <v>2606.9</v>
      </c>
      <c r="G579" s="100">
        <f>ROUND(F579*E579,2)</f>
        <v/>
      </c>
      <c r="H579" s="184">
        <f>G579/$G$1097</f>
        <v/>
      </c>
      <c r="I579" s="100">
        <f>ROUND(F579*Прил.10!$D$12,2)</f>
        <v/>
      </c>
      <c r="J579" s="100">
        <f>ROUND(I579*E579,2)</f>
        <v/>
      </c>
    </row>
    <row r="580" hidden="1" outlineLevel="1" ht="38.25" customFormat="1" customHeight="1" s="71">
      <c r="A580" s="172" t="n">
        <v>432</v>
      </c>
      <c r="B580" s="96" t="inlineStr">
        <is>
          <t>20.4.03.06-0001</t>
        </is>
      </c>
      <c r="C580" s="171" t="inlineStr">
        <is>
          <t>Розетка для скрытой проводки на 2 модуля 16А 250В с заземлением и крышкой</t>
        </is>
      </c>
      <c r="D580" s="172" t="inlineStr">
        <is>
          <t>100 шт</t>
        </is>
      </c>
      <c r="E580" s="98" t="n">
        <v>0.5</v>
      </c>
      <c r="F580" s="190" t="n">
        <v>3803.54</v>
      </c>
      <c r="G580" s="100">
        <f>ROUND(F580*E580,2)</f>
        <v/>
      </c>
      <c r="H580" s="184">
        <f>G580/$G$1097</f>
        <v/>
      </c>
      <c r="I580" s="100">
        <f>ROUND(F580*Прил.10!$D$12,2)</f>
        <v/>
      </c>
      <c r="J580" s="100">
        <f>ROUND(I580*E580,2)</f>
        <v/>
      </c>
    </row>
    <row r="581" hidden="1" outlineLevel="1" ht="25.5" customFormat="1" customHeight="1" s="71">
      <c r="A581" s="172" t="n">
        <v>433</v>
      </c>
      <c r="B581" s="96" t="inlineStr">
        <is>
          <t>07.2.06.04-0071</t>
        </is>
      </c>
      <c r="C581" s="171" t="inlineStr">
        <is>
          <t>Подвес анкерный для профиля ПП-1-1, ПП-1-2</t>
        </is>
      </c>
      <c r="D581" s="172" t="inlineStr">
        <is>
          <t>100 шт</t>
        </is>
      </c>
      <c r="E581" s="98" t="n">
        <v>25</v>
      </c>
      <c r="F581" s="190" t="n">
        <v>74.90000000000001</v>
      </c>
      <c r="G581" s="100">
        <f>ROUND(F581*E581,2)</f>
        <v/>
      </c>
      <c r="H581" s="184">
        <f>G581/$G$1097</f>
        <v/>
      </c>
      <c r="I581" s="100">
        <f>ROUND(F581*Прил.10!$D$12,2)</f>
        <v/>
      </c>
      <c r="J581" s="100">
        <f>ROUND(I581*E581,2)</f>
        <v/>
      </c>
    </row>
    <row r="582" hidden="1" outlineLevel="1" ht="14.25" customFormat="1" customHeight="1" s="71">
      <c r="A582" s="172" t="n">
        <v>434</v>
      </c>
      <c r="B582" s="96" t="inlineStr">
        <is>
          <t>Прайс из СД ОП</t>
        </is>
      </c>
      <c r="C582" s="171" t="inlineStr">
        <is>
          <t>Отвод 45гр. 300*300</t>
        </is>
      </c>
      <c r="D582" s="172" t="inlineStr">
        <is>
          <t>шт.</t>
        </is>
      </c>
      <c r="E582" s="98" t="n">
        <v>8</v>
      </c>
      <c r="F582" s="190" t="n">
        <v>225.9</v>
      </c>
      <c r="G582" s="100">
        <f>ROUND(F582*E582,2)</f>
        <v/>
      </c>
      <c r="H582" s="184">
        <f>G582/$G$1097</f>
        <v/>
      </c>
      <c r="I582" s="100">
        <f>ROUND(F582*Прил.10!$D$12,2)</f>
        <v/>
      </c>
      <c r="J582" s="100">
        <f>ROUND(I582*E582,2)</f>
        <v/>
      </c>
    </row>
    <row r="583" hidden="1" outlineLevel="1" ht="38.25" customFormat="1" customHeight="1" s="71">
      <c r="A583" s="172" t="n">
        <v>435</v>
      </c>
      <c r="B583" s="96" t="inlineStr">
        <is>
          <t>19.2.03.02-0119</t>
        </is>
      </c>
      <c r="C583" s="171" t="inlineStr">
        <is>
          <t>Решетки вентиляционные алюминиевые "АРКТОС" типа: АМР, размером 200х300 мм</t>
        </is>
      </c>
      <c r="D583" s="172" t="inlineStr">
        <is>
          <t>шт</t>
        </is>
      </c>
      <c r="E583" s="98" t="n">
        <v>10</v>
      </c>
      <c r="F583" s="190" t="n">
        <v>180.4</v>
      </c>
      <c r="G583" s="100">
        <f>ROUND(F583*E583,2)</f>
        <v/>
      </c>
      <c r="H583" s="184">
        <f>G583/$G$1097</f>
        <v/>
      </c>
      <c r="I583" s="100">
        <f>ROUND(F583*Прил.10!$D$12,2)</f>
        <v/>
      </c>
      <c r="J583" s="100">
        <f>ROUND(I583*E583,2)</f>
        <v/>
      </c>
    </row>
    <row r="584" hidden="1" outlineLevel="1" ht="14.25" customFormat="1" customHeight="1" s="71">
      <c r="A584" s="172" t="n">
        <v>436</v>
      </c>
      <c r="B584" s="96" t="inlineStr">
        <is>
          <t>25.2.01.01-0001</t>
        </is>
      </c>
      <c r="C584" s="171" t="inlineStr">
        <is>
          <t>Бирки-оконцеватели</t>
        </is>
      </c>
      <c r="D584" s="172" t="inlineStr">
        <is>
          <t>100 шт</t>
        </is>
      </c>
      <c r="E584" s="98" t="n">
        <v>28.5396</v>
      </c>
      <c r="F584" s="190" t="n">
        <v>63</v>
      </c>
      <c r="G584" s="100">
        <f>ROUND(F584*E584,2)</f>
        <v/>
      </c>
      <c r="H584" s="184">
        <f>G584/$G$1097</f>
        <v/>
      </c>
      <c r="I584" s="100">
        <f>ROUND(F584*Прил.10!$D$12,2)</f>
        <v/>
      </c>
      <c r="J584" s="100">
        <f>ROUND(I584*E584,2)</f>
        <v/>
      </c>
    </row>
    <row r="585" hidden="1" outlineLevel="1" ht="14.25" customFormat="1" customHeight="1" s="71">
      <c r="A585" s="172" t="n">
        <v>437</v>
      </c>
      <c r="B585" s="96" t="inlineStr">
        <is>
          <t>Прайс из СД ОП</t>
        </is>
      </c>
      <c r="C585" s="171" t="inlineStr">
        <is>
          <t>Заглушка 2800*800</t>
        </is>
      </c>
      <c r="D585" s="172" t="inlineStr">
        <is>
          <t>шт.</t>
        </is>
      </c>
      <c r="E585" s="98" t="n">
        <v>4</v>
      </c>
      <c r="F585" s="190" t="n">
        <v>449.43</v>
      </c>
      <c r="G585" s="100">
        <f>ROUND(F585*E585,2)</f>
        <v/>
      </c>
      <c r="H585" s="184">
        <f>G585/$G$1097</f>
        <v/>
      </c>
      <c r="I585" s="100">
        <f>ROUND(F585*Прил.10!$D$12,2)</f>
        <v/>
      </c>
      <c r="J585" s="100">
        <f>ROUND(I585*E585,2)</f>
        <v/>
      </c>
    </row>
    <row r="586" hidden="1" outlineLevel="1" ht="51" customFormat="1" customHeight="1" s="71">
      <c r="A586" s="172" t="n">
        <v>438</v>
      </c>
      <c r="B586" s="96" t="inlineStr">
        <is>
          <t>08.4.02.03-0021</t>
        </is>
      </c>
      <c r="C586" s="171" t="inlineStr">
        <is>
          <t>Каркасы и сетки арматурные плоские, собранные и сваренные (связанные) в арматурные изделия, класс ВР-I, диаметр 4 мм</t>
        </is>
      </c>
      <c r="D586" s="172" t="inlineStr">
        <is>
          <t>т</t>
        </is>
      </c>
      <c r="E586" s="98" t="n">
        <v>0.20359</v>
      </c>
      <c r="F586" s="190" t="n">
        <v>8817.17</v>
      </c>
      <c r="G586" s="100">
        <f>ROUND(F586*E586,2)</f>
        <v/>
      </c>
      <c r="H586" s="184">
        <f>G586/$G$1097</f>
        <v/>
      </c>
      <c r="I586" s="100">
        <f>ROUND(F586*Прил.10!$D$12,2)</f>
        <v/>
      </c>
      <c r="J586" s="100">
        <f>ROUND(I586*E586,2)</f>
        <v/>
      </c>
    </row>
    <row r="587" hidden="1" outlineLevel="1" ht="63.75" customFormat="1" customHeight="1" s="71">
      <c r="A587" s="172" t="n">
        <v>439</v>
      </c>
      <c r="B587" s="96" t="inlineStr">
        <is>
          <t>14.5.11.03-0001</t>
        </is>
      </c>
      <c r="C587" s="171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D587" s="172" t="inlineStr">
        <is>
          <t>кг</t>
        </is>
      </c>
      <c r="E587" s="98" t="n">
        <v>240.2682</v>
      </c>
      <c r="F587" s="190" t="n">
        <v>7.46</v>
      </c>
      <c r="G587" s="100">
        <f>ROUND(F587*E587,2)</f>
        <v/>
      </c>
      <c r="H587" s="184">
        <f>G587/$G$1097</f>
        <v/>
      </c>
      <c r="I587" s="100">
        <f>ROUND(F587*Прил.10!$D$12,2)</f>
        <v/>
      </c>
      <c r="J587" s="100">
        <f>ROUND(I587*E587,2)</f>
        <v/>
      </c>
    </row>
    <row r="588" hidden="1" outlineLevel="1" ht="25.5" customFormat="1" customHeight="1" s="71">
      <c r="A588" s="172" t="n">
        <v>440</v>
      </c>
      <c r="B588" s="96" t="inlineStr">
        <is>
          <t>08.3.02.01-0041</t>
        </is>
      </c>
      <c r="C588" s="171" t="inlineStr">
        <is>
          <t>Лента стальная упаковочная мягкая нормальной точности 0,7х20-50 мм</t>
        </is>
      </c>
      <c r="D588" s="172" t="inlineStr">
        <is>
          <t>т</t>
        </is>
      </c>
      <c r="E588" s="98" t="n">
        <v>0.2353843</v>
      </c>
      <c r="F588" s="190" t="n">
        <v>7590</v>
      </c>
      <c r="G588" s="100">
        <f>ROUND(F588*E588,2)</f>
        <v/>
      </c>
      <c r="H588" s="184">
        <f>G588/$G$1097</f>
        <v/>
      </c>
      <c r="I588" s="100">
        <f>ROUND(F588*Прил.10!$D$12,2)</f>
        <v/>
      </c>
      <c r="J588" s="100">
        <f>ROUND(I588*E588,2)</f>
        <v/>
      </c>
    </row>
    <row r="589" hidden="1" outlineLevel="1" ht="51" customFormat="1" customHeight="1" s="71">
      <c r="A589" s="172" t="n">
        <v>441</v>
      </c>
      <c r="B589" s="96" t="inlineStr">
        <is>
          <t>19.3.01.01-0001</t>
        </is>
      </c>
      <c r="C589" s="171" t="inlineStr">
        <is>
          <t>Дроссель-клапаны в обечайке с сектором управления из тонколистовой оцинкованной и сортовой стали, круглые, диаметр до 280 мм</t>
        </is>
      </c>
      <c r="D589" s="172" t="inlineStr">
        <is>
          <t>шт</t>
        </is>
      </c>
      <c r="E589" s="98" t="n">
        <v>35</v>
      </c>
      <c r="F589" s="190" t="n">
        <v>50.7</v>
      </c>
      <c r="G589" s="100">
        <f>ROUND(F589*E589,2)</f>
        <v/>
      </c>
      <c r="H589" s="184">
        <f>G589/$G$1097</f>
        <v/>
      </c>
      <c r="I589" s="100">
        <f>ROUND(F589*Прил.10!$D$12,2)</f>
        <v/>
      </c>
      <c r="J589" s="100">
        <f>ROUND(I589*E589,2)</f>
        <v/>
      </c>
    </row>
    <row r="590" hidden="1" outlineLevel="1" ht="25.5" customFormat="1" customHeight="1" s="71">
      <c r="A590" s="172" t="n">
        <v>442</v>
      </c>
      <c r="B590" s="96" t="inlineStr">
        <is>
          <t>05.1.03.11-0005</t>
        </is>
      </c>
      <c r="C590" s="171" t="inlineStr">
        <is>
          <t>Перемычка плитная 2ПП21-6, бетон B15, объем 0,11 м3, расход арматуры 2,91 кг</t>
        </is>
      </c>
      <c r="D590" s="172" t="inlineStr">
        <is>
          <t>шт</t>
        </is>
      </c>
      <c r="E590" s="98" t="n">
        <v>11</v>
      </c>
      <c r="F590" s="190" t="n">
        <v>159.2</v>
      </c>
      <c r="G590" s="100">
        <f>ROUND(F590*E590,2)</f>
        <v/>
      </c>
      <c r="H590" s="184">
        <f>G590/$G$1097</f>
        <v/>
      </c>
      <c r="I590" s="100">
        <f>ROUND(F590*Прил.10!$D$12,2)</f>
        <v/>
      </c>
      <c r="J590" s="100">
        <f>ROUND(I590*E590,2)</f>
        <v/>
      </c>
    </row>
    <row r="591" hidden="1" outlineLevel="1" ht="76.5" customFormat="1" customHeight="1" s="71">
      <c r="A591" s="172" t="n">
        <v>443</v>
      </c>
      <c r="B591" s="96" t="inlineStr">
        <is>
          <t>01.6.03.04-0092</t>
        </is>
      </c>
      <c r="C591" s="171" t="inlineStr">
        <is>
          <t>Линолеум коммерческий гетерогенный: "ТАРКЕТТ ACCZENT MINERAL AS", с антистатическим эффектом (толщина 2 мм, толщина защитного слоя 0,7 мм, класс 34/43, пож. безопасность Г1, В2, РП1, Д2, Т2)</t>
        </is>
      </c>
      <c r="D591" s="172" t="inlineStr">
        <is>
          <t>м2</t>
        </is>
      </c>
      <c r="E591" s="98" t="n">
        <v>18.48</v>
      </c>
      <c r="F591" s="190" t="n">
        <v>94.48</v>
      </c>
      <c r="G591" s="100">
        <f>ROUND(F591*E591,2)</f>
        <v/>
      </c>
      <c r="H591" s="184">
        <f>G591/$G$1097</f>
        <v/>
      </c>
      <c r="I591" s="100">
        <f>ROUND(F591*Прил.10!$D$12,2)</f>
        <v/>
      </c>
      <c r="J591" s="100">
        <f>ROUND(I591*E591,2)</f>
        <v/>
      </c>
    </row>
    <row r="592" hidden="1" outlineLevel="1" ht="38.25" customFormat="1" customHeight="1" s="71">
      <c r="A592" s="172" t="n">
        <v>444</v>
      </c>
      <c r="B592" s="96" t="inlineStr">
        <is>
          <t>19.2.03.02-0120</t>
        </is>
      </c>
      <c r="C592" s="171" t="inlineStr">
        <is>
          <t>Решетки вентиляционные алюминиевые "АРКТОС" типа: АМР, размером 200х400 мм</t>
        </is>
      </c>
      <c r="D592" s="172" t="inlineStr">
        <is>
          <t>шт</t>
        </is>
      </c>
      <c r="E592" s="98" t="n">
        <v>8</v>
      </c>
      <c r="F592" s="190" t="n">
        <v>218.2</v>
      </c>
      <c r="G592" s="100">
        <f>ROUND(F592*E592,2)</f>
        <v/>
      </c>
      <c r="H592" s="184">
        <f>G592/$G$1097</f>
        <v/>
      </c>
      <c r="I592" s="100">
        <f>ROUND(F592*Прил.10!$D$12,2)</f>
        <v/>
      </c>
      <c r="J592" s="100">
        <f>ROUND(I592*E592,2)</f>
        <v/>
      </c>
    </row>
    <row r="593" hidden="1" outlineLevel="1" ht="14.25" customFormat="1" customHeight="1" s="71">
      <c r="A593" s="172" t="n">
        <v>445</v>
      </c>
      <c r="B593" s="96" t="inlineStr">
        <is>
          <t>14.1.06.02-0017</t>
        </is>
      </c>
      <c r="C593" s="171" t="inlineStr">
        <is>
          <t>Клей для плитки КРЕПС "Стандарт"</t>
        </is>
      </c>
      <c r="D593" s="172" t="inlineStr">
        <is>
          <t>т</t>
        </is>
      </c>
      <c r="E593" s="98" t="n">
        <v>0.50148</v>
      </c>
      <c r="F593" s="190" t="n">
        <v>3479.26</v>
      </c>
      <c r="G593" s="100">
        <f>ROUND(F593*E593,2)</f>
        <v/>
      </c>
      <c r="H593" s="184">
        <f>G593/$G$1097</f>
        <v/>
      </c>
      <c r="I593" s="100">
        <f>ROUND(F593*Прил.10!$D$12,2)</f>
        <v/>
      </c>
      <c r="J593" s="100">
        <f>ROUND(I593*E593,2)</f>
        <v/>
      </c>
    </row>
    <row r="594" hidden="1" outlineLevel="1" ht="14.25" customFormat="1" customHeight="1" s="71">
      <c r="A594" s="172" t="n">
        <v>446</v>
      </c>
      <c r="B594" s="96" t="inlineStr">
        <is>
          <t>Прайс из СД ОП</t>
        </is>
      </c>
      <c r="C594" s="171" t="inlineStr">
        <is>
          <t>Врезка прямая 300*150</t>
        </is>
      </c>
      <c r="D594" s="172" t="inlineStr">
        <is>
          <t>шт.</t>
        </is>
      </c>
      <c r="E594" s="98" t="n">
        <v>20</v>
      </c>
      <c r="F594" s="190" t="n">
        <v>86.83</v>
      </c>
      <c r="G594" s="100">
        <f>ROUND(F594*E594,2)</f>
        <v/>
      </c>
      <c r="H594" s="184">
        <f>G594/$G$1097</f>
        <v/>
      </c>
      <c r="I594" s="100">
        <f>ROUND(F594*Прил.10!$D$12,2)</f>
        <v/>
      </c>
      <c r="J594" s="100">
        <f>ROUND(I594*E594,2)</f>
        <v/>
      </c>
    </row>
    <row r="595" hidden="1" outlineLevel="1" ht="38.25" customFormat="1" customHeight="1" s="71">
      <c r="A595" s="172" t="n">
        <v>447</v>
      </c>
      <c r="B595" s="96" t="inlineStr">
        <is>
          <t>18.2.01.04-0001</t>
        </is>
      </c>
      <c r="C595" s="171" t="inlineStr">
        <is>
          <t>Раковины лабораторные керамические шамотированные РЛ, размер 600х400х580 мм</t>
        </is>
      </c>
      <c r="D595" s="172" t="inlineStr">
        <is>
          <t>шт</t>
        </is>
      </c>
      <c r="E595" s="98" t="n">
        <v>2</v>
      </c>
      <c r="F595" s="190" t="n">
        <v>865.6</v>
      </c>
      <c r="G595" s="100">
        <f>ROUND(F595*E595,2)</f>
        <v/>
      </c>
      <c r="H595" s="184">
        <f>G595/$G$1097</f>
        <v/>
      </c>
      <c r="I595" s="100">
        <f>ROUND(F595*Прил.10!$D$12,2)</f>
        <v/>
      </c>
      <c r="J595" s="100">
        <f>ROUND(I595*E595,2)</f>
        <v/>
      </c>
    </row>
    <row r="596" hidden="1" outlineLevel="1" ht="14.25" customFormat="1" customHeight="1" s="71">
      <c r="A596" s="172" t="n">
        <v>448</v>
      </c>
      <c r="B596" s="96" t="inlineStr">
        <is>
          <t>Прайс из СД ОП</t>
        </is>
      </c>
      <c r="C596" s="171" t="inlineStr">
        <is>
          <t>Отвод 90гр. 300*200</t>
        </is>
      </c>
      <c r="D596" s="172" t="inlineStr">
        <is>
          <t>шт.</t>
        </is>
      </c>
      <c r="E596" s="98" t="n">
        <v>6</v>
      </c>
      <c r="F596" s="190" t="n">
        <v>284.02</v>
      </c>
      <c r="G596" s="100">
        <f>ROUND(F596*E596,2)</f>
        <v/>
      </c>
      <c r="H596" s="184">
        <f>G596/$G$1097</f>
        <v/>
      </c>
      <c r="I596" s="100">
        <f>ROUND(F596*Прил.10!$D$12,2)</f>
        <v/>
      </c>
      <c r="J596" s="100">
        <f>ROUND(I596*E596,2)</f>
        <v/>
      </c>
    </row>
    <row r="597" hidden="1" outlineLevel="1" ht="38.25" customFormat="1" customHeight="1" s="71">
      <c r="A597" s="172" t="n">
        <v>449</v>
      </c>
      <c r="B597" s="96" t="inlineStr">
        <is>
          <t>23.2.02.03-0001</t>
        </is>
      </c>
      <c r="C597" s="171" t="inlineStr">
        <is>
          <t>Трубы медные круглого сечения твердые, универсальные в штангах, размером 6х1 мм</t>
        </is>
      </c>
      <c r="D597" s="172" t="inlineStr">
        <is>
          <t>м</t>
        </is>
      </c>
      <c r="E597" s="98" t="n">
        <v>70</v>
      </c>
      <c r="F597" s="190" t="n">
        <v>24.27</v>
      </c>
      <c r="G597" s="100">
        <f>ROUND(F597*E597,2)</f>
        <v/>
      </c>
      <c r="H597" s="184">
        <f>G597/$G$1097</f>
        <v/>
      </c>
      <c r="I597" s="100">
        <f>ROUND(F597*Прил.10!$D$12,2)</f>
        <v/>
      </c>
      <c r="J597" s="100">
        <f>ROUND(I597*E597,2)</f>
        <v/>
      </c>
    </row>
    <row r="598" hidden="1" outlineLevel="1" ht="14.25" customFormat="1" customHeight="1" s="71">
      <c r="A598" s="172" t="n">
        <v>450</v>
      </c>
      <c r="B598" s="96" t="inlineStr">
        <is>
          <t>Прайс из СД ОП</t>
        </is>
      </c>
      <c r="C598" s="171" t="inlineStr">
        <is>
          <t>Врезка прямая 400*200</t>
        </is>
      </c>
      <c r="D598" s="172" t="inlineStr">
        <is>
          <t>шт.</t>
        </is>
      </c>
      <c r="E598" s="98" t="n">
        <v>16</v>
      </c>
      <c r="F598" s="190" t="n">
        <v>105.32</v>
      </c>
      <c r="G598" s="100">
        <f>ROUND(F598*E598,2)</f>
        <v/>
      </c>
      <c r="H598" s="184">
        <f>G598/$G$1097</f>
        <v/>
      </c>
      <c r="I598" s="100">
        <f>ROUND(F598*Прил.10!$D$12,2)</f>
        <v/>
      </c>
      <c r="J598" s="100">
        <f>ROUND(I598*E598,2)</f>
        <v/>
      </c>
    </row>
    <row r="599" hidden="1" outlineLevel="1" ht="25.5" customFormat="1" customHeight="1" s="71">
      <c r="A599" s="172" t="n">
        <v>451</v>
      </c>
      <c r="B599" s="96" t="inlineStr">
        <is>
          <t>07.2.07.04-0007</t>
        </is>
      </c>
      <c r="C599" s="171" t="inlineStr">
        <is>
          <t>Конструкции стальные индивидуальные решетчатые сварные, масса до 0,1 т</t>
        </is>
      </c>
      <c r="D599" s="172" t="inlineStr">
        <is>
          <t>т</t>
        </is>
      </c>
      <c r="E599" s="98" t="n">
        <v>0.142</v>
      </c>
      <c r="F599" s="190" t="n">
        <v>11500</v>
      </c>
      <c r="G599" s="100">
        <f>ROUND(F599*E599,2)</f>
        <v/>
      </c>
      <c r="H599" s="184">
        <f>G599/$G$1097</f>
        <v/>
      </c>
      <c r="I599" s="100">
        <f>ROUND(F599*Прил.10!$D$12,2)</f>
        <v/>
      </c>
      <c r="J599" s="100">
        <f>ROUND(I599*E599,2)</f>
        <v/>
      </c>
    </row>
    <row r="600" hidden="1" outlineLevel="1" ht="25.5" customFormat="1" customHeight="1" s="71">
      <c r="A600" s="172" t="n">
        <v>452</v>
      </c>
      <c r="B600" s="96" t="inlineStr">
        <is>
          <t>999-9950</t>
        </is>
      </c>
      <c r="C600" s="171" t="inlineStr">
        <is>
          <t>Вспомогательные ненормируемые ресурсы (2% от Оплаты труда рабочих)</t>
        </is>
      </c>
      <c r="D600" s="172" t="inlineStr">
        <is>
          <t>руб</t>
        </is>
      </c>
      <c r="E600" s="98" t="n">
        <v>1619.3928544</v>
      </c>
      <c r="F600" s="190" t="n">
        <v>1</v>
      </c>
      <c r="G600" s="100">
        <f>ROUND(F600*E600,2)</f>
        <v/>
      </c>
      <c r="H600" s="184">
        <f>G600/$G$1097</f>
        <v/>
      </c>
      <c r="I600" s="100">
        <f>ROUND(F600*Прил.10!$D$12,2)</f>
        <v/>
      </c>
      <c r="J600" s="100">
        <f>ROUND(I600*E600,2)</f>
        <v/>
      </c>
    </row>
    <row r="601" hidden="1" outlineLevel="1" ht="25.5" customFormat="1" customHeight="1" s="71">
      <c r="A601" s="172" t="n">
        <v>453</v>
      </c>
      <c r="B601" s="96" t="inlineStr">
        <is>
          <t>14.3.02.01-0013</t>
        </is>
      </c>
      <c r="C601" s="171" t="inlineStr">
        <is>
          <t>Краска акриловая: Alpina MATTLATEX, CAPAROL водно-дисперсионная</t>
        </is>
      </c>
      <c r="D601" s="172" t="inlineStr">
        <is>
          <t>т</t>
        </is>
      </c>
      <c r="E601" s="98" t="n">
        <v>0.1592</v>
      </c>
      <c r="F601" s="190" t="n">
        <v>10106.97</v>
      </c>
      <c r="G601" s="100">
        <f>ROUND(F601*E601,2)</f>
        <v/>
      </c>
      <c r="H601" s="184">
        <f>G601/$G$1097</f>
        <v/>
      </c>
      <c r="I601" s="100">
        <f>ROUND(F601*Прил.10!$D$12,2)</f>
        <v/>
      </c>
      <c r="J601" s="100">
        <f>ROUND(I601*E601,2)</f>
        <v/>
      </c>
    </row>
    <row r="602" hidden="1" outlineLevel="1" ht="14.25" customFormat="1" customHeight="1" s="71">
      <c r="A602" s="172" t="n">
        <v>454</v>
      </c>
      <c r="B602" s="96" t="inlineStr">
        <is>
          <t>Прайс из СД ОП</t>
        </is>
      </c>
      <c r="C602" s="171" t="inlineStr">
        <is>
          <t>Врезка прямая 600*200</t>
        </is>
      </c>
      <c r="D602" s="172" t="inlineStr">
        <is>
          <t>шт.</t>
        </is>
      </c>
      <c r="E602" s="98" t="n">
        <v>14</v>
      </c>
      <c r="F602" s="190" t="n">
        <v>114.7</v>
      </c>
      <c r="G602" s="100">
        <f>ROUND(F602*E602,2)</f>
        <v/>
      </c>
      <c r="H602" s="184">
        <f>G602/$G$1097</f>
        <v/>
      </c>
      <c r="I602" s="100">
        <f>ROUND(F602*Прил.10!$D$12,2)</f>
        <v/>
      </c>
      <c r="J602" s="100">
        <f>ROUND(I602*E602,2)</f>
        <v/>
      </c>
    </row>
    <row r="603" hidden="1" outlineLevel="1" ht="38.25" customFormat="1" customHeight="1" s="71">
      <c r="A603" s="172" t="n">
        <v>455</v>
      </c>
      <c r="B603" s="96" t="inlineStr">
        <is>
          <t>19.2.03.02-0142</t>
        </is>
      </c>
      <c r="C603" s="171" t="inlineStr">
        <is>
          <t>Решетки вентиляционные алюминиевые "АРКТОС" типа: АРН размером 500х800 мм</t>
        </is>
      </c>
      <c r="D603" s="172" t="inlineStr">
        <is>
          <t>шт</t>
        </is>
      </c>
      <c r="E603" s="98" t="n">
        <v>2</v>
      </c>
      <c r="F603" s="190" t="n">
        <v>797.51</v>
      </c>
      <c r="G603" s="100">
        <f>ROUND(F603*E603,2)</f>
        <v/>
      </c>
      <c r="H603" s="184">
        <f>G603/$G$1097</f>
        <v/>
      </c>
      <c r="I603" s="100">
        <f>ROUND(F603*Прил.10!$D$12,2)</f>
        <v/>
      </c>
      <c r="J603" s="100">
        <f>ROUND(I603*E603,2)</f>
        <v/>
      </c>
    </row>
    <row r="604" hidden="1" outlineLevel="1" ht="14.25" customFormat="1" customHeight="1" s="71">
      <c r="A604" s="172" t="n">
        <v>456</v>
      </c>
      <c r="B604" s="96" t="inlineStr">
        <is>
          <t>24.1.02.01-0113</t>
        </is>
      </c>
      <c r="C604" s="171" t="inlineStr">
        <is>
          <t>Хомуты для крепления труб</t>
        </is>
      </c>
      <c r="D604" s="172" t="inlineStr">
        <is>
          <t>шт</t>
        </is>
      </c>
      <c r="E604" s="98" t="n">
        <v>197</v>
      </c>
      <c r="F604" s="190" t="n">
        <v>8.09</v>
      </c>
      <c r="G604" s="100">
        <f>ROUND(F604*E604,2)</f>
        <v/>
      </c>
      <c r="H604" s="184">
        <f>G604/$G$1097</f>
        <v/>
      </c>
      <c r="I604" s="100">
        <f>ROUND(F604*Прил.10!$D$12,2)</f>
        <v/>
      </c>
      <c r="J604" s="100">
        <f>ROUND(I604*E604,2)</f>
        <v/>
      </c>
    </row>
    <row r="605" hidden="1" outlineLevel="1" ht="25.5" customFormat="1" customHeight="1" s="71">
      <c r="A605" s="172" t="n">
        <v>457</v>
      </c>
      <c r="B605" s="96" t="inlineStr">
        <is>
          <t>01.7.15.04-0054</t>
        </is>
      </c>
      <c r="C605" s="171" t="inlineStr">
        <is>
          <t>Винты самонарезающие, оцинкованные, размер 4х12 мм</t>
        </is>
      </c>
      <c r="D605" s="172" t="inlineStr">
        <is>
          <t>т</t>
        </is>
      </c>
      <c r="E605" s="98" t="n">
        <v>0.0479257</v>
      </c>
      <c r="F605" s="190" t="n">
        <v>33180</v>
      </c>
      <c r="G605" s="100">
        <f>ROUND(F605*E605,2)</f>
        <v/>
      </c>
      <c r="H605" s="184">
        <f>G605/$G$1097</f>
        <v/>
      </c>
      <c r="I605" s="100">
        <f>ROUND(F605*Прил.10!$D$12,2)</f>
        <v/>
      </c>
      <c r="J605" s="100">
        <f>ROUND(I605*E605,2)</f>
        <v/>
      </c>
    </row>
    <row r="606" hidden="1" outlineLevel="1" ht="14.25" customFormat="1" customHeight="1" s="71">
      <c r="A606" s="172" t="n">
        <v>458</v>
      </c>
      <c r="B606" s="96" t="inlineStr">
        <is>
          <t>Прайс из СД ОП</t>
        </is>
      </c>
      <c r="C606" s="171" t="inlineStr">
        <is>
          <t>Отвод 90гр 800*400</t>
        </is>
      </c>
      <c r="D606" s="172" t="inlineStr">
        <is>
          <t>шт.</t>
        </is>
      </c>
      <c r="E606" s="98" t="n">
        <v>4</v>
      </c>
      <c r="F606" s="190" t="n">
        <v>395.64</v>
      </c>
      <c r="G606" s="100">
        <f>ROUND(F606*E606,2)</f>
        <v/>
      </c>
      <c r="H606" s="184">
        <f>G606/$G$1097</f>
        <v/>
      </c>
      <c r="I606" s="100">
        <f>ROUND(F606*Прил.10!$D$12,2)</f>
        <v/>
      </c>
      <c r="J606" s="100">
        <f>ROUND(I606*E606,2)</f>
        <v/>
      </c>
    </row>
    <row r="607" hidden="1" outlineLevel="1" ht="25.5" customFormat="1" customHeight="1" s="71">
      <c r="A607" s="172" t="n">
        <v>459</v>
      </c>
      <c r="B607" s="96" t="inlineStr">
        <is>
          <t>Прайс из СД ОП</t>
        </is>
      </c>
      <c r="C607" s="171" t="inlineStr">
        <is>
          <t>Решетка наружная шумопоглощающая: 1200х600</t>
        </is>
      </c>
      <c r="D607" s="172" t="inlineStr">
        <is>
          <t>шт.</t>
        </is>
      </c>
      <c r="E607" s="98" t="n">
        <v>2</v>
      </c>
      <c r="F607" s="190" t="n">
        <v>781.74</v>
      </c>
      <c r="G607" s="100">
        <f>ROUND(F607*E607,2)</f>
        <v/>
      </c>
      <c r="H607" s="184">
        <f>G607/$G$1097</f>
        <v/>
      </c>
      <c r="I607" s="100">
        <f>ROUND(F607*Прил.10!$D$12,2)</f>
        <v/>
      </c>
      <c r="J607" s="100">
        <f>ROUND(I607*E607,2)</f>
        <v/>
      </c>
    </row>
    <row r="608" hidden="1" outlineLevel="1" ht="25.5" customFormat="1" customHeight="1" s="71">
      <c r="A608" s="172" t="n">
        <v>460</v>
      </c>
      <c r="B608" s="96" t="inlineStr">
        <is>
          <t>20.2.12.03-0013</t>
        </is>
      </c>
      <c r="C608" s="171" t="inlineStr">
        <is>
          <t>Трубы гибкие гофрированные из ПВХ, диаметр 32 мм</t>
        </is>
      </c>
      <c r="D608" s="172" t="inlineStr">
        <is>
          <t>м</t>
        </is>
      </c>
      <c r="E608" s="98" t="n">
        <v>500</v>
      </c>
      <c r="F608" s="190" t="n">
        <v>3.1</v>
      </c>
      <c r="G608" s="100">
        <f>ROUND(F608*E608,2)</f>
        <v/>
      </c>
      <c r="H608" s="184">
        <f>G608/$G$1097</f>
        <v/>
      </c>
      <c r="I608" s="100">
        <f>ROUND(F608*Прил.10!$D$12,2)</f>
        <v/>
      </c>
      <c r="J608" s="100">
        <f>ROUND(I608*E608,2)</f>
        <v/>
      </c>
    </row>
    <row r="609" hidden="1" outlineLevel="1" ht="14.25" customFormat="1" customHeight="1" s="71">
      <c r="A609" s="172" t="n">
        <v>461</v>
      </c>
      <c r="B609" s="96" t="inlineStr">
        <is>
          <t>Прайс из СД ОП</t>
        </is>
      </c>
      <c r="C609" s="171" t="inlineStr">
        <is>
          <t>Отвод 90гр. 350*350</t>
        </is>
      </c>
      <c r="D609" s="172" t="inlineStr">
        <is>
          <t>шт.</t>
        </is>
      </c>
      <c r="E609" s="98" t="n">
        <v>4</v>
      </c>
      <c r="F609" s="190" t="n">
        <v>385.84</v>
      </c>
      <c r="G609" s="100">
        <f>ROUND(F609*E609,2)</f>
        <v/>
      </c>
      <c r="H609" s="184">
        <f>G609/$G$1097</f>
        <v/>
      </c>
      <c r="I609" s="100">
        <f>ROUND(F609*Прил.10!$D$12,2)</f>
        <v/>
      </c>
      <c r="J609" s="100">
        <f>ROUND(I609*E609,2)</f>
        <v/>
      </c>
    </row>
    <row r="610" hidden="1" outlineLevel="1" ht="14.25" customFormat="1" customHeight="1" s="71">
      <c r="A610" s="172" t="n">
        <v>462</v>
      </c>
      <c r="B610" s="96" t="inlineStr">
        <is>
          <t>Прайс из СД ОП</t>
        </is>
      </c>
      <c r="C610" s="171" t="inlineStr">
        <is>
          <t>Решетка приточная АМР-М 500х300</t>
        </is>
      </c>
      <c r="D610" s="172" t="inlineStr">
        <is>
          <t>шт</t>
        </is>
      </c>
      <c r="E610" s="98" t="n">
        <v>5</v>
      </c>
      <c r="F610" s="190" t="n">
        <v>306.07</v>
      </c>
      <c r="G610" s="100">
        <f>ROUND(F610*E610,2)</f>
        <v/>
      </c>
      <c r="H610" s="184">
        <f>G610/$G$1097</f>
        <v/>
      </c>
      <c r="I610" s="100">
        <f>ROUND(F610*Прил.10!$D$12,2)</f>
        <v/>
      </c>
      <c r="J610" s="100">
        <f>ROUND(I610*E610,2)</f>
        <v/>
      </c>
    </row>
    <row r="611" hidden="1" outlineLevel="1" ht="14.25" customFormat="1" customHeight="1" s="71">
      <c r="A611" s="172" t="n">
        <v>463</v>
      </c>
      <c r="B611" s="96" t="inlineStr">
        <is>
          <t>18.3.01.03-0001</t>
        </is>
      </c>
      <c r="C611" s="171" t="inlineStr">
        <is>
          <t>Рукав поливочный, диаметр 25 мм</t>
        </is>
      </c>
      <c r="D611" s="172" t="inlineStr">
        <is>
          <t>м</t>
        </is>
      </c>
      <c r="E611" s="98" t="n">
        <v>40</v>
      </c>
      <c r="F611" s="190" t="n">
        <v>38</v>
      </c>
      <c r="G611" s="100">
        <f>ROUND(F611*E611,2)</f>
        <v/>
      </c>
      <c r="H611" s="184">
        <f>G611/$G$1097</f>
        <v/>
      </c>
      <c r="I611" s="100">
        <f>ROUND(F611*Прил.10!$D$12,2)</f>
        <v/>
      </c>
      <c r="J611" s="100">
        <f>ROUND(I611*E611,2)</f>
        <v/>
      </c>
    </row>
    <row r="612" hidden="1" outlineLevel="1" ht="25.5" customFormat="1" customHeight="1" s="71">
      <c r="A612" s="172" t="n">
        <v>464</v>
      </c>
      <c r="B612" s="96" t="inlineStr">
        <is>
          <t>Прайс из СД ОП</t>
        </is>
      </c>
      <c r="C612" s="171" t="inlineStr">
        <is>
          <t>Кабель силовой марки: ВБШвнг(А)-LS, с числом жил - 2 и сечением 35 мм2</t>
        </is>
      </c>
      <c r="D612" s="172" t="inlineStr">
        <is>
          <t>км</t>
        </is>
      </c>
      <c r="E612" s="98" t="n">
        <v>0.0357</v>
      </c>
      <c r="F612" s="190" t="n">
        <v>41810.89</v>
      </c>
      <c r="G612" s="100">
        <f>ROUND(F612*E612,2)</f>
        <v/>
      </c>
      <c r="H612" s="184">
        <f>G612/$G$1097</f>
        <v/>
      </c>
      <c r="I612" s="100">
        <f>ROUND(F612*Прил.10!$D$12,2)</f>
        <v/>
      </c>
      <c r="J612" s="100">
        <f>ROUND(I612*E612,2)</f>
        <v/>
      </c>
    </row>
    <row r="613" hidden="1" outlineLevel="1" ht="38.25" customFormat="1" customHeight="1" s="71">
      <c r="A613" s="172" t="n">
        <v>465</v>
      </c>
      <c r="B613" s="96" t="inlineStr">
        <is>
          <t>19.3.01.02-0060</t>
        </is>
      </c>
      <c r="C613" s="171" t="inlineStr">
        <is>
          <t>Заслонки воздушные унифицированные ручного управления РК-302-07, размер 500х200 мм</t>
        </is>
      </c>
      <c r="D613" s="172" t="inlineStr">
        <is>
          <t>шт</t>
        </is>
      </c>
      <c r="E613" s="98" t="n">
        <v>4</v>
      </c>
      <c r="F613" s="190" t="n">
        <v>371.01</v>
      </c>
      <c r="G613" s="100">
        <f>ROUND(F613*E613,2)</f>
        <v/>
      </c>
      <c r="H613" s="184">
        <f>G613/$G$1097</f>
        <v/>
      </c>
      <c r="I613" s="100">
        <f>ROUND(F613*Прил.10!$D$12,2)</f>
        <v/>
      </c>
      <c r="J613" s="100">
        <f>ROUND(I613*E613,2)</f>
        <v/>
      </c>
    </row>
    <row r="614" hidden="1" outlineLevel="1" ht="38.25" customFormat="1" customHeight="1" s="71">
      <c r="A614" s="172" t="n">
        <v>466</v>
      </c>
      <c r="B614" s="96" t="inlineStr">
        <is>
          <t>01.7.06.05-0041</t>
        </is>
      </c>
      <c r="C614" s="171" t="inlineStr">
        <is>
          <t>Лента изоляционная прорезиненная односторонняя, ширина 20 мм, толщина 0,25-0,35 мм</t>
        </is>
      </c>
      <c r="D614" s="172" t="inlineStr">
        <is>
          <t>кг</t>
        </is>
      </c>
      <c r="E614" s="98" t="n">
        <v>48.5449</v>
      </c>
      <c r="F614" s="190" t="n">
        <v>30.4</v>
      </c>
      <c r="G614" s="100">
        <f>ROUND(F614*E614,2)</f>
        <v/>
      </c>
      <c r="H614" s="184">
        <f>G614/$G$1097</f>
        <v/>
      </c>
      <c r="I614" s="100">
        <f>ROUND(F614*Прил.10!$D$12,2)</f>
        <v/>
      </c>
      <c r="J614" s="100">
        <f>ROUND(I614*E614,2)</f>
        <v/>
      </c>
    </row>
    <row r="615" hidden="1" outlineLevel="1" ht="14.25" customFormat="1" customHeight="1" s="71">
      <c r="A615" s="172" t="n">
        <v>467</v>
      </c>
      <c r="B615" s="96" t="inlineStr">
        <is>
          <t>01.7.15.07-0082</t>
        </is>
      </c>
      <c r="C615" s="171" t="inlineStr">
        <is>
          <t>Дюбель-гвозди, размер 6х39 мм</t>
        </is>
      </c>
      <c r="D615" s="172" t="inlineStr">
        <is>
          <t>100 шт</t>
        </is>
      </c>
      <c r="E615" s="98" t="n">
        <v>21.050188</v>
      </c>
      <c r="F615" s="190" t="n">
        <v>70</v>
      </c>
      <c r="G615" s="100">
        <f>ROUND(F615*E615,2)</f>
        <v/>
      </c>
      <c r="H615" s="184">
        <f>G615/$G$1097</f>
        <v/>
      </c>
      <c r="I615" s="100">
        <f>ROUND(F615*Прил.10!$D$12,2)</f>
        <v/>
      </c>
      <c r="J615" s="100">
        <f>ROUND(I615*E615,2)</f>
        <v/>
      </c>
    </row>
    <row r="616" hidden="1" outlineLevel="1" ht="38.25" customFormat="1" customHeight="1" s="71">
      <c r="A616" s="172" t="n">
        <v>468</v>
      </c>
      <c r="B616" s="96" t="inlineStr">
        <is>
          <t>11.1.03.05-0084</t>
        </is>
      </c>
      <c r="C616" s="171" t="inlineStr">
        <is>
          <t>Доска необрезная, хвойных пород, длина 4-6,5 м, все ширины, толщина 44 мм и более, сорт II</t>
        </is>
      </c>
      <c r="D616" s="172" t="inlineStr">
        <is>
          <t>м3</t>
        </is>
      </c>
      <c r="E616" s="98" t="n">
        <v>1.7676</v>
      </c>
      <c r="F616" s="190" t="n">
        <v>832.7</v>
      </c>
      <c r="G616" s="100">
        <f>ROUND(F616*E616,2)</f>
        <v/>
      </c>
      <c r="H616" s="184">
        <f>G616/$G$1097</f>
        <v/>
      </c>
      <c r="I616" s="100">
        <f>ROUND(F616*Прил.10!$D$12,2)</f>
        <v/>
      </c>
      <c r="J616" s="100">
        <f>ROUND(I616*E616,2)</f>
        <v/>
      </c>
    </row>
    <row r="617" hidden="1" outlineLevel="1" ht="38.25" customFormat="1" customHeight="1" s="71">
      <c r="A617" s="172" t="n">
        <v>469</v>
      </c>
      <c r="B617" s="96" t="inlineStr">
        <is>
          <t>19.3.01.02-0045</t>
        </is>
      </c>
      <c r="C617" s="171" t="inlineStr">
        <is>
          <t>Заслонки воздушные унифицированные ручного управления РК-300-05, диаметр 200 мм</t>
        </is>
      </c>
      <c r="D617" s="172" t="inlineStr">
        <is>
          <t>шт</t>
        </is>
      </c>
      <c r="E617" s="98" t="n">
        <v>5</v>
      </c>
      <c r="F617" s="190" t="n">
        <v>291.68</v>
      </c>
      <c r="G617" s="100">
        <f>ROUND(F617*E617,2)</f>
        <v/>
      </c>
      <c r="H617" s="184">
        <f>G617/$G$1097</f>
        <v/>
      </c>
      <c r="I617" s="100">
        <f>ROUND(F617*Прил.10!$D$12,2)</f>
        <v/>
      </c>
      <c r="J617" s="100">
        <f>ROUND(I617*E617,2)</f>
        <v/>
      </c>
    </row>
    <row r="618" hidden="1" outlineLevel="1" ht="14.25" customFormat="1" customHeight="1" s="71">
      <c r="A618" s="172" t="n">
        <v>470</v>
      </c>
      <c r="B618" s="96" t="inlineStr">
        <is>
          <t>Прайс из СД ОП</t>
        </is>
      </c>
      <c r="C618" s="171" t="inlineStr">
        <is>
          <t>Отвод 60гр. 450*450</t>
        </is>
      </c>
      <c r="D618" s="172" t="inlineStr">
        <is>
          <t>шт.</t>
        </is>
      </c>
      <c r="E618" s="98" t="n">
        <v>4</v>
      </c>
      <c r="F618" s="190" t="n">
        <v>360.49</v>
      </c>
      <c r="G618" s="100">
        <f>ROUND(F618*E618,2)</f>
        <v/>
      </c>
      <c r="H618" s="184">
        <f>G618/$G$1097</f>
        <v/>
      </c>
      <c r="I618" s="100">
        <f>ROUND(F618*Прил.10!$D$12,2)</f>
        <v/>
      </c>
      <c r="J618" s="100">
        <f>ROUND(I618*E618,2)</f>
        <v/>
      </c>
    </row>
    <row r="619" hidden="1" outlineLevel="1" ht="14.25" customFormat="1" customHeight="1" s="71">
      <c r="A619" s="172" t="n">
        <v>471</v>
      </c>
      <c r="B619" s="96" t="inlineStr">
        <is>
          <t>Прайс из СД ОП</t>
        </is>
      </c>
      <c r="C619" s="171" t="inlineStr">
        <is>
          <t>Врезка прямая 500*200</t>
        </is>
      </c>
      <c r="D619" s="172" t="inlineStr">
        <is>
          <t>шт.</t>
        </is>
      </c>
      <c r="E619" s="98" t="n">
        <v>12</v>
      </c>
      <c r="F619" s="190" t="n">
        <v>119.18</v>
      </c>
      <c r="G619" s="100">
        <f>ROUND(F619*E619,2)</f>
        <v/>
      </c>
      <c r="H619" s="184">
        <f>G619/$G$1097</f>
        <v/>
      </c>
      <c r="I619" s="100">
        <f>ROUND(F619*Прил.10!$D$12,2)</f>
        <v/>
      </c>
      <c r="J619" s="100">
        <f>ROUND(I619*E619,2)</f>
        <v/>
      </c>
    </row>
    <row r="620" hidden="1" outlineLevel="1" ht="51" customFormat="1" customHeight="1" s="71">
      <c r="A620" s="172" t="n">
        <v>472</v>
      </c>
      <c r="B620" s="96" t="inlineStr">
        <is>
          <t>07.1.03.05-0011</t>
        </is>
      </c>
      <c r="C620" s="17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620" s="172" t="inlineStr">
        <is>
          <t>т</t>
        </is>
      </c>
      <c r="E620" s="98" t="n">
        <v>0.111</v>
      </c>
      <c r="F620" s="190" t="n">
        <v>12877.24</v>
      </c>
      <c r="G620" s="100">
        <f>ROUND(F620*E620,2)</f>
        <v/>
      </c>
      <c r="H620" s="184">
        <f>G620/$G$1097</f>
        <v/>
      </c>
      <c r="I620" s="100">
        <f>ROUND(F620*Прил.10!$D$12,2)</f>
        <v/>
      </c>
      <c r="J620" s="100">
        <f>ROUND(I620*E620,2)</f>
        <v/>
      </c>
    </row>
    <row r="621" hidden="1" outlineLevel="1" ht="25.5" customFormat="1" customHeight="1" s="71">
      <c r="A621" s="172" t="n">
        <v>473</v>
      </c>
      <c r="B621" s="96" t="inlineStr">
        <is>
          <t>04.1.02.01-0006</t>
        </is>
      </c>
      <c r="C621" s="171" t="inlineStr">
        <is>
          <t>Смеси бетонные мелкозернистого бетона (БСМ), класс B15 (М200)</t>
        </is>
      </c>
      <c r="D621" s="172" t="inlineStr">
        <is>
          <t>м3</t>
        </is>
      </c>
      <c r="E621" s="98" t="n">
        <v>2.91</v>
      </c>
      <c r="F621" s="190" t="n">
        <v>490</v>
      </c>
      <c r="G621" s="100">
        <f>ROUND(F621*E621,2)</f>
        <v/>
      </c>
      <c r="H621" s="184">
        <f>G621/$G$1097</f>
        <v/>
      </c>
      <c r="I621" s="100">
        <f>ROUND(F621*Прил.10!$D$12,2)</f>
        <v/>
      </c>
      <c r="J621" s="100">
        <f>ROUND(I621*E621,2)</f>
        <v/>
      </c>
    </row>
    <row r="622" hidden="1" outlineLevel="1" ht="14.25" customFormat="1" customHeight="1" s="71">
      <c r="A622" s="172" t="n">
        <v>474</v>
      </c>
      <c r="B622" s="96" t="inlineStr">
        <is>
          <t>Прайс из СД ОП</t>
        </is>
      </c>
      <c r="C622" s="171" t="inlineStr">
        <is>
          <t>Переход. 1944*1310/1500*1500</t>
        </is>
      </c>
      <c r="D622" s="172" t="inlineStr">
        <is>
          <t>шт.</t>
        </is>
      </c>
      <c r="E622" s="98" t="n">
        <v>2</v>
      </c>
      <c r="F622" s="190" t="n">
        <v>711.95</v>
      </c>
      <c r="G622" s="100">
        <f>ROUND(F622*E622,2)</f>
        <v/>
      </c>
      <c r="H622" s="184">
        <f>G622/$G$1097</f>
        <v/>
      </c>
      <c r="I622" s="100">
        <f>ROUND(F622*Прил.10!$D$12,2)</f>
        <v/>
      </c>
      <c r="J622" s="100">
        <f>ROUND(I622*E622,2)</f>
        <v/>
      </c>
    </row>
    <row r="623" hidden="1" outlineLevel="1" ht="14.25" customFormat="1" customHeight="1" s="71">
      <c r="A623" s="172" t="n">
        <v>475</v>
      </c>
      <c r="B623" s="96" t="inlineStr">
        <is>
          <t>14.5.01.10-0003</t>
        </is>
      </c>
      <c r="C623" s="171" t="inlineStr">
        <is>
          <t>Пена монтажная</t>
        </is>
      </c>
      <c r="D623" s="172" t="inlineStr">
        <is>
          <t>л</t>
        </is>
      </c>
      <c r="E623" s="98" t="n">
        <v>30.000159</v>
      </c>
      <c r="F623" s="190" t="n">
        <v>46.86</v>
      </c>
      <c r="G623" s="100">
        <f>ROUND(F623*E623,2)</f>
        <v/>
      </c>
      <c r="H623" s="184">
        <f>G623/$G$1097</f>
        <v/>
      </c>
      <c r="I623" s="100">
        <f>ROUND(F623*Прил.10!$D$12,2)</f>
        <v/>
      </c>
      <c r="J623" s="100">
        <f>ROUND(I623*E623,2)</f>
        <v/>
      </c>
    </row>
    <row r="624" hidden="1" outlineLevel="1" ht="14.25" customFormat="1" customHeight="1" s="71">
      <c r="A624" s="172" t="n">
        <v>476</v>
      </c>
      <c r="B624" s="96" t="inlineStr">
        <is>
          <t>Прайс из СД ОП</t>
        </is>
      </c>
      <c r="C624" s="171" t="inlineStr">
        <is>
          <t>Переход. ф250/ф160</t>
        </is>
      </c>
      <c r="D624" s="172" t="inlineStr">
        <is>
          <t>шт.</t>
        </is>
      </c>
      <c r="E624" s="98" t="n">
        <v>15</v>
      </c>
      <c r="F624" s="190" t="n">
        <v>93.41</v>
      </c>
      <c r="G624" s="100">
        <f>ROUND(F624*E624,2)</f>
        <v/>
      </c>
      <c r="H624" s="184">
        <f>G624/$G$1097</f>
        <v/>
      </c>
      <c r="I624" s="100">
        <f>ROUND(F624*Прил.10!$D$12,2)</f>
        <v/>
      </c>
      <c r="J624" s="100">
        <f>ROUND(I624*E624,2)</f>
        <v/>
      </c>
    </row>
    <row r="625" hidden="1" outlineLevel="1" ht="14.25" customFormat="1" customHeight="1" s="71">
      <c r="A625" s="172" t="n">
        <v>477</v>
      </c>
      <c r="B625" s="96" t="inlineStr">
        <is>
          <t>Прайс из СД ОП</t>
        </is>
      </c>
      <c r="C625" s="171" t="inlineStr">
        <is>
          <t>Врезка прямая 200*100</t>
        </is>
      </c>
      <c r="D625" s="172" t="inlineStr">
        <is>
          <t>шт.</t>
        </is>
      </c>
      <c r="E625" s="98" t="n">
        <v>20</v>
      </c>
      <c r="F625" s="190" t="n">
        <v>69.88</v>
      </c>
      <c r="G625" s="100">
        <f>ROUND(F625*E625,2)</f>
        <v/>
      </c>
      <c r="H625" s="184">
        <f>G625/$G$1097</f>
        <v/>
      </c>
      <c r="I625" s="100">
        <f>ROUND(F625*Прил.10!$D$12,2)</f>
        <v/>
      </c>
      <c r="J625" s="100">
        <f>ROUND(I625*E625,2)</f>
        <v/>
      </c>
    </row>
    <row r="626" hidden="1" outlineLevel="1" ht="25.5" customFormat="1" customHeight="1" s="71">
      <c r="A626" s="172" t="n">
        <v>478</v>
      </c>
      <c r="B626" s="96" t="inlineStr">
        <is>
          <t>03.1.02.03-0011</t>
        </is>
      </c>
      <c r="C626" s="171" t="inlineStr">
        <is>
          <t>Известь строительная негашеная комовая, сорт I</t>
        </is>
      </c>
      <c r="D626" s="172" t="inlineStr">
        <is>
          <t>т</t>
        </is>
      </c>
      <c r="E626" s="98" t="n">
        <v>1.899603</v>
      </c>
      <c r="F626" s="190" t="n">
        <v>734.5</v>
      </c>
      <c r="G626" s="100">
        <f>ROUND(F626*E626,2)</f>
        <v/>
      </c>
      <c r="H626" s="184">
        <f>G626/$G$1097</f>
        <v/>
      </c>
      <c r="I626" s="100">
        <f>ROUND(F626*Прил.10!$D$12,2)</f>
        <v/>
      </c>
      <c r="J626" s="100">
        <f>ROUND(I626*E626,2)</f>
        <v/>
      </c>
    </row>
    <row r="627" hidden="1" outlineLevel="1" ht="14.25" customFormat="1" customHeight="1" s="71">
      <c r="A627" s="172" t="n">
        <v>479</v>
      </c>
      <c r="B627" s="96" t="inlineStr">
        <is>
          <t>Прайс из СД ОП</t>
        </is>
      </c>
      <c r="C627" s="171" t="inlineStr">
        <is>
          <t>Переход. ф200/ф160</t>
        </is>
      </c>
      <c r="D627" s="172" t="inlineStr">
        <is>
          <t>шт.</t>
        </is>
      </c>
      <c r="E627" s="98" t="n">
        <v>21</v>
      </c>
      <c r="F627" s="190" t="n">
        <v>65.54000000000001</v>
      </c>
      <c r="G627" s="100">
        <f>ROUND(F627*E627,2)</f>
        <v/>
      </c>
      <c r="H627" s="184">
        <f>G627/$G$1097</f>
        <v/>
      </c>
      <c r="I627" s="100">
        <f>ROUND(F627*Прил.10!$D$12,2)</f>
        <v/>
      </c>
      <c r="J627" s="100">
        <f>ROUND(I627*E627,2)</f>
        <v/>
      </c>
    </row>
    <row r="628" hidden="1" outlineLevel="1" ht="25.5" customFormat="1" customHeight="1" s="71">
      <c r="A628" s="172" t="n">
        <v>480</v>
      </c>
      <c r="B628" s="96" t="inlineStr">
        <is>
          <t>08.1.02.01-0001</t>
        </is>
      </c>
      <c r="C628" s="171" t="inlineStr">
        <is>
          <t>Воронка водосточная из оцинкованной стали толщиной 0,5 мм, диаметр 100 мм</t>
        </is>
      </c>
      <c r="D628" s="172" t="inlineStr">
        <is>
          <t>шт</t>
        </is>
      </c>
      <c r="E628" s="98" t="n">
        <v>4</v>
      </c>
      <c r="F628" s="190" t="n">
        <v>344</v>
      </c>
      <c r="G628" s="100">
        <f>ROUND(F628*E628,2)</f>
        <v/>
      </c>
      <c r="H628" s="184">
        <f>G628/$G$1097</f>
        <v/>
      </c>
      <c r="I628" s="100">
        <f>ROUND(F628*Прил.10!$D$12,2)</f>
        <v/>
      </c>
      <c r="J628" s="100">
        <f>ROUND(I628*E628,2)</f>
        <v/>
      </c>
    </row>
    <row r="629" hidden="1" outlineLevel="1" ht="25.5" customFormat="1" customHeight="1" s="71">
      <c r="A629" s="172" t="n">
        <v>481</v>
      </c>
      <c r="B629" s="96" t="inlineStr">
        <is>
          <t>19.4.02.04-1010</t>
        </is>
      </c>
      <c r="C629" s="171" t="inlineStr">
        <is>
          <t>Шумоглушители для круглых воздуховодов 160/900</t>
        </is>
      </c>
      <c r="D629" s="172" t="inlineStr">
        <is>
          <t>шт</t>
        </is>
      </c>
      <c r="E629" s="98" t="n">
        <v>2</v>
      </c>
      <c r="F629" s="190" t="n">
        <v>681.9</v>
      </c>
      <c r="G629" s="100">
        <f>ROUND(F629*E629,2)</f>
        <v/>
      </c>
      <c r="H629" s="184">
        <f>G629/$G$1097</f>
        <v/>
      </c>
      <c r="I629" s="100">
        <f>ROUND(F629*Прил.10!$D$12,2)</f>
        <v/>
      </c>
      <c r="J629" s="100">
        <f>ROUND(I629*E629,2)</f>
        <v/>
      </c>
    </row>
    <row r="630" hidden="1" outlineLevel="1" ht="14.25" customFormat="1" customHeight="1" s="71">
      <c r="A630" s="172" t="n">
        <v>482</v>
      </c>
      <c r="B630" s="96" t="inlineStr">
        <is>
          <t>Прайс из СД ОП</t>
        </is>
      </c>
      <c r="C630" s="171" t="inlineStr">
        <is>
          <t>Отвод 90гр. 300*300</t>
        </is>
      </c>
      <c r="D630" s="172" t="inlineStr">
        <is>
          <t>шт.</t>
        </is>
      </c>
      <c r="E630" s="98" t="n">
        <v>4</v>
      </c>
      <c r="F630" s="190" t="n">
        <v>337.94</v>
      </c>
      <c r="G630" s="100">
        <f>ROUND(F630*E630,2)</f>
        <v/>
      </c>
      <c r="H630" s="184">
        <f>G630/$G$1097</f>
        <v/>
      </c>
      <c r="I630" s="100">
        <f>ROUND(F630*Прил.10!$D$12,2)</f>
        <v/>
      </c>
      <c r="J630" s="100">
        <f>ROUND(I630*E630,2)</f>
        <v/>
      </c>
    </row>
    <row r="631" hidden="1" outlineLevel="1" ht="51" customFormat="1" customHeight="1" s="71">
      <c r="A631" s="172" t="n">
        <v>483</v>
      </c>
      <c r="B631" s="96" t="inlineStr">
        <is>
          <t>08.1.02.13-0011</t>
        </is>
      </c>
      <c r="C631" s="171" t="inlineStr">
        <is>
          <t>Рукава металлические из стальной оцинкованной ленты, негерметичные, простого профиля, РЗ-ЦХ, диаметр условный 32 мм</t>
        </is>
      </c>
      <c r="D631" s="172" t="inlineStr">
        <is>
          <t>м</t>
        </is>
      </c>
      <c r="E631" s="98" t="n">
        <v>100</v>
      </c>
      <c r="F631" s="190" t="n">
        <v>13.25</v>
      </c>
      <c r="G631" s="100">
        <f>ROUND(F631*E631,2)</f>
        <v/>
      </c>
      <c r="H631" s="184">
        <f>G631/$G$1097</f>
        <v/>
      </c>
      <c r="I631" s="100">
        <f>ROUND(F631*Прил.10!$D$12,2)</f>
        <v/>
      </c>
      <c r="J631" s="100">
        <f>ROUND(I631*E631,2)</f>
        <v/>
      </c>
    </row>
    <row r="632" hidden="1" outlineLevel="1" ht="14.25" customFormat="1" customHeight="1" s="71">
      <c r="A632" s="172" t="n">
        <v>484</v>
      </c>
      <c r="B632" s="96" t="inlineStr">
        <is>
          <t>12.2.01.01-0021</t>
        </is>
      </c>
      <c r="C632" s="171" t="inlineStr">
        <is>
          <t>Клипсы (зажимы)</t>
        </is>
      </c>
      <c r="D632" s="172" t="inlineStr">
        <is>
          <t>100 шт</t>
        </is>
      </c>
      <c r="E632" s="98" t="n">
        <v>13.5</v>
      </c>
      <c r="F632" s="190" t="n">
        <v>98</v>
      </c>
      <c r="G632" s="100">
        <f>ROUND(F632*E632,2)</f>
        <v/>
      </c>
      <c r="H632" s="184">
        <f>G632/$G$1097</f>
        <v/>
      </c>
      <c r="I632" s="100">
        <f>ROUND(F632*Прил.10!$D$12,2)</f>
        <v/>
      </c>
      <c r="J632" s="100">
        <f>ROUND(I632*E632,2)</f>
        <v/>
      </c>
    </row>
    <row r="633" hidden="1" outlineLevel="1" ht="14.25" customFormat="1" customHeight="1" s="71">
      <c r="A633" s="172" t="n">
        <v>485</v>
      </c>
      <c r="B633" s="96" t="inlineStr">
        <is>
          <t>Прайс из СД ОП</t>
        </is>
      </c>
      <c r="C633" s="171" t="inlineStr">
        <is>
          <t>Решетка приточная АДР-М 400х150</t>
        </is>
      </c>
      <c r="D633" s="172" t="inlineStr">
        <is>
          <t>шт</t>
        </is>
      </c>
      <c r="E633" s="98" t="n">
        <v>8</v>
      </c>
      <c r="F633" s="190" t="n">
        <v>163.89</v>
      </c>
      <c r="G633" s="100">
        <f>ROUND(F633*E633,2)</f>
        <v/>
      </c>
      <c r="H633" s="184">
        <f>G633/$G$1097</f>
        <v/>
      </c>
      <c r="I633" s="100">
        <f>ROUND(F633*Прил.10!$D$12,2)</f>
        <v/>
      </c>
      <c r="J633" s="100">
        <f>ROUND(I633*E633,2)</f>
        <v/>
      </c>
    </row>
    <row r="634" hidden="1" outlineLevel="1" ht="14.25" customFormat="1" customHeight="1" s="71">
      <c r="A634" s="172" t="n">
        <v>486</v>
      </c>
      <c r="B634" s="96" t="inlineStr">
        <is>
          <t>14.2.04.03-0015</t>
        </is>
      </c>
      <c r="C634" s="171" t="inlineStr">
        <is>
          <t>Смола эпоксидная ЭД-20</t>
        </is>
      </c>
      <c r="D634" s="172" t="inlineStr">
        <is>
          <t>т</t>
        </is>
      </c>
      <c r="E634" s="98" t="n">
        <v>0.0243653</v>
      </c>
      <c r="F634" s="190" t="n">
        <v>53562</v>
      </c>
      <c r="G634" s="100">
        <f>ROUND(F634*E634,2)</f>
        <v/>
      </c>
      <c r="H634" s="184">
        <f>G634/$G$1097</f>
        <v/>
      </c>
      <c r="I634" s="100">
        <f>ROUND(F634*Прил.10!$D$12,2)</f>
        <v/>
      </c>
      <c r="J634" s="100">
        <f>ROUND(I634*E634,2)</f>
        <v/>
      </c>
    </row>
    <row r="635" hidden="1" outlineLevel="1" ht="14.25" customFormat="1" customHeight="1" s="71">
      <c r="A635" s="172" t="n">
        <v>487</v>
      </c>
      <c r="B635" s="96" t="inlineStr">
        <is>
          <t>Прайс из СД ОП</t>
        </is>
      </c>
      <c r="C635" s="171" t="inlineStr">
        <is>
          <t>Отвод 45гр. 450*450</t>
        </is>
      </c>
      <c r="D635" s="172" t="inlineStr">
        <is>
          <t>шт.</t>
        </is>
      </c>
      <c r="E635" s="98" t="n">
        <v>4</v>
      </c>
      <c r="F635" s="190" t="n">
        <v>319.45</v>
      </c>
      <c r="G635" s="100">
        <f>ROUND(F635*E635,2)</f>
        <v/>
      </c>
      <c r="H635" s="184">
        <f>G635/$G$1097</f>
        <v/>
      </c>
      <c r="I635" s="100">
        <f>ROUND(F635*Прил.10!$D$12,2)</f>
        <v/>
      </c>
      <c r="J635" s="100">
        <f>ROUND(I635*E635,2)</f>
        <v/>
      </c>
    </row>
    <row r="636" hidden="1" outlineLevel="1" ht="14.25" customFormat="1" customHeight="1" s="71">
      <c r="A636" s="172" t="n">
        <v>488</v>
      </c>
      <c r="B636" s="96" t="inlineStr">
        <is>
          <t>Прайс из СД ОП</t>
        </is>
      </c>
      <c r="C636" s="171" t="inlineStr">
        <is>
          <t>Врезка прямая 400*150</t>
        </is>
      </c>
      <c r="D636" s="172" t="inlineStr">
        <is>
          <t>шт.</t>
        </is>
      </c>
      <c r="E636" s="98" t="n">
        <v>13</v>
      </c>
      <c r="F636" s="190" t="n">
        <v>97.19</v>
      </c>
      <c r="G636" s="100">
        <f>ROUND(F636*E636,2)</f>
        <v/>
      </c>
      <c r="H636" s="184">
        <f>G636/$G$1097</f>
        <v/>
      </c>
      <c r="I636" s="100">
        <f>ROUND(F636*Прил.10!$D$12,2)</f>
        <v/>
      </c>
      <c r="J636" s="100">
        <f>ROUND(I636*E636,2)</f>
        <v/>
      </c>
    </row>
    <row r="637" hidden="1" outlineLevel="1" ht="14.25" customFormat="1" customHeight="1" s="71">
      <c r="A637" s="172" t="n">
        <v>489</v>
      </c>
      <c r="B637" s="96" t="inlineStr">
        <is>
          <t>Прайс из СД ОП</t>
        </is>
      </c>
      <c r="C637" s="171" t="inlineStr">
        <is>
          <t>Переход. 1200*600/450*450</t>
        </is>
      </c>
      <c r="D637" s="172" t="inlineStr">
        <is>
          <t>шт.</t>
        </is>
      </c>
      <c r="E637" s="98" t="n">
        <v>2</v>
      </c>
      <c r="F637" s="190" t="n">
        <v>615.28</v>
      </c>
      <c r="G637" s="100">
        <f>ROUND(F637*E637,2)</f>
        <v/>
      </c>
      <c r="H637" s="184">
        <f>G637/$G$1097</f>
        <v/>
      </c>
      <c r="I637" s="100">
        <f>ROUND(F637*Прил.10!$D$12,2)</f>
        <v/>
      </c>
      <c r="J637" s="100">
        <f>ROUND(I637*E637,2)</f>
        <v/>
      </c>
    </row>
    <row r="638" hidden="1" outlineLevel="1" ht="14.25" customFormat="1" customHeight="1" s="71">
      <c r="A638" s="172" t="n">
        <v>490</v>
      </c>
      <c r="B638" s="96" t="inlineStr">
        <is>
          <t>Прайс из СД ОП</t>
        </is>
      </c>
      <c r="C638" s="171" t="inlineStr">
        <is>
          <t>Решетка приточная АДР-М 500х300</t>
        </is>
      </c>
      <c r="D638" s="172" t="inlineStr">
        <is>
          <t>шт</t>
        </is>
      </c>
      <c r="E638" s="98" t="n">
        <v>4</v>
      </c>
      <c r="F638" s="190" t="n">
        <v>306.07</v>
      </c>
      <c r="G638" s="100">
        <f>ROUND(F638*E638,2)</f>
        <v/>
      </c>
      <c r="H638" s="184">
        <f>G638/$G$1097</f>
        <v/>
      </c>
      <c r="I638" s="100">
        <f>ROUND(F638*Прил.10!$D$12,2)</f>
        <v/>
      </c>
      <c r="J638" s="100">
        <f>ROUND(I638*E638,2)</f>
        <v/>
      </c>
    </row>
    <row r="639" hidden="1" outlineLevel="1" ht="38.25" customFormat="1" customHeight="1" s="71">
      <c r="A639" s="172" t="n">
        <v>491</v>
      </c>
      <c r="B639" s="96" t="inlineStr">
        <is>
          <t>19.2.03.02-0127</t>
        </is>
      </c>
      <c r="C639" s="171" t="inlineStr">
        <is>
          <t>Решетки вентиляционные алюминиевые "АРКТОС" типа: АМР, размером 300х400 мм</t>
        </is>
      </c>
      <c r="D639" s="172" t="inlineStr">
        <is>
          <t>шт</t>
        </is>
      </c>
      <c r="E639" s="98" t="n">
        <v>4</v>
      </c>
      <c r="F639" s="190" t="n">
        <v>304.34</v>
      </c>
      <c r="G639" s="100">
        <f>ROUND(F639*E639,2)</f>
        <v/>
      </c>
      <c r="H639" s="184">
        <f>G639/$G$1097</f>
        <v/>
      </c>
      <c r="I639" s="100">
        <f>ROUND(F639*Прил.10!$D$12,2)</f>
        <v/>
      </c>
      <c r="J639" s="100">
        <f>ROUND(I639*E639,2)</f>
        <v/>
      </c>
    </row>
    <row r="640" hidden="1" outlineLevel="1" ht="14.25" customFormat="1" customHeight="1" s="71">
      <c r="A640" s="172" t="n">
        <v>492</v>
      </c>
      <c r="B640" s="96" t="inlineStr">
        <is>
          <t>01.7.07.13-0011</t>
        </is>
      </c>
      <c r="C640" s="171" t="inlineStr">
        <is>
          <t>Порошок кислотоупорный</t>
        </is>
      </c>
      <c r="D640" s="172" t="inlineStr">
        <is>
          <t>т</t>
        </is>
      </c>
      <c r="E640" s="98" t="n">
        <v>0.98645</v>
      </c>
      <c r="F640" s="190" t="n">
        <v>1234</v>
      </c>
      <c r="G640" s="100">
        <f>ROUND(F640*E640,2)</f>
        <v/>
      </c>
      <c r="H640" s="184">
        <f>G640/$G$1097</f>
        <v/>
      </c>
      <c r="I640" s="100">
        <f>ROUND(F640*Прил.10!$D$12,2)</f>
        <v/>
      </c>
      <c r="J640" s="100">
        <f>ROUND(I640*E640,2)</f>
        <v/>
      </c>
    </row>
    <row r="641" hidden="1" outlineLevel="1" ht="38.25" customFormat="1" customHeight="1" s="71">
      <c r="A641" s="172" t="n">
        <v>493</v>
      </c>
      <c r="B641" s="96" t="inlineStr">
        <is>
          <t>11.1.02.04-0031</t>
        </is>
      </c>
      <c r="C641" s="171" t="inlineStr">
        <is>
          <t>Лесоматериалы круглые, хвойных пород, для строительства, диаметр 14-24 см, длина 3-6,5 м</t>
        </is>
      </c>
      <c r="D641" s="172" t="inlineStr">
        <is>
          <t>м3</t>
        </is>
      </c>
      <c r="E641" s="98" t="n">
        <v>2.17971</v>
      </c>
      <c r="F641" s="190" t="n">
        <v>558.33</v>
      </c>
      <c r="G641" s="100">
        <f>ROUND(F641*E641,2)</f>
        <v/>
      </c>
      <c r="H641" s="184">
        <f>G641/$G$1097</f>
        <v/>
      </c>
      <c r="I641" s="100">
        <f>ROUND(F641*Прил.10!$D$12,2)</f>
        <v/>
      </c>
      <c r="J641" s="100">
        <f>ROUND(I641*E641,2)</f>
        <v/>
      </c>
    </row>
    <row r="642" hidden="1" outlineLevel="1" ht="14.25" customFormat="1" customHeight="1" s="71">
      <c r="A642" s="172" t="n">
        <v>494</v>
      </c>
      <c r="B642" s="96" t="inlineStr">
        <is>
          <t>01.3.05.23-0181</t>
        </is>
      </c>
      <c r="C642" s="171" t="inlineStr">
        <is>
          <t>Стекло жидкое натриевое каустическое</t>
        </is>
      </c>
      <c r="D642" s="172" t="inlineStr">
        <is>
          <t>т</t>
        </is>
      </c>
      <c r="E642" s="98" t="n">
        <v>0.44254</v>
      </c>
      <c r="F642" s="190" t="n">
        <v>2734.6</v>
      </c>
      <c r="G642" s="100">
        <f>ROUND(F642*E642,2)</f>
        <v/>
      </c>
      <c r="H642" s="184">
        <f>G642/$G$1097</f>
        <v/>
      </c>
      <c r="I642" s="100">
        <f>ROUND(F642*Прил.10!$D$12,2)</f>
        <v/>
      </c>
      <c r="J642" s="100">
        <f>ROUND(I642*E642,2)</f>
        <v/>
      </c>
    </row>
    <row r="643" hidden="1" outlineLevel="1" ht="25.5" customFormat="1" customHeight="1" s="71">
      <c r="A643" s="172" t="n">
        <v>495</v>
      </c>
      <c r="B643" s="96" t="inlineStr">
        <is>
          <t>08.3.03.06-0002</t>
        </is>
      </c>
      <c r="C643" s="171" t="inlineStr">
        <is>
          <t>Проволока горячекатаная в мотках, диаметр 6,3-6,5 мм</t>
        </is>
      </c>
      <c r="D643" s="172" t="inlineStr">
        <is>
          <t>т</t>
        </is>
      </c>
      <c r="E643" s="98" t="n">
        <v>0.2668578</v>
      </c>
      <c r="F643" s="190" t="n">
        <v>4455.2</v>
      </c>
      <c r="G643" s="100">
        <f>ROUND(F643*E643,2)</f>
        <v/>
      </c>
      <c r="H643" s="184">
        <f>G643/$G$1097</f>
        <v/>
      </c>
      <c r="I643" s="100">
        <f>ROUND(F643*Прил.10!$D$12,2)</f>
        <v/>
      </c>
      <c r="J643" s="100">
        <f>ROUND(I643*E643,2)</f>
        <v/>
      </c>
    </row>
    <row r="644" hidden="1" outlineLevel="1" ht="38.25" customFormat="1" customHeight="1" s="71">
      <c r="A644" s="172" t="n">
        <v>496</v>
      </c>
      <c r="B644" s="96" t="inlineStr">
        <is>
          <t>08.3.03.05-0020</t>
        </is>
      </c>
      <c r="C644" s="171" t="inlineStr">
        <is>
          <t>Проволока стальная низкоуглеродистая разного назначения оцинкованная, диаметр 6,0-6,3 мм</t>
        </is>
      </c>
      <c r="D644" s="172" t="inlineStr">
        <is>
          <t>т</t>
        </is>
      </c>
      <c r="E644" s="98" t="n">
        <v>0.09726600000000001</v>
      </c>
      <c r="F644" s="190" t="n">
        <v>12110</v>
      </c>
      <c r="G644" s="100">
        <f>ROUND(F644*E644,2)</f>
        <v/>
      </c>
      <c r="H644" s="184">
        <f>G644/$G$1097</f>
        <v/>
      </c>
      <c r="I644" s="100">
        <f>ROUND(F644*Прил.10!$D$12,2)</f>
        <v/>
      </c>
      <c r="J644" s="100">
        <f>ROUND(I644*E644,2)</f>
        <v/>
      </c>
    </row>
    <row r="645" hidden="1" outlineLevel="1" ht="25.5" customFormat="1" customHeight="1" s="71">
      <c r="A645" s="172" t="n">
        <v>497</v>
      </c>
      <c r="B645" s="96" t="inlineStr">
        <is>
          <t>01.7.15.07-0132</t>
        </is>
      </c>
      <c r="C645" s="171" t="inlineStr">
        <is>
          <t>Дюбели распорные с металлическим стержнем, размер 10х150 мм</t>
        </is>
      </c>
      <c r="D645" s="172" t="inlineStr">
        <is>
          <t>10 шт</t>
        </is>
      </c>
      <c r="E645" s="98" t="n">
        <v>175.6</v>
      </c>
      <c r="F645" s="190" t="n">
        <v>6.62</v>
      </c>
      <c r="G645" s="100">
        <f>ROUND(F645*E645,2)</f>
        <v/>
      </c>
      <c r="H645" s="184">
        <f>G645/$G$1097</f>
        <v/>
      </c>
      <c r="I645" s="100">
        <f>ROUND(F645*Прил.10!$D$12,2)</f>
        <v/>
      </c>
      <c r="J645" s="100">
        <f>ROUND(I645*E645,2)</f>
        <v/>
      </c>
    </row>
    <row r="646" hidden="1" outlineLevel="1" ht="38.25" customFormat="1" customHeight="1" s="71">
      <c r="A646" s="172" t="n">
        <v>498</v>
      </c>
      <c r="B646" s="96" t="inlineStr">
        <is>
          <t>19.3.01.02-0047</t>
        </is>
      </c>
      <c r="C646" s="171" t="inlineStr">
        <is>
          <t>Заслонки воздушные унифицированные ручного управления РК-300-07, диаметр 315 мм</t>
        </is>
      </c>
      <c r="D646" s="172" t="inlineStr">
        <is>
          <t>шт</t>
        </is>
      </c>
      <c r="E646" s="98" t="n">
        <v>3</v>
      </c>
      <c r="F646" s="190" t="n">
        <v>383.24</v>
      </c>
      <c r="G646" s="100">
        <f>ROUND(F646*E646,2)</f>
        <v/>
      </c>
      <c r="H646" s="184">
        <f>G646/$G$1097</f>
        <v/>
      </c>
      <c r="I646" s="100">
        <f>ROUND(F646*Прил.10!$D$12,2)</f>
        <v/>
      </c>
      <c r="J646" s="100">
        <f>ROUND(I646*E646,2)</f>
        <v/>
      </c>
    </row>
    <row r="647" hidden="1" outlineLevel="1" ht="14.25" customFormat="1" customHeight="1" s="71">
      <c r="A647" s="172" t="n">
        <v>499</v>
      </c>
      <c r="B647" s="96" t="inlineStr">
        <is>
          <t>14.4.04.09-0022</t>
        </is>
      </c>
      <c r="C647" s="171" t="inlineStr">
        <is>
          <t>Эмаль ХВ-785, белая</t>
        </is>
      </c>
      <c r="D647" s="172" t="inlineStr">
        <is>
          <t>т</t>
        </is>
      </c>
      <c r="E647" s="98" t="n">
        <v>0.0473176</v>
      </c>
      <c r="F647" s="190" t="n">
        <v>24119</v>
      </c>
      <c r="G647" s="100">
        <f>ROUND(F647*E647,2)</f>
        <v/>
      </c>
      <c r="H647" s="184">
        <f>G647/$G$1097</f>
        <v/>
      </c>
      <c r="I647" s="100">
        <f>ROUND(F647*Прил.10!$D$12,2)</f>
        <v/>
      </c>
      <c r="J647" s="100">
        <f>ROUND(I647*E647,2)</f>
        <v/>
      </c>
    </row>
    <row r="648" hidden="1" outlineLevel="1" ht="25.5" customFormat="1" customHeight="1" s="71">
      <c r="A648" s="172" t="n">
        <v>500</v>
      </c>
      <c r="B648" s="96" t="inlineStr">
        <is>
          <t>06.1.01.06-0012</t>
        </is>
      </c>
      <c r="C648" s="171" t="inlineStr">
        <is>
          <t>Кирпич кислотоупорный прямой КП, класс Б</t>
        </is>
      </c>
      <c r="D648" s="172" t="inlineStr">
        <is>
          <t>т</t>
        </is>
      </c>
      <c r="E648" s="98" t="n">
        <v>1.222011</v>
      </c>
      <c r="F648" s="190" t="n">
        <v>933.4</v>
      </c>
      <c r="G648" s="100">
        <f>ROUND(F648*E648,2)</f>
        <v/>
      </c>
      <c r="H648" s="184">
        <f>G648/$G$1097</f>
        <v/>
      </c>
      <c r="I648" s="100">
        <f>ROUND(F648*Прил.10!$D$12,2)</f>
        <v/>
      </c>
      <c r="J648" s="100">
        <f>ROUND(I648*E648,2)</f>
        <v/>
      </c>
    </row>
    <row r="649" hidden="1" outlineLevel="1" ht="25.5" customFormat="1" customHeight="1" s="71">
      <c r="A649" s="172" t="n">
        <v>501</v>
      </c>
      <c r="B649" s="96" t="inlineStr">
        <is>
          <t>19.2.02.04-0001</t>
        </is>
      </c>
      <c r="C649" s="171" t="inlineStr">
        <is>
          <t>Зонты вытяжные над оборудованием из листовой горячекатаной и сортовой стали</t>
        </is>
      </c>
      <c r="D649" s="172" t="inlineStr">
        <is>
          <t>м2</t>
        </is>
      </c>
      <c r="E649" s="98" t="n">
        <v>8.4</v>
      </c>
      <c r="F649" s="190" t="n">
        <v>133.06</v>
      </c>
      <c r="G649" s="100">
        <f>ROUND(F649*E649,2)</f>
        <v/>
      </c>
      <c r="H649" s="184">
        <f>G649/$G$1097</f>
        <v/>
      </c>
      <c r="I649" s="100">
        <f>ROUND(F649*Прил.10!$D$12,2)</f>
        <v/>
      </c>
      <c r="J649" s="100">
        <f>ROUND(I649*E649,2)</f>
        <v/>
      </c>
    </row>
    <row r="650" hidden="1" outlineLevel="1" ht="51" customFormat="1" customHeight="1" s="71">
      <c r="A650" s="172" t="n">
        <v>502</v>
      </c>
      <c r="B650" s="96" t="inlineStr">
        <is>
          <t>19.3.01.01-0013</t>
        </is>
      </c>
      <c r="C650" s="171" t="inlineStr">
        <is>
          <t>Дроссель-клапаны в обечайке с сектором управления из тонколистовой оцинкованной и сортовой стали, прямоугольные, периметр до 1600 мм</t>
        </is>
      </c>
      <c r="D650" s="172" t="inlineStr">
        <is>
          <t>шт</t>
        </is>
      </c>
      <c r="E650" s="98" t="n">
        <v>10</v>
      </c>
      <c r="F650" s="190" t="n">
        <v>111.74</v>
      </c>
      <c r="G650" s="100">
        <f>ROUND(F650*E650,2)</f>
        <v/>
      </c>
      <c r="H650" s="184">
        <f>G650/$G$1097</f>
        <v/>
      </c>
      <c r="I650" s="100">
        <f>ROUND(F650*Прил.10!$D$12,2)</f>
        <v/>
      </c>
      <c r="J650" s="100">
        <f>ROUND(I650*E650,2)</f>
        <v/>
      </c>
    </row>
    <row r="651" hidden="1" outlineLevel="1" ht="14.25" customFormat="1" customHeight="1" s="71">
      <c r="A651" s="172" t="n">
        <v>503</v>
      </c>
      <c r="B651" s="96" t="inlineStr">
        <is>
          <t>01.7.15.07-0014</t>
        </is>
      </c>
      <c r="C651" s="171" t="inlineStr">
        <is>
          <t>Дюбели распорные полипропиленовые</t>
        </is>
      </c>
      <c r="D651" s="172" t="inlineStr">
        <is>
          <t>100 шт</t>
        </is>
      </c>
      <c r="E651" s="98" t="n">
        <v>12.966</v>
      </c>
      <c r="F651" s="190" t="n">
        <v>86</v>
      </c>
      <c r="G651" s="100">
        <f>ROUND(F651*E651,2)</f>
        <v/>
      </c>
      <c r="H651" s="184">
        <f>G651/$G$1097</f>
        <v/>
      </c>
      <c r="I651" s="100">
        <f>ROUND(F651*Прил.10!$D$12,2)</f>
        <v/>
      </c>
      <c r="J651" s="100">
        <f>ROUND(I651*E651,2)</f>
        <v/>
      </c>
    </row>
    <row r="652" hidden="1" outlineLevel="1" ht="25.5" customFormat="1" customHeight="1" s="71">
      <c r="A652" s="172" t="n">
        <v>504</v>
      </c>
      <c r="B652" s="96" t="inlineStr">
        <is>
          <t>01.7.12.05-0108</t>
        </is>
      </c>
      <c r="C652" s="171" t="inlineStr">
        <is>
          <t>Нетканый термоскрепленный геотекстиль: Геоспан ТС 90</t>
        </is>
      </c>
      <c r="D652" s="172" t="inlineStr">
        <is>
          <t>10 м2</t>
        </is>
      </c>
      <c r="E652" s="98" t="n">
        <v>18.3</v>
      </c>
      <c r="F652" s="190" t="n">
        <v>60.9</v>
      </c>
      <c r="G652" s="100">
        <f>ROUND(F652*E652,2)</f>
        <v/>
      </c>
      <c r="H652" s="184">
        <f>G652/$G$1097</f>
        <v/>
      </c>
      <c r="I652" s="100">
        <f>ROUND(F652*Прил.10!$D$12,2)</f>
        <v/>
      </c>
      <c r="J652" s="100">
        <f>ROUND(I652*E652,2)</f>
        <v/>
      </c>
    </row>
    <row r="653" hidden="1" outlineLevel="1" ht="14.25" customFormat="1" customHeight="1" s="71">
      <c r="A653" s="172" t="n">
        <v>505</v>
      </c>
      <c r="B653" s="96" t="inlineStr">
        <is>
          <t>01.7.06.07-0002</t>
        </is>
      </c>
      <c r="C653" s="171" t="inlineStr">
        <is>
          <t>Лента монтажная, тип ЛМ-5</t>
        </is>
      </c>
      <c r="D653" s="172" t="inlineStr">
        <is>
          <t>10 м</t>
        </is>
      </c>
      <c r="E653" s="98" t="n">
        <v>159.476</v>
      </c>
      <c r="F653" s="190" t="n">
        <v>6.9</v>
      </c>
      <c r="G653" s="100">
        <f>ROUND(F653*E653,2)</f>
        <v/>
      </c>
      <c r="H653" s="184">
        <f>G653/$G$1097</f>
        <v/>
      </c>
      <c r="I653" s="100">
        <f>ROUND(F653*Прил.10!$D$12,2)</f>
        <v/>
      </c>
      <c r="J653" s="100">
        <f>ROUND(I653*E653,2)</f>
        <v/>
      </c>
    </row>
    <row r="654" hidden="1" outlineLevel="1" ht="25.5" customFormat="1" customHeight="1" s="71">
      <c r="A654" s="172" t="n">
        <v>506</v>
      </c>
      <c r="B654" s="96" t="inlineStr">
        <is>
          <t>14.5.01.10-0025</t>
        </is>
      </c>
      <c r="C654" s="171" t="inlineStr">
        <is>
          <t>Пена монтажная для герметизации стыков в баллончике емкостью 0,85 л</t>
        </is>
      </c>
      <c r="D654" s="172" t="inlineStr">
        <is>
          <t>шт</t>
        </is>
      </c>
      <c r="E654" s="98" t="n">
        <v>15.0585</v>
      </c>
      <c r="F654" s="190" t="n">
        <v>72.8</v>
      </c>
      <c r="G654" s="100">
        <f>ROUND(F654*E654,2)</f>
        <v/>
      </c>
      <c r="H654" s="184">
        <f>G654/$G$1097</f>
        <v/>
      </c>
      <c r="I654" s="100">
        <f>ROUND(F654*Прил.10!$D$12,2)</f>
        <v/>
      </c>
      <c r="J654" s="100">
        <f>ROUND(I654*E654,2)</f>
        <v/>
      </c>
    </row>
    <row r="655" hidden="1" outlineLevel="1" ht="14.25" customFormat="1" customHeight="1" s="71">
      <c r="A655" s="172" t="n">
        <v>507</v>
      </c>
      <c r="B655" s="96" t="inlineStr">
        <is>
          <t>14.4.03.13-0002</t>
        </is>
      </c>
      <c r="C655" s="171" t="inlineStr">
        <is>
          <t>Лак ХВ-784</t>
        </is>
      </c>
      <c r="D655" s="172" t="inlineStr">
        <is>
          <t>т</t>
        </is>
      </c>
      <c r="E655" s="98" t="n">
        <v>0.059147</v>
      </c>
      <c r="F655" s="190" t="n">
        <v>18460</v>
      </c>
      <c r="G655" s="100">
        <f>ROUND(F655*E655,2)</f>
        <v/>
      </c>
      <c r="H655" s="184">
        <f>G655/$G$1097</f>
        <v/>
      </c>
      <c r="I655" s="100">
        <f>ROUND(F655*Прил.10!$D$12,2)</f>
        <v/>
      </c>
      <c r="J655" s="100">
        <f>ROUND(I655*E655,2)</f>
        <v/>
      </c>
    </row>
    <row r="656" hidden="1" outlineLevel="1" ht="14.25" customFormat="1" customHeight="1" s="71">
      <c r="A656" s="172" t="n">
        <v>508</v>
      </c>
      <c r="B656" s="96" t="inlineStr">
        <is>
          <t>Прайс из СД ОП</t>
        </is>
      </c>
      <c r="C656" s="171" t="inlineStr">
        <is>
          <t>Переход. 645*705/400*400</t>
        </is>
      </c>
      <c r="D656" s="172" t="inlineStr">
        <is>
          <t>шт.</t>
        </is>
      </c>
      <c r="E656" s="98" t="n">
        <v>3</v>
      </c>
      <c r="F656" s="190" t="n">
        <v>363.15</v>
      </c>
      <c r="G656" s="100">
        <f>ROUND(F656*E656,2)</f>
        <v/>
      </c>
      <c r="H656" s="184">
        <f>G656/$G$1097</f>
        <v/>
      </c>
      <c r="I656" s="100">
        <f>ROUND(F656*Прил.10!$D$12,2)</f>
        <v/>
      </c>
      <c r="J656" s="100">
        <f>ROUND(I656*E656,2)</f>
        <v/>
      </c>
    </row>
    <row r="657" hidden="1" outlineLevel="1" ht="14.25" customFormat="1" customHeight="1" s="71">
      <c r="A657" s="172" t="n">
        <v>509</v>
      </c>
      <c r="B657" s="96" t="inlineStr">
        <is>
          <t>Прайс из СД ОП</t>
        </is>
      </c>
      <c r="C657" s="171" t="inlineStr">
        <is>
          <t>Заглушка 2300*1800</t>
        </is>
      </c>
      <c r="D657" s="172" t="inlineStr">
        <is>
          <t>шт.</t>
        </is>
      </c>
      <c r="E657" s="98" t="n">
        <v>2</v>
      </c>
      <c r="F657" s="190" t="n">
        <v>542</v>
      </c>
      <c r="G657" s="100">
        <f>ROUND(F657*E657,2)</f>
        <v/>
      </c>
      <c r="H657" s="184">
        <f>G657/$G$1097</f>
        <v/>
      </c>
      <c r="I657" s="100">
        <f>ROUND(F657*Прил.10!$D$12,2)</f>
        <v/>
      </c>
      <c r="J657" s="100">
        <f>ROUND(I657*E657,2)</f>
        <v/>
      </c>
    </row>
    <row r="658" hidden="1" outlineLevel="1" ht="51" customFormat="1" customHeight="1" s="71">
      <c r="A658" s="172" t="n">
        <v>510</v>
      </c>
      <c r="B658" s="96" t="inlineStr">
        <is>
          <t>08.1.02.13-0009</t>
        </is>
      </c>
      <c r="C658" s="171" t="inlineStr">
        <is>
          <t>Рукава металлические из стальной оцинкованной ленты, негерметичные, простого профиля, РЗ-ЦХ, диаметр условный 25 мм</t>
        </is>
      </c>
      <c r="D658" s="172" t="inlineStr">
        <is>
          <t>м</t>
        </is>
      </c>
      <c r="E658" s="98" t="n">
        <v>100</v>
      </c>
      <c r="F658" s="190" t="n">
        <v>10.65</v>
      </c>
      <c r="G658" s="100">
        <f>ROUND(F658*E658,2)</f>
        <v/>
      </c>
      <c r="H658" s="184">
        <f>G658/$G$1097</f>
        <v/>
      </c>
      <c r="I658" s="100">
        <f>ROUND(F658*Прил.10!$D$12,2)</f>
        <v/>
      </c>
      <c r="J658" s="100">
        <f>ROUND(I658*E658,2)</f>
        <v/>
      </c>
    </row>
    <row r="659" hidden="1" outlineLevel="1" ht="25.5" customFormat="1" customHeight="1" s="71">
      <c r="A659" s="172" t="n">
        <v>511</v>
      </c>
      <c r="B659" s="96" t="inlineStr">
        <is>
          <t>08.1.02.11-0001</t>
        </is>
      </c>
      <c r="C659" s="171" t="inlineStr">
        <is>
          <t>Поковки из квадратных заготовок, масса 1,8 кг</t>
        </is>
      </c>
      <c r="D659" s="172" t="inlineStr">
        <is>
          <t>т</t>
        </is>
      </c>
      <c r="E659" s="98" t="n">
        <v>0.1775575</v>
      </c>
      <c r="F659" s="190" t="n">
        <v>5989</v>
      </c>
      <c r="G659" s="100">
        <f>ROUND(F659*E659,2)</f>
        <v/>
      </c>
      <c r="H659" s="184">
        <f>G659/$G$1097</f>
        <v/>
      </c>
      <c r="I659" s="100">
        <f>ROUND(F659*Прил.10!$D$12,2)</f>
        <v/>
      </c>
      <c r="J659" s="100">
        <f>ROUND(I659*E659,2)</f>
        <v/>
      </c>
    </row>
    <row r="660" hidden="1" outlineLevel="1" ht="25.5" customFormat="1" customHeight="1" s="71">
      <c r="A660" s="172" t="n">
        <v>512</v>
      </c>
      <c r="B660" s="96" t="inlineStr">
        <is>
          <t>20.2.12.03-0011</t>
        </is>
      </c>
      <c r="C660" s="171" t="inlineStr">
        <is>
          <t>Трубы гибкие гофрированные из ПВХ, диаметр 20 мм</t>
        </is>
      </c>
      <c r="D660" s="172" t="inlineStr">
        <is>
          <t>м</t>
        </is>
      </c>
      <c r="E660" s="98" t="n">
        <v>850</v>
      </c>
      <c r="F660" s="190" t="n">
        <v>1.24</v>
      </c>
      <c r="G660" s="100">
        <f>ROUND(F660*E660,2)</f>
        <v/>
      </c>
      <c r="H660" s="184">
        <f>G660/$G$1097</f>
        <v/>
      </c>
      <c r="I660" s="100">
        <f>ROUND(F660*Прил.10!$D$12,2)</f>
        <v/>
      </c>
      <c r="J660" s="100">
        <f>ROUND(I660*E660,2)</f>
        <v/>
      </c>
    </row>
    <row r="661" hidden="1" outlineLevel="1" ht="14.25" customFormat="1" customHeight="1" s="71">
      <c r="A661" s="172" t="n">
        <v>513</v>
      </c>
      <c r="B661" s="96" t="inlineStr">
        <is>
          <t>Прайс из СД ОП</t>
        </is>
      </c>
      <c r="C661" s="171" t="inlineStr">
        <is>
          <t>Переход. 710*510/700*400</t>
        </is>
      </c>
      <c r="D661" s="172" t="inlineStr">
        <is>
          <t>шт.</t>
        </is>
      </c>
      <c r="E661" s="98" t="n">
        <v>5</v>
      </c>
      <c r="F661" s="190" t="n">
        <v>207.97</v>
      </c>
      <c r="G661" s="100">
        <f>ROUND(F661*E661,2)</f>
        <v/>
      </c>
      <c r="H661" s="184">
        <f>G661/$G$1097</f>
        <v/>
      </c>
      <c r="I661" s="100">
        <f>ROUND(F661*Прил.10!$D$12,2)</f>
        <v/>
      </c>
      <c r="J661" s="100">
        <f>ROUND(I661*E661,2)</f>
        <v/>
      </c>
    </row>
    <row r="662" hidden="1" outlineLevel="1" ht="14.25" customFormat="1" customHeight="1" s="71">
      <c r="A662" s="172" t="n">
        <v>514</v>
      </c>
      <c r="B662" s="96" t="inlineStr">
        <is>
          <t>01.3.04.01-0002</t>
        </is>
      </c>
      <c r="C662" s="171" t="inlineStr">
        <is>
          <t>Масло веретенное</t>
        </is>
      </c>
      <c r="D662" s="172" t="inlineStr">
        <is>
          <t>кг</t>
        </is>
      </c>
      <c r="E662" s="98" t="n">
        <v>26.52</v>
      </c>
      <c r="F662" s="190" t="n">
        <v>39.04</v>
      </c>
      <c r="G662" s="100">
        <f>ROUND(F662*E662,2)</f>
        <v/>
      </c>
      <c r="H662" s="184">
        <f>G662/$G$1097</f>
        <v/>
      </c>
      <c r="I662" s="100">
        <f>ROUND(F662*Прил.10!$D$12,2)</f>
        <v/>
      </c>
      <c r="J662" s="100">
        <f>ROUND(I662*E662,2)</f>
        <v/>
      </c>
    </row>
    <row r="663" hidden="1" outlineLevel="1" ht="25.5" customFormat="1" customHeight="1" s="71">
      <c r="A663" s="172" t="n">
        <v>515</v>
      </c>
      <c r="B663" s="96" t="inlineStr">
        <is>
          <t>14.1.05.02-0106</t>
        </is>
      </c>
      <c r="C663" s="171" t="inlineStr">
        <is>
          <t>Клей полиуретановый однокомпонентный для швов, объем 310 мл</t>
        </is>
      </c>
      <c r="D663" s="172" t="inlineStr">
        <is>
          <t>шт</t>
        </is>
      </c>
      <c r="E663" s="98" t="n">
        <v>20.0937</v>
      </c>
      <c r="F663" s="190" t="n">
        <v>51.14</v>
      </c>
      <c r="G663" s="100">
        <f>ROUND(F663*E663,2)</f>
        <v/>
      </c>
      <c r="H663" s="184">
        <f>G663/$G$1097</f>
        <v/>
      </c>
      <c r="I663" s="100">
        <f>ROUND(F663*Прил.10!$D$12,2)</f>
        <v/>
      </c>
      <c r="J663" s="100">
        <f>ROUND(I663*E663,2)</f>
        <v/>
      </c>
    </row>
    <row r="664" hidden="1" outlineLevel="1" ht="25.5" customFormat="1" customHeight="1" s="71">
      <c r="A664" s="172" t="n">
        <v>516</v>
      </c>
      <c r="B664" s="96" t="inlineStr">
        <is>
          <t>Прайс из СД ОП</t>
        </is>
      </c>
      <c r="C664" s="171" t="inlineStr">
        <is>
          <t>Отвод 90гр. переменного сечения 300*300/300*300</t>
        </is>
      </c>
      <c r="D664" s="172" t="inlineStr">
        <is>
          <t>шт.</t>
        </is>
      </c>
      <c r="E664" s="98" t="n">
        <v>3</v>
      </c>
      <c r="F664" s="190" t="n">
        <v>337.94</v>
      </c>
      <c r="G664" s="100">
        <f>ROUND(F664*E664,2)</f>
        <v/>
      </c>
      <c r="H664" s="184">
        <f>G664/$G$1097</f>
        <v/>
      </c>
      <c r="I664" s="100">
        <f>ROUND(F664*Прил.10!$D$12,2)</f>
        <v/>
      </c>
      <c r="J664" s="100">
        <f>ROUND(I664*E664,2)</f>
        <v/>
      </c>
    </row>
    <row r="665" hidden="1" outlineLevel="1" ht="14.25" customFormat="1" customHeight="1" s="71">
      <c r="A665" s="172" t="n">
        <v>517</v>
      </c>
      <c r="B665" s="96" t="inlineStr">
        <is>
          <t>Прайс из СД ОП</t>
        </is>
      </c>
      <c r="C665" s="171" t="inlineStr">
        <is>
          <t>Врезка прямая 500*700</t>
        </is>
      </c>
      <c r="D665" s="172" t="inlineStr">
        <is>
          <t>шт.</t>
        </is>
      </c>
      <c r="E665" s="98" t="n">
        <v>7</v>
      </c>
      <c r="F665" s="190" t="n">
        <v>144.25</v>
      </c>
      <c r="G665" s="100">
        <f>ROUND(F665*E665,2)</f>
        <v/>
      </c>
      <c r="H665" s="184">
        <f>G665/$G$1097</f>
        <v/>
      </c>
      <c r="I665" s="100">
        <f>ROUND(F665*Прил.10!$D$12,2)</f>
        <v/>
      </c>
      <c r="J665" s="100">
        <f>ROUND(I665*E665,2)</f>
        <v/>
      </c>
    </row>
    <row r="666" hidden="1" outlineLevel="1" ht="14.25" customFormat="1" customHeight="1" s="71">
      <c r="A666" s="172" t="n">
        <v>518</v>
      </c>
      <c r="B666" s="96" t="inlineStr">
        <is>
          <t>Прайс из СД ОП</t>
        </is>
      </c>
      <c r="C666" s="171" t="inlineStr">
        <is>
          <t>Отвод 90гр. ф315</t>
        </is>
      </c>
      <c r="D666" s="172" t="inlineStr">
        <is>
          <t>шт.</t>
        </is>
      </c>
      <c r="E666" s="98" t="n">
        <v>5</v>
      </c>
      <c r="F666" s="190" t="n">
        <v>196.07</v>
      </c>
      <c r="G666" s="100">
        <f>ROUND(F666*E666,2)</f>
        <v/>
      </c>
      <c r="H666" s="184">
        <f>G666/$G$1097</f>
        <v/>
      </c>
      <c r="I666" s="100">
        <f>ROUND(F666*Прил.10!$D$12,2)</f>
        <v/>
      </c>
      <c r="J666" s="100">
        <f>ROUND(I666*E666,2)</f>
        <v/>
      </c>
    </row>
    <row r="667" hidden="1" outlineLevel="1" ht="14.25" customFormat="1" customHeight="1" s="71">
      <c r="A667" s="172" t="n">
        <v>519</v>
      </c>
      <c r="B667" s="96" t="inlineStr">
        <is>
          <t>Прайс из СД ОП</t>
        </is>
      </c>
      <c r="C667" s="171" t="inlineStr">
        <is>
          <t>Врезка прямая 400*400</t>
        </is>
      </c>
      <c r="D667" s="172" t="inlineStr">
        <is>
          <t>шт.</t>
        </is>
      </c>
      <c r="E667" s="98" t="n">
        <v>7</v>
      </c>
      <c r="F667" s="190" t="n">
        <v>138.09</v>
      </c>
      <c r="G667" s="100">
        <f>ROUND(F667*E667,2)</f>
        <v/>
      </c>
      <c r="H667" s="184">
        <f>G667/$G$1097</f>
        <v/>
      </c>
      <c r="I667" s="100">
        <f>ROUND(F667*Прил.10!$D$12,2)</f>
        <v/>
      </c>
      <c r="J667" s="100">
        <f>ROUND(I667*E667,2)</f>
        <v/>
      </c>
    </row>
    <row r="668" hidden="1" outlineLevel="1" ht="38.25" customFormat="1" customHeight="1" s="71">
      <c r="A668" s="172" t="n">
        <v>520</v>
      </c>
      <c r="B668" s="96" t="inlineStr">
        <is>
          <t>23.6.02.04-0003</t>
        </is>
      </c>
      <c r="C668" s="171" t="inlineStr">
        <is>
          <t>Трубы чугунные напорные фланцевые, номинальный диаметр 100 мм, толщина стенки 8,3 мм</t>
        </is>
      </c>
      <c r="D668" s="172" t="inlineStr">
        <is>
          <t>м</t>
        </is>
      </c>
      <c r="E668" s="98" t="n">
        <v>6</v>
      </c>
      <c r="F668" s="190" t="n">
        <v>159.4</v>
      </c>
      <c r="G668" s="100">
        <f>ROUND(F668*E668,2)</f>
        <v/>
      </c>
      <c r="H668" s="184">
        <f>G668/$G$1097</f>
        <v/>
      </c>
      <c r="I668" s="100">
        <f>ROUND(F668*Прил.10!$D$12,2)</f>
        <v/>
      </c>
      <c r="J668" s="100">
        <f>ROUND(I668*E668,2)</f>
        <v/>
      </c>
    </row>
    <row r="669" hidden="1" outlineLevel="1" ht="38.25" customFormat="1" customHeight="1" s="71">
      <c r="A669" s="172" t="n">
        <v>521</v>
      </c>
      <c r="B669" s="96" t="inlineStr">
        <is>
          <t>08.3.03.05-0011</t>
        </is>
      </c>
      <c r="C669" s="171" t="inlineStr">
        <is>
          <t>Проволока стальная низкоуглеродистая разного назначения оцинкованная, диаметр 1,1 мм</t>
        </is>
      </c>
      <c r="D669" s="172" t="inlineStr">
        <is>
          <t>т</t>
        </is>
      </c>
      <c r="E669" s="98" t="n">
        <v>0.064844</v>
      </c>
      <c r="F669" s="190" t="n">
        <v>14690</v>
      </c>
      <c r="G669" s="100">
        <f>ROUND(F669*E669,2)</f>
        <v/>
      </c>
      <c r="H669" s="184">
        <f>G669/$G$1097</f>
        <v/>
      </c>
      <c r="I669" s="100">
        <f>ROUND(F669*Прил.10!$D$12,2)</f>
        <v/>
      </c>
      <c r="J669" s="100">
        <f>ROUND(I669*E669,2)</f>
        <v/>
      </c>
    </row>
    <row r="670" hidden="1" outlineLevel="1" ht="38.25" customFormat="1" customHeight="1" s="71">
      <c r="A670" s="172" t="n">
        <v>522</v>
      </c>
      <c r="B670" s="96" t="inlineStr">
        <is>
          <t>20.2.04.04-0026</t>
        </is>
      </c>
      <c r="C670" s="171" t="inlineStr">
        <is>
          <t>Короб кабельный прямой плоский сейсмостойкий горячеоцинкованный КП-0,1/0,1-2</t>
        </is>
      </c>
      <c r="D670" s="172" t="inlineStr">
        <is>
          <t>шт</t>
        </is>
      </c>
      <c r="E670" s="98" t="n">
        <v>3</v>
      </c>
      <c r="F670" s="190" t="n">
        <v>317.08</v>
      </c>
      <c r="G670" s="100">
        <f>ROUND(F670*E670,2)</f>
        <v/>
      </c>
      <c r="H670" s="184">
        <f>G670/$G$1097</f>
        <v/>
      </c>
      <c r="I670" s="100">
        <f>ROUND(F670*Прил.10!$D$12,2)</f>
        <v/>
      </c>
      <c r="J670" s="100">
        <f>ROUND(I670*E670,2)</f>
        <v/>
      </c>
    </row>
    <row r="671" hidden="1" outlineLevel="1" ht="51" customFormat="1" customHeight="1" s="71">
      <c r="A671" s="172" t="n">
        <v>523</v>
      </c>
      <c r="B671" s="96" t="inlineStr">
        <is>
          <t>23.5.02.02-0002</t>
        </is>
      </c>
      <c r="C671" s="171" t="inlineStr">
        <is>
          <t>Трубы стальные электросварные прямошовные из стали марок БСт2кп-БСт4кп и БСт2пс-БСт4пс, наружный диаметр 32 мм, толщина стенки 2,0 мм</t>
        </is>
      </c>
      <c r="D671" s="172" t="inlineStr">
        <is>
          <t>м</t>
        </is>
      </c>
      <c r="E671" s="98" t="n">
        <v>70</v>
      </c>
      <c r="F671" s="190" t="n">
        <v>13.49</v>
      </c>
      <c r="G671" s="100">
        <f>ROUND(F671*E671,2)</f>
        <v/>
      </c>
      <c r="H671" s="184">
        <f>G671/$G$1097</f>
        <v/>
      </c>
      <c r="I671" s="100">
        <f>ROUND(F671*Прил.10!$D$12,2)</f>
        <v/>
      </c>
      <c r="J671" s="100">
        <f>ROUND(I671*E671,2)</f>
        <v/>
      </c>
    </row>
    <row r="672" hidden="1" outlineLevel="1" ht="14.25" customFormat="1" customHeight="1" s="71">
      <c r="A672" s="172" t="n">
        <v>524</v>
      </c>
      <c r="B672" s="96" t="inlineStr">
        <is>
          <t>01.7.15.07-0152</t>
        </is>
      </c>
      <c r="C672" s="171" t="inlineStr">
        <is>
          <t>Дюбели с шурупом, размер 6х35 мм</t>
        </is>
      </c>
      <c r="D672" s="172" t="inlineStr">
        <is>
          <t>100 шт</t>
        </is>
      </c>
      <c r="E672" s="98" t="n">
        <v>117.877533</v>
      </c>
      <c r="F672" s="190" t="n">
        <v>8</v>
      </c>
      <c r="G672" s="100">
        <f>ROUND(F672*E672,2)</f>
        <v/>
      </c>
      <c r="H672" s="184">
        <f>G672/$G$1097</f>
        <v/>
      </c>
      <c r="I672" s="100">
        <f>ROUND(F672*Прил.10!$D$12,2)</f>
        <v/>
      </c>
      <c r="J672" s="100">
        <f>ROUND(I672*E672,2)</f>
        <v/>
      </c>
    </row>
    <row r="673" hidden="1" outlineLevel="1" ht="14.25" customFormat="1" customHeight="1" s="71">
      <c r="A673" s="172" t="n">
        <v>525</v>
      </c>
      <c r="B673" s="96" t="inlineStr">
        <is>
          <t>Прайс из СД ОП</t>
        </is>
      </c>
      <c r="C673" s="171" t="inlineStr">
        <is>
          <t>Заглушка 2200*800</t>
        </is>
      </c>
      <c r="D673" s="172" t="inlineStr">
        <is>
          <t>шт.</t>
        </is>
      </c>
      <c r="E673" s="98" t="n">
        <v>2</v>
      </c>
      <c r="F673" s="190" t="n">
        <v>469.47</v>
      </c>
      <c r="G673" s="100">
        <f>ROUND(F673*E673,2)</f>
        <v/>
      </c>
      <c r="H673" s="184">
        <f>G673/$G$1097</f>
        <v/>
      </c>
      <c r="I673" s="100">
        <f>ROUND(F673*Прил.10!$D$12,2)</f>
        <v/>
      </c>
      <c r="J673" s="100">
        <f>ROUND(I673*E673,2)</f>
        <v/>
      </c>
    </row>
    <row r="674" hidden="1" outlineLevel="1" ht="14.25" customFormat="1" customHeight="1" s="71">
      <c r="A674" s="172" t="n">
        <v>526</v>
      </c>
      <c r="B674" s="96" t="inlineStr">
        <is>
          <t>Прайс из СД ОП</t>
        </is>
      </c>
      <c r="C674" s="171" t="inlineStr">
        <is>
          <t>Отвод 45гр. 400*600</t>
        </is>
      </c>
      <c r="D674" s="172" t="inlineStr">
        <is>
          <t>шт.</t>
        </is>
      </c>
      <c r="E674" s="98" t="n">
        <v>4</v>
      </c>
      <c r="F674" s="190" t="n">
        <v>231.64</v>
      </c>
      <c r="G674" s="100">
        <f>ROUND(F674*E674,2)</f>
        <v/>
      </c>
      <c r="H674" s="184">
        <f>G674/$G$1097</f>
        <v/>
      </c>
      <c r="I674" s="100">
        <f>ROUND(F674*Прил.10!$D$12,2)</f>
        <v/>
      </c>
      <c r="J674" s="100">
        <f>ROUND(I674*E674,2)</f>
        <v/>
      </c>
    </row>
    <row r="675" hidden="1" outlineLevel="1" ht="51" customFormat="1" customHeight="1" s="71">
      <c r="A675" s="172" t="n">
        <v>527</v>
      </c>
      <c r="B675" s="96" t="inlineStr">
        <is>
          <t>19.3.02.08-0021</t>
        </is>
      </c>
      <c r="C675" s="171" t="inlineStr">
        <is>
          <t>Кронштейны для крепления внешнего блока сплит-системы, рекомендуемая нагрузка до 80 кг (два кронштейна, болты, гайки, шайбы)</t>
        </is>
      </c>
      <c r="D675" s="172" t="inlineStr">
        <is>
          <t>компл</t>
        </is>
      </c>
      <c r="E675" s="98" t="n">
        <v>10</v>
      </c>
      <c r="F675" s="190" t="n">
        <v>90.27</v>
      </c>
      <c r="G675" s="100">
        <f>ROUND(F675*E675,2)</f>
        <v/>
      </c>
      <c r="H675" s="184">
        <f>G675/$G$1097</f>
        <v/>
      </c>
      <c r="I675" s="100">
        <f>ROUND(F675*Прил.10!$D$12,2)</f>
        <v/>
      </c>
      <c r="J675" s="100">
        <f>ROUND(I675*E675,2)</f>
        <v/>
      </c>
    </row>
    <row r="676" hidden="1" outlineLevel="1" ht="38.25" customFormat="1" customHeight="1" s="71">
      <c r="A676" s="172" t="n">
        <v>528</v>
      </c>
      <c r="B676" s="96" t="inlineStr">
        <is>
          <t>12.2.07.05-0125</t>
        </is>
      </c>
      <c r="C676" s="171" t="inlineStr">
        <is>
          <t>Трубки теплоизоляционные из вспененного полиэтилена типа THERMAFLEX FRZ толщиной: 13 мм, диаметром 42 мм</t>
        </is>
      </c>
      <c r="D676" s="172" t="inlineStr">
        <is>
          <t>10 м</t>
        </is>
      </c>
      <c r="E676" s="98" t="n">
        <v>3.5</v>
      </c>
      <c r="F676" s="190" t="n">
        <v>256.1</v>
      </c>
      <c r="G676" s="100">
        <f>ROUND(F676*E676,2)</f>
        <v/>
      </c>
      <c r="H676" s="184">
        <f>G676/$G$1097</f>
        <v/>
      </c>
      <c r="I676" s="100">
        <f>ROUND(F676*Прил.10!$D$12,2)</f>
        <v/>
      </c>
      <c r="J676" s="100">
        <f>ROUND(I676*E676,2)</f>
        <v/>
      </c>
    </row>
    <row r="677" hidden="1" outlineLevel="1" ht="14.25" customFormat="1" customHeight="1" s="71">
      <c r="A677" s="172" t="n">
        <v>529</v>
      </c>
      <c r="B677" s="96" t="inlineStr">
        <is>
          <t>Прайс из СД ОП</t>
        </is>
      </c>
      <c r="C677" s="171" t="inlineStr">
        <is>
          <t>Отвод 90гр. ф125</t>
        </is>
      </c>
      <c r="D677" s="172" t="inlineStr">
        <is>
          <t>шт.</t>
        </is>
      </c>
      <c r="E677" s="98" t="n">
        <v>13</v>
      </c>
      <c r="F677" s="190" t="n">
        <v>68.48</v>
      </c>
      <c r="G677" s="100">
        <f>ROUND(F677*E677,2)</f>
        <v/>
      </c>
      <c r="H677" s="184">
        <f>G677/$G$1097</f>
        <v/>
      </c>
      <c r="I677" s="100">
        <f>ROUND(F677*Прил.10!$D$12,2)</f>
        <v/>
      </c>
      <c r="J677" s="100">
        <f>ROUND(I677*E677,2)</f>
        <v/>
      </c>
    </row>
    <row r="678" hidden="1" outlineLevel="1" ht="25.5" customFormat="1" customHeight="1" s="71">
      <c r="A678" s="172" t="n">
        <v>530</v>
      </c>
      <c r="B678" s="96" t="inlineStr">
        <is>
          <t>09.2.02.02-0011</t>
        </is>
      </c>
      <c r="C678" s="171" t="inlineStr">
        <is>
          <t>Рейка алюминиевая потолочная, ширина 100 мм</t>
        </is>
      </c>
      <c r="D678" s="172" t="inlineStr">
        <is>
          <t>м</t>
        </is>
      </c>
      <c r="E678" s="98" t="n">
        <v>36.015</v>
      </c>
      <c r="F678" s="190" t="n">
        <v>24.71</v>
      </c>
      <c r="G678" s="100">
        <f>ROUND(F678*E678,2)</f>
        <v/>
      </c>
      <c r="H678" s="184">
        <f>G678/$G$1097</f>
        <v/>
      </c>
      <c r="I678" s="100">
        <f>ROUND(F678*Прил.10!$D$12,2)</f>
        <v/>
      </c>
      <c r="J678" s="100">
        <f>ROUND(I678*E678,2)</f>
        <v/>
      </c>
    </row>
    <row r="679" hidden="1" outlineLevel="1" ht="25.5" customFormat="1" customHeight="1" s="71">
      <c r="A679" s="172" t="n">
        <v>531</v>
      </c>
      <c r="B679" s="96" t="inlineStr">
        <is>
          <t>19.2.03.02-0004</t>
        </is>
      </c>
      <c r="C679" s="171" t="inlineStr">
        <is>
          <t>Решетки вентиляционные АМН, алюминиевые, размер 200х100 мм</t>
        </is>
      </c>
      <c r="D679" s="172" t="inlineStr">
        <is>
          <t>шт</t>
        </is>
      </c>
      <c r="E679" s="98" t="n">
        <v>7</v>
      </c>
      <c r="F679" s="190" t="n">
        <v>125.25</v>
      </c>
      <c r="G679" s="100">
        <f>ROUND(F679*E679,2)</f>
        <v/>
      </c>
      <c r="H679" s="184">
        <f>G679/$G$1097</f>
        <v/>
      </c>
      <c r="I679" s="100">
        <f>ROUND(F679*Прил.10!$D$12,2)</f>
        <v/>
      </c>
      <c r="J679" s="100">
        <f>ROUND(I679*E679,2)</f>
        <v/>
      </c>
    </row>
    <row r="680" hidden="1" outlineLevel="1" ht="38.25" customFormat="1" customHeight="1" s="71">
      <c r="A680" s="172" t="n">
        <v>532</v>
      </c>
      <c r="B680" s="96" t="inlineStr">
        <is>
          <t>12.2.07.05-0101</t>
        </is>
      </c>
      <c r="C680" s="171" t="inlineStr">
        <is>
          <t>Трубки теплоизоляционные из вспененного полиэтилена типа THERMAFLEX FRZ толщиной: 6 мм, диаметром 12 мм</t>
        </is>
      </c>
      <c r="D680" s="172" t="inlineStr">
        <is>
          <t>10 м</t>
        </is>
      </c>
      <c r="E680" s="98" t="n">
        <v>17.6</v>
      </c>
      <c r="F680" s="190" t="n">
        <v>49.8</v>
      </c>
      <c r="G680" s="100">
        <f>ROUND(F680*E680,2)</f>
        <v/>
      </c>
      <c r="H680" s="184">
        <f>G680/$G$1097</f>
        <v/>
      </c>
      <c r="I680" s="100">
        <f>ROUND(F680*Прил.10!$D$12,2)</f>
        <v/>
      </c>
      <c r="J680" s="100">
        <f>ROUND(I680*E680,2)</f>
        <v/>
      </c>
    </row>
    <row r="681" hidden="1" outlineLevel="1" ht="14.25" customFormat="1" customHeight="1" s="71">
      <c r="A681" s="172" t="n">
        <v>533</v>
      </c>
      <c r="B681" s="96" t="inlineStr">
        <is>
          <t>01.3.05.16-0012</t>
        </is>
      </c>
      <c r="C681" s="171" t="inlineStr">
        <is>
          <t>Кальций хлористый технический, сорт I</t>
        </is>
      </c>
      <c r="D681" s="172" t="inlineStr">
        <is>
          <t>т</t>
        </is>
      </c>
      <c r="E681" s="98" t="n">
        <v>0.2862</v>
      </c>
      <c r="F681" s="190" t="n">
        <v>3060</v>
      </c>
      <c r="G681" s="100">
        <f>ROUND(F681*E681,2)</f>
        <v/>
      </c>
      <c r="H681" s="184">
        <f>G681/$G$1097</f>
        <v/>
      </c>
      <c r="I681" s="100">
        <f>ROUND(F681*Прил.10!$D$12,2)</f>
        <v/>
      </c>
      <c r="J681" s="100">
        <f>ROUND(I681*E681,2)</f>
        <v/>
      </c>
    </row>
    <row r="682" hidden="1" outlineLevel="1" ht="14.25" customFormat="1" customHeight="1" s="71">
      <c r="A682" s="172" t="n">
        <v>534</v>
      </c>
      <c r="B682" s="96" t="inlineStr">
        <is>
          <t>Прайс из СД ОП</t>
        </is>
      </c>
      <c r="C682" s="171" t="inlineStr">
        <is>
          <t>Заглушка 645*705</t>
        </is>
      </c>
      <c r="D682" s="172" t="inlineStr">
        <is>
          <t>шт.</t>
        </is>
      </c>
      <c r="E682" s="98" t="n">
        <v>4</v>
      </c>
      <c r="F682" s="190" t="n">
        <v>218.76</v>
      </c>
      <c r="G682" s="100">
        <f>ROUND(F682*E682,2)</f>
        <v/>
      </c>
      <c r="H682" s="184">
        <f>G682/$G$1097</f>
        <v/>
      </c>
      <c r="I682" s="100">
        <f>ROUND(F682*Прил.10!$D$12,2)</f>
        <v/>
      </c>
      <c r="J682" s="100">
        <f>ROUND(I682*E682,2)</f>
        <v/>
      </c>
    </row>
    <row r="683" hidden="1" outlineLevel="1" ht="38.25" customFormat="1" customHeight="1" s="71">
      <c r="A683" s="172" t="n">
        <v>535</v>
      </c>
      <c r="B683" s="96" t="inlineStr">
        <is>
          <t>07.2.06.04-0078</t>
        </is>
      </c>
      <c r="C683" s="171" t="inlineStr">
        <is>
          <t>Подвес профиля стальной, оцинкованный с зажимом пружинный анкерный, для крепления профилей сечение 60х27 мм</t>
        </is>
      </c>
      <c r="D683" s="172" t="inlineStr">
        <is>
          <t>100 шт</t>
        </is>
      </c>
      <c r="E683" s="98" t="n">
        <v>6.893108</v>
      </c>
      <c r="F683" s="190" t="n">
        <v>125</v>
      </c>
      <c r="G683" s="100">
        <f>ROUND(F683*E683,2)</f>
        <v/>
      </c>
      <c r="H683" s="184">
        <f>G683/$G$1097</f>
        <v/>
      </c>
      <c r="I683" s="100">
        <f>ROUND(F683*Прил.10!$D$12,2)</f>
        <v/>
      </c>
      <c r="J683" s="100">
        <f>ROUND(I683*E683,2)</f>
        <v/>
      </c>
    </row>
    <row r="684" hidden="1" outlineLevel="1" ht="25.5" customFormat="1" customHeight="1" s="71">
      <c r="A684" s="172" t="n">
        <v>536</v>
      </c>
      <c r="B684" s="96" t="inlineStr">
        <is>
          <t>19.1.05.04-0010</t>
        </is>
      </c>
      <c r="C684" s="171" t="inlineStr">
        <is>
          <t>Диффузоры потолочные пластиковые универсальные, диаметр 250 мм</t>
        </is>
      </c>
      <c r="D684" s="172" t="inlineStr">
        <is>
          <t>шт</t>
        </is>
      </c>
      <c r="E684" s="98" t="n">
        <v>14</v>
      </c>
      <c r="F684" s="190" t="n">
        <v>61.34</v>
      </c>
      <c r="G684" s="100">
        <f>ROUND(F684*E684,2)</f>
        <v/>
      </c>
      <c r="H684" s="184">
        <f>G684/$G$1097</f>
        <v/>
      </c>
      <c r="I684" s="100">
        <f>ROUND(F684*Прил.10!$D$12,2)</f>
        <v/>
      </c>
      <c r="J684" s="100">
        <f>ROUND(I684*E684,2)</f>
        <v/>
      </c>
    </row>
    <row r="685" hidden="1" outlineLevel="1" ht="51" customFormat="1" customHeight="1" s="71">
      <c r="A685" s="172" t="n">
        <v>537</v>
      </c>
      <c r="B685" s="96" t="inlineStr">
        <is>
          <t>18.2.07.01-0007</t>
        </is>
      </c>
      <c r="C685" s="171" t="inlineStr">
        <is>
          <t>Узлы трубопроводов укрупненные монтажные из стальных водогазопроводных оцинкованных труб диаметром 32 мм</t>
        </is>
      </c>
      <c r="D685" s="172" t="inlineStr">
        <is>
          <t>м</t>
        </is>
      </c>
      <c r="E685" s="98" t="n">
        <v>20</v>
      </c>
      <c r="F685" s="190" t="n">
        <v>42.85</v>
      </c>
      <c r="G685" s="100">
        <f>ROUND(F685*E685,2)</f>
        <v/>
      </c>
      <c r="H685" s="184">
        <f>G685/$G$1097</f>
        <v/>
      </c>
      <c r="I685" s="100">
        <f>ROUND(F685*Прил.10!$D$12,2)</f>
        <v/>
      </c>
      <c r="J685" s="100">
        <f>ROUND(I685*E685,2)</f>
        <v/>
      </c>
    </row>
    <row r="686" hidden="1" outlineLevel="1" ht="25.5" customFormat="1" customHeight="1" s="71">
      <c r="A686" s="172" t="n">
        <v>538</v>
      </c>
      <c r="B686" s="96" t="inlineStr">
        <is>
          <t>Прайс из СД ОП</t>
        </is>
      </c>
      <c r="C686" s="171" t="inlineStr">
        <is>
          <t>Отвод 90гр. переменного сечения 600*400/600*400</t>
        </is>
      </c>
      <c r="D686" s="172" t="inlineStr">
        <is>
          <t>шт.</t>
        </is>
      </c>
      <c r="E686" s="98" t="n">
        <v>2</v>
      </c>
      <c r="F686" s="190" t="n">
        <v>423.79</v>
      </c>
      <c r="G686" s="100">
        <f>ROUND(F686*E686,2)</f>
        <v/>
      </c>
      <c r="H686" s="184">
        <f>G686/$G$1097</f>
        <v/>
      </c>
      <c r="I686" s="100">
        <f>ROUND(F686*Прил.10!$D$12,2)</f>
        <v/>
      </c>
      <c r="J686" s="100">
        <f>ROUND(I686*E686,2)</f>
        <v/>
      </c>
    </row>
    <row r="687" hidden="1" outlineLevel="1" ht="14.25" customFormat="1" customHeight="1" s="71">
      <c r="A687" s="172" t="n">
        <v>539</v>
      </c>
      <c r="B687" s="96" t="inlineStr">
        <is>
          <t>14.4.02.09-0001</t>
        </is>
      </c>
      <c r="C687" s="171" t="inlineStr">
        <is>
          <t>Краска</t>
        </is>
      </c>
      <c r="D687" s="172" t="inlineStr">
        <is>
          <t>кг</t>
        </is>
      </c>
      <c r="E687" s="98" t="n">
        <v>29.614</v>
      </c>
      <c r="F687" s="190" t="n">
        <v>28.6</v>
      </c>
      <c r="G687" s="100">
        <f>ROUND(F687*E687,2)</f>
        <v/>
      </c>
      <c r="H687" s="184">
        <f>G687/$G$1097</f>
        <v/>
      </c>
      <c r="I687" s="100">
        <f>ROUND(F687*Прил.10!$D$12,2)</f>
        <v/>
      </c>
      <c r="J687" s="100">
        <f>ROUND(I687*E687,2)</f>
        <v/>
      </c>
    </row>
    <row r="688" hidden="1" outlineLevel="1" ht="14.25" customFormat="1" customHeight="1" s="71">
      <c r="A688" s="172" t="n">
        <v>540</v>
      </c>
      <c r="B688" s="96" t="inlineStr">
        <is>
          <t>Прайс из СД ОП</t>
        </is>
      </c>
      <c r="C688" s="171" t="inlineStr">
        <is>
          <t>Переход. ф250/ф200</t>
        </is>
      </c>
      <c r="D688" s="172" t="inlineStr">
        <is>
          <t>шт.</t>
        </is>
      </c>
      <c r="E688" s="98" t="n">
        <v>10</v>
      </c>
      <c r="F688" s="190" t="n">
        <v>83.75</v>
      </c>
      <c r="G688" s="100">
        <f>ROUND(F688*E688,2)</f>
        <v/>
      </c>
      <c r="H688" s="184">
        <f>G688/$G$1097</f>
        <v/>
      </c>
      <c r="I688" s="100">
        <f>ROUND(F688*Прил.10!$D$12,2)</f>
        <v/>
      </c>
      <c r="J688" s="100">
        <f>ROUND(I688*E688,2)</f>
        <v/>
      </c>
    </row>
    <row r="689" hidden="1" outlineLevel="1" ht="14.25" customFormat="1" customHeight="1" s="71">
      <c r="A689" s="172" t="n">
        <v>541</v>
      </c>
      <c r="B689" s="96" t="inlineStr">
        <is>
          <t>01.7.03.01-0001</t>
        </is>
      </c>
      <c r="C689" s="171" t="inlineStr">
        <is>
          <t>Вода</t>
        </is>
      </c>
      <c r="D689" s="172" t="inlineStr">
        <is>
          <t>м3</t>
        </is>
      </c>
      <c r="E689" s="98" t="n">
        <v>342.8855979</v>
      </c>
      <c r="F689" s="190" t="n">
        <v>2.44</v>
      </c>
      <c r="G689" s="100">
        <f>ROUND(F689*E689,2)</f>
        <v/>
      </c>
      <c r="H689" s="184">
        <f>G689/$G$1097</f>
        <v/>
      </c>
      <c r="I689" s="100">
        <f>ROUND(F689*Прил.10!$D$12,2)</f>
        <v/>
      </c>
      <c r="J689" s="100">
        <f>ROUND(I689*E689,2)</f>
        <v/>
      </c>
    </row>
    <row r="690" hidden="1" outlineLevel="1" ht="14.25" customFormat="1" customHeight="1" s="71">
      <c r="A690" s="172" t="n">
        <v>542</v>
      </c>
      <c r="B690" s="96" t="inlineStr">
        <is>
          <t>Прайс из СД ОП</t>
        </is>
      </c>
      <c r="C690" s="171" t="inlineStr">
        <is>
          <t>Отвод 45гр. ф160</t>
        </is>
      </c>
      <c r="D690" s="172" t="inlineStr">
        <is>
          <t>шт.</t>
        </is>
      </c>
      <c r="E690" s="98" t="n">
        <v>14</v>
      </c>
      <c r="F690" s="190" t="n">
        <v>59.24</v>
      </c>
      <c r="G690" s="100">
        <f>ROUND(F690*E690,2)</f>
        <v/>
      </c>
      <c r="H690" s="184">
        <f>G690/$G$1097</f>
        <v/>
      </c>
      <c r="I690" s="100">
        <f>ROUND(F690*Прил.10!$D$12,2)</f>
        <v/>
      </c>
      <c r="J690" s="100">
        <f>ROUND(I690*E690,2)</f>
        <v/>
      </c>
    </row>
    <row r="691" hidden="1" outlineLevel="1" ht="25.5" customFormat="1" customHeight="1" s="71">
      <c r="A691" s="172" t="n">
        <v>543</v>
      </c>
      <c r="B691" s="96" t="inlineStr">
        <is>
          <t>07.2.06.04-0011</t>
        </is>
      </c>
      <c r="C691" s="171" t="inlineStr">
        <is>
          <t>Верхний уголок для крепления несущих элементов двери 100х123 мм</t>
        </is>
      </c>
      <c r="D691" s="172" t="inlineStr">
        <is>
          <t>100 шт</t>
        </is>
      </c>
      <c r="E691" s="98" t="n">
        <v>2.916662</v>
      </c>
      <c r="F691" s="190" t="n">
        <v>279</v>
      </c>
      <c r="G691" s="100">
        <f>ROUND(F691*E691,2)</f>
        <v/>
      </c>
      <c r="H691" s="184">
        <f>G691/$G$1097</f>
        <v/>
      </c>
      <c r="I691" s="100">
        <f>ROUND(F691*Прил.10!$D$12,2)</f>
        <v/>
      </c>
      <c r="J691" s="100">
        <f>ROUND(I691*E691,2)</f>
        <v/>
      </c>
    </row>
    <row r="692" hidden="1" outlineLevel="1" ht="25.5" customFormat="1" customHeight="1" s="71">
      <c r="A692" s="172" t="n">
        <v>544</v>
      </c>
      <c r="B692" s="96" t="inlineStr">
        <is>
          <t>07.2.06.04-0061</t>
        </is>
      </c>
      <c r="C692" s="171" t="inlineStr">
        <is>
          <t>Нижний уголок для крепления несущих элементов двери 100х123 мм</t>
        </is>
      </c>
      <c r="D692" s="172" t="inlineStr">
        <is>
          <t>100 шт</t>
        </is>
      </c>
      <c r="E692" s="98" t="n">
        <v>2.916662</v>
      </c>
      <c r="F692" s="190" t="n">
        <v>279</v>
      </c>
      <c r="G692" s="100">
        <f>ROUND(F692*E692,2)</f>
        <v/>
      </c>
      <c r="H692" s="184">
        <f>G692/$G$1097</f>
        <v/>
      </c>
      <c r="I692" s="100">
        <f>ROUND(F692*Прил.10!$D$12,2)</f>
        <v/>
      </c>
      <c r="J692" s="100">
        <f>ROUND(I692*E692,2)</f>
        <v/>
      </c>
    </row>
    <row r="693" hidden="1" outlineLevel="1" ht="25.5" customFormat="1" customHeight="1" s="71">
      <c r="A693" s="172" t="n">
        <v>545</v>
      </c>
      <c r="B693" s="96" t="inlineStr">
        <is>
          <t>24.3.01.04-0012</t>
        </is>
      </c>
      <c r="C693" s="171" t="inlineStr">
        <is>
          <t>Трубы НПВХ для систем внутреннего водоотведения, размер110х2,2х1000 мм</t>
        </is>
      </c>
      <c r="D693" s="172" t="inlineStr">
        <is>
          <t>шт</t>
        </is>
      </c>
      <c r="E693" s="98" t="n">
        <v>51</v>
      </c>
      <c r="F693" s="190" t="n">
        <v>15.93</v>
      </c>
      <c r="G693" s="100">
        <f>ROUND(F693*E693,2)</f>
        <v/>
      </c>
      <c r="H693" s="184">
        <f>G693/$G$1097</f>
        <v/>
      </c>
      <c r="I693" s="100">
        <f>ROUND(F693*Прил.10!$D$12,2)</f>
        <v/>
      </c>
      <c r="J693" s="100">
        <f>ROUND(I693*E693,2)</f>
        <v/>
      </c>
    </row>
    <row r="694" hidden="1" outlineLevel="1" ht="14.25" customFormat="1" customHeight="1" s="71">
      <c r="A694" s="172" t="n">
        <v>546</v>
      </c>
      <c r="B694" s="96" t="inlineStr">
        <is>
          <t>Прайс из СД ОП</t>
        </is>
      </c>
      <c r="C694" s="171" t="inlineStr">
        <is>
          <t>Отвод 90гр 400*800</t>
        </is>
      </c>
      <c r="D694" s="172" t="inlineStr">
        <is>
          <t>шт.</t>
        </is>
      </c>
      <c r="E694" s="98" t="n">
        <v>2</v>
      </c>
      <c r="F694" s="190" t="n">
        <v>395.64</v>
      </c>
      <c r="G694" s="100">
        <f>ROUND(F694*E694,2)</f>
        <v/>
      </c>
      <c r="H694" s="184">
        <f>G694/$G$1097</f>
        <v/>
      </c>
      <c r="I694" s="100">
        <f>ROUND(F694*Прил.10!$D$12,2)</f>
        <v/>
      </c>
      <c r="J694" s="100">
        <f>ROUND(I694*E694,2)</f>
        <v/>
      </c>
    </row>
    <row r="695" hidden="1" outlineLevel="1" ht="14.25" customFormat="1" customHeight="1" s="71">
      <c r="A695" s="172" t="n">
        <v>547</v>
      </c>
      <c r="B695" s="96" t="inlineStr">
        <is>
          <t>Прайс из СД ОП</t>
        </is>
      </c>
      <c r="C695" s="171" t="inlineStr">
        <is>
          <t>Отвод 90гр. 400*800</t>
        </is>
      </c>
      <c r="D695" s="172" t="inlineStr">
        <is>
          <t>шт.</t>
        </is>
      </c>
      <c r="E695" s="98" t="n">
        <v>2</v>
      </c>
      <c r="F695" s="190" t="n">
        <v>395.64</v>
      </c>
      <c r="G695" s="100">
        <f>ROUND(F695*E695,2)</f>
        <v/>
      </c>
      <c r="H695" s="184">
        <f>G695/$G$1097</f>
        <v/>
      </c>
      <c r="I695" s="100">
        <f>ROUND(F695*Прил.10!$D$12,2)</f>
        <v/>
      </c>
      <c r="J695" s="100">
        <f>ROUND(I695*E695,2)</f>
        <v/>
      </c>
    </row>
    <row r="696" hidden="1" outlineLevel="1" ht="14.25" customFormat="1" customHeight="1" s="71">
      <c r="A696" s="172" t="n">
        <v>548</v>
      </c>
      <c r="B696" s="96" t="inlineStr">
        <is>
          <t>Прайс из СД ОП</t>
        </is>
      </c>
      <c r="C696" s="171" t="inlineStr">
        <is>
          <t>Решетка приточная АРН 1200х600</t>
        </is>
      </c>
      <c r="D696" s="172" t="inlineStr">
        <is>
          <t>шт</t>
        </is>
      </c>
      <c r="E696" s="98" t="n">
        <v>1</v>
      </c>
      <c r="F696" s="190" t="n">
        <v>781.74</v>
      </c>
      <c r="G696" s="100">
        <f>ROUND(F696*E696,2)</f>
        <v/>
      </c>
      <c r="H696" s="184">
        <f>G696/$G$1097</f>
        <v/>
      </c>
      <c r="I696" s="100">
        <f>ROUND(F696*Прил.10!$D$12,2)</f>
        <v/>
      </c>
      <c r="J696" s="100">
        <f>ROUND(I696*E696,2)</f>
        <v/>
      </c>
    </row>
    <row r="697" hidden="1" outlineLevel="1" ht="38.25" customFormat="1" customHeight="1" s="71">
      <c r="A697" s="172" t="n">
        <v>549</v>
      </c>
      <c r="B697" s="96" t="inlineStr">
        <is>
          <t>23.1.02.07-0001</t>
        </is>
      </c>
      <c r="C697" s="171" t="inlineStr">
        <is>
          <t>Крепления для трубопроводов оцинкованные: кронштейны, планки, хомуты</t>
        </is>
      </c>
      <c r="D697" s="172" t="inlineStr">
        <is>
          <t>кг</t>
        </is>
      </c>
      <c r="E697" s="98" t="n">
        <v>45</v>
      </c>
      <c r="F697" s="190" t="n">
        <v>17.21</v>
      </c>
      <c r="G697" s="100">
        <f>ROUND(F697*E697,2)</f>
        <v/>
      </c>
      <c r="H697" s="184">
        <f>G697/$G$1097</f>
        <v/>
      </c>
      <c r="I697" s="100">
        <f>ROUND(F697*Прил.10!$D$12,2)</f>
        <v/>
      </c>
      <c r="J697" s="100">
        <f>ROUND(I697*E697,2)</f>
        <v/>
      </c>
    </row>
    <row r="698" hidden="1" outlineLevel="1" ht="38.25" customFormat="1" customHeight="1" s="71">
      <c r="A698" s="172" t="n">
        <v>550</v>
      </c>
      <c r="B698" s="96" t="inlineStr">
        <is>
          <t>18.2.02.07-0016</t>
        </is>
      </c>
      <c r="C698" s="171" t="inlineStr">
        <is>
          <t>Поддоны душевые чугунные эмалированные, без комплекта, размер 800х800х365 мм, глубокие</t>
        </is>
      </c>
      <c r="D698" s="172" t="inlineStr">
        <is>
          <t>шт</t>
        </is>
      </c>
      <c r="E698" s="98" t="n">
        <v>1</v>
      </c>
      <c r="F698" s="190" t="n">
        <v>773.5</v>
      </c>
      <c r="G698" s="100">
        <f>ROUND(F698*E698,2)</f>
        <v/>
      </c>
      <c r="H698" s="184">
        <f>G698/$G$1097</f>
        <v/>
      </c>
      <c r="I698" s="100">
        <f>ROUND(F698*Прил.10!$D$12,2)</f>
        <v/>
      </c>
      <c r="J698" s="100">
        <f>ROUND(I698*E698,2)</f>
        <v/>
      </c>
    </row>
    <row r="699" hidden="1" outlineLevel="1" ht="14.25" customFormat="1" customHeight="1" s="71">
      <c r="A699" s="172" t="n">
        <v>551</v>
      </c>
      <c r="B699" s="96" t="inlineStr">
        <is>
          <t>Прайс из СД ОП</t>
        </is>
      </c>
      <c r="C699" s="171" t="inlineStr">
        <is>
          <t>Врезка прямая 200*300</t>
        </is>
      </c>
      <c r="D699" s="172" t="inlineStr">
        <is>
          <t>шт.</t>
        </is>
      </c>
      <c r="E699" s="98" t="n">
        <v>8</v>
      </c>
      <c r="F699" s="190" t="n">
        <v>95.79000000000001</v>
      </c>
      <c r="G699" s="100">
        <f>ROUND(F699*E699,2)</f>
        <v/>
      </c>
      <c r="H699" s="184">
        <f>G699/$G$1097</f>
        <v/>
      </c>
      <c r="I699" s="100">
        <f>ROUND(F699*Прил.10!$D$12,2)</f>
        <v/>
      </c>
      <c r="J699" s="100">
        <f>ROUND(I699*E699,2)</f>
        <v/>
      </c>
    </row>
    <row r="700" hidden="1" outlineLevel="1" ht="14.25" customFormat="1" customHeight="1" s="71">
      <c r="A700" s="172" t="n">
        <v>552</v>
      </c>
      <c r="B700" s="96" t="inlineStr">
        <is>
          <t>Прайс из СД ОП</t>
        </is>
      </c>
      <c r="C700" s="171" t="inlineStr">
        <is>
          <t>Переход. 690*690/800*400</t>
        </is>
      </c>
      <c r="D700" s="172" t="inlineStr">
        <is>
          <t>шт.</t>
        </is>
      </c>
      <c r="E700" s="98" t="n">
        <v>2</v>
      </c>
      <c r="F700" s="190" t="n">
        <v>382.8</v>
      </c>
      <c r="G700" s="100">
        <f>ROUND(F700*E700,2)</f>
        <v/>
      </c>
      <c r="H700" s="184">
        <f>G700/$G$1097</f>
        <v/>
      </c>
      <c r="I700" s="100">
        <f>ROUND(F700*Прил.10!$D$12,2)</f>
        <v/>
      </c>
      <c r="J700" s="100">
        <f>ROUND(I700*E700,2)</f>
        <v/>
      </c>
    </row>
    <row r="701" hidden="1" outlineLevel="1" ht="14.25" customFormat="1" customHeight="1" s="71">
      <c r="A701" s="172" t="n">
        <v>553</v>
      </c>
      <c r="B701" s="96" t="inlineStr">
        <is>
          <t>Прайс из СД ОП</t>
        </is>
      </c>
      <c r="C701" s="171" t="inlineStr">
        <is>
          <t>Врезка прямая 400*250</t>
        </is>
      </c>
      <c r="D701" s="172" t="inlineStr">
        <is>
          <t>шт.</t>
        </is>
      </c>
      <c r="E701" s="98" t="n">
        <v>6</v>
      </c>
      <c r="F701" s="190" t="n">
        <v>126.88</v>
      </c>
      <c r="G701" s="100">
        <f>ROUND(F701*E701,2)</f>
        <v/>
      </c>
      <c r="H701" s="184">
        <f>G701/$G$1097</f>
        <v/>
      </c>
      <c r="I701" s="100">
        <f>ROUND(F701*Прил.10!$D$12,2)</f>
        <v/>
      </c>
      <c r="J701" s="100">
        <f>ROUND(I701*E701,2)</f>
        <v/>
      </c>
    </row>
    <row r="702" hidden="1" outlineLevel="1" ht="25.5" customFormat="1" customHeight="1" s="71">
      <c r="A702" s="172" t="n">
        <v>554</v>
      </c>
      <c r="B702" s="96" t="inlineStr">
        <is>
          <t>20.2.05.02-0011</t>
        </is>
      </c>
      <c r="C702" s="171" t="inlineStr">
        <is>
          <t>Держатель пластмассовый с защелкой для труб диаметром 25 мм</t>
        </is>
      </c>
      <c r="D702" s="172" t="inlineStr">
        <is>
          <t>100 шт</t>
        </is>
      </c>
      <c r="E702" s="98" t="n">
        <v>20</v>
      </c>
      <c r="F702" s="190" t="n">
        <v>38</v>
      </c>
      <c r="G702" s="100">
        <f>ROUND(F702*E702,2)</f>
        <v/>
      </c>
      <c r="H702" s="184">
        <f>G702/$G$1097</f>
        <v/>
      </c>
      <c r="I702" s="100">
        <f>ROUND(F702*Прил.10!$D$12,2)</f>
        <v/>
      </c>
      <c r="J702" s="100">
        <f>ROUND(I702*E702,2)</f>
        <v/>
      </c>
    </row>
    <row r="703" hidden="1" outlineLevel="1" ht="51" customFormat="1" customHeight="1" s="71">
      <c r="A703" s="172" t="n">
        <v>555</v>
      </c>
      <c r="B703" s="96" t="inlineStr">
        <is>
          <t>19.3.01.01-0012</t>
        </is>
      </c>
      <c r="C703" s="171" t="inlineStr">
        <is>
          <t>Дроссель-клапаны для регулирования расхода воздуха, в обечайке, с сектором управления из оцинкованной стали, прямоугольные, периметр 1000 мм</t>
        </is>
      </c>
      <c r="D703" s="172" t="inlineStr">
        <is>
          <t>шт</t>
        </is>
      </c>
      <c r="E703" s="98" t="n">
        <v>13</v>
      </c>
      <c r="F703" s="190" t="n">
        <v>58.31</v>
      </c>
      <c r="G703" s="100">
        <f>ROUND(F703*E703,2)</f>
        <v/>
      </c>
      <c r="H703" s="184">
        <f>G703/$G$1097</f>
        <v/>
      </c>
      <c r="I703" s="100">
        <f>ROUND(F703*Прил.10!$D$12,2)</f>
        <v/>
      </c>
      <c r="J703" s="100">
        <f>ROUND(I703*E703,2)</f>
        <v/>
      </c>
    </row>
    <row r="704" hidden="1" outlineLevel="1" ht="14.25" customFormat="1" customHeight="1" s="71">
      <c r="A704" s="172" t="n">
        <v>556</v>
      </c>
      <c r="B704" s="96" t="inlineStr">
        <is>
          <t>Прайс из СД ОП</t>
        </is>
      </c>
      <c r="C704" s="171" t="inlineStr">
        <is>
          <t>Врезка прямая 2010*2780</t>
        </is>
      </c>
      <c r="D704" s="172" t="inlineStr">
        <is>
          <t>шт.</t>
        </is>
      </c>
      <c r="E704" s="98" t="n">
        <v>2</v>
      </c>
      <c r="F704" s="190" t="n">
        <v>376.78</v>
      </c>
      <c r="G704" s="100">
        <f>ROUND(F704*E704,2)</f>
        <v/>
      </c>
      <c r="H704" s="184">
        <f>G704/$G$1097</f>
        <v/>
      </c>
      <c r="I704" s="100">
        <f>ROUND(F704*Прил.10!$D$12,2)</f>
        <v/>
      </c>
      <c r="J704" s="100">
        <f>ROUND(I704*E704,2)</f>
        <v/>
      </c>
    </row>
    <row r="705" hidden="1" outlineLevel="1" ht="14.25" customFormat="1" customHeight="1" s="71">
      <c r="A705" s="172" t="n">
        <v>557</v>
      </c>
      <c r="B705" s="96" t="inlineStr">
        <is>
          <t>20.2.09.13-0011</t>
        </is>
      </c>
      <c r="C705" s="171" t="inlineStr">
        <is>
          <t>Муфты</t>
        </is>
      </c>
      <c r="D705" s="172" t="inlineStr">
        <is>
          <t>шт</t>
        </is>
      </c>
      <c r="E705" s="98" t="n">
        <v>150</v>
      </c>
      <c r="F705" s="190" t="n">
        <v>5</v>
      </c>
      <c r="G705" s="100">
        <f>ROUND(F705*E705,2)</f>
        <v/>
      </c>
      <c r="H705" s="184">
        <f>G705/$G$1097</f>
        <v/>
      </c>
      <c r="I705" s="100">
        <f>ROUND(F705*Прил.10!$D$12,2)</f>
        <v/>
      </c>
      <c r="J705" s="100">
        <f>ROUND(I705*E705,2)</f>
        <v/>
      </c>
    </row>
    <row r="706" hidden="1" outlineLevel="1" ht="14.25" customFormat="1" customHeight="1" s="71">
      <c r="A706" s="172" t="n">
        <v>558</v>
      </c>
      <c r="B706" s="96" t="inlineStr">
        <is>
          <t>Прайс из СД ОП</t>
        </is>
      </c>
      <c r="C706" s="171" t="inlineStr">
        <is>
          <t>Отвод 90гр. 300*500</t>
        </is>
      </c>
      <c r="D706" s="172" t="inlineStr">
        <is>
          <t>шт.</t>
        </is>
      </c>
      <c r="E706" s="98" t="n">
        <v>2</v>
      </c>
      <c r="F706" s="190" t="n">
        <v>371.27</v>
      </c>
      <c r="G706" s="100">
        <f>ROUND(F706*E706,2)</f>
        <v/>
      </c>
      <c r="H706" s="184">
        <f>G706/$G$1097</f>
        <v/>
      </c>
      <c r="I706" s="100">
        <f>ROUND(F706*Прил.10!$D$12,2)</f>
        <v/>
      </c>
      <c r="J706" s="100">
        <f>ROUND(I706*E706,2)</f>
        <v/>
      </c>
    </row>
    <row r="707" hidden="1" outlineLevel="1" ht="38.25" customFormat="1" customHeight="1" s="71">
      <c r="A707" s="172" t="n">
        <v>559</v>
      </c>
      <c r="B707" s="96" t="inlineStr">
        <is>
          <t>18.1.09.08-1090</t>
        </is>
      </c>
      <c r="C707" s="171" t="inlineStr">
        <is>
          <t>Кран шаровой для воды и пара стандартный, присоединение ВР-ВР, с размером резьбы 1"1/4</t>
        </is>
      </c>
      <c r="D707" s="172" t="inlineStr">
        <is>
          <t>шт</t>
        </is>
      </c>
      <c r="E707" s="98" t="n">
        <v>7</v>
      </c>
      <c r="F707" s="190" t="n">
        <v>106</v>
      </c>
      <c r="G707" s="100">
        <f>ROUND(F707*E707,2)</f>
        <v/>
      </c>
      <c r="H707" s="184">
        <f>G707/$G$1097</f>
        <v/>
      </c>
      <c r="I707" s="100">
        <f>ROUND(F707*Прил.10!$D$12,2)</f>
        <v/>
      </c>
      <c r="J707" s="100">
        <f>ROUND(I707*E707,2)</f>
        <v/>
      </c>
    </row>
    <row r="708" hidden="1" outlineLevel="1" ht="14.25" customFormat="1" customHeight="1" s="71">
      <c r="A708" s="172" t="n">
        <v>560</v>
      </c>
      <c r="B708" s="96" t="inlineStr">
        <is>
          <t>Прайс из СД ОП</t>
        </is>
      </c>
      <c r="C708" s="171" t="inlineStr">
        <is>
          <t>Отвод 90гр. 400*700</t>
        </is>
      </c>
      <c r="D708" s="172" t="inlineStr">
        <is>
          <t>шт.</t>
        </is>
      </c>
      <c r="E708" s="98" t="n">
        <v>2</v>
      </c>
      <c r="F708" s="190" t="n">
        <v>369.31</v>
      </c>
      <c r="G708" s="100">
        <f>ROUND(F708*E708,2)</f>
        <v/>
      </c>
      <c r="H708" s="184">
        <f>G708/$G$1097</f>
        <v/>
      </c>
      <c r="I708" s="100">
        <f>ROUND(F708*Прил.10!$D$12,2)</f>
        <v/>
      </c>
      <c r="J708" s="100">
        <f>ROUND(I708*E708,2)</f>
        <v/>
      </c>
    </row>
    <row r="709" hidden="1" outlineLevel="1" ht="38.25" customFormat="1" customHeight="1" s="71">
      <c r="A709" s="172" t="n">
        <v>561</v>
      </c>
      <c r="B709" s="96" t="inlineStr">
        <is>
          <t>19.2.03.02-0107</t>
        </is>
      </c>
      <c r="C709" s="171" t="inlineStr">
        <is>
          <t>Решетки вентиляционные алюминиевые "АРКТОС" типа: АМР, размером 100х200 мм</t>
        </is>
      </c>
      <c r="D709" s="172" t="inlineStr">
        <is>
          <t>шт</t>
        </is>
      </c>
      <c r="E709" s="98" t="n">
        <v>6</v>
      </c>
      <c r="F709" s="190" t="n">
        <v>122.4</v>
      </c>
      <c r="G709" s="100">
        <f>ROUND(F709*E709,2)</f>
        <v/>
      </c>
      <c r="H709" s="184">
        <f>G709/$G$1097</f>
        <v/>
      </c>
      <c r="I709" s="100">
        <f>ROUND(F709*Прил.10!$D$12,2)</f>
        <v/>
      </c>
      <c r="J709" s="100">
        <f>ROUND(I709*E709,2)</f>
        <v/>
      </c>
    </row>
    <row r="710" hidden="1" outlineLevel="1" ht="14.25" customFormat="1" customHeight="1" s="71">
      <c r="A710" s="172" t="n">
        <v>562</v>
      </c>
      <c r="B710" s="96" t="inlineStr">
        <is>
          <t>14.4.01.01-0003</t>
        </is>
      </c>
      <c r="C710" s="171" t="inlineStr">
        <is>
          <t>Грунтовка ГФ-021</t>
        </is>
      </c>
      <c r="D710" s="172" t="inlineStr">
        <is>
          <t>т</t>
        </is>
      </c>
      <c r="E710" s="98" t="n">
        <v>0.046512</v>
      </c>
      <c r="F710" s="190" t="n">
        <v>15620</v>
      </c>
      <c r="G710" s="100">
        <f>ROUND(F710*E710,2)</f>
        <v/>
      </c>
      <c r="H710" s="184">
        <f>G710/$G$1097</f>
        <v/>
      </c>
      <c r="I710" s="100">
        <f>ROUND(F710*Прил.10!$D$12,2)</f>
        <v/>
      </c>
      <c r="J710" s="100">
        <f>ROUND(I710*E710,2)</f>
        <v/>
      </c>
    </row>
    <row r="711" hidden="1" outlineLevel="1" ht="25.5" customFormat="1" customHeight="1" s="71">
      <c r="A711" s="172" t="n">
        <v>563</v>
      </c>
      <c r="B711" s="96" t="inlineStr">
        <is>
          <t>01.7.06.04-0002</t>
        </is>
      </c>
      <c r="C711" s="171" t="inlineStr">
        <is>
          <t>Лента бумажная для повышения трещиностойкости стыков ГКЛ и ГВЛ</t>
        </is>
      </c>
      <c r="D711" s="172" t="inlineStr">
        <is>
          <t>м</t>
        </is>
      </c>
      <c r="E711" s="98" t="n">
        <v>4230.3925</v>
      </c>
      <c r="F711" s="190" t="n">
        <v>0.17</v>
      </c>
      <c r="G711" s="100">
        <f>ROUND(F711*E711,2)</f>
        <v/>
      </c>
      <c r="H711" s="184">
        <f>G711/$G$1097</f>
        <v/>
      </c>
      <c r="I711" s="100">
        <f>ROUND(F711*Прил.10!$D$12,2)</f>
        <v/>
      </c>
      <c r="J711" s="100">
        <f>ROUND(I711*E711,2)</f>
        <v/>
      </c>
    </row>
    <row r="712" hidden="1" outlineLevel="1" ht="25.5" customFormat="1" customHeight="1" s="71">
      <c r="A712" s="172" t="n">
        <v>564</v>
      </c>
      <c r="B712" s="96" t="inlineStr">
        <is>
          <t>19.4.02.04-1016</t>
        </is>
      </c>
      <c r="C712" s="171" t="inlineStr">
        <is>
          <t>Шумоглушители для круглых воздуховодов 250/600</t>
        </is>
      </c>
      <c r="D712" s="172" t="inlineStr">
        <is>
          <t>шт</t>
        </is>
      </c>
      <c r="E712" s="98" t="n">
        <v>1</v>
      </c>
      <c r="F712" s="190" t="n">
        <v>716.01</v>
      </c>
      <c r="G712" s="100">
        <f>ROUND(F712*E712,2)</f>
        <v/>
      </c>
      <c r="H712" s="184">
        <f>G712/$G$1097</f>
        <v/>
      </c>
      <c r="I712" s="100">
        <f>ROUND(F712*Прил.10!$D$12,2)</f>
        <v/>
      </c>
      <c r="J712" s="100">
        <f>ROUND(I712*E712,2)</f>
        <v/>
      </c>
    </row>
    <row r="713" hidden="1" outlineLevel="1" ht="14.25" customFormat="1" customHeight="1" s="71">
      <c r="A713" s="172" t="n">
        <v>565</v>
      </c>
      <c r="B713" s="96" t="inlineStr">
        <is>
          <t>14.4.04.09-0028</t>
        </is>
      </c>
      <c r="C713" s="171" t="inlineStr">
        <is>
          <t>Эмаль перхлорвиниловая ХВ-7141</t>
        </is>
      </c>
      <c r="D713" s="172" t="inlineStr">
        <is>
          <t>т</t>
        </is>
      </c>
      <c r="E713" s="98" t="n">
        <v>0.021</v>
      </c>
      <c r="F713" s="190" t="n">
        <v>33900</v>
      </c>
      <c r="G713" s="100">
        <f>ROUND(F713*E713,2)</f>
        <v/>
      </c>
      <c r="H713" s="184">
        <f>G713/$G$1097</f>
        <v/>
      </c>
      <c r="I713" s="100">
        <f>ROUND(F713*Прил.10!$D$12,2)</f>
        <v/>
      </c>
      <c r="J713" s="100">
        <f>ROUND(I713*E713,2)</f>
        <v/>
      </c>
    </row>
    <row r="714" hidden="1" outlineLevel="1" ht="14.25" customFormat="1" customHeight="1" s="71">
      <c r="A714" s="172" t="n">
        <v>566</v>
      </c>
      <c r="B714" s="96" t="inlineStr">
        <is>
          <t>Прайс из СД ОП</t>
        </is>
      </c>
      <c r="C714" s="171" t="inlineStr">
        <is>
          <t>Заглушка 300*300</t>
        </is>
      </c>
      <c r="D714" s="172" t="inlineStr">
        <is>
          <t>шт.</t>
        </is>
      </c>
      <c r="E714" s="98" t="n">
        <v>7</v>
      </c>
      <c r="F714" s="190" t="n">
        <v>101.68</v>
      </c>
      <c r="G714" s="100">
        <f>ROUND(F714*E714,2)</f>
        <v/>
      </c>
      <c r="H714" s="184">
        <f>G714/$G$1097</f>
        <v/>
      </c>
      <c r="I714" s="100">
        <f>ROUND(F714*Прил.10!$D$12,2)</f>
        <v/>
      </c>
      <c r="J714" s="100">
        <f>ROUND(I714*E714,2)</f>
        <v/>
      </c>
    </row>
    <row r="715" hidden="1" outlineLevel="1" ht="38.25" customFormat="1" customHeight="1" s="71">
      <c r="A715" s="172" t="n">
        <v>567</v>
      </c>
      <c r="B715" s="96" t="inlineStr">
        <is>
          <t>19.1.01.01-0024</t>
        </is>
      </c>
      <c r="C715" s="171" t="inlineStr">
        <is>
          <t>Воздуховоды типа: ALUDUCT (POLAR BEAR) неизолированные гибкие диаметром 254 мм</t>
        </is>
      </c>
      <c r="D715" s="172" t="inlineStr">
        <is>
          <t>м2</t>
        </is>
      </c>
      <c r="E715" s="98" t="n">
        <v>7.6935</v>
      </c>
      <c r="F715" s="190" t="n">
        <v>90.37</v>
      </c>
      <c r="G715" s="100">
        <f>ROUND(F715*E715,2)</f>
        <v/>
      </c>
      <c r="H715" s="184">
        <f>G715/$G$1097</f>
        <v/>
      </c>
      <c r="I715" s="100">
        <f>ROUND(F715*Прил.10!$D$12,2)</f>
        <v/>
      </c>
      <c r="J715" s="100">
        <f>ROUND(I715*E715,2)</f>
        <v/>
      </c>
    </row>
    <row r="716" hidden="1" outlineLevel="1" ht="25.5" customFormat="1" customHeight="1" s="71">
      <c r="A716" s="172" t="n">
        <v>568</v>
      </c>
      <c r="B716" s="96" t="inlineStr">
        <is>
          <t>Прайс из СД ОП</t>
        </is>
      </c>
      <c r="C716" s="171" t="inlineStr">
        <is>
          <t>Рассеиватель для светильника А220, 36 Вт 1242*90*68</t>
        </is>
      </c>
      <c r="D716" s="172" t="inlineStr">
        <is>
          <t>шт.</t>
        </is>
      </c>
      <c r="E716" s="98" t="n">
        <v>27</v>
      </c>
      <c r="F716" s="190" t="n">
        <v>25.72</v>
      </c>
      <c r="G716" s="100">
        <f>ROUND(F716*E716,2)</f>
        <v/>
      </c>
      <c r="H716" s="184">
        <f>G716/$G$1097</f>
        <v/>
      </c>
      <c r="I716" s="100">
        <f>ROUND(F716*Прил.10!$D$12,2)</f>
        <v/>
      </c>
      <c r="J716" s="100">
        <f>ROUND(I716*E716,2)</f>
        <v/>
      </c>
    </row>
    <row r="717" hidden="1" outlineLevel="1" ht="14.25" customFormat="1" customHeight="1" s="71">
      <c r="A717" s="172" t="n">
        <v>569</v>
      </c>
      <c r="B717" s="96" t="inlineStr">
        <is>
          <t>Прайс из СД ОП</t>
        </is>
      </c>
      <c r="C717" s="171" t="inlineStr">
        <is>
          <t>Врезка прямая 800*2200</t>
        </is>
      </c>
      <c r="D717" s="172" t="inlineStr">
        <is>
          <t>шт.</t>
        </is>
      </c>
      <c r="E717" s="98" t="n">
        <v>2</v>
      </c>
      <c r="F717" s="190" t="n">
        <v>346.85</v>
      </c>
      <c r="G717" s="100">
        <f>ROUND(F717*E717,2)</f>
        <v/>
      </c>
      <c r="H717" s="184">
        <f>G717/$G$1097</f>
        <v/>
      </c>
      <c r="I717" s="100">
        <f>ROUND(F717*Прил.10!$D$12,2)</f>
        <v/>
      </c>
      <c r="J717" s="100">
        <f>ROUND(I717*E717,2)</f>
        <v/>
      </c>
    </row>
    <row r="718" hidden="1" outlineLevel="1" ht="14.25" customFormat="1" customHeight="1" s="71">
      <c r="A718" s="172" t="n">
        <v>570</v>
      </c>
      <c r="B718" s="96" t="inlineStr">
        <is>
          <t>14.5.09.07-0030</t>
        </is>
      </c>
      <c r="C718" s="171" t="inlineStr">
        <is>
          <t>Растворитель Р-4</t>
        </is>
      </c>
      <c r="D718" s="172" t="inlineStr">
        <is>
          <t>кг</t>
        </is>
      </c>
      <c r="E718" s="98" t="n">
        <v>72.68911199999999</v>
      </c>
      <c r="F718" s="190" t="n">
        <v>9.42</v>
      </c>
      <c r="G718" s="100">
        <f>ROUND(F718*E718,2)</f>
        <v/>
      </c>
      <c r="H718" s="184">
        <f>G718/$G$1097</f>
        <v/>
      </c>
      <c r="I718" s="100">
        <f>ROUND(F718*Прил.10!$D$12,2)</f>
        <v/>
      </c>
      <c r="J718" s="100">
        <f>ROUND(I718*E718,2)</f>
        <v/>
      </c>
    </row>
    <row r="719" hidden="1" outlineLevel="1" ht="14.25" customFormat="1" customHeight="1" s="71">
      <c r="A719" s="172" t="n">
        <v>571</v>
      </c>
      <c r="B719" s="96" t="inlineStr">
        <is>
          <t>Прайс из СД ОП</t>
        </is>
      </c>
      <c r="C719" s="171" t="inlineStr">
        <is>
          <t>Отвод 90гр. 400*600</t>
        </is>
      </c>
      <c r="D719" s="172" t="inlineStr">
        <is>
          <t>шт.</t>
        </is>
      </c>
      <c r="E719" s="98" t="n">
        <v>2</v>
      </c>
      <c r="F719" s="190" t="n">
        <v>342</v>
      </c>
      <c r="G719" s="100">
        <f>ROUND(F719*E719,2)</f>
        <v/>
      </c>
      <c r="H719" s="184">
        <f>G719/$G$1097</f>
        <v/>
      </c>
      <c r="I719" s="100">
        <f>ROUND(F719*Прил.10!$D$12,2)</f>
        <v/>
      </c>
      <c r="J719" s="100">
        <f>ROUND(I719*E719,2)</f>
        <v/>
      </c>
    </row>
    <row r="720" hidden="1" outlineLevel="1" ht="25.5" customFormat="1" customHeight="1" s="71">
      <c r="A720" s="172" t="n">
        <v>572</v>
      </c>
      <c r="B720" s="96" t="inlineStr">
        <is>
          <t>20.2.12.03-0014</t>
        </is>
      </c>
      <c r="C720" s="171" t="inlineStr">
        <is>
          <t>Трубы гибкие гофрированные из ПВХ, диаметр 50 мм</t>
        </is>
      </c>
      <c r="D720" s="172" t="inlineStr">
        <is>
          <t>м</t>
        </is>
      </c>
      <c r="E720" s="98" t="n">
        <v>120</v>
      </c>
      <c r="F720" s="190" t="n">
        <v>5.65</v>
      </c>
      <c r="G720" s="100">
        <f>ROUND(F720*E720,2)</f>
        <v/>
      </c>
      <c r="H720" s="184">
        <f>G720/$G$1097</f>
        <v/>
      </c>
      <c r="I720" s="100">
        <f>ROUND(F720*Прил.10!$D$12,2)</f>
        <v/>
      </c>
      <c r="J720" s="100">
        <f>ROUND(I720*E720,2)</f>
        <v/>
      </c>
    </row>
    <row r="721" hidden="1" outlineLevel="1" ht="14.25" customFormat="1" customHeight="1" s="71">
      <c r="A721" s="172" t="n">
        <v>573</v>
      </c>
      <c r="B721" s="96" t="inlineStr">
        <is>
          <t>Прайс из СД ОП</t>
        </is>
      </c>
      <c r="C721" s="171" t="inlineStr">
        <is>
          <t>Переход. 645*705/800*500</t>
        </is>
      </c>
      <c r="D721" s="172" t="inlineStr">
        <is>
          <t>шт.</t>
        </is>
      </c>
      <c r="E721" s="98" t="n">
        <v>2</v>
      </c>
      <c r="F721" s="190" t="n">
        <v>338.92</v>
      </c>
      <c r="G721" s="100">
        <f>ROUND(F721*E721,2)</f>
        <v/>
      </c>
      <c r="H721" s="184">
        <f>G721/$G$1097</f>
        <v/>
      </c>
      <c r="I721" s="100">
        <f>ROUND(F721*Прил.10!$D$12,2)</f>
        <v/>
      </c>
      <c r="J721" s="100">
        <f>ROUND(I721*E721,2)</f>
        <v/>
      </c>
    </row>
    <row r="722" hidden="1" outlineLevel="1" ht="14.25" customFormat="1" customHeight="1" s="71">
      <c r="A722" s="172" t="n">
        <v>574</v>
      </c>
      <c r="B722" s="96" t="inlineStr">
        <is>
          <t>Прайс из СД ОП</t>
        </is>
      </c>
      <c r="C722" s="171" t="inlineStr">
        <is>
          <t>Переход. 710*510/ф450</t>
        </is>
      </c>
      <c r="D722" s="172" t="inlineStr">
        <is>
          <t>шт.</t>
        </is>
      </c>
      <c r="E722" s="98" t="n">
        <v>2</v>
      </c>
      <c r="F722" s="190" t="n">
        <v>336.27</v>
      </c>
      <c r="G722" s="100">
        <f>ROUND(F722*E722,2)</f>
        <v/>
      </c>
      <c r="H722" s="184">
        <f>G722/$G$1097</f>
        <v/>
      </c>
      <c r="I722" s="100">
        <f>ROUND(F722*Прил.10!$D$12,2)</f>
        <v/>
      </c>
      <c r="J722" s="100">
        <f>ROUND(I722*E722,2)</f>
        <v/>
      </c>
    </row>
    <row r="723" hidden="1" outlineLevel="1" ht="63.75" customFormat="1" customHeight="1" s="71">
      <c r="A723" s="172" t="n">
        <v>575</v>
      </c>
      <c r="B723" s="96" t="inlineStr">
        <is>
          <t>24.3.05.07-0530</t>
        </is>
      </c>
      <c r="C723" s="171" t="inlineStr">
        <is>
          <t>Муфта противопожарная самосрабатывающая для пластиковых труб диаметром 110 мм, внутренний диаметр 110-112 мм, вешний диаметр 125-130 мм</t>
        </is>
      </c>
      <c r="D723" s="172" t="inlineStr">
        <is>
          <t>шт</t>
        </is>
      </c>
      <c r="E723" s="98" t="n">
        <v>11</v>
      </c>
      <c r="F723" s="190" t="n">
        <v>59.64</v>
      </c>
      <c r="G723" s="100">
        <f>ROUND(F723*E723,2)</f>
        <v/>
      </c>
      <c r="H723" s="184">
        <f>G723/$G$1097</f>
        <v/>
      </c>
      <c r="I723" s="100">
        <f>ROUND(F723*Прил.10!$D$12,2)</f>
        <v/>
      </c>
      <c r="J723" s="100">
        <f>ROUND(I723*E723,2)</f>
        <v/>
      </c>
    </row>
    <row r="724" hidden="1" outlineLevel="1" ht="14.25" customFormat="1" customHeight="1" s="71">
      <c r="A724" s="172" t="n">
        <v>576</v>
      </c>
      <c r="B724" s="96" t="inlineStr">
        <is>
          <t>Прайс из СД ОП</t>
        </is>
      </c>
      <c r="C724" s="171" t="inlineStr">
        <is>
          <t>Переход. 500*500/400*400</t>
        </is>
      </c>
      <c r="D724" s="172" t="inlineStr">
        <is>
          <t>шт.</t>
        </is>
      </c>
      <c r="E724" s="98" t="n">
        <v>4</v>
      </c>
      <c r="F724" s="190" t="n">
        <v>162.74</v>
      </c>
      <c r="G724" s="100">
        <f>ROUND(F724*E724,2)</f>
        <v/>
      </c>
      <c r="H724" s="184">
        <f>G724/$G$1097</f>
        <v/>
      </c>
      <c r="I724" s="100">
        <f>ROUND(F724*Прил.10!$D$12,2)</f>
        <v/>
      </c>
      <c r="J724" s="100">
        <f>ROUND(I724*E724,2)</f>
        <v/>
      </c>
    </row>
    <row r="725" hidden="1" outlineLevel="1" ht="51" customFormat="1" customHeight="1" s="71">
      <c r="A725" s="172" t="n">
        <v>577</v>
      </c>
      <c r="B725" s="96" t="inlineStr">
        <is>
          <t>18.2.01.06-0033</t>
        </is>
      </c>
      <c r="C725" s="171" t="inlineStr">
        <is>
          <t>Унитазы полуфарфоровые и фарфоровые козырьковые с сиденьем и креплением, с косым выпуском, с цельноотлитой полочкой</t>
        </is>
      </c>
      <c r="D725" s="172" t="inlineStr">
        <is>
          <t>компл</t>
        </is>
      </c>
      <c r="E725" s="98" t="n">
        <v>2</v>
      </c>
      <c r="F725" s="190" t="n">
        <v>325.2</v>
      </c>
      <c r="G725" s="100">
        <f>ROUND(F725*E725,2)</f>
        <v/>
      </c>
      <c r="H725" s="184">
        <f>G725/$G$1097</f>
        <v/>
      </c>
      <c r="I725" s="100">
        <f>ROUND(F725*Прил.10!$D$12,2)</f>
        <v/>
      </c>
      <c r="J725" s="100">
        <f>ROUND(I725*E725,2)</f>
        <v/>
      </c>
    </row>
    <row r="726" hidden="1" outlineLevel="1" ht="14.25" customFormat="1" customHeight="1" s="71">
      <c r="A726" s="172" t="n">
        <v>578</v>
      </c>
      <c r="B726" s="96" t="inlineStr">
        <is>
          <t>04.3.02.09-0101</t>
        </is>
      </c>
      <c r="C726" s="171" t="inlineStr">
        <is>
          <t>Затирка «Боларс» (разной цветности)</t>
        </is>
      </c>
      <c r="D726" s="172" t="inlineStr">
        <is>
          <t>т</t>
        </is>
      </c>
      <c r="E726" s="98" t="n">
        <v>0.09039999999999999</v>
      </c>
      <c r="F726" s="190" t="n">
        <v>7159.36</v>
      </c>
      <c r="G726" s="100">
        <f>ROUND(F726*E726,2)</f>
        <v/>
      </c>
      <c r="H726" s="184">
        <f>G726/$G$1097</f>
        <v/>
      </c>
      <c r="I726" s="100">
        <f>ROUND(F726*Прил.10!$D$12,2)</f>
        <v/>
      </c>
      <c r="J726" s="100">
        <f>ROUND(I726*E726,2)</f>
        <v/>
      </c>
    </row>
    <row r="727" hidden="1" outlineLevel="1" ht="38.25" customFormat="1" customHeight="1" s="71">
      <c r="A727" s="172" t="n">
        <v>579</v>
      </c>
      <c r="B727" s="96" t="inlineStr">
        <is>
          <t>19.2.03.02-0138</t>
        </is>
      </c>
      <c r="C727" s="171" t="inlineStr">
        <is>
          <t>Решетки вентиляционные алюминиевые "АРКТОС" типа: АРН размером 300х600 мм</t>
        </is>
      </c>
      <c r="D727" s="172" t="inlineStr">
        <is>
          <t>шт</t>
        </is>
      </c>
      <c r="E727" s="98" t="n">
        <v>2</v>
      </c>
      <c r="F727" s="190" t="n">
        <v>321.36</v>
      </c>
      <c r="G727" s="100">
        <f>ROUND(F727*E727,2)</f>
        <v/>
      </c>
      <c r="H727" s="184">
        <f>G727/$G$1097</f>
        <v/>
      </c>
      <c r="I727" s="100">
        <f>ROUND(F727*Прил.10!$D$12,2)</f>
        <v/>
      </c>
      <c r="J727" s="100">
        <f>ROUND(I727*E727,2)</f>
        <v/>
      </c>
    </row>
    <row r="728" hidden="1" outlineLevel="1" ht="14.25" customFormat="1" customHeight="1" s="71">
      <c r="A728" s="172" t="n">
        <v>580</v>
      </c>
      <c r="B728" s="96" t="inlineStr">
        <is>
          <t>Прайс из СД ОП</t>
        </is>
      </c>
      <c r="C728" s="171" t="inlineStr">
        <is>
          <t>Врезка прямая 2400*1600</t>
        </is>
      </c>
      <c r="D728" s="172" t="inlineStr">
        <is>
          <t>шт.</t>
        </is>
      </c>
      <c r="E728" s="98" t="n">
        <v>2</v>
      </c>
      <c r="F728" s="190" t="n">
        <v>317.63</v>
      </c>
      <c r="G728" s="100">
        <f>ROUND(F728*E728,2)</f>
        <v/>
      </c>
      <c r="H728" s="184">
        <f>G728/$G$1097</f>
        <v/>
      </c>
      <c r="I728" s="100">
        <f>ROUND(F728*Прил.10!$D$12,2)</f>
        <v/>
      </c>
      <c r="J728" s="100">
        <f>ROUND(I728*E728,2)</f>
        <v/>
      </c>
    </row>
    <row r="729" hidden="1" outlineLevel="1" ht="38.25" customFormat="1" customHeight="1" s="71">
      <c r="A729" s="172" t="n">
        <v>581</v>
      </c>
      <c r="B729" s="96" t="inlineStr">
        <is>
          <t>18.1.10.10-0044</t>
        </is>
      </c>
      <c r="C729" s="171" t="inlineStr">
        <is>
          <t>Смесители для умывальников СМ-УМ-ОРА с поворотным корпусом, одной рукояткой, с аэратором</t>
        </is>
      </c>
      <c r="D729" s="172" t="inlineStr">
        <is>
          <t>компл</t>
        </is>
      </c>
      <c r="E729" s="98" t="n">
        <v>2</v>
      </c>
      <c r="F729" s="190" t="n">
        <v>312.35</v>
      </c>
      <c r="G729" s="100">
        <f>ROUND(F729*E729,2)</f>
        <v/>
      </c>
      <c r="H729" s="184">
        <f>G729/$G$1097</f>
        <v/>
      </c>
      <c r="I729" s="100">
        <f>ROUND(F729*Прил.10!$D$12,2)</f>
        <v/>
      </c>
      <c r="J729" s="100">
        <f>ROUND(I729*E729,2)</f>
        <v/>
      </c>
    </row>
    <row r="730" hidden="1" outlineLevel="1" ht="14.25" customFormat="1" customHeight="1" s="71">
      <c r="A730" s="172" t="n">
        <v>582</v>
      </c>
      <c r="B730" s="96" t="inlineStr">
        <is>
          <t>Прайс из СД ОП</t>
        </is>
      </c>
      <c r="C730" s="171" t="inlineStr">
        <is>
          <t>Переход. 710*510/450*450</t>
        </is>
      </c>
      <c r="D730" s="172" t="inlineStr">
        <is>
          <t>шт.</t>
        </is>
      </c>
      <c r="E730" s="98" t="n">
        <v>2</v>
      </c>
      <c r="F730" s="190" t="n">
        <v>311.61</v>
      </c>
      <c r="G730" s="100">
        <f>ROUND(F730*E730,2)</f>
        <v/>
      </c>
      <c r="H730" s="184">
        <f>G730/$G$1097</f>
        <v/>
      </c>
      <c r="I730" s="100">
        <f>ROUND(F730*Прил.10!$D$12,2)</f>
        <v/>
      </c>
      <c r="J730" s="100">
        <f>ROUND(I730*E730,2)</f>
        <v/>
      </c>
    </row>
    <row r="731" hidden="1" outlineLevel="1" ht="25.5" customFormat="1" customHeight="1" s="71">
      <c r="A731" s="172" t="n">
        <v>583</v>
      </c>
      <c r="B731" s="96" t="inlineStr">
        <is>
          <t>20.2.05.02-0012</t>
        </is>
      </c>
      <c r="C731" s="171" t="inlineStr">
        <is>
          <t>Держатель пластмассовый с защелкой для труб диаметром 32 мм</t>
        </is>
      </c>
      <c r="D731" s="172" t="inlineStr">
        <is>
          <t>100 шт</t>
        </is>
      </c>
      <c r="E731" s="98" t="n">
        <v>10</v>
      </c>
      <c r="F731" s="190" t="n">
        <v>62</v>
      </c>
      <c r="G731" s="100">
        <f>ROUND(F731*E731,2)</f>
        <v/>
      </c>
      <c r="H731" s="184">
        <f>G731/$G$1097</f>
        <v/>
      </c>
      <c r="I731" s="100">
        <f>ROUND(F731*Прил.10!$D$12,2)</f>
        <v/>
      </c>
      <c r="J731" s="100">
        <f>ROUND(I731*E731,2)</f>
        <v/>
      </c>
    </row>
    <row r="732" hidden="1" outlineLevel="1" ht="14.25" customFormat="1" customHeight="1" s="71">
      <c r="A732" s="172" t="n">
        <v>584</v>
      </c>
      <c r="B732" s="96" t="inlineStr">
        <is>
          <t>Прайс из СД ОП</t>
        </is>
      </c>
      <c r="C732" s="171" t="inlineStr">
        <is>
          <t>Отвод 60гр. 400*400</t>
        </is>
      </c>
      <c r="D732" s="172" t="inlineStr">
        <is>
          <t>шт.</t>
        </is>
      </c>
      <c r="E732" s="98" t="n">
        <v>2</v>
      </c>
      <c r="F732" s="190" t="n">
        <v>305.17</v>
      </c>
      <c r="G732" s="100">
        <f>ROUND(F732*E732,2)</f>
        <v/>
      </c>
      <c r="H732" s="184">
        <f>G732/$G$1097</f>
        <v/>
      </c>
      <c r="I732" s="100">
        <f>ROUND(F732*Прил.10!$D$12,2)</f>
        <v/>
      </c>
      <c r="J732" s="100">
        <f>ROUND(I732*E732,2)</f>
        <v/>
      </c>
    </row>
    <row r="733" hidden="1" outlineLevel="1" ht="14.25" customFormat="1" customHeight="1" s="71">
      <c r="A733" s="172" t="n">
        <v>585</v>
      </c>
      <c r="B733" s="96" t="inlineStr">
        <is>
          <t>01.3.01.01-0001</t>
        </is>
      </c>
      <c r="C733" s="171" t="inlineStr">
        <is>
          <t>Бензин авиационный Б-70</t>
        </is>
      </c>
      <c r="D733" s="172" t="inlineStr">
        <is>
          <t>т</t>
        </is>
      </c>
      <c r="E733" s="98" t="n">
        <v>0.1344</v>
      </c>
      <c r="F733" s="190" t="n">
        <v>4488.4</v>
      </c>
      <c r="G733" s="100">
        <f>ROUND(F733*E733,2)</f>
        <v/>
      </c>
      <c r="H733" s="184">
        <f>G733/$G$1097</f>
        <v/>
      </c>
      <c r="I733" s="100">
        <f>ROUND(F733*Прил.10!$D$12,2)</f>
        <v/>
      </c>
      <c r="J733" s="100">
        <f>ROUND(I733*E733,2)</f>
        <v/>
      </c>
    </row>
    <row r="734" hidden="1" outlineLevel="1" ht="14.25" customFormat="1" customHeight="1" s="71">
      <c r="A734" s="172" t="n">
        <v>586</v>
      </c>
      <c r="B734" s="96" t="inlineStr">
        <is>
          <t>Прайс из СД ОП</t>
        </is>
      </c>
      <c r="C734" s="171" t="inlineStr">
        <is>
          <t>Отвод 45гр. ф200</t>
        </is>
      </c>
      <c r="D734" s="172" t="inlineStr">
        <is>
          <t>шт.</t>
        </is>
      </c>
      <c r="E734" s="98" t="n">
        <v>8</v>
      </c>
      <c r="F734" s="190" t="n">
        <v>74.51000000000001</v>
      </c>
      <c r="G734" s="100">
        <f>ROUND(F734*E734,2)</f>
        <v/>
      </c>
      <c r="H734" s="184">
        <f>G734/$G$1097</f>
        <v/>
      </c>
      <c r="I734" s="100">
        <f>ROUND(F734*Прил.10!$D$12,2)</f>
        <v/>
      </c>
      <c r="J734" s="100">
        <f>ROUND(I734*E734,2)</f>
        <v/>
      </c>
    </row>
    <row r="735" hidden="1" outlineLevel="1" ht="14.25" customFormat="1" customHeight="1" s="71">
      <c r="A735" s="172" t="n">
        <v>587</v>
      </c>
      <c r="B735" s="96" t="inlineStr">
        <is>
          <t>Прайс из СД ОП</t>
        </is>
      </c>
      <c r="C735" s="171" t="inlineStr">
        <is>
          <t>Переход. 500*250/ф250</t>
        </is>
      </c>
      <c r="D735" s="172" t="inlineStr">
        <is>
          <t>шт.</t>
        </is>
      </c>
      <c r="E735" s="98" t="n">
        <v>3</v>
      </c>
      <c r="F735" s="190" t="n">
        <v>198.45</v>
      </c>
      <c r="G735" s="100">
        <f>ROUND(F735*E735,2)</f>
        <v/>
      </c>
      <c r="H735" s="184">
        <f>G735/$G$1097</f>
        <v/>
      </c>
      <c r="I735" s="100">
        <f>ROUND(F735*Прил.10!$D$12,2)</f>
        <v/>
      </c>
      <c r="J735" s="100">
        <f>ROUND(I735*E735,2)</f>
        <v/>
      </c>
    </row>
    <row r="736" hidden="1" outlineLevel="1" ht="14.25" customFormat="1" customHeight="1" s="71">
      <c r="A736" s="172" t="n">
        <v>588</v>
      </c>
      <c r="B736" s="96" t="inlineStr">
        <is>
          <t>Прайс из СД ОП</t>
        </is>
      </c>
      <c r="C736" s="171" t="inlineStr">
        <is>
          <t>Переход. 1200*600/700*400</t>
        </is>
      </c>
      <c r="D736" s="172" t="inlineStr">
        <is>
          <t>шт.</t>
        </is>
      </c>
      <c r="E736" s="98" t="n">
        <v>1</v>
      </c>
      <c r="F736" s="190" t="n">
        <v>583.6799999999999</v>
      </c>
      <c r="G736" s="100">
        <f>ROUND(F736*E736,2)</f>
        <v/>
      </c>
      <c r="H736" s="184">
        <f>G736/$G$1097</f>
        <v/>
      </c>
      <c r="I736" s="100">
        <f>ROUND(F736*Прил.10!$D$12,2)</f>
        <v/>
      </c>
      <c r="J736" s="100">
        <f>ROUND(I736*E736,2)</f>
        <v/>
      </c>
    </row>
    <row r="737" hidden="1" outlineLevel="1" ht="14.25" customFormat="1" customHeight="1" s="71">
      <c r="A737" s="172" t="n">
        <v>589</v>
      </c>
      <c r="B737" s="96" t="inlineStr">
        <is>
          <t>Прайс из СД ОП</t>
        </is>
      </c>
      <c r="C737" s="171" t="inlineStr">
        <is>
          <t>Врезка прямая 400*800</t>
        </is>
      </c>
      <c r="D737" s="172" t="inlineStr">
        <is>
          <t>шт.</t>
        </is>
      </c>
      <c r="E737" s="98" t="n">
        <v>4</v>
      </c>
      <c r="F737" s="190" t="n">
        <v>144.25</v>
      </c>
      <c r="G737" s="100">
        <f>ROUND(F737*E737,2)</f>
        <v/>
      </c>
      <c r="H737" s="184">
        <f>G737/$G$1097</f>
        <v/>
      </c>
      <c r="I737" s="100">
        <f>ROUND(F737*Прил.10!$D$12,2)</f>
        <v/>
      </c>
      <c r="J737" s="100">
        <f>ROUND(I737*E737,2)</f>
        <v/>
      </c>
    </row>
    <row r="738" hidden="1" outlineLevel="1" ht="14.25" customFormat="1" customHeight="1" s="71">
      <c r="A738" s="172" t="n">
        <v>590</v>
      </c>
      <c r="B738" s="96" t="inlineStr">
        <is>
          <t>Прайс из СД ОП</t>
        </is>
      </c>
      <c r="C738" s="171" t="inlineStr">
        <is>
          <t>Врезка прямая 300*200</t>
        </is>
      </c>
      <c r="D738" s="172" t="inlineStr">
        <is>
          <t>шт.</t>
        </is>
      </c>
      <c r="E738" s="98" t="n">
        <v>6</v>
      </c>
      <c r="F738" s="190" t="n">
        <v>95.79000000000001</v>
      </c>
      <c r="G738" s="100">
        <f>ROUND(F738*E738,2)</f>
        <v/>
      </c>
      <c r="H738" s="184">
        <f>G738/$G$1097</f>
        <v/>
      </c>
      <c r="I738" s="100">
        <f>ROUND(F738*Прил.10!$D$12,2)</f>
        <v/>
      </c>
      <c r="J738" s="100">
        <f>ROUND(I738*E738,2)</f>
        <v/>
      </c>
    </row>
    <row r="739" hidden="1" outlineLevel="1" ht="14.25" customFormat="1" customHeight="1" s="71">
      <c r="A739" s="172" t="n">
        <v>591</v>
      </c>
      <c r="B739" s="96" t="inlineStr">
        <is>
          <t>Прайс из СД ОП</t>
        </is>
      </c>
      <c r="C739" s="171" t="inlineStr">
        <is>
          <t>Отвод 45гр. ф250</t>
        </is>
      </c>
      <c r="D739" s="172" t="inlineStr">
        <is>
          <t>шт.</t>
        </is>
      </c>
      <c r="E739" s="98" t="n">
        <v>6</v>
      </c>
      <c r="F739" s="190" t="n">
        <v>94.53</v>
      </c>
      <c r="G739" s="100">
        <f>ROUND(F739*E739,2)</f>
        <v/>
      </c>
      <c r="H739" s="184">
        <f>G739/$G$1097</f>
        <v/>
      </c>
      <c r="I739" s="100">
        <f>ROUND(F739*Прил.10!$D$12,2)</f>
        <v/>
      </c>
      <c r="J739" s="100">
        <f>ROUND(I739*E739,2)</f>
        <v/>
      </c>
    </row>
    <row r="740" hidden="1" outlineLevel="1" ht="25.5" customFormat="1" customHeight="1" s="71">
      <c r="A740" s="172" t="n">
        <v>592</v>
      </c>
      <c r="B740" s="96" t="inlineStr">
        <is>
          <t>01.7.15.03-0034</t>
        </is>
      </c>
      <c r="C740" s="171" t="inlineStr">
        <is>
          <t>Болты с гайками и шайбами оцинкованные, диаметр 12 мм</t>
        </is>
      </c>
      <c r="D740" s="172" t="inlineStr">
        <is>
          <t>кг</t>
        </is>
      </c>
      <c r="E740" s="98" t="n">
        <v>21.809</v>
      </c>
      <c r="F740" s="190" t="n">
        <v>25.76</v>
      </c>
      <c r="G740" s="100">
        <f>ROUND(F740*E740,2)</f>
        <v/>
      </c>
      <c r="H740" s="184">
        <f>G740/$G$1097</f>
        <v/>
      </c>
      <c r="I740" s="100">
        <f>ROUND(F740*Прил.10!$D$12,2)</f>
        <v/>
      </c>
      <c r="J740" s="100">
        <f>ROUND(I740*E740,2)</f>
        <v/>
      </c>
    </row>
    <row r="741" hidden="1" outlineLevel="1" ht="25.5" customFormat="1" customHeight="1" s="71">
      <c r="A741" s="172" t="n">
        <v>593</v>
      </c>
      <c r="B741" s="96" t="inlineStr">
        <is>
          <t>05.1.03.11-0006</t>
        </is>
      </c>
      <c r="C741" s="171" t="inlineStr">
        <is>
          <t>Перемычка плитная 2ПП25-8-п, бетон B15, объем 0,131 м3, расход арматуры 4,89 кг</t>
        </is>
      </c>
      <c r="D741" s="172" t="inlineStr">
        <is>
          <t>шт</t>
        </is>
      </c>
      <c r="E741" s="98" t="n">
        <v>3</v>
      </c>
      <c r="F741" s="190" t="n">
        <v>185.01</v>
      </c>
      <c r="G741" s="100">
        <f>ROUND(F741*E741,2)</f>
        <v/>
      </c>
      <c r="H741" s="184">
        <f>G741/$G$1097</f>
        <v/>
      </c>
      <c r="I741" s="100">
        <f>ROUND(F741*Прил.10!$D$12,2)</f>
        <v/>
      </c>
      <c r="J741" s="100">
        <f>ROUND(I741*E741,2)</f>
        <v/>
      </c>
    </row>
    <row r="742" hidden="1" outlineLevel="1" ht="14.25" customFormat="1" customHeight="1" s="71">
      <c r="A742" s="172" t="n">
        <v>594</v>
      </c>
      <c r="B742" s="96" t="inlineStr">
        <is>
          <t>18.5.08.09-0001</t>
        </is>
      </c>
      <c r="C742" s="171" t="inlineStr">
        <is>
          <t>Патрубки</t>
        </is>
      </c>
      <c r="D742" s="172" t="inlineStr">
        <is>
          <t>10 шт</t>
        </is>
      </c>
      <c r="E742" s="98" t="n">
        <v>2</v>
      </c>
      <c r="F742" s="190" t="n">
        <v>277.5</v>
      </c>
      <c r="G742" s="100">
        <f>ROUND(F742*E742,2)</f>
        <v/>
      </c>
      <c r="H742" s="184">
        <f>G742/$G$1097</f>
        <v/>
      </c>
      <c r="I742" s="100">
        <f>ROUND(F742*Прил.10!$D$12,2)</f>
        <v/>
      </c>
      <c r="J742" s="100">
        <f>ROUND(I742*E742,2)</f>
        <v/>
      </c>
    </row>
    <row r="743" hidden="1" outlineLevel="1" ht="14.25" customFormat="1" customHeight="1" s="71">
      <c r="A743" s="172" t="n">
        <v>595</v>
      </c>
      <c r="B743" s="96" t="inlineStr">
        <is>
          <t>01.7.15.02-0054</t>
        </is>
      </c>
      <c r="C743" s="171" t="inlineStr">
        <is>
          <t>Болты анкерные оцинкованные</t>
        </is>
      </c>
      <c r="D743" s="172" t="inlineStr">
        <is>
          <t>кг</t>
        </is>
      </c>
      <c r="E743" s="98" t="n">
        <v>48</v>
      </c>
      <c r="F743" s="190" t="n">
        <v>11.54</v>
      </c>
      <c r="G743" s="100">
        <f>ROUND(F743*E743,2)</f>
        <v/>
      </c>
      <c r="H743" s="184">
        <f>G743/$G$1097</f>
        <v/>
      </c>
      <c r="I743" s="100">
        <f>ROUND(F743*Прил.10!$D$12,2)</f>
        <v/>
      </c>
      <c r="J743" s="100">
        <f>ROUND(I743*E743,2)</f>
        <v/>
      </c>
    </row>
    <row r="744" hidden="1" outlineLevel="1" ht="14.25" customFormat="1" customHeight="1" s="71">
      <c r="A744" s="172" t="n">
        <v>596</v>
      </c>
      <c r="B744" s="96" t="inlineStr">
        <is>
          <t>Прайс из СД ОП</t>
        </is>
      </c>
      <c r="C744" s="171" t="inlineStr">
        <is>
          <t>Отвод 90гр. 300*600</t>
        </is>
      </c>
      <c r="D744" s="172" t="inlineStr">
        <is>
          <t>шт.</t>
        </is>
      </c>
      <c r="E744" s="98" t="n">
        <v>2</v>
      </c>
      <c r="F744" s="190" t="n">
        <v>273.1</v>
      </c>
      <c r="G744" s="100">
        <f>ROUND(F744*E744,2)</f>
        <v/>
      </c>
      <c r="H744" s="184">
        <f>G744/$G$1097</f>
        <v/>
      </c>
      <c r="I744" s="100">
        <f>ROUND(F744*Прил.10!$D$12,2)</f>
        <v/>
      </c>
      <c r="J744" s="100">
        <f>ROUND(I744*E744,2)</f>
        <v/>
      </c>
    </row>
    <row r="745" hidden="1" outlineLevel="1" ht="25.5" customFormat="1" customHeight="1" s="71">
      <c r="A745" s="172" t="n">
        <v>597</v>
      </c>
      <c r="B745" s="96" t="inlineStr">
        <is>
          <t>20.4.04.02-0022</t>
        </is>
      </c>
      <c r="C745" s="171" t="inlineStr">
        <is>
          <t>Щиты распределительные навесные ЩРН-12, размер 220х300х125 мм</t>
        </is>
      </c>
      <c r="D745" s="172" t="inlineStr">
        <is>
          <t>шт</t>
        </is>
      </c>
      <c r="E745" s="98" t="n">
        <v>3</v>
      </c>
      <c r="F745" s="190" t="n">
        <v>181.15</v>
      </c>
      <c r="G745" s="100">
        <f>ROUND(F745*E745,2)</f>
        <v/>
      </c>
      <c r="H745" s="184">
        <f>G745/$G$1097</f>
        <v/>
      </c>
      <c r="I745" s="100">
        <f>ROUND(F745*Прил.10!$D$12,2)</f>
        <v/>
      </c>
      <c r="J745" s="100">
        <f>ROUND(I745*E745,2)</f>
        <v/>
      </c>
    </row>
    <row r="746" hidden="1" outlineLevel="1" ht="38.25" customFormat="1" customHeight="1" s="71">
      <c r="A746" s="172" t="n">
        <v>598</v>
      </c>
      <c r="B746" s="96" t="inlineStr">
        <is>
          <t>08.1.02.03-0021</t>
        </is>
      </c>
      <c r="C746" s="171" t="inlineStr">
        <is>
          <t>Водоотлив оконный из оцинкованной стали с полимерным покрытием, ширина планки 250 мм</t>
        </is>
      </c>
      <c r="D746" s="172" t="inlineStr">
        <is>
          <t>м</t>
        </is>
      </c>
      <c r="E746" s="98" t="n">
        <v>20.5392</v>
      </c>
      <c r="F746" s="190" t="n">
        <v>26.41</v>
      </c>
      <c r="G746" s="100">
        <f>ROUND(F746*E746,2)</f>
        <v/>
      </c>
      <c r="H746" s="184">
        <f>G746/$G$1097</f>
        <v/>
      </c>
      <c r="I746" s="100">
        <f>ROUND(F746*Прил.10!$D$12,2)</f>
        <v/>
      </c>
      <c r="J746" s="100">
        <f>ROUND(I746*E746,2)</f>
        <v/>
      </c>
    </row>
    <row r="747" hidden="1" outlineLevel="1" ht="38.25" customFormat="1" customHeight="1" s="71">
      <c r="A747" s="172" t="n">
        <v>599</v>
      </c>
      <c r="B747" s="96" t="inlineStr">
        <is>
          <t>19.2.03.02-0097</t>
        </is>
      </c>
      <c r="C747" s="171" t="inlineStr">
        <is>
          <t>Решетки вентиляционные алюминиевые "АРКТОС" типа: АМН, размером 300х500 мм</t>
        </is>
      </c>
      <c r="D747" s="172" t="inlineStr">
        <is>
          <t>шт</t>
        </is>
      </c>
      <c r="E747" s="98" t="n">
        <v>4</v>
      </c>
      <c r="F747" s="190" t="n">
        <v>134.47</v>
      </c>
      <c r="G747" s="100">
        <f>ROUND(F747*E747,2)</f>
        <v/>
      </c>
      <c r="H747" s="184">
        <f>G747/$G$1097</f>
        <v/>
      </c>
      <c r="I747" s="100">
        <f>ROUND(F747*Прил.10!$D$12,2)</f>
        <v/>
      </c>
      <c r="J747" s="100">
        <f>ROUND(I747*E747,2)</f>
        <v/>
      </c>
    </row>
    <row r="748" hidden="1" outlineLevel="1" ht="14.25" customFormat="1" customHeight="1" s="71">
      <c r="A748" s="172" t="n">
        <v>600</v>
      </c>
      <c r="B748" s="96" t="inlineStr">
        <is>
          <t>08.3.11.01-0091</t>
        </is>
      </c>
      <c r="C748" s="171" t="inlineStr">
        <is>
          <t>Швеллеры № 40, марка стали Ст0</t>
        </is>
      </c>
      <c r="D748" s="172" t="inlineStr">
        <is>
          <t>т</t>
        </is>
      </c>
      <c r="E748" s="98" t="n">
        <v>0.1084966</v>
      </c>
      <c r="F748" s="190" t="n">
        <v>4920</v>
      </c>
      <c r="G748" s="100">
        <f>ROUND(F748*E748,2)</f>
        <v/>
      </c>
      <c r="H748" s="184">
        <f>G748/$G$1097</f>
        <v/>
      </c>
      <c r="I748" s="100">
        <f>ROUND(F748*Прил.10!$D$12,2)</f>
        <v/>
      </c>
      <c r="J748" s="100">
        <f>ROUND(I748*E748,2)</f>
        <v/>
      </c>
    </row>
    <row r="749" hidden="1" outlineLevel="1" ht="14.25" customFormat="1" customHeight="1" s="71">
      <c r="A749" s="172" t="n">
        <v>601</v>
      </c>
      <c r="B749" s="96" t="inlineStr">
        <is>
          <t>01.2.01.02-0054</t>
        </is>
      </c>
      <c r="C749" s="171" t="inlineStr">
        <is>
          <t>Битумы нефтяные строительные БН-90/10</t>
        </is>
      </c>
      <c r="D749" s="172" t="inlineStr">
        <is>
          <t>т</t>
        </is>
      </c>
      <c r="E749" s="98" t="n">
        <v>0.38210541537127</v>
      </c>
      <c r="F749" s="190" t="n">
        <v>1383.1</v>
      </c>
      <c r="G749" s="100">
        <f>ROUND(F749*E749,2)</f>
        <v/>
      </c>
      <c r="H749" s="184">
        <f>G749/$G$1097</f>
        <v/>
      </c>
      <c r="I749" s="100">
        <f>ROUND(F749*Прил.10!$D$12,2)</f>
        <v/>
      </c>
      <c r="J749" s="100">
        <f>ROUND(I749*E749,2)</f>
        <v/>
      </c>
    </row>
    <row r="750" hidden="1" outlineLevel="1" ht="14.25" customFormat="1" customHeight="1" s="71">
      <c r="A750" s="172" t="n">
        <v>602</v>
      </c>
      <c r="B750" s="96" t="inlineStr">
        <is>
          <t>Прайс из СД ОП</t>
        </is>
      </c>
      <c r="C750" s="171" t="inlineStr">
        <is>
          <t>Переход. 800*500/400*400</t>
        </is>
      </c>
      <c r="D750" s="172" t="inlineStr">
        <is>
          <t>шт.</t>
        </is>
      </c>
      <c r="E750" s="98" t="n">
        <v>2</v>
      </c>
      <c r="F750" s="190" t="n">
        <v>261.61</v>
      </c>
      <c r="G750" s="100">
        <f>ROUND(F750*E750,2)</f>
        <v/>
      </c>
      <c r="H750" s="184">
        <f>G750/$G$1097</f>
        <v/>
      </c>
      <c r="I750" s="100">
        <f>ROUND(F750*Прил.10!$D$12,2)</f>
        <v/>
      </c>
      <c r="J750" s="100">
        <f>ROUND(I750*E750,2)</f>
        <v/>
      </c>
    </row>
    <row r="751" hidden="1" outlineLevel="1" ht="14.25" customFormat="1" customHeight="1" s="71">
      <c r="A751" s="172" t="n">
        <v>603</v>
      </c>
      <c r="B751" s="96" t="inlineStr">
        <is>
          <t>Прайс из СД ОП</t>
        </is>
      </c>
      <c r="C751" s="171" t="inlineStr">
        <is>
          <t>Переход. 520*510/400*250</t>
        </is>
      </c>
      <c r="D751" s="172" t="inlineStr">
        <is>
          <t>шт.</t>
        </is>
      </c>
      <c r="E751" s="98" t="n">
        <v>2</v>
      </c>
      <c r="F751" s="190" t="n">
        <v>260.49</v>
      </c>
      <c r="G751" s="100">
        <f>ROUND(F751*E751,2)</f>
        <v/>
      </c>
      <c r="H751" s="184">
        <f>G751/$G$1097</f>
        <v/>
      </c>
      <c r="I751" s="100">
        <f>ROUND(F751*Прил.10!$D$12,2)</f>
        <v/>
      </c>
      <c r="J751" s="100">
        <f>ROUND(I751*E751,2)</f>
        <v/>
      </c>
    </row>
    <row r="752" hidden="1" outlineLevel="1" ht="38.25" customFormat="1" customHeight="1" s="71">
      <c r="A752" s="172" t="n">
        <v>604</v>
      </c>
      <c r="B752" s="96" t="inlineStr">
        <is>
          <t>08.3.07.01-0076</t>
        </is>
      </c>
      <c r="C752" s="171" t="inlineStr">
        <is>
          <t>Прокат полосовой, горячекатаный, марка стали Ст3сп, ширина 50-200 мм, толщина 4-5 мм</t>
        </is>
      </c>
      <c r="D752" s="172" t="inlineStr">
        <is>
          <t>т</t>
        </is>
      </c>
      <c r="E752" s="98" t="n">
        <v>0.10412</v>
      </c>
      <c r="F752" s="190" t="n">
        <v>5000</v>
      </c>
      <c r="G752" s="100">
        <f>ROUND(F752*E752,2)</f>
        <v/>
      </c>
      <c r="H752" s="184">
        <f>G752/$G$1097</f>
        <v/>
      </c>
      <c r="I752" s="100">
        <f>ROUND(F752*Прил.10!$D$12,2)</f>
        <v/>
      </c>
      <c r="J752" s="100">
        <f>ROUND(I752*E752,2)</f>
        <v/>
      </c>
    </row>
    <row r="753" hidden="1" outlineLevel="1" ht="25.5" customFormat="1" customHeight="1" s="71">
      <c r="A753" s="172" t="n">
        <v>605</v>
      </c>
      <c r="B753" s="96" t="inlineStr">
        <is>
          <t>23.8.03.06-0011</t>
        </is>
      </c>
      <c r="C753" s="171" t="inlineStr">
        <is>
          <t>Сгоны стальные с муфтой и контргайкой, номинальный диаметр 50 мм</t>
        </is>
      </c>
      <c r="D753" s="172" t="inlineStr">
        <is>
          <t>шт</t>
        </is>
      </c>
      <c r="E753" s="98" t="n">
        <v>18</v>
      </c>
      <c r="F753" s="190" t="n">
        <v>28.59</v>
      </c>
      <c r="G753" s="100">
        <f>ROUND(F753*E753,2)</f>
        <v/>
      </c>
      <c r="H753" s="184">
        <f>G753/$G$1097</f>
        <v/>
      </c>
      <c r="I753" s="100">
        <f>ROUND(F753*Прил.10!$D$12,2)</f>
        <v/>
      </c>
      <c r="J753" s="100">
        <f>ROUND(I753*E753,2)</f>
        <v/>
      </c>
    </row>
    <row r="754" hidden="1" outlineLevel="1" ht="51" customFormat="1" customHeight="1" s="71">
      <c r="A754" s="172" t="n">
        <v>606</v>
      </c>
      <c r="B754" s="96" t="inlineStr">
        <is>
          <t>19.3.01.01-0014</t>
        </is>
      </c>
      <c r="C754" s="171" t="inlineStr">
        <is>
          <t>Дроссель-клапаны для регулирования расхода воздуха, в обечайке, с сектором управления из оцинкованной стали, прямоугольные, периметр 2400 мм</t>
        </is>
      </c>
      <c r="D754" s="172" t="inlineStr">
        <is>
          <t>шт</t>
        </is>
      </c>
      <c r="E754" s="98" t="n">
        <v>2</v>
      </c>
      <c r="F754" s="190" t="n">
        <v>255.45</v>
      </c>
      <c r="G754" s="100">
        <f>ROUND(F754*E754,2)</f>
        <v/>
      </c>
      <c r="H754" s="184">
        <f>G754/$G$1097</f>
        <v/>
      </c>
      <c r="I754" s="100">
        <f>ROUND(F754*Прил.10!$D$12,2)</f>
        <v/>
      </c>
      <c r="J754" s="100">
        <f>ROUND(I754*E754,2)</f>
        <v/>
      </c>
    </row>
    <row r="755" hidden="1" outlineLevel="1" ht="38.25" customFormat="1" customHeight="1" s="71">
      <c r="A755" s="172" t="n">
        <v>607</v>
      </c>
      <c r="B755" s="96" t="inlineStr">
        <is>
          <t>18.2.06.10-0002</t>
        </is>
      </c>
      <c r="C755" s="171" t="inlineStr">
        <is>
          <t>Трап канализационный HL310NPr с вертикальным выпуском и сифоном "Primus"</t>
        </is>
      </c>
      <c r="D755" s="172" t="inlineStr">
        <is>
          <t>шт</t>
        </is>
      </c>
      <c r="E755" s="98" t="n">
        <v>1</v>
      </c>
      <c r="F755" s="190" t="n">
        <v>504.79</v>
      </c>
      <c r="G755" s="100">
        <f>ROUND(F755*E755,2)</f>
        <v/>
      </c>
      <c r="H755" s="184">
        <f>G755/$G$1097</f>
        <v/>
      </c>
      <c r="I755" s="100">
        <f>ROUND(F755*Прил.10!$D$12,2)</f>
        <v/>
      </c>
      <c r="J755" s="100">
        <f>ROUND(I755*E755,2)</f>
        <v/>
      </c>
    </row>
    <row r="756" hidden="1" outlineLevel="1" ht="25.5" customFormat="1" customHeight="1" s="71">
      <c r="A756" s="172" t="n">
        <v>608</v>
      </c>
      <c r="B756" s="96" t="inlineStr">
        <is>
          <t>14.4.02.04-0142</t>
        </is>
      </c>
      <c r="C756" s="171" t="inlineStr">
        <is>
          <t>Краска масляная земляная МА-0115, мумия, сурик железный</t>
        </is>
      </c>
      <c r="D756" s="172" t="inlineStr">
        <is>
          <t>кг</t>
        </is>
      </c>
      <c r="E756" s="98" t="n">
        <v>33.0869</v>
      </c>
      <c r="F756" s="190" t="n">
        <v>15.12</v>
      </c>
      <c r="G756" s="100">
        <f>ROUND(F756*E756,2)</f>
        <v/>
      </c>
      <c r="H756" s="184">
        <f>G756/$G$1097</f>
        <v/>
      </c>
      <c r="I756" s="100">
        <f>ROUND(F756*Прил.10!$D$12,2)</f>
        <v/>
      </c>
      <c r="J756" s="100">
        <f>ROUND(I756*E756,2)</f>
        <v/>
      </c>
    </row>
    <row r="757" hidden="1" outlineLevel="1" ht="25.5" customFormat="1" customHeight="1" s="71">
      <c r="A757" s="172" t="n">
        <v>609</v>
      </c>
      <c r="B757" s="96" t="inlineStr">
        <is>
          <t>Прайс из СД ОП</t>
        </is>
      </c>
      <c r="C757" s="171" t="inlineStr">
        <is>
          <t>Отвод 90гр. переменного сечения 450*450/450*450</t>
        </is>
      </c>
      <c r="D757" s="172" t="inlineStr">
        <is>
          <t>шт.</t>
        </is>
      </c>
      <c r="E757" s="98" t="n">
        <v>1</v>
      </c>
      <c r="F757" s="190" t="n">
        <v>499.55</v>
      </c>
      <c r="G757" s="100">
        <f>ROUND(F757*E757,2)</f>
        <v/>
      </c>
      <c r="H757" s="184">
        <f>G757/$G$1097</f>
        <v/>
      </c>
      <c r="I757" s="100">
        <f>ROUND(F757*Прил.10!$D$12,2)</f>
        <v/>
      </c>
      <c r="J757" s="100">
        <f>ROUND(I757*E757,2)</f>
        <v/>
      </c>
    </row>
    <row r="758" hidden="1" outlineLevel="1" ht="14.25" customFormat="1" customHeight="1" s="71">
      <c r="A758" s="172" t="n">
        <v>610</v>
      </c>
      <c r="B758" s="96" t="inlineStr">
        <is>
          <t>Прайс из СД ОП</t>
        </is>
      </c>
      <c r="C758" s="171" t="inlineStr">
        <is>
          <t>Отвод 60гр. 400*250</t>
        </is>
      </c>
      <c r="D758" s="172" t="inlineStr">
        <is>
          <t>шт.</t>
        </is>
      </c>
      <c r="E758" s="98" t="n">
        <v>2</v>
      </c>
      <c r="F758" s="190" t="n">
        <v>249.15</v>
      </c>
      <c r="G758" s="100">
        <f>ROUND(F758*E758,2)</f>
        <v/>
      </c>
      <c r="H758" s="184">
        <f>G758/$G$1097</f>
        <v/>
      </c>
      <c r="I758" s="100">
        <f>ROUND(F758*Прил.10!$D$12,2)</f>
        <v/>
      </c>
      <c r="J758" s="100">
        <f>ROUND(I758*E758,2)</f>
        <v/>
      </c>
    </row>
    <row r="759" hidden="1" outlineLevel="1" ht="14.25" customFormat="1" customHeight="1" s="71">
      <c r="A759" s="172" t="n">
        <v>611</v>
      </c>
      <c r="B759" s="96" t="inlineStr">
        <is>
          <t>Прайс из СД ОП</t>
        </is>
      </c>
      <c r="C759" s="171" t="inlineStr">
        <is>
          <t>Переход. 500*500/400*250</t>
        </is>
      </c>
      <c r="D759" s="172" t="inlineStr">
        <is>
          <t>шт.</t>
        </is>
      </c>
      <c r="E759" s="98" t="n">
        <v>2</v>
      </c>
      <c r="F759" s="190" t="n">
        <v>248.87</v>
      </c>
      <c r="G759" s="100">
        <f>ROUND(F759*E759,2)</f>
        <v/>
      </c>
      <c r="H759" s="184">
        <f>G759/$G$1097</f>
        <v/>
      </c>
      <c r="I759" s="100">
        <f>ROUND(F759*Прил.10!$D$12,2)</f>
        <v/>
      </c>
      <c r="J759" s="100">
        <f>ROUND(I759*E759,2)</f>
        <v/>
      </c>
    </row>
    <row r="760" hidden="1" outlineLevel="1" ht="14.25" customFormat="1" customHeight="1" s="71">
      <c r="A760" s="172" t="n">
        <v>612</v>
      </c>
      <c r="B760" s="96" t="inlineStr">
        <is>
          <t>Прайс из СД ОП</t>
        </is>
      </c>
      <c r="C760" s="171" t="inlineStr">
        <is>
          <t>Врезка прямая ф160</t>
        </is>
      </c>
      <c r="D760" s="172" t="inlineStr">
        <is>
          <t>шт.</t>
        </is>
      </c>
      <c r="E760" s="98" t="n">
        <v>13</v>
      </c>
      <c r="F760" s="190" t="n">
        <v>38.09</v>
      </c>
      <c r="G760" s="100">
        <f>ROUND(F760*E760,2)</f>
        <v/>
      </c>
      <c r="H760" s="184">
        <f>G760/$G$1097</f>
        <v/>
      </c>
      <c r="I760" s="100">
        <f>ROUND(F760*Прил.10!$D$12,2)</f>
        <v/>
      </c>
      <c r="J760" s="100">
        <f>ROUND(I760*E760,2)</f>
        <v/>
      </c>
    </row>
    <row r="761" hidden="1" outlineLevel="1" ht="14.25" customFormat="1" customHeight="1" s="71">
      <c r="A761" s="172" t="n">
        <v>613</v>
      </c>
      <c r="B761" s="96" t="inlineStr">
        <is>
          <t>Прайс из СД ОП</t>
        </is>
      </c>
      <c r="C761" s="171" t="inlineStr">
        <is>
          <t>Переход. 450*400/ф250</t>
        </is>
      </c>
      <c r="D761" s="172" t="inlineStr">
        <is>
          <t>шт.</t>
        </is>
      </c>
      <c r="E761" s="98" t="n">
        <v>2</v>
      </c>
      <c r="F761" s="190" t="n">
        <v>247.11</v>
      </c>
      <c r="G761" s="100">
        <f>ROUND(F761*E761,2)</f>
        <v/>
      </c>
      <c r="H761" s="184">
        <f>G761/$G$1097</f>
        <v/>
      </c>
      <c r="I761" s="100">
        <f>ROUND(F761*Прил.10!$D$12,2)</f>
        <v/>
      </c>
      <c r="J761" s="100">
        <f>ROUND(I761*E761,2)</f>
        <v/>
      </c>
    </row>
    <row r="762" hidden="1" outlineLevel="1" ht="14.25" customFormat="1" customHeight="1" s="71">
      <c r="A762" s="172" t="n">
        <v>614</v>
      </c>
      <c r="B762" s="96" t="inlineStr">
        <is>
          <t>Прайс из СД ОП</t>
        </is>
      </c>
      <c r="C762" s="171" t="inlineStr">
        <is>
          <t>Отвод 45гр. 400*250</t>
        </is>
      </c>
      <c r="D762" s="172" t="inlineStr">
        <is>
          <t>шт.</t>
        </is>
      </c>
      <c r="E762" s="98" t="n">
        <v>2</v>
      </c>
      <c r="F762" s="190" t="n">
        <v>246.21</v>
      </c>
      <c r="G762" s="100">
        <f>ROUND(F762*E762,2)</f>
        <v/>
      </c>
      <c r="H762" s="184">
        <f>G762/$G$1097</f>
        <v/>
      </c>
      <c r="I762" s="100">
        <f>ROUND(F762*Прил.10!$D$12,2)</f>
        <v/>
      </c>
      <c r="J762" s="100">
        <f>ROUND(I762*E762,2)</f>
        <v/>
      </c>
    </row>
    <row r="763" hidden="1" outlineLevel="1" ht="14.25" customFormat="1" customHeight="1" s="71">
      <c r="A763" s="172" t="n">
        <v>615</v>
      </c>
      <c r="B763" s="96" t="inlineStr">
        <is>
          <t>Прайс из СД ОП</t>
        </is>
      </c>
      <c r="C763" s="171" t="inlineStr">
        <is>
          <t>Переход. 600*400/300*300</t>
        </is>
      </c>
      <c r="D763" s="172" t="inlineStr">
        <is>
          <t>шт.</t>
        </is>
      </c>
      <c r="E763" s="98" t="n">
        <v>2</v>
      </c>
      <c r="F763" s="190" t="n">
        <v>245.37</v>
      </c>
      <c r="G763" s="100">
        <f>ROUND(F763*E763,2)</f>
        <v/>
      </c>
      <c r="H763" s="184">
        <f>G763/$G$1097</f>
        <v/>
      </c>
      <c r="I763" s="100">
        <f>ROUND(F763*Прил.10!$D$12,2)</f>
        <v/>
      </c>
      <c r="J763" s="100">
        <f>ROUND(I763*E763,2)</f>
        <v/>
      </c>
    </row>
    <row r="764" hidden="1" outlineLevel="1" ht="14.25" customFormat="1" customHeight="1" s="71">
      <c r="A764" s="172" t="n">
        <v>616</v>
      </c>
      <c r="B764" s="96" t="inlineStr">
        <is>
          <t>03.1.01.01-0002</t>
        </is>
      </c>
      <c r="C764" s="171" t="inlineStr">
        <is>
          <t>Гипс строительный Г-3</t>
        </is>
      </c>
      <c r="D764" s="172" t="inlineStr">
        <is>
          <t>т</t>
        </is>
      </c>
      <c r="E764" s="98" t="n">
        <v>0.6715979</v>
      </c>
      <c r="F764" s="190" t="n">
        <v>729.98</v>
      </c>
      <c r="G764" s="100">
        <f>ROUND(F764*E764,2)</f>
        <v/>
      </c>
      <c r="H764" s="184">
        <f>G764/$G$1097</f>
        <v/>
      </c>
      <c r="I764" s="100">
        <f>ROUND(F764*Прил.10!$D$12,2)</f>
        <v/>
      </c>
      <c r="J764" s="100">
        <f>ROUND(I764*E764,2)</f>
        <v/>
      </c>
    </row>
    <row r="765" hidden="1" outlineLevel="1" ht="14.25" customFormat="1" customHeight="1" s="71">
      <c r="A765" s="172" t="n">
        <v>617</v>
      </c>
      <c r="B765" s="96" t="inlineStr">
        <is>
          <t>Прайс из СД ОП</t>
        </is>
      </c>
      <c r="C765" s="171" t="inlineStr">
        <is>
          <t>Врезка прямая 400*300</t>
        </is>
      </c>
      <c r="D765" s="172" t="inlineStr">
        <is>
          <t>шт.</t>
        </is>
      </c>
      <c r="E765" s="98" t="n">
        <v>4</v>
      </c>
      <c r="F765" s="190" t="n">
        <v>121.7</v>
      </c>
      <c r="G765" s="100">
        <f>ROUND(F765*E765,2)</f>
        <v/>
      </c>
      <c r="H765" s="184">
        <f>G765/$G$1097</f>
        <v/>
      </c>
      <c r="I765" s="100">
        <f>ROUND(F765*Прил.10!$D$12,2)</f>
        <v/>
      </c>
      <c r="J765" s="100">
        <f>ROUND(I765*E765,2)</f>
        <v/>
      </c>
    </row>
    <row r="766" hidden="1" outlineLevel="1" ht="38.25" customFormat="1" customHeight="1" s="71">
      <c r="A766" s="172" t="n">
        <v>618</v>
      </c>
      <c r="B766" s="96" t="inlineStr">
        <is>
          <t>19.3.01.02-0043</t>
        </is>
      </c>
      <c r="C766" s="171" t="inlineStr">
        <is>
          <t>Заслонки воздушные унифицированные ручного управления РК-300-03, диаметр 160 мм</t>
        </is>
      </c>
      <c r="D766" s="172" t="inlineStr">
        <is>
          <t>шт</t>
        </is>
      </c>
      <c r="E766" s="98" t="n">
        <v>2</v>
      </c>
      <c r="F766" s="190" t="n">
        <v>243.27</v>
      </c>
      <c r="G766" s="100">
        <f>ROUND(F766*E766,2)</f>
        <v/>
      </c>
      <c r="H766" s="184">
        <f>G766/$G$1097</f>
        <v/>
      </c>
      <c r="I766" s="100">
        <f>ROUND(F766*Прил.10!$D$12,2)</f>
        <v/>
      </c>
      <c r="J766" s="100">
        <f>ROUND(I766*E766,2)</f>
        <v/>
      </c>
    </row>
    <row r="767" hidden="1" outlineLevel="1" ht="25.5" customFormat="1" customHeight="1" s="71">
      <c r="A767" s="172" t="n">
        <v>619</v>
      </c>
      <c r="B767" s="96" t="inlineStr">
        <is>
          <t>01.7.02.06-0017</t>
        </is>
      </c>
      <c r="C767" s="171" t="inlineStr">
        <is>
          <t>Картон строительный прокладочный, марка Б</t>
        </is>
      </c>
      <c r="D767" s="172" t="inlineStr">
        <is>
          <t>т</t>
        </is>
      </c>
      <c r="E767" s="98" t="n">
        <v>0.02452</v>
      </c>
      <c r="F767" s="190" t="n">
        <v>19800</v>
      </c>
      <c r="G767" s="100">
        <f>ROUND(F767*E767,2)</f>
        <v/>
      </c>
      <c r="H767" s="184">
        <f>G767/$G$1097</f>
        <v/>
      </c>
      <c r="I767" s="100">
        <f>ROUND(F767*Прил.10!$D$12,2)</f>
        <v/>
      </c>
      <c r="J767" s="100">
        <f>ROUND(I767*E767,2)</f>
        <v/>
      </c>
    </row>
    <row r="768" hidden="1" outlineLevel="1" ht="14.25" customFormat="1" customHeight="1" s="71">
      <c r="A768" s="172" t="n">
        <v>620</v>
      </c>
      <c r="B768" s="96" t="inlineStr">
        <is>
          <t>Прайс из СД ОП</t>
        </is>
      </c>
      <c r="C768" s="171" t="inlineStr">
        <is>
          <t>Переход. 520*510/600*300</t>
        </is>
      </c>
      <c r="D768" s="172" t="inlineStr">
        <is>
          <t>шт.</t>
        </is>
      </c>
      <c r="E768" s="98" t="n">
        <v>2</v>
      </c>
      <c r="F768" s="190" t="n">
        <v>242.7</v>
      </c>
      <c r="G768" s="100">
        <f>ROUND(F768*E768,2)</f>
        <v/>
      </c>
      <c r="H768" s="184">
        <f>G768/$G$1097</f>
        <v/>
      </c>
      <c r="I768" s="100">
        <f>ROUND(F768*Прил.10!$D$12,2)</f>
        <v/>
      </c>
      <c r="J768" s="100">
        <f>ROUND(I768*E768,2)</f>
        <v/>
      </c>
    </row>
    <row r="769" hidden="1" outlineLevel="1" ht="14.25" customFormat="1" customHeight="1" s="71">
      <c r="A769" s="172" t="n">
        <v>621</v>
      </c>
      <c r="B769" s="96" t="inlineStr">
        <is>
          <t>Прайс из СД ОП</t>
        </is>
      </c>
      <c r="C769" s="171" t="inlineStr">
        <is>
          <t>Переход. 1000*500/520*510</t>
        </is>
      </c>
      <c r="D769" s="172" t="inlineStr">
        <is>
          <t>шт.</t>
        </is>
      </c>
      <c r="E769" s="98" t="n">
        <v>1</v>
      </c>
      <c r="F769" s="190" t="n">
        <v>484.26</v>
      </c>
      <c r="G769" s="100">
        <f>ROUND(F769*E769,2)</f>
        <v/>
      </c>
      <c r="H769" s="184">
        <f>G769/$G$1097</f>
        <v/>
      </c>
      <c r="I769" s="100">
        <f>ROUND(F769*Прил.10!$D$12,2)</f>
        <v/>
      </c>
      <c r="J769" s="100">
        <f>ROUND(I769*E769,2)</f>
        <v/>
      </c>
    </row>
    <row r="770" hidden="1" outlineLevel="1" ht="89.25" customFormat="1" customHeight="1" s="71">
      <c r="A770" s="172" t="n">
        <v>622</v>
      </c>
      <c r="B770" s="96" t="inlineStr">
        <is>
          <t>14.5.01.10-0029</t>
        </is>
      </c>
      <c r="C770" s="171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D770" s="172" t="inlineStr">
        <is>
          <t>шт</t>
        </is>
      </c>
      <c r="E770" s="98" t="n">
        <v>4.3659</v>
      </c>
      <c r="F770" s="190" t="n">
        <v>110.11</v>
      </c>
      <c r="G770" s="100">
        <f>ROUND(F770*E770,2)</f>
        <v/>
      </c>
      <c r="H770" s="184">
        <f>G770/$G$1097</f>
        <v/>
      </c>
      <c r="I770" s="100">
        <f>ROUND(F770*Прил.10!$D$12,2)</f>
        <v/>
      </c>
      <c r="J770" s="100">
        <f>ROUND(I770*E770,2)</f>
        <v/>
      </c>
    </row>
    <row r="771" hidden="1" outlineLevel="1" ht="14.25" customFormat="1" customHeight="1" s="71">
      <c r="A771" s="172" t="n">
        <v>623</v>
      </c>
      <c r="B771" s="96" t="inlineStr">
        <is>
          <t>Прайс из СД ОП</t>
        </is>
      </c>
      <c r="C771" s="171" t="inlineStr">
        <is>
          <t>Отвод 90гр. 500*300</t>
        </is>
      </c>
      <c r="D771" s="172" t="inlineStr">
        <is>
          <t>шт.</t>
        </is>
      </c>
      <c r="E771" s="98" t="n">
        <v>1</v>
      </c>
      <c r="F771" s="190" t="n">
        <v>477.85</v>
      </c>
      <c r="G771" s="100">
        <f>ROUND(F771*E771,2)</f>
        <v/>
      </c>
      <c r="H771" s="184">
        <f>G771/$G$1097</f>
        <v/>
      </c>
      <c r="I771" s="100">
        <f>ROUND(F771*Прил.10!$D$12,2)</f>
        <v/>
      </c>
      <c r="J771" s="100">
        <f>ROUND(I771*E771,2)</f>
        <v/>
      </c>
    </row>
    <row r="772" hidden="1" outlineLevel="1" ht="14.25" customFormat="1" customHeight="1" s="71">
      <c r="A772" s="172" t="n">
        <v>624</v>
      </c>
      <c r="B772" s="96" t="inlineStr">
        <is>
          <t>Прайс из СД ОП</t>
        </is>
      </c>
      <c r="C772" s="171" t="inlineStr">
        <is>
          <t>Отвод 90гр. 400*500</t>
        </is>
      </c>
      <c r="D772" s="172" t="inlineStr">
        <is>
          <t>шт.</t>
        </is>
      </c>
      <c r="E772" s="98" t="n">
        <v>1</v>
      </c>
      <c r="F772" s="190" t="n">
        <v>475.05</v>
      </c>
      <c r="G772" s="100">
        <f>ROUND(F772*E772,2)</f>
        <v/>
      </c>
      <c r="H772" s="184">
        <f>G772/$G$1097</f>
        <v/>
      </c>
      <c r="I772" s="100">
        <f>ROUND(F772*Прил.10!$D$12,2)</f>
        <v/>
      </c>
      <c r="J772" s="100">
        <f>ROUND(I772*E772,2)</f>
        <v/>
      </c>
    </row>
    <row r="773" hidden="1" outlineLevel="1" ht="25.5" customFormat="1" customHeight="1" s="71">
      <c r="A773" s="172" t="n">
        <v>625</v>
      </c>
      <c r="B773" s="96" t="inlineStr">
        <is>
          <t>24.3.01.06-0011</t>
        </is>
      </c>
      <c r="C773" s="171" t="inlineStr">
        <is>
          <t>Трубопровод из труб ПВХ для системы водоотведения, диаметр 50 мм</t>
        </is>
      </c>
      <c r="D773" s="172" t="inlineStr">
        <is>
          <t>м</t>
        </is>
      </c>
      <c r="E773" s="98" t="n">
        <v>10</v>
      </c>
      <c r="F773" s="190" t="n">
        <v>47.46</v>
      </c>
      <c r="G773" s="100">
        <f>ROUND(F773*E773,2)</f>
        <v/>
      </c>
      <c r="H773" s="184">
        <f>G773/$G$1097</f>
        <v/>
      </c>
      <c r="I773" s="100">
        <f>ROUND(F773*Прил.10!$D$12,2)</f>
        <v/>
      </c>
      <c r="J773" s="100">
        <f>ROUND(I773*E773,2)</f>
        <v/>
      </c>
    </row>
    <row r="774" hidden="1" outlineLevel="1" ht="14.25" customFormat="1" customHeight="1" s="71">
      <c r="A774" s="172" t="n">
        <v>626</v>
      </c>
      <c r="B774" s="96" t="inlineStr">
        <is>
          <t>14.4.03.17-0101</t>
        </is>
      </c>
      <c r="C774" s="171" t="inlineStr">
        <is>
          <t>Лак канифольный КФ-965</t>
        </is>
      </c>
      <c r="D774" s="172" t="inlineStr">
        <is>
          <t>т</t>
        </is>
      </c>
      <c r="E774" s="98" t="n">
        <v>0.006706</v>
      </c>
      <c r="F774" s="190" t="n">
        <v>70200</v>
      </c>
      <c r="G774" s="100">
        <f>ROUND(F774*E774,2)</f>
        <v/>
      </c>
      <c r="H774" s="184">
        <f>G774/$G$1097</f>
        <v/>
      </c>
      <c r="I774" s="100">
        <f>ROUND(F774*Прил.10!$D$12,2)</f>
        <v/>
      </c>
      <c r="J774" s="100">
        <f>ROUND(I774*E774,2)</f>
        <v/>
      </c>
    </row>
    <row r="775" hidden="1" outlineLevel="1" ht="25.5" customFormat="1" customHeight="1" s="71">
      <c r="A775" s="172" t="n">
        <v>627</v>
      </c>
      <c r="B775" s="96" t="inlineStr">
        <is>
          <t>01.3.05.23-0102</t>
        </is>
      </c>
      <c r="C775" s="171" t="inlineStr">
        <is>
          <t>Натрий кремнефтористый технический, сорт I</t>
        </is>
      </c>
      <c r="D775" s="172" t="inlineStr">
        <is>
          <t>т</t>
        </is>
      </c>
      <c r="E775" s="98" t="n">
        <v>0.06648999999999999</v>
      </c>
      <c r="F775" s="190" t="n">
        <v>7062.5</v>
      </c>
      <c r="G775" s="100">
        <f>ROUND(F775*E775,2)</f>
        <v/>
      </c>
      <c r="H775" s="184">
        <f>G775/$G$1097</f>
        <v/>
      </c>
      <c r="I775" s="100">
        <f>ROUND(F775*Прил.10!$D$12,2)</f>
        <v/>
      </c>
      <c r="J775" s="100">
        <f>ROUND(I775*E775,2)</f>
        <v/>
      </c>
    </row>
    <row r="776" hidden="1" outlineLevel="1" ht="25.5" customFormat="1" customHeight="1" s="71">
      <c r="A776" s="172" t="n">
        <v>628</v>
      </c>
      <c r="B776" s="96" t="inlineStr">
        <is>
          <t>Прайс из СД ОП</t>
        </is>
      </c>
      <c r="C776" s="171" t="inlineStr">
        <is>
          <t>Отвод 95гр. переменного сечения 400*400/400*400</t>
        </is>
      </c>
      <c r="D776" s="172" t="inlineStr">
        <is>
          <t>шт.</t>
        </is>
      </c>
      <c r="E776" s="98" t="n">
        <v>1</v>
      </c>
      <c r="F776" s="190" t="n">
        <v>469.16</v>
      </c>
      <c r="G776" s="100">
        <f>ROUND(F776*E776,2)</f>
        <v/>
      </c>
      <c r="H776" s="184">
        <f>G776/$G$1097</f>
        <v/>
      </c>
      <c r="I776" s="100">
        <f>ROUND(F776*Прил.10!$D$12,2)</f>
        <v/>
      </c>
      <c r="J776" s="100">
        <f>ROUND(I776*E776,2)</f>
        <v/>
      </c>
    </row>
    <row r="777" hidden="1" outlineLevel="1" ht="25.5" customFormat="1" customHeight="1" s="71">
      <c r="A777" s="172" t="n">
        <v>629</v>
      </c>
      <c r="B777" s="96" t="inlineStr">
        <is>
          <t>Прайс из СД ОП</t>
        </is>
      </c>
      <c r="C777" s="171" t="inlineStr">
        <is>
          <t>Рассеиватель для светильника Strong, 18 Вт 621*90*68</t>
        </is>
      </c>
      <c r="D777" s="172" t="inlineStr">
        <is>
          <t>шт.</t>
        </is>
      </c>
      <c r="E777" s="98" t="n">
        <v>6</v>
      </c>
      <c r="F777" s="190" t="n">
        <v>77.47</v>
      </c>
      <c r="G777" s="100">
        <f>ROUND(F777*E777,2)</f>
        <v/>
      </c>
      <c r="H777" s="184">
        <f>G777/$G$1097</f>
        <v/>
      </c>
      <c r="I777" s="100">
        <f>ROUND(F777*Прил.10!$D$12,2)</f>
        <v/>
      </c>
      <c r="J777" s="100">
        <f>ROUND(I777*E777,2)</f>
        <v/>
      </c>
    </row>
    <row r="778" hidden="1" outlineLevel="1" ht="14.25" customFormat="1" customHeight="1" s="71">
      <c r="A778" s="172" t="n">
        <v>630</v>
      </c>
      <c r="B778" s="96" t="inlineStr">
        <is>
          <t>Прайс из СД ОП</t>
        </is>
      </c>
      <c r="C778" s="171" t="inlineStr">
        <is>
          <t>Отвод 45гр. 500*500</t>
        </is>
      </c>
      <c r="D778" s="172" t="inlineStr">
        <is>
          <t>шт.</t>
        </is>
      </c>
      <c r="E778" s="98" t="n">
        <v>2</v>
      </c>
      <c r="F778" s="190" t="n">
        <v>231.64</v>
      </c>
      <c r="G778" s="100">
        <f>ROUND(F778*E778,2)</f>
        <v/>
      </c>
      <c r="H778" s="184">
        <f>G778/$G$1097</f>
        <v/>
      </c>
      <c r="I778" s="100">
        <f>ROUND(F778*Прил.10!$D$12,2)</f>
        <v/>
      </c>
      <c r="J778" s="100">
        <f>ROUND(I778*E778,2)</f>
        <v/>
      </c>
    </row>
    <row r="779" hidden="1" outlineLevel="1" ht="14.25" customFormat="1" customHeight="1" s="71">
      <c r="A779" s="172" t="n">
        <v>631</v>
      </c>
      <c r="B779" s="96" t="inlineStr">
        <is>
          <t>Прайс из СД ОП</t>
        </is>
      </c>
      <c r="C779" s="171" t="inlineStr">
        <is>
          <t>Переход. ф160/ф125</t>
        </is>
      </c>
      <c r="D779" s="172" t="inlineStr">
        <is>
          <t>шт.</t>
        </is>
      </c>
      <c r="E779" s="98" t="n">
        <v>9</v>
      </c>
      <c r="F779" s="190" t="n">
        <v>51.12</v>
      </c>
      <c r="G779" s="100">
        <f>ROUND(F779*E779,2)</f>
        <v/>
      </c>
      <c r="H779" s="184">
        <f>G779/$G$1097</f>
        <v/>
      </c>
      <c r="I779" s="100">
        <f>ROUND(F779*Прил.10!$D$12,2)</f>
        <v/>
      </c>
      <c r="J779" s="100">
        <f>ROUND(I779*E779,2)</f>
        <v/>
      </c>
    </row>
    <row r="780" hidden="1" outlineLevel="1" ht="25.5" customFormat="1" customHeight="1" s="71">
      <c r="A780" s="172" t="n">
        <v>632</v>
      </c>
      <c r="B780" s="96" t="inlineStr">
        <is>
          <t>20.4.04.02-0025</t>
        </is>
      </c>
      <c r="C780" s="171" t="inlineStr">
        <is>
          <t>Щиты распределительные навесные ЩРН-24, размер 350х300х125 мм</t>
        </is>
      </c>
      <c r="D780" s="172" t="inlineStr">
        <is>
          <t>шт</t>
        </is>
      </c>
      <c r="E780" s="98" t="n">
        <v>2</v>
      </c>
      <c r="F780" s="190" t="n">
        <v>229.76</v>
      </c>
      <c r="G780" s="100">
        <f>ROUND(F780*E780,2)</f>
        <v/>
      </c>
      <c r="H780" s="184">
        <f>G780/$G$1097</f>
        <v/>
      </c>
      <c r="I780" s="100">
        <f>ROUND(F780*Прил.10!$D$12,2)</f>
        <v/>
      </c>
      <c r="J780" s="100">
        <f>ROUND(I780*E780,2)</f>
        <v/>
      </c>
    </row>
    <row r="781" hidden="1" outlineLevel="1" ht="38.25" customFormat="1" customHeight="1" s="71">
      <c r="A781" s="172" t="n">
        <v>633</v>
      </c>
      <c r="B781" s="96" t="inlineStr">
        <is>
          <t>19.2.03.02-0075</t>
        </is>
      </c>
      <c r="C781" s="171" t="inlineStr">
        <is>
          <t>Решетки вентиляционные МП, масса алюминия 1,394 кг, поверхность анодирования 0,66 м2</t>
        </is>
      </c>
      <c r="D781" s="172" t="inlineStr">
        <is>
          <t>шт</t>
        </is>
      </c>
      <c r="E781" s="98" t="n">
        <v>8</v>
      </c>
      <c r="F781" s="190" t="n">
        <v>57.06</v>
      </c>
      <c r="G781" s="100">
        <f>ROUND(F781*E781,2)</f>
        <v/>
      </c>
      <c r="H781" s="184">
        <f>G781/$G$1097</f>
        <v/>
      </c>
      <c r="I781" s="100">
        <f>ROUND(F781*Прил.10!$D$12,2)</f>
        <v/>
      </c>
      <c r="J781" s="100">
        <f>ROUND(I781*E781,2)</f>
        <v/>
      </c>
    </row>
    <row r="782" hidden="1" outlineLevel="1" ht="14.25" customFormat="1" customHeight="1" s="71">
      <c r="A782" s="172" t="n">
        <v>634</v>
      </c>
      <c r="B782" s="96" t="inlineStr">
        <is>
          <t>20.5.04.09-0001</t>
        </is>
      </c>
      <c r="C782" s="171" t="inlineStr">
        <is>
          <t>Сжимы ответвительные</t>
        </is>
      </c>
      <c r="D782" s="172" t="inlineStr">
        <is>
          <t>100 шт</t>
        </is>
      </c>
      <c r="E782" s="98" t="n">
        <v>0.858</v>
      </c>
      <c r="F782" s="190" t="n">
        <v>528</v>
      </c>
      <c r="G782" s="100">
        <f>ROUND(F782*E782,2)</f>
        <v/>
      </c>
      <c r="H782" s="184">
        <f>G782/$G$1097</f>
        <v/>
      </c>
      <c r="I782" s="100">
        <f>ROUND(F782*Прил.10!$D$12,2)</f>
        <v/>
      </c>
      <c r="J782" s="100">
        <f>ROUND(I782*E782,2)</f>
        <v/>
      </c>
    </row>
    <row r="783" hidden="1" outlineLevel="1" ht="14.25" customFormat="1" customHeight="1" s="71">
      <c r="A783" s="172" t="n">
        <v>635</v>
      </c>
      <c r="B783" s="96" t="inlineStr">
        <is>
          <t>Прайс из СД ОП</t>
        </is>
      </c>
      <c r="C783" s="171" t="inlineStr">
        <is>
          <t>Переход. 200*200/ф160</t>
        </is>
      </c>
      <c r="D783" s="172" t="inlineStr">
        <is>
          <t>шт.</t>
        </is>
      </c>
      <c r="E783" s="98" t="n">
        <v>3</v>
      </c>
      <c r="F783" s="190" t="n">
        <v>150.27</v>
      </c>
      <c r="G783" s="100">
        <f>ROUND(F783*E783,2)</f>
        <v/>
      </c>
      <c r="H783" s="184">
        <f>G783/$G$1097</f>
        <v/>
      </c>
      <c r="I783" s="100">
        <f>ROUND(F783*Прил.10!$D$12,2)</f>
        <v/>
      </c>
      <c r="J783" s="100">
        <f>ROUND(I783*E783,2)</f>
        <v/>
      </c>
    </row>
    <row r="784" hidden="1" outlineLevel="1" ht="14.25" customFormat="1" customHeight="1" s="71">
      <c r="A784" s="172" t="n">
        <v>636</v>
      </c>
      <c r="B784" s="96" t="inlineStr">
        <is>
          <t>Прайс из СД ОП</t>
        </is>
      </c>
      <c r="C784" s="171" t="inlineStr">
        <is>
          <t>Отвод 90гр. 500*250</t>
        </is>
      </c>
      <c r="D784" s="172" t="inlineStr">
        <is>
          <t>шт.</t>
        </is>
      </c>
      <c r="E784" s="98" t="n">
        <v>1</v>
      </c>
      <c r="F784" s="190" t="n">
        <v>449.28</v>
      </c>
      <c r="G784" s="100">
        <f>ROUND(F784*E784,2)</f>
        <v/>
      </c>
      <c r="H784" s="184">
        <f>G784/$G$1097</f>
        <v/>
      </c>
      <c r="I784" s="100">
        <f>ROUND(F784*Прил.10!$D$12,2)</f>
        <v/>
      </c>
      <c r="J784" s="100">
        <f>ROUND(I784*E784,2)</f>
        <v/>
      </c>
    </row>
    <row r="785" hidden="1" outlineLevel="1" ht="63.75" customFormat="1" customHeight="1" s="71">
      <c r="A785" s="172" t="n">
        <v>637</v>
      </c>
      <c r="B785" s="96" t="inlineStr">
        <is>
          <t>24.3.02.01-0014</t>
        </is>
      </c>
      <c r="C785" s="171" t="inlineStr">
        <is>
          <t>Блок трубопровода полипропиленовый напорный с гильзами и креплениями для холодного и горячего водоснабжения, PPRS, SDR6, номинальное давление 2,0 МПа, размер 32х5,4 мм</t>
        </is>
      </c>
      <c r="D785" s="172" t="inlineStr">
        <is>
          <t>м</t>
        </is>
      </c>
      <c r="E785" s="98" t="n">
        <v>20</v>
      </c>
      <c r="F785" s="190" t="n">
        <v>22.38</v>
      </c>
      <c r="G785" s="100">
        <f>ROUND(F785*E785,2)</f>
        <v/>
      </c>
      <c r="H785" s="184">
        <f>G785/$G$1097</f>
        <v/>
      </c>
      <c r="I785" s="100">
        <f>ROUND(F785*Прил.10!$D$12,2)</f>
        <v/>
      </c>
      <c r="J785" s="100">
        <f>ROUND(I785*E785,2)</f>
        <v/>
      </c>
    </row>
    <row r="786" hidden="1" outlineLevel="1" ht="25.5" customFormat="1" customHeight="1" s="71">
      <c r="A786" s="172" t="n">
        <v>638</v>
      </c>
      <c r="B786" s="96" t="inlineStr">
        <is>
          <t>01.7.15.03-0031</t>
        </is>
      </c>
      <c r="C786" s="171" t="inlineStr">
        <is>
          <t>Болты с гайками и шайбами оцинкованные, диаметр 6 мм</t>
        </is>
      </c>
      <c r="D786" s="172" t="inlineStr">
        <is>
          <t>кг</t>
        </is>
      </c>
      <c r="E786" s="98" t="n">
        <v>15.8187</v>
      </c>
      <c r="F786" s="190" t="n">
        <v>28.22</v>
      </c>
      <c r="G786" s="100">
        <f>ROUND(F786*E786,2)</f>
        <v/>
      </c>
      <c r="H786" s="184">
        <f>G786/$G$1097</f>
        <v/>
      </c>
      <c r="I786" s="100">
        <f>ROUND(F786*Прил.10!$D$12,2)</f>
        <v/>
      </c>
      <c r="J786" s="100">
        <f>ROUND(I786*E786,2)</f>
        <v/>
      </c>
    </row>
    <row r="787" hidden="1" outlineLevel="1" ht="25.5" customFormat="1" customHeight="1" s="71">
      <c r="A787" s="172" t="n">
        <v>639</v>
      </c>
      <c r="B787" s="96" t="inlineStr">
        <is>
          <t>Прайс из СД ОП</t>
        </is>
      </c>
      <c r="C787" s="171" t="inlineStr">
        <is>
          <t>Самоуплотняющий фитинг  O10 мм Sauermann ACC00215.</t>
        </is>
      </c>
      <c r="D787" s="172" t="inlineStr">
        <is>
          <t>шт.</t>
        </is>
      </c>
      <c r="E787" s="98" t="n">
        <v>10</v>
      </c>
      <c r="F787" s="190" t="n">
        <v>44.33</v>
      </c>
      <c r="G787" s="100">
        <f>ROUND(F787*E787,2)</f>
        <v/>
      </c>
      <c r="H787" s="184">
        <f>G787/$G$1097</f>
        <v/>
      </c>
      <c r="I787" s="100">
        <f>ROUND(F787*Прил.10!$D$12,2)</f>
        <v/>
      </c>
      <c r="J787" s="100">
        <f>ROUND(I787*E787,2)</f>
        <v/>
      </c>
    </row>
    <row r="788" hidden="1" outlineLevel="1" ht="25.5" customFormat="1" customHeight="1" s="71">
      <c r="A788" s="172" t="n">
        <v>640</v>
      </c>
      <c r="B788" s="96" t="inlineStr">
        <is>
          <t>19.2.03.02-0008</t>
        </is>
      </c>
      <c r="C788" s="171" t="inlineStr">
        <is>
          <t>Решетки вентиляционные АМН, алюминиевые, размер 400х200 мм</t>
        </is>
      </c>
      <c r="D788" s="172" t="inlineStr">
        <is>
          <t>шт</t>
        </is>
      </c>
      <c r="E788" s="98" t="n">
        <v>2</v>
      </c>
      <c r="F788" s="190" t="n">
        <v>221.29</v>
      </c>
      <c r="G788" s="100">
        <f>ROUND(F788*E788,2)</f>
        <v/>
      </c>
      <c r="H788" s="184">
        <f>G788/$G$1097</f>
        <v/>
      </c>
      <c r="I788" s="100">
        <f>ROUND(F788*Прил.10!$D$12,2)</f>
        <v/>
      </c>
      <c r="J788" s="100">
        <f>ROUND(I788*E788,2)</f>
        <v/>
      </c>
    </row>
    <row r="789" hidden="1" outlineLevel="1" ht="25.5" customFormat="1" customHeight="1" s="71">
      <c r="A789" s="172" t="n">
        <v>641</v>
      </c>
      <c r="B789" s="96" t="inlineStr">
        <is>
          <t>20.4.04.02-0027</t>
        </is>
      </c>
      <c r="C789" s="171" t="inlineStr">
        <is>
          <t>Щиты распределительные навесные ЩРН-48, размер 610х300х125 мм</t>
        </is>
      </c>
      <c r="D789" s="172" t="inlineStr">
        <is>
          <t>шт</t>
        </is>
      </c>
      <c r="E789" s="98" t="n">
        <v>1</v>
      </c>
      <c r="F789" s="190" t="n">
        <v>441.84</v>
      </c>
      <c r="G789" s="100">
        <f>ROUND(F789*E789,2)</f>
        <v/>
      </c>
      <c r="H789" s="184">
        <f>G789/$G$1097</f>
        <v/>
      </c>
      <c r="I789" s="100">
        <f>ROUND(F789*Прил.10!$D$12,2)</f>
        <v/>
      </c>
      <c r="J789" s="100">
        <f>ROUND(I789*E789,2)</f>
        <v/>
      </c>
    </row>
    <row r="790" hidden="1" outlineLevel="1" ht="14.25" customFormat="1" customHeight="1" s="71">
      <c r="A790" s="172" t="n">
        <v>642</v>
      </c>
      <c r="B790" s="96" t="inlineStr">
        <is>
          <t>Прайс из СД ОП</t>
        </is>
      </c>
      <c r="C790" s="171" t="inlineStr">
        <is>
          <t>Переход. ф315/ф250</t>
        </is>
      </c>
      <c r="D790" s="172" t="inlineStr">
        <is>
          <t>шт.</t>
        </is>
      </c>
      <c r="E790" s="98" t="n">
        <v>4</v>
      </c>
      <c r="F790" s="190" t="n">
        <v>109.8</v>
      </c>
      <c r="G790" s="100">
        <f>ROUND(F790*E790,2)</f>
        <v/>
      </c>
      <c r="H790" s="184">
        <f>G790/$G$1097</f>
        <v/>
      </c>
      <c r="I790" s="100">
        <f>ROUND(F790*Прил.10!$D$12,2)</f>
        <v/>
      </c>
      <c r="J790" s="100">
        <f>ROUND(I790*E790,2)</f>
        <v/>
      </c>
    </row>
    <row r="791" hidden="1" outlineLevel="1" ht="25.5" customFormat="1" customHeight="1" s="71">
      <c r="A791" s="172" t="n">
        <v>643</v>
      </c>
      <c r="B791" s="96" t="inlineStr">
        <is>
          <t>11.3.03.06-0002</t>
        </is>
      </c>
      <c r="C791" s="171" t="inlineStr">
        <is>
          <t>Плинтус для полов из ПВХ, размер 22х49 мм с кабель-каналом</t>
        </is>
      </c>
      <c r="D791" s="172" t="inlineStr">
        <is>
          <t>м</t>
        </is>
      </c>
      <c r="E791" s="98" t="n">
        <v>21.42</v>
      </c>
      <c r="F791" s="190" t="n">
        <v>20.5</v>
      </c>
      <c r="G791" s="100">
        <f>ROUND(F791*E791,2)</f>
        <v/>
      </c>
      <c r="H791" s="184">
        <f>G791/$G$1097</f>
        <v/>
      </c>
      <c r="I791" s="100">
        <f>ROUND(F791*Прил.10!$D$12,2)</f>
        <v/>
      </c>
      <c r="J791" s="100">
        <f>ROUND(I791*E791,2)</f>
        <v/>
      </c>
    </row>
    <row r="792" hidden="1" outlineLevel="1" ht="14.25" customFormat="1" customHeight="1" s="71">
      <c r="A792" s="172" t="n">
        <v>644</v>
      </c>
      <c r="B792" s="96" t="inlineStr">
        <is>
          <t>Прайс из СД ОП</t>
        </is>
      </c>
      <c r="C792" s="171" t="inlineStr">
        <is>
          <t>Переход. 450*450/400*400</t>
        </is>
      </c>
      <c r="D792" s="172" t="inlineStr">
        <is>
          <t>шт.</t>
        </is>
      </c>
      <c r="E792" s="98" t="n">
        <v>3</v>
      </c>
      <c r="F792" s="190" t="n">
        <v>146.21</v>
      </c>
      <c r="G792" s="100">
        <f>ROUND(F792*E792,2)</f>
        <v/>
      </c>
      <c r="H792" s="184">
        <f>G792/$G$1097</f>
        <v/>
      </c>
      <c r="I792" s="100">
        <f>ROUND(F792*Прил.10!$D$12,2)</f>
        <v/>
      </c>
      <c r="J792" s="100">
        <f>ROUND(I792*E792,2)</f>
        <v/>
      </c>
    </row>
    <row r="793" hidden="1" outlineLevel="1" ht="14.25" customFormat="1" customHeight="1" s="71">
      <c r="A793" s="172" t="n">
        <v>645</v>
      </c>
      <c r="B793" s="96" t="inlineStr">
        <is>
          <t>Прайс из СД ОП</t>
        </is>
      </c>
      <c r="C793" s="171" t="inlineStr">
        <is>
          <t>Переход. 600*300/300*200</t>
        </is>
      </c>
      <c r="D793" s="172" t="inlineStr">
        <is>
          <t>шт.</t>
        </is>
      </c>
      <c r="E793" s="98" t="n">
        <v>2</v>
      </c>
      <c r="F793" s="190" t="n">
        <v>215.68</v>
      </c>
      <c r="G793" s="100">
        <f>ROUND(F793*E793,2)</f>
        <v/>
      </c>
      <c r="H793" s="184">
        <f>G793/$G$1097</f>
        <v/>
      </c>
      <c r="I793" s="100">
        <f>ROUND(F793*Прил.10!$D$12,2)</f>
        <v/>
      </c>
      <c r="J793" s="100">
        <f>ROUND(I793*E793,2)</f>
        <v/>
      </c>
    </row>
    <row r="794" hidden="1" outlineLevel="1" ht="14.25" customFormat="1" customHeight="1" s="71">
      <c r="A794" s="172" t="n">
        <v>646</v>
      </c>
      <c r="B794" s="96" t="inlineStr">
        <is>
          <t>Прайс из СД ОП</t>
        </is>
      </c>
      <c r="C794" s="171" t="inlineStr">
        <is>
          <t>Переход. 600*300/300*300</t>
        </is>
      </c>
      <c r="D794" s="172" t="inlineStr">
        <is>
          <t>шт.</t>
        </is>
      </c>
      <c r="E794" s="98" t="n">
        <v>2</v>
      </c>
      <c r="F794" s="190" t="n">
        <v>215.68</v>
      </c>
      <c r="G794" s="100">
        <f>ROUND(F794*E794,2)</f>
        <v/>
      </c>
      <c r="H794" s="184">
        <f>G794/$G$1097</f>
        <v/>
      </c>
      <c r="I794" s="100">
        <f>ROUND(F794*Прил.10!$D$12,2)</f>
        <v/>
      </c>
      <c r="J794" s="100">
        <f>ROUND(I794*E794,2)</f>
        <v/>
      </c>
    </row>
    <row r="795" hidden="1" outlineLevel="1" ht="14.25" customFormat="1" customHeight="1" s="71">
      <c r="A795" s="172" t="n">
        <v>647</v>
      </c>
      <c r="B795" s="96" t="inlineStr">
        <is>
          <t>Прайс из СД ОП</t>
        </is>
      </c>
      <c r="C795" s="171" t="inlineStr">
        <is>
          <t>Отвод 45гр. 250*400</t>
        </is>
      </c>
      <c r="D795" s="172" t="inlineStr">
        <is>
          <t>шт.</t>
        </is>
      </c>
      <c r="E795" s="98" t="n">
        <v>2</v>
      </c>
      <c r="F795" s="190" t="n">
        <v>214.98</v>
      </c>
      <c r="G795" s="100">
        <f>ROUND(F795*E795,2)</f>
        <v/>
      </c>
      <c r="H795" s="184">
        <f>G795/$G$1097</f>
        <v/>
      </c>
      <c r="I795" s="100">
        <f>ROUND(F795*Прил.10!$D$12,2)</f>
        <v/>
      </c>
      <c r="J795" s="100">
        <f>ROUND(I795*E795,2)</f>
        <v/>
      </c>
    </row>
    <row r="796" hidden="1" outlineLevel="1" ht="25.5" customFormat="1" customHeight="1" s="71">
      <c r="A796" s="172" t="n">
        <v>648</v>
      </c>
      <c r="B796" s="96" t="inlineStr">
        <is>
          <t>Прайс из СД ОП</t>
        </is>
      </c>
      <c r="C796" s="171" t="inlineStr">
        <is>
          <t>Отвод 90гр.переменного сечения 500*500/500*500</t>
        </is>
      </c>
      <c r="D796" s="172" t="inlineStr">
        <is>
          <t>шт.</t>
        </is>
      </c>
      <c r="E796" s="98" t="n">
        <v>1</v>
      </c>
      <c r="F796" s="190" t="n">
        <v>423.79</v>
      </c>
      <c r="G796" s="100">
        <f>ROUND(F796*E796,2)</f>
        <v/>
      </c>
      <c r="H796" s="184">
        <f>G796/$G$1097</f>
        <v/>
      </c>
      <c r="I796" s="100">
        <f>ROUND(F796*Прил.10!$D$12,2)</f>
        <v/>
      </c>
      <c r="J796" s="100">
        <f>ROUND(I796*E796,2)</f>
        <v/>
      </c>
    </row>
    <row r="797" hidden="1" outlineLevel="1" ht="38.25" customFormat="1" customHeight="1" s="71">
      <c r="A797" s="172" t="n">
        <v>649</v>
      </c>
      <c r="B797" s="96" t="inlineStr">
        <is>
          <t>14.1.04.01-0001</t>
        </is>
      </c>
      <c r="C797" s="171" t="inlineStr">
        <is>
          <t>Клей на основе вспененного синтетического каучука для склеивания изоляционных материалов</t>
        </is>
      </c>
      <c r="D797" s="172" t="inlineStr">
        <is>
          <t>л</t>
        </is>
      </c>
      <c r="E797" s="98" t="n">
        <v>6.435</v>
      </c>
      <c r="F797" s="190" t="n">
        <v>65.58</v>
      </c>
      <c r="G797" s="100">
        <f>ROUND(F797*E797,2)</f>
        <v/>
      </c>
      <c r="H797" s="184">
        <f>G797/$G$1097</f>
        <v/>
      </c>
      <c r="I797" s="100">
        <f>ROUND(F797*Прил.10!$D$12,2)</f>
        <v/>
      </c>
      <c r="J797" s="100">
        <f>ROUND(I797*E797,2)</f>
        <v/>
      </c>
    </row>
    <row r="798" hidden="1" outlineLevel="1" ht="14.25" customFormat="1" customHeight="1" s="71">
      <c r="A798" s="172" t="n">
        <v>650</v>
      </c>
      <c r="B798" s="96" t="inlineStr">
        <is>
          <t>12.1.02.06-0022</t>
        </is>
      </c>
      <c r="C798" s="171" t="inlineStr">
        <is>
          <t>Рубероид кровельный РКП-350</t>
        </is>
      </c>
      <c r="D798" s="172" t="inlineStr">
        <is>
          <t>м2</t>
        </is>
      </c>
      <c r="E798" s="98" t="n">
        <v>67.37148000000001</v>
      </c>
      <c r="F798" s="190" t="n">
        <v>6.2</v>
      </c>
      <c r="G798" s="100">
        <f>ROUND(F798*E798,2)</f>
        <v/>
      </c>
      <c r="H798" s="184">
        <f>G798/$G$1097</f>
        <v/>
      </c>
      <c r="I798" s="100">
        <f>ROUND(F798*Прил.10!$D$12,2)</f>
        <v/>
      </c>
      <c r="J798" s="100">
        <f>ROUND(I798*E798,2)</f>
        <v/>
      </c>
    </row>
    <row r="799" hidden="1" outlineLevel="1" ht="25.5" customFormat="1" customHeight="1" s="71">
      <c r="A799" s="172" t="n">
        <v>651</v>
      </c>
      <c r="B799" s="96" t="inlineStr">
        <is>
          <t>18.1.04.01-0002</t>
        </is>
      </c>
      <c r="C799" s="171" t="inlineStr">
        <is>
          <t>Клапан обратный мембранный, номинальный диаметр 110 мм</t>
        </is>
      </c>
      <c r="D799" s="172" t="inlineStr">
        <is>
          <t>шт</t>
        </is>
      </c>
      <c r="E799" s="98" t="n">
        <v>1</v>
      </c>
      <c r="F799" s="190" t="n">
        <v>402.84</v>
      </c>
      <c r="G799" s="100">
        <f>ROUND(F799*E799,2)</f>
        <v/>
      </c>
      <c r="H799" s="184">
        <f>G799/$G$1097</f>
        <v/>
      </c>
      <c r="I799" s="100">
        <f>ROUND(F799*Прил.10!$D$12,2)</f>
        <v/>
      </c>
      <c r="J799" s="100">
        <f>ROUND(I799*E799,2)</f>
        <v/>
      </c>
    </row>
    <row r="800" hidden="1" outlineLevel="1" ht="14.25" customFormat="1" customHeight="1" s="71">
      <c r="A800" s="172" t="n">
        <v>652</v>
      </c>
      <c r="B800" s="96" t="inlineStr">
        <is>
          <t>Прайс из СД ОП</t>
        </is>
      </c>
      <c r="C800" s="171" t="inlineStr">
        <is>
          <t>Переход. 710*510/700*500</t>
        </is>
      </c>
      <c r="D800" s="172" t="inlineStr">
        <is>
          <t>шт.</t>
        </is>
      </c>
      <c r="E800" s="98" t="n">
        <v>2</v>
      </c>
      <c r="F800" s="190" t="n">
        <v>200.27</v>
      </c>
      <c r="G800" s="100">
        <f>ROUND(F800*E800,2)</f>
        <v/>
      </c>
      <c r="H800" s="184">
        <f>G800/$G$1097</f>
        <v/>
      </c>
      <c r="I800" s="100">
        <f>ROUND(F800*Прил.10!$D$12,2)</f>
        <v/>
      </c>
      <c r="J800" s="100">
        <f>ROUND(I800*E800,2)</f>
        <v/>
      </c>
    </row>
    <row r="801" hidden="1" outlineLevel="1" ht="14.25" customFormat="1" customHeight="1" s="71">
      <c r="A801" s="172" t="n">
        <v>653</v>
      </c>
      <c r="B801" s="96" t="inlineStr">
        <is>
          <t>Прайс из СД ОП</t>
        </is>
      </c>
      <c r="C801" s="171" t="inlineStr">
        <is>
          <t>Камера стат.давления с диффузором</t>
        </is>
      </c>
      <c r="D801" s="172" t="inlineStr">
        <is>
          <t>шт</t>
        </is>
      </c>
      <c r="E801" s="98" t="n">
        <v>1</v>
      </c>
      <c r="F801" s="190" t="n">
        <v>399.78</v>
      </c>
      <c r="G801" s="100">
        <f>ROUND(F801*E801,2)</f>
        <v/>
      </c>
      <c r="H801" s="184">
        <f>G801/$G$1097</f>
        <v/>
      </c>
      <c r="I801" s="100">
        <f>ROUND(F801*Прил.10!$D$12,2)</f>
        <v/>
      </c>
      <c r="J801" s="100">
        <f>ROUND(I801*E801,2)</f>
        <v/>
      </c>
    </row>
    <row r="802" hidden="1" outlineLevel="1" ht="14.25" customFormat="1" customHeight="1" s="71">
      <c r="A802" s="172" t="n">
        <v>654</v>
      </c>
      <c r="B802" s="96" t="inlineStr">
        <is>
          <t>Прайс из СД ОП</t>
        </is>
      </c>
      <c r="C802" s="171" t="inlineStr">
        <is>
          <t>Переход. 600*300/400*400</t>
        </is>
      </c>
      <c r="D802" s="172" t="inlineStr">
        <is>
          <t>шт.</t>
        </is>
      </c>
      <c r="E802" s="98" t="n">
        <v>2</v>
      </c>
      <c r="F802" s="190" t="n">
        <v>199.85</v>
      </c>
      <c r="G802" s="100">
        <f>ROUND(F802*E802,2)</f>
        <v/>
      </c>
      <c r="H802" s="184">
        <f>G802/$G$1097</f>
        <v/>
      </c>
      <c r="I802" s="100">
        <f>ROUND(F802*Прил.10!$D$12,2)</f>
        <v/>
      </c>
      <c r="J802" s="100">
        <f>ROUND(I802*E802,2)</f>
        <v/>
      </c>
    </row>
    <row r="803" hidden="1" outlineLevel="1" ht="25.5" customFormat="1" customHeight="1" s="71">
      <c r="A803" s="172" t="n">
        <v>655</v>
      </c>
      <c r="B803" s="96" t="inlineStr">
        <is>
          <t>01.7.06.01-0041</t>
        </is>
      </c>
      <c r="C803" s="171" t="inlineStr">
        <is>
          <t>Лента эластичная самоклеящаяся для профилей направляющих 30/30000 мм</t>
        </is>
      </c>
      <c r="D803" s="172" t="inlineStr">
        <is>
          <t>м</t>
        </is>
      </c>
      <c r="E803" s="98" t="n">
        <v>1077.813</v>
      </c>
      <c r="F803" s="190" t="n">
        <v>0.37</v>
      </c>
      <c r="G803" s="100">
        <f>ROUND(F803*E803,2)</f>
        <v/>
      </c>
      <c r="H803" s="184">
        <f>G803/$G$1097</f>
        <v/>
      </c>
      <c r="I803" s="100">
        <f>ROUND(F803*Прил.10!$D$12,2)</f>
        <v/>
      </c>
      <c r="J803" s="100">
        <f>ROUND(I803*E803,2)</f>
        <v/>
      </c>
    </row>
    <row r="804" hidden="1" outlineLevel="1" ht="14.25" customFormat="1" customHeight="1" s="71">
      <c r="A804" s="172" t="n">
        <v>656</v>
      </c>
      <c r="B804" s="96" t="inlineStr">
        <is>
          <t>Прайс из СД ОП</t>
        </is>
      </c>
      <c r="C804" s="171" t="inlineStr">
        <is>
          <t>Отвод 75гр. 300*200</t>
        </is>
      </c>
      <c r="D804" s="172" t="inlineStr">
        <is>
          <t>шт.</t>
        </is>
      </c>
      <c r="E804" s="98" t="n">
        <v>2</v>
      </c>
      <c r="F804" s="190" t="n">
        <v>198.31</v>
      </c>
      <c r="G804" s="100">
        <f>ROUND(F804*E804,2)</f>
        <v/>
      </c>
      <c r="H804" s="184">
        <f>G804/$G$1097</f>
        <v/>
      </c>
      <c r="I804" s="100">
        <f>ROUND(F804*Прил.10!$D$12,2)</f>
        <v/>
      </c>
      <c r="J804" s="100">
        <f>ROUND(I804*E804,2)</f>
        <v/>
      </c>
    </row>
    <row r="805" hidden="1" outlineLevel="1" ht="14.25" customFormat="1" customHeight="1" s="71">
      <c r="A805" s="172" t="n">
        <v>657</v>
      </c>
      <c r="B805" s="96" t="inlineStr">
        <is>
          <t>Прайс из СД ОП</t>
        </is>
      </c>
      <c r="C805" s="171" t="inlineStr">
        <is>
          <t>Переход. 700*500/500*500</t>
        </is>
      </c>
      <c r="D805" s="172" t="inlineStr">
        <is>
          <t>шт.</t>
        </is>
      </c>
      <c r="E805" s="98" t="n">
        <v>2</v>
      </c>
      <c r="F805" s="190" t="n">
        <v>193.41</v>
      </c>
      <c r="G805" s="100">
        <f>ROUND(F805*E805,2)</f>
        <v/>
      </c>
      <c r="H805" s="184">
        <f>G805/$G$1097</f>
        <v/>
      </c>
      <c r="I805" s="100">
        <f>ROUND(F805*Прил.10!$D$12,2)</f>
        <v/>
      </c>
      <c r="J805" s="100">
        <f>ROUND(I805*E805,2)</f>
        <v/>
      </c>
    </row>
    <row r="806" hidden="1" outlineLevel="1" ht="14.25" customFormat="1" customHeight="1" s="71">
      <c r="A806" s="172" t="n">
        <v>658</v>
      </c>
      <c r="B806" s="96" t="inlineStr">
        <is>
          <t>Прайс из СД ОП</t>
        </is>
      </c>
      <c r="C806" s="171" t="inlineStr">
        <is>
          <t>Переход. 700*500/600*400</t>
        </is>
      </c>
      <c r="D806" s="172" t="inlineStr">
        <is>
          <t>шт.</t>
        </is>
      </c>
      <c r="E806" s="98" t="n">
        <v>2</v>
      </c>
      <c r="F806" s="190" t="n">
        <v>193.41</v>
      </c>
      <c r="G806" s="100">
        <f>ROUND(F806*E806,2)</f>
        <v/>
      </c>
      <c r="H806" s="184">
        <f>G806/$G$1097</f>
        <v/>
      </c>
      <c r="I806" s="100">
        <f>ROUND(F806*Прил.10!$D$12,2)</f>
        <v/>
      </c>
      <c r="J806" s="100">
        <f>ROUND(I806*E806,2)</f>
        <v/>
      </c>
    </row>
    <row r="807" hidden="1" outlineLevel="1" ht="25.5" customFormat="1" customHeight="1" s="71">
      <c r="A807" s="172" t="n">
        <v>659</v>
      </c>
      <c r="B807" s="96" t="inlineStr">
        <is>
          <t>08.4.01.01-0022</t>
        </is>
      </c>
      <c r="C807" s="171" t="inlineStr">
        <is>
          <t>Детали анкерные с резьбой из прямых или гнутых круглых стержней</t>
        </is>
      </c>
      <c r="D807" s="172" t="inlineStr">
        <is>
          <t>т</t>
        </is>
      </c>
      <c r="E807" s="98" t="n">
        <v>0.03828</v>
      </c>
      <c r="F807" s="190" t="n">
        <v>10100</v>
      </c>
      <c r="G807" s="100">
        <f>ROUND(F807*E807,2)</f>
        <v/>
      </c>
      <c r="H807" s="184">
        <f>G807/$G$1097</f>
        <v/>
      </c>
      <c r="I807" s="100">
        <f>ROUND(F807*Прил.10!$D$12,2)</f>
        <v/>
      </c>
      <c r="J807" s="100">
        <f>ROUND(I807*E807,2)</f>
        <v/>
      </c>
    </row>
    <row r="808" hidden="1" outlineLevel="1" ht="51" customFormat="1" customHeight="1" s="71">
      <c r="A808" s="172" t="n">
        <v>660</v>
      </c>
      <c r="B808" s="96" t="inlineStr">
        <is>
          <t>07.2.06.05-0001</t>
        </is>
      </c>
      <c r="C808" s="171" t="inlineStr">
        <is>
          <t>Удлинитель стальной, оцинкованный к профилю 60х27 мм, для соединения потолочных профилей, сечение 110х58х25х0,6 мм</t>
        </is>
      </c>
      <c r="D808" s="172" t="inlineStr">
        <is>
          <t>100 шт</t>
        </is>
      </c>
      <c r="E808" s="98" t="n">
        <v>6.466878</v>
      </c>
      <c r="F808" s="190" t="n">
        <v>59</v>
      </c>
      <c r="G808" s="100">
        <f>ROUND(F808*E808,2)</f>
        <v/>
      </c>
      <c r="H808" s="184">
        <f>G808/$G$1097</f>
        <v/>
      </c>
      <c r="I808" s="100">
        <f>ROUND(F808*Прил.10!$D$12,2)</f>
        <v/>
      </c>
      <c r="J808" s="100">
        <f>ROUND(I808*E808,2)</f>
        <v/>
      </c>
    </row>
    <row r="809" hidden="1" outlineLevel="1" ht="14.25" customFormat="1" customHeight="1" s="71">
      <c r="A809" s="172" t="n">
        <v>661</v>
      </c>
      <c r="B809" s="96" t="inlineStr">
        <is>
          <t>Прайс из СД ОП</t>
        </is>
      </c>
      <c r="C809" s="171" t="inlineStr">
        <is>
          <t>Переход. 470*410/300*200</t>
        </is>
      </c>
      <c r="D809" s="172" t="inlineStr">
        <is>
          <t>шт.</t>
        </is>
      </c>
      <c r="E809" s="98" t="n">
        <v>2</v>
      </c>
      <c r="F809" s="190" t="n">
        <v>188.65</v>
      </c>
      <c r="G809" s="100">
        <f>ROUND(F809*E809,2)</f>
        <v/>
      </c>
      <c r="H809" s="184">
        <f>G809/$G$1097</f>
        <v/>
      </c>
      <c r="I809" s="100">
        <f>ROUND(F809*Прил.10!$D$12,2)</f>
        <v/>
      </c>
      <c r="J809" s="100">
        <f>ROUND(I809*E809,2)</f>
        <v/>
      </c>
    </row>
    <row r="810" hidden="1" outlineLevel="1" ht="51" customFormat="1" customHeight="1" s="71">
      <c r="A810" s="172" t="n">
        <v>662</v>
      </c>
      <c r="B810" s="96" t="inlineStr">
        <is>
          <t>23.3.06.04-0008</t>
        </is>
      </c>
      <c r="C810" s="171" t="inlineStr">
        <is>
          <t>Трубы стальные сварные неоцинкованные водогазопроводные с резьбой, легкие, номинальный диаметр 25 мм, толщина стенки 2,8 мм</t>
        </is>
      </c>
      <c r="D810" s="172" t="inlineStr">
        <is>
          <t>м</t>
        </is>
      </c>
      <c r="E810" s="98" t="n">
        <v>24.57</v>
      </c>
      <c r="F810" s="190" t="n">
        <v>15.33</v>
      </c>
      <c r="G810" s="100">
        <f>ROUND(F810*E810,2)</f>
        <v/>
      </c>
      <c r="H810" s="184">
        <f>G810/$G$1097</f>
        <v/>
      </c>
      <c r="I810" s="100">
        <f>ROUND(F810*Прил.10!$D$12,2)</f>
        <v/>
      </c>
      <c r="J810" s="100">
        <f>ROUND(I810*E810,2)</f>
        <v/>
      </c>
    </row>
    <row r="811" hidden="1" outlineLevel="1" ht="14.25" customFormat="1" customHeight="1" s="71">
      <c r="A811" s="172" t="n">
        <v>663</v>
      </c>
      <c r="B811" s="96" t="inlineStr">
        <is>
          <t>01.1.02.08-0031</t>
        </is>
      </c>
      <c r="C811" s="171" t="inlineStr">
        <is>
          <t>Прокладки паронитовые</t>
        </is>
      </c>
      <c r="D811" s="172" t="inlineStr">
        <is>
          <t>кг</t>
        </is>
      </c>
      <c r="E811" s="98" t="n">
        <v>14.112</v>
      </c>
      <c r="F811" s="190" t="n">
        <v>26.44</v>
      </c>
      <c r="G811" s="100">
        <f>ROUND(F811*E811,2)</f>
        <v/>
      </c>
      <c r="H811" s="184">
        <f>G811/$G$1097</f>
        <v/>
      </c>
      <c r="I811" s="100">
        <f>ROUND(F811*Прил.10!$D$12,2)</f>
        <v/>
      </c>
      <c r="J811" s="100">
        <f>ROUND(I811*E811,2)</f>
        <v/>
      </c>
    </row>
    <row r="812" hidden="1" outlineLevel="1" ht="38.25" customFormat="1" customHeight="1" s="71">
      <c r="A812" s="172" t="n">
        <v>664</v>
      </c>
      <c r="B812" s="96" t="inlineStr">
        <is>
          <t>01.7.15.03-0013</t>
        </is>
      </c>
      <c r="C812" s="171" t="inlineStr">
        <is>
          <t>Болты с гайками и шайбами для санитарно-технических работ, диаметр 12 мм</t>
        </is>
      </c>
      <c r="D812" s="172" t="inlineStr">
        <is>
          <t>т</t>
        </is>
      </c>
      <c r="E812" s="98" t="n">
        <v>0.0242</v>
      </c>
      <c r="F812" s="190" t="n">
        <v>15323</v>
      </c>
      <c r="G812" s="100">
        <f>ROUND(F812*E812,2)</f>
        <v/>
      </c>
      <c r="H812" s="184">
        <f>G812/$G$1097</f>
        <v/>
      </c>
      <c r="I812" s="100">
        <f>ROUND(F812*Прил.10!$D$12,2)</f>
        <v/>
      </c>
      <c r="J812" s="100">
        <f>ROUND(I812*E812,2)</f>
        <v/>
      </c>
    </row>
    <row r="813" hidden="1" outlineLevel="1" ht="14.25" customFormat="1" customHeight="1" s="71">
      <c r="A813" s="172" t="n">
        <v>665</v>
      </c>
      <c r="B813" s="96" t="inlineStr">
        <is>
          <t>Прайс из СД ОП</t>
        </is>
      </c>
      <c r="C813" s="171" t="inlineStr">
        <is>
          <t>Заглушка 400*200</t>
        </is>
      </c>
      <c r="D813" s="172" t="inlineStr">
        <is>
          <t>шт.</t>
        </is>
      </c>
      <c r="E813" s="98" t="n">
        <v>5</v>
      </c>
      <c r="F813" s="190" t="n">
        <v>73.11</v>
      </c>
      <c r="G813" s="100">
        <f>ROUND(F813*E813,2)</f>
        <v/>
      </c>
      <c r="H813" s="184">
        <f>G813/$G$1097</f>
        <v/>
      </c>
      <c r="I813" s="100">
        <f>ROUND(F813*Прил.10!$D$12,2)</f>
        <v/>
      </c>
      <c r="J813" s="100">
        <f>ROUND(I813*E813,2)</f>
        <v/>
      </c>
    </row>
    <row r="814" hidden="1" outlineLevel="1" ht="25.5" customFormat="1" customHeight="1" s="71">
      <c r="A814" s="172" t="n">
        <v>666</v>
      </c>
      <c r="B814" s="96" t="inlineStr">
        <is>
          <t>24.3.01.06-0046</t>
        </is>
      </c>
      <c r="C814" s="171" t="inlineStr">
        <is>
          <t>Трубы ПВХ, номинальный внутренний диаметр 50 мм</t>
        </is>
      </c>
      <c r="D814" s="172" t="inlineStr">
        <is>
          <t>м</t>
        </is>
      </c>
      <c r="E814" s="98" t="n">
        <v>50</v>
      </c>
      <c r="F814" s="190" t="n">
        <v>7.22</v>
      </c>
      <c r="G814" s="100">
        <f>ROUND(F814*E814,2)</f>
        <v/>
      </c>
      <c r="H814" s="184">
        <f>G814/$G$1097</f>
        <v/>
      </c>
      <c r="I814" s="100">
        <f>ROUND(F814*Прил.10!$D$12,2)</f>
        <v/>
      </c>
      <c r="J814" s="100">
        <f>ROUND(I814*E814,2)</f>
        <v/>
      </c>
    </row>
    <row r="815" hidden="1" outlineLevel="1" ht="14.25" customFormat="1" customHeight="1" s="71">
      <c r="A815" s="172" t="n">
        <v>667</v>
      </c>
      <c r="B815" s="96" t="inlineStr">
        <is>
          <t>Прайс из СД ОП</t>
        </is>
      </c>
      <c r="C815" s="171" t="inlineStr">
        <is>
          <t>Заглушка 400*400</t>
        </is>
      </c>
      <c r="D815" s="172" t="inlineStr">
        <is>
          <t>шт.</t>
        </is>
      </c>
      <c r="E815" s="98" t="n">
        <v>3</v>
      </c>
      <c r="F815" s="190" t="n">
        <v>119.6</v>
      </c>
      <c r="G815" s="100">
        <f>ROUND(F815*E815,2)</f>
        <v/>
      </c>
      <c r="H815" s="184">
        <f>G815/$G$1097</f>
        <v/>
      </c>
      <c r="I815" s="100">
        <f>ROUND(F815*Прил.10!$D$12,2)</f>
        <v/>
      </c>
      <c r="J815" s="100">
        <f>ROUND(I815*E815,2)</f>
        <v/>
      </c>
    </row>
    <row r="816" hidden="1" outlineLevel="1" ht="14.25" customFormat="1" customHeight="1" s="71">
      <c r="A816" s="172" t="n">
        <v>668</v>
      </c>
      <c r="B816" s="96" t="inlineStr">
        <is>
          <t>Прайс из СД ОП</t>
        </is>
      </c>
      <c r="C816" s="171" t="inlineStr">
        <is>
          <t>Заглушка 700*500</t>
        </is>
      </c>
      <c r="D816" s="172" t="inlineStr">
        <is>
          <t>шт.</t>
        </is>
      </c>
      <c r="E816" s="98" t="n">
        <v>2</v>
      </c>
      <c r="F816" s="190" t="n">
        <v>178.56</v>
      </c>
      <c r="G816" s="100">
        <f>ROUND(F816*E816,2)</f>
        <v/>
      </c>
      <c r="H816" s="184">
        <f>G816/$G$1097</f>
        <v/>
      </c>
      <c r="I816" s="100">
        <f>ROUND(F816*Прил.10!$D$12,2)</f>
        <v/>
      </c>
      <c r="J816" s="100">
        <f>ROUND(I816*E816,2)</f>
        <v/>
      </c>
    </row>
    <row r="817" hidden="1" outlineLevel="1" ht="14.25" customFormat="1" customHeight="1" s="71">
      <c r="A817" s="172" t="n">
        <v>669</v>
      </c>
      <c r="B817" s="96" t="inlineStr">
        <is>
          <t>Прайс из СД ОП</t>
        </is>
      </c>
      <c r="C817" s="171" t="inlineStr">
        <is>
          <t>Переход. 800*400/ф400</t>
        </is>
      </c>
      <c r="D817" s="172" t="inlineStr">
        <is>
          <t>шт.</t>
        </is>
      </c>
      <c r="E817" s="98" t="n">
        <v>1</v>
      </c>
      <c r="F817" s="190" t="n">
        <v>352.61</v>
      </c>
      <c r="G817" s="100">
        <f>ROUND(F817*E817,2)</f>
        <v/>
      </c>
      <c r="H817" s="184">
        <f>G817/$G$1097</f>
        <v/>
      </c>
      <c r="I817" s="100">
        <f>ROUND(F817*Прил.10!$D$12,2)</f>
        <v/>
      </c>
      <c r="J817" s="100">
        <f>ROUND(I817*E817,2)</f>
        <v/>
      </c>
    </row>
    <row r="818" hidden="1" outlineLevel="1" ht="14.25" customFormat="1" customHeight="1" s="71">
      <c r="A818" s="172" t="n">
        <v>670</v>
      </c>
      <c r="B818" s="96" t="inlineStr">
        <is>
          <t>Прайс из СД ОП</t>
        </is>
      </c>
      <c r="C818" s="171" t="inlineStr">
        <is>
          <t>Заглушка ф200</t>
        </is>
      </c>
      <c r="D818" s="172" t="inlineStr">
        <is>
          <t>шт.</t>
        </is>
      </c>
      <c r="E818" s="98" t="n">
        <v>9</v>
      </c>
      <c r="F818" s="190" t="n">
        <v>39.07</v>
      </c>
      <c r="G818" s="100">
        <f>ROUND(F818*E818,2)</f>
        <v/>
      </c>
      <c r="H818" s="184">
        <f>G818/$G$1097</f>
        <v/>
      </c>
      <c r="I818" s="100">
        <f>ROUND(F818*Прил.10!$D$12,2)</f>
        <v/>
      </c>
      <c r="J818" s="100">
        <f>ROUND(I818*E818,2)</f>
        <v/>
      </c>
    </row>
    <row r="819" hidden="1" outlineLevel="1" ht="25.5" customFormat="1" customHeight="1" s="71">
      <c r="A819" s="172" t="n">
        <v>671</v>
      </c>
      <c r="B819" s="96" t="inlineStr">
        <is>
          <t>23.6.01.01-0002</t>
        </is>
      </c>
      <c r="C819" s="171" t="inlineStr">
        <is>
          <t>Трубы чугунные канализационные, длина 2 м, диаметр условного прохода 100 мм</t>
        </is>
      </c>
      <c r="D819" s="172" t="inlineStr">
        <is>
          <t>м</t>
        </is>
      </c>
      <c r="E819" s="98" t="n">
        <v>5</v>
      </c>
      <c r="F819" s="190" t="n">
        <v>69.47</v>
      </c>
      <c r="G819" s="100">
        <f>ROUND(F819*E819,2)</f>
        <v/>
      </c>
      <c r="H819" s="184">
        <f>G819/$G$1097</f>
        <v/>
      </c>
      <c r="I819" s="100">
        <f>ROUND(F819*Прил.10!$D$12,2)</f>
        <v/>
      </c>
      <c r="J819" s="100">
        <f>ROUND(I819*E819,2)</f>
        <v/>
      </c>
    </row>
    <row r="820" hidden="1" outlineLevel="1" ht="14.25" customFormat="1" customHeight="1" s="71">
      <c r="A820" s="172" t="n">
        <v>672</v>
      </c>
      <c r="B820" s="96" t="inlineStr">
        <is>
          <t>Прайс из СД ОП</t>
        </is>
      </c>
      <c r="C820" s="171" t="inlineStr">
        <is>
          <t>Заглушка ф160</t>
        </is>
      </c>
      <c r="D820" s="172" t="inlineStr">
        <is>
          <t>шт.</t>
        </is>
      </c>
      <c r="E820" s="98" t="n">
        <v>11</v>
      </c>
      <c r="F820" s="190" t="n">
        <v>31.37</v>
      </c>
      <c r="G820" s="100">
        <f>ROUND(F820*E820,2)</f>
        <v/>
      </c>
      <c r="H820" s="184">
        <f>G820/$G$1097</f>
        <v/>
      </c>
      <c r="I820" s="100">
        <f>ROUND(F820*Прил.10!$D$12,2)</f>
        <v/>
      </c>
      <c r="J820" s="100">
        <f>ROUND(I820*E820,2)</f>
        <v/>
      </c>
    </row>
    <row r="821" hidden="1" outlineLevel="1" ht="14.25" customFormat="1" customHeight="1" s="71">
      <c r="A821" s="172" t="n">
        <v>673</v>
      </c>
      <c r="B821" s="96" t="inlineStr">
        <is>
          <t>Прайс из СД ОП</t>
        </is>
      </c>
      <c r="C821" s="171" t="inlineStr">
        <is>
          <t>Отвод 45гр. 200*300</t>
        </is>
      </c>
      <c r="D821" s="172" t="inlineStr">
        <is>
          <t>шт.</t>
        </is>
      </c>
      <c r="E821" s="98" t="n">
        <v>2</v>
      </c>
      <c r="F821" s="190" t="n">
        <v>171.98</v>
      </c>
      <c r="G821" s="100">
        <f>ROUND(F821*E821,2)</f>
        <v/>
      </c>
      <c r="H821" s="184">
        <f>G821/$G$1097</f>
        <v/>
      </c>
      <c r="I821" s="100">
        <f>ROUND(F821*Прил.10!$D$12,2)</f>
        <v/>
      </c>
      <c r="J821" s="100">
        <f>ROUND(I821*E821,2)</f>
        <v/>
      </c>
    </row>
    <row r="822" hidden="1" outlineLevel="1" ht="14.25" customFormat="1" customHeight="1" s="71">
      <c r="A822" s="172" t="n">
        <v>674</v>
      </c>
      <c r="B822" s="96" t="inlineStr">
        <is>
          <t>Прайс из СД ОП</t>
        </is>
      </c>
      <c r="C822" s="171" t="inlineStr">
        <is>
          <t>Заглушка 200*200</t>
        </is>
      </c>
      <c r="D822" s="172" t="inlineStr">
        <is>
          <t>шт.</t>
        </is>
      </c>
      <c r="E822" s="98" t="n">
        <v>4</v>
      </c>
      <c r="F822" s="190" t="n">
        <v>85.70999999999999</v>
      </c>
      <c r="G822" s="100">
        <f>ROUND(F822*E822,2)</f>
        <v/>
      </c>
      <c r="H822" s="184">
        <f>G822/$G$1097</f>
        <v/>
      </c>
      <c r="I822" s="100">
        <f>ROUND(F822*Прил.10!$D$12,2)</f>
        <v/>
      </c>
      <c r="J822" s="100">
        <f>ROUND(I822*E822,2)</f>
        <v/>
      </c>
    </row>
    <row r="823" hidden="1" outlineLevel="1" ht="14.25" customFormat="1" customHeight="1" s="71">
      <c r="A823" s="172" t="n">
        <v>675</v>
      </c>
      <c r="B823" s="96" t="inlineStr">
        <is>
          <t>Прайс из СД ОП</t>
        </is>
      </c>
      <c r="C823" s="171" t="inlineStr">
        <is>
          <t>Врезка прямая 300*300</t>
        </is>
      </c>
      <c r="D823" s="172" t="inlineStr">
        <is>
          <t>шт.</t>
        </is>
      </c>
      <c r="E823" s="98" t="n">
        <v>3</v>
      </c>
      <c r="F823" s="190" t="n">
        <v>113.44</v>
      </c>
      <c r="G823" s="100">
        <f>ROUND(F823*E823,2)</f>
        <v/>
      </c>
      <c r="H823" s="184">
        <f>G823/$G$1097</f>
        <v/>
      </c>
      <c r="I823" s="100">
        <f>ROUND(F823*Прил.10!$D$12,2)</f>
        <v/>
      </c>
      <c r="J823" s="100">
        <f>ROUND(I823*E823,2)</f>
        <v/>
      </c>
    </row>
    <row r="824" hidden="1" outlineLevel="1" ht="25.5" customFormat="1" customHeight="1" s="71">
      <c r="A824" s="172" t="n">
        <v>676</v>
      </c>
      <c r="B824" s="96" t="inlineStr">
        <is>
          <t>01.1.01.09-0026</t>
        </is>
      </c>
      <c r="C824" s="171" t="inlineStr">
        <is>
          <t>Шнур асбестовый общего назначения ШАОН, диаметр 8-10 мм</t>
        </is>
      </c>
      <c r="D824" s="172" t="inlineStr">
        <is>
          <t>т</t>
        </is>
      </c>
      <c r="E824" s="98" t="n">
        <v>0.0124821</v>
      </c>
      <c r="F824" s="190" t="n">
        <v>26499</v>
      </c>
      <c r="G824" s="100">
        <f>ROUND(F824*E824,2)</f>
        <v/>
      </c>
      <c r="H824" s="184">
        <f>G824/$G$1097</f>
        <v/>
      </c>
      <c r="I824" s="100">
        <f>ROUND(F824*Прил.10!$D$12,2)</f>
        <v/>
      </c>
      <c r="J824" s="100">
        <f>ROUND(I824*E824,2)</f>
        <v/>
      </c>
    </row>
    <row r="825" hidden="1" outlineLevel="1" ht="14.25" customFormat="1" customHeight="1" s="71">
      <c r="A825" s="172" t="n">
        <v>677</v>
      </c>
      <c r="B825" s="96" t="inlineStr">
        <is>
          <t>Прайс из СД ОП</t>
        </is>
      </c>
      <c r="C825" s="171" t="inlineStr">
        <is>
          <t>Переход. 620*620/800*400</t>
        </is>
      </c>
      <c r="D825" s="172" t="inlineStr">
        <is>
          <t>шт.</t>
        </is>
      </c>
      <c r="E825" s="98" t="n">
        <v>1</v>
      </c>
      <c r="F825" s="190" t="n">
        <v>329.82</v>
      </c>
      <c r="G825" s="100">
        <f>ROUND(F825*E825,2)</f>
        <v/>
      </c>
      <c r="H825" s="184">
        <f>G825/$G$1097</f>
        <v/>
      </c>
      <c r="I825" s="100">
        <f>ROUND(F825*Прил.10!$D$12,2)</f>
        <v/>
      </c>
      <c r="J825" s="100">
        <f>ROUND(I825*E825,2)</f>
        <v/>
      </c>
    </row>
    <row r="826" hidden="1" outlineLevel="1" ht="14.25" customFormat="1" customHeight="1" s="71">
      <c r="A826" s="172" t="n">
        <v>678</v>
      </c>
      <c r="B826" s="96" t="inlineStr">
        <is>
          <t>Прайс из СД ОП</t>
        </is>
      </c>
      <c r="C826" s="171" t="inlineStr">
        <is>
          <t>Переход. ф450/ф400</t>
        </is>
      </c>
      <c r="D826" s="172" t="inlineStr">
        <is>
          <t>шт.</t>
        </is>
      </c>
      <c r="E826" s="98" t="n">
        <v>2</v>
      </c>
      <c r="F826" s="190" t="n">
        <v>164.14</v>
      </c>
      <c r="G826" s="100">
        <f>ROUND(F826*E826,2)</f>
        <v/>
      </c>
      <c r="H826" s="184">
        <f>G826/$G$1097</f>
        <v/>
      </c>
      <c r="I826" s="100">
        <f>ROUND(F826*Прил.10!$D$12,2)</f>
        <v/>
      </c>
      <c r="J826" s="100">
        <f>ROUND(I826*E826,2)</f>
        <v/>
      </c>
    </row>
    <row r="827" hidden="1" outlineLevel="1" ht="25.5" customFormat="1" customHeight="1" s="71">
      <c r="A827" s="172" t="n">
        <v>679</v>
      </c>
      <c r="B827" s="96" t="inlineStr">
        <is>
          <t>20.4.03.04-0004</t>
        </is>
      </c>
      <c r="C827" s="171" t="inlineStr">
        <is>
          <t>Розетка кабельная на поверхность 3P+N+E, 32А, 415В, IP44</t>
        </is>
      </c>
      <c r="D827" s="172" t="inlineStr">
        <is>
          <t>100 шт</t>
        </is>
      </c>
      <c r="E827" s="98" t="n">
        <v>0.04</v>
      </c>
      <c r="F827" s="190" t="n">
        <v>8108.12</v>
      </c>
      <c r="G827" s="100">
        <f>ROUND(F827*E827,2)</f>
        <v/>
      </c>
      <c r="H827" s="184">
        <f>G827/$G$1097</f>
        <v/>
      </c>
      <c r="I827" s="100">
        <f>ROUND(F827*Прил.10!$D$12,2)</f>
        <v/>
      </c>
      <c r="J827" s="100">
        <f>ROUND(I827*E827,2)</f>
        <v/>
      </c>
    </row>
    <row r="828" hidden="1" outlineLevel="1" ht="51" customFormat="1" customHeight="1" s="71">
      <c r="A828" s="172" t="n">
        <v>680</v>
      </c>
      <c r="B828" s="96" t="inlineStr">
        <is>
          <t>23.3.06.02-0004</t>
        </is>
      </c>
      <c r="C828" s="171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D828" s="172" t="inlineStr">
        <is>
          <t>м</t>
        </is>
      </c>
      <c r="E828" s="98" t="n">
        <v>8</v>
      </c>
      <c r="F828" s="190" t="n">
        <v>40.5</v>
      </c>
      <c r="G828" s="100">
        <f>ROUND(F828*E828,2)</f>
        <v/>
      </c>
      <c r="H828" s="184">
        <f>G828/$G$1097</f>
        <v/>
      </c>
      <c r="I828" s="100">
        <f>ROUND(F828*Прил.10!$D$12,2)</f>
        <v/>
      </c>
      <c r="J828" s="100">
        <f>ROUND(I828*E828,2)</f>
        <v/>
      </c>
    </row>
    <row r="829" hidden="1" outlineLevel="1" ht="38.25" customFormat="1" customHeight="1" s="71">
      <c r="A829" s="172" t="n">
        <v>681</v>
      </c>
      <c r="B829" s="96" t="inlineStr">
        <is>
          <t>19.2.03.02-0113</t>
        </is>
      </c>
      <c r="C829" s="171" t="inlineStr">
        <is>
          <t>Решетки вентиляционные алюминиевые "АРКТОС" типа: АМР, размером 150х400 мм</t>
        </is>
      </c>
      <c r="D829" s="172" t="inlineStr">
        <is>
          <t>шт</t>
        </is>
      </c>
      <c r="E829" s="98" t="n">
        <v>2</v>
      </c>
      <c r="F829" s="190" t="n">
        <v>160.84</v>
      </c>
      <c r="G829" s="100">
        <f>ROUND(F829*E829,2)</f>
        <v/>
      </c>
      <c r="H829" s="184">
        <f>G829/$G$1097</f>
        <v/>
      </c>
      <c r="I829" s="100">
        <f>ROUND(F829*Прил.10!$D$12,2)</f>
        <v/>
      </c>
      <c r="J829" s="100">
        <f>ROUND(I829*E829,2)</f>
        <v/>
      </c>
    </row>
    <row r="830" hidden="1" outlineLevel="1" ht="25.5" customFormat="1" customHeight="1" s="71">
      <c r="A830" s="172" t="n">
        <v>682</v>
      </c>
      <c r="B830" s="96" t="inlineStr">
        <is>
          <t>23.1.02.07-0002</t>
        </is>
      </c>
      <c r="C830" s="171" t="inlineStr">
        <is>
          <t>Крепления для трубопроводов (кронштейны, планки, хомуты)</t>
        </is>
      </c>
      <c r="D830" s="172" t="inlineStr">
        <is>
          <t>кг</t>
        </is>
      </c>
      <c r="E830" s="98" t="n">
        <v>26.8</v>
      </c>
      <c r="F830" s="190" t="n">
        <v>11.99</v>
      </c>
      <c r="G830" s="100">
        <f>ROUND(F830*E830,2)</f>
        <v/>
      </c>
      <c r="H830" s="184">
        <f>G830/$G$1097</f>
        <v/>
      </c>
      <c r="I830" s="100">
        <f>ROUND(F830*Прил.10!$D$12,2)</f>
        <v/>
      </c>
      <c r="J830" s="100">
        <f>ROUND(I830*E830,2)</f>
        <v/>
      </c>
    </row>
    <row r="831" hidden="1" outlineLevel="1" ht="38.25" customFormat="1" customHeight="1" s="71">
      <c r="A831" s="172" t="n">
        <v>683</v>
      </c>
      <c r="B831" s="96" t="inlineStr">
        <is>
          <t>12.2.07.05-0127</t>
        </is>
      </c>
      <c r="C831" s="171" t="inlineStr">
        <is>
          <t>Трубки теплоизоляционные из вспененного полиэтилена типа THERMAFLEX FRZ толщиной: 13 мм, диаметром 54 мм</t>
        </is>
      </c>
      <c r="D831" s="172" t="inlineStr">
        <is>
          <t>10 м</t>
        </is>
      </c>
      <c r="E831" s="98" t="n">
        <v>1</v>
      </c>
      <c r="F831" s="190" t="n">
        <v>320.2</v>
      </c>
      <c r="G831" s="100">
        <f>ROUND(F831*E831,2)</f>
        <v/>
      </c>
      <c r="H831" s="184">
        <f>G831/$G$1097</f>
        <v/>
      </c>
      <c r="I831" s="100">
        <f>ROUND(F831*Прил.10!$D$12,2)</f>
        <v/>
      </c>
      <c r="J831" s="100">
        <f>ROUND(I831*E831,2)</f>
        <v/>
      </c>
    </row>
    <row r="832" hidden="1" outlineLevel="1" ht="14.25" customFormat="1" customHeight="1" s="71">
      <c r="A832" s="172" t="n">
        <v>684</v>
      </c>
      <c r="B832" s="96" t="inlineStr">
        <is>
          <t>Прайс из СД ОП</t>
        </is>
      </c>
      <c r="C832" s="171" t="inlineStr">
        <is>
          <t>Отвод 30гр. 250*400</t>
        </is>
      </c>
      <c r="D832" s="172" t="inlineStr">
        <is>
          <t>шт.</t>
        </is>
      </c>
      <c r="E832" s="98" t="n">
        <v>2</v>
      </c>
      <c r="F832" s="190" t="n">
        <v>158.54</v>
      </c>
      <c r="G832" s="100">
        <f>ROUND(F832*E832,2)</f>
        <v/>
      </c>
      <c r="H832" s="184">
        <f>G832/$G$1097</f>
        <v/>
      </c>
      <c r="I832" s="100">
        <f>ROUND(F832*Прил.10!$D$12,2)</f>
        <v/>
      </c>
      <c r="J832" s="100">
        <f>ROUND(I832*E832,2)</f>
        <v/>
      </c>
    </row>
    <row r="833" hidden="1" outlineLevel="1" ht="14.25" customFormat="1" customHeight="1" s="71">
      <c r="A833" s="172" t="n">
        <v>685</v>
      </c>
      <c r="B833" s="96" t="inlineStr">
        <is>
          <t>07.2.06.04-0112</t>
        </is>
      </c>
      <c r="C833" s="171" t="inlineStr">
        <is>
          <t>Тяга подвеса 350 мм</t>
        </is>
      </c>
      <c r="D833" s="172" t="inlineStr">
        <is>
          <t>100 шт</t>
        </is>
      </c>
      <c r="E833" s="98" t="n">
        <v>6.46</v>
      </c>
      <c r="F833" s="190" t="n">
        <v>48.35</v>
      </c>
      <c r="G833" s="100">
        <f>ROUND(F833*E833,2)</f>
        <v/>
      </c>
      <c r="H833" s="184">
        <f>G833/$G$1097</f>
        <v/>
      </c>
      <c r="I833" s="100">
        <f>ROUND(F833*Прил.10!$D$12,2)</f>
        <v/>
      </c>
      <c r="J833" s="100">
        <f>ROUND(I833*E833,2)</f>
        <v/>
      </c>
    </row>
    <row r="834" hidden="1" outlineLevel="1" ht="14.25" customFormat="1" customHeight="1" s="71">
      <c r="A834" s="172" t="n">
        <v>686</v>
      </c>
      <c r="B834" s="96" t="inlineStr">
        <is>
          <t>01.7.07.12-1006</t>
        </is>
      </c>
      <c r="C834" s="171" t="inlineStr">
        <is>
          <t>Пленка полиэтиленовая, толщина 80 мкм</t>
        </is>
      </c>
      <c r="D834" s="172" t="inlineStr">
        <is>
          <t>м2</t>
        </is>
      </c>
      <c r="E834" s="98" t="n">
        <v>159.574</v>
      </c>
      <c r="F834" s="190" t="n">
        <v>1.94</v>
      </c>
      <c r="G834" s="100">
        <f>ROUND(F834*E834,2)</f>
        <v/>
      </c>
      <c r="H834" s="184">
        <f>G834/$G$1097</f>
        <v/>
      </c>
      <c r="I834" s="100">
        <f>ROUND(F834*Прил.10!$D$12,2)</f>
        <v/>
      </c>
      <c r="J834" s="100">
        <f>ROUND(I834*E834,2)</f>
        <v/>
      </c>
    </row>
    <row r="835" hidden="1" outlineLevel="1" ht="38.25" customFormat="1" customHeight="1" s="71">
      <c r="A835" s="172" t="n">
        <v>687</v>
      </c>
      <c r="B835" s="96" t="inlineStr">
        <is>
          <t>19.2.02.01-0002</t>
        </is>
      </c>
      <c r="C835" s="171" t="inlineStr">
        <is>
          <t>Зонты вентиляционных систем из листовой и сортовой стали, круглые, диаметр шахты 250 мм</t>
        </is>
      </c>
      <c r="D835" s="172" t="inlineStr">
        <is>
          <t>шт</t>
        </is>
      </c>
      <c r="E835" s="98" t="n">
        <v>2</v>
      </c>
      <c r="F835" s="190" t="n">
        <v>150.86</v>
      </c>
      <c r="G835" s="100">
        <f>ROUND(F835*E835,2)</f>
        <v/>
      </c>
      <c r="H835" s="184">
        <f>G835/$G$1097</f>
        <v/>
      </c>
      <c r="I835" s="100">
        <f>ROUND(F835*Прил.10!$D$12,2)</f>
        <v/>
      </c>
      <c r="J835" s="100">
        <f>ROUND(I835*E835,2)</f>
        <v/>
      </c>
    </row>
    <row r="836" hidden="1" outlineLevel="1" ht="14.25" customFormat="1" customHeight="1" s="71">
      <c r="A836" s="172" t="n">
        <v>688</v>
      </c>
      <c r="B836" s="96" t="inlineStr">
        <is>
          <t>Прайс из СД ОП</t>
        </is>
      </c>
      <c r="C836" s="171" t="inlineStr">
        <is>
          <t>Переход. 540*340/500*300</t>
        </is>
      </c>
      <c r="D836" s="172" t="inlineStr">
        <is>
          <t>шт.</t>
        </is>
      </c>
      <c r="E836" s="98" t="n">
        <v>2</v>
      </c>
      <c r="F836" s="190" t="n">
        <v>150.83</v>
      </c>
      <c r="G836" s="100">
        <f>ROUND(F836*E836,2)</f>
        <v/>
      </c>
      <c r="H836" s="184">
        <f>G836/$G$1097</f>
        <v/>
      </c>
      <c r="I836" s="100">
        <f>ROUND(F836*Прил.10!$D$12,2)</f>
        <v/>
      </c>
      <c r="J836" s="100">
        <f>ROUND(I836*E836,2)</f>
        <v/>
      </c>
    </row>
    <row r="837" hidden="1" outlineLevel="1" ht="14.25" customFormat="1" customHeight="1" s="71">
      <c r="A837" s="172" t="n">
        <v>689</v>
      </c>
      <c r="B837" s="96" t="inlineStr">
        <is>
          <t>Прайс из СД ОП</t>
        </is>
      </c>
      <c r="C837" s="171" t="inlineStr">
        <is>
          <t>Переход. 300*250ф250</t>
        </is>
      </c>
      <c r="D837" s="172" t="inlineStr">
        <is>
          <t>шт.</t>
        </is>
      </c>
      <c r="E837" s="98" t="n">
        <v>2</v>
      </c>
      <c r="F837" s="190" t="n">
        <v>150.41</v>
      </c>
      <c r="G837" s="100">
        <f>ROUND(F837*E837,2)</f>
        <v/>
      </c>
      <c r="H837" s="184">
        <f>G837/$G$1097</f>
        <v/>
      </c>
      <c r="I837" s="100">
        <f>ROUND(F837*Прил.10!$D$12,2)</f>
        <v/>
      </c>
      <c r="J837" s="100">
        <f>ROUND(I837*E837,2)</f>
        <v/>
      </c>
    </row>
    <row r="838" hidden="1" outlineLevel="1" ht="14.25" customFormat="1" customHeight="1" s="71">
      <c r="A838" s="172" t="n">
        <v>690</v>
      </c>
      <c r="B838" s="96" t="inlineStr">
        <is>
          <t>Прайс из СД ОП</t>
        </is>
      </c>
      <c r="C838" s="171" t="inlineStr">
        <is>
          <t>Врезка прямая 400*500</t>
        </is>
      </c>
      <c r="D838" s="172" t="inlineStr">
        <is>
          <t>шт.</t>
        </is>
      </c>
      <c r="E838" s="98" t="n">
        <v>2</v>
      </c>
      <c r="F838" s="190" t="n">
        <v>150.27</v>
      </c>
      <c r="G838" s="100">
        <f>ROUND(F838*E838,2)</f>
        <v/>
      </c>
      <c r="H838" s="184">
        <f>G838/$G$1097</f>
        <v/>
      </c>
      <c r="I838" s="100">
        <f>ROUND(F838*Прил.10!$D$12,2)</f>
        <v/>
      </c>
      <c r="J838" s="100">
        <f>ROUND(I838*E838,2)</f>
        <v/>
      </c>
    </row>
    <row r="839" hidden="1" outlineLevel="1" ht="14.25" customFormat="1" customHeight="1" s="71">
      <c r="A839" s="172" t="n">
        <v>691</v>
      </c>
      <c r="B839" s="96" t="inlineStr">
        <is>
          <t>Прайс из СД ОП</t>
        </is>
      </c>
      <c r="C839" s="171" t="inlineStr">
        <is>
          <t>Заглушка 700*400</t>
        </is>
      </c>
      <c r="D839" s="172" t="inlineStr">
        <is>
          <t>шт.</t>
        </is>
      </c>
      <c r="E839" s="98" t="n">
        <v>2</v>
      </c>
      <c r="F839" s="190" t="n">
        <v>150.27</v>
      </c>
      <c r="G839" s="100">
        <f>ROUND(F839*E839,2)</f>
        <v/>
      </c>
      <c r="H839" s="184">
        <f>G839/$G$1097</f>
        <v/>
      </c>
      <c r="I839" s="100">
        <f>ROUND(F839*Прил.10!$D$12,2)</f>
        <v/>
      </c>
      <c r="J839" s="100">
        <f>ROUND(I839*E839,2)</f>
        <v/>
      </c>
    </row>
    <row r="840" hidden="1" outlineLevel="1" ht="25.5" customFormat="1" customHeight="1" s="71">
      <c r="A840" s="172" t="n">
        <v>692</v>
      </c>
      <c r="B840" s="96" t="inlineStr">
        <is>
          <t>08.3.03.04-0025</t>
        </is>
      </c>
      <c r="C840" s="171" t="inlineStr">
        <is>
          <t>Проволока стальная низкоуглеродистая общего назначения, диаметр 2,0 мм</t>
        </is>
      </c>
      <c r="D840" s="172" t="inlineStr">
        <is>
          <t>кг</t>
        </is>
      </c>
      <c r="E840" s="98" t="n">
        <v>45.3908</v>
      </c>
      <c r="F840" s="190" t="n">
        <v>6.6</v>
      </c>
      <c r="G840" s="100">
        <f>ROUND(F840*E840,2)</f>
        <v/>
      </c>
      <c r="H840" s="184">
        <f>G840/$G$1097</f>
        <v/>
      </c>
      <c r="I840" s="100">
        <f>ROUND(F840*Прил.10!$D$12,2)</f>
        <v/>
      </c>
      <c r="J840" s="100">
        <f>ROUND(I840*E840,2)</f>
        <v/>
      </c>
    </row>
    <row r="841" hidden="1" outlineLevel="1" ht="14.25" customFormat="1" customHeight="1" s="71">
      <c r="A841" s="172" t="n">
        <v>693</v>
      </c>
      <c r="B841" s="96" t="inlineStr">
        <is>
          <t>Прайс из СД ОП</t>
        </is>
      </c>
      <c r="C841" s="171" t="inlineStr">
        <is>
          <t>Переход. 300*200/200*200</t>
        </is>
      </c>
      <c r="D841" s="172" t="inlineStr">
        <is>
          <t>шт.</t>
        </is>
      </c>
      <c r="E841" s="98" t="n">
        <v>3</v>
      </c>
      <c r="F841" s="190" t="n">
        <v>98.17</v>
      </c>
      <c r="G841" s="100">
        <f>ROUND(F841*E841,2)</f>
        <v/>
      </c>
      <c r="H841" s="184">
        <f>G841/$G$1097</f>
        <v/>
      </c>
      <c r="I841" s="100">
        <f>ROUND(F841*Прил.10!$D$12,2)</f>
        <v/>
      </c>
      <c r="J841" s="100">
        <f>ROUND(I841*E841,2)</f>
        <v/>
      </c>
    </row>
    <row r="842" hidden="1" outlineLevel="1" ht="14.25" customFormat="1" customHeight="1" s="71">
      <c r="A842" s="172" t="n">
        <v>694</v>
      </c>
      <c r="B842" s="96" t="inlineStr">
        <is>
          <t>01.7.02.07-0011</t>
        </is>
      </c>
      <c r="C842" s="171" t="inlineStr">
        <is>
          <t>Прессшпан листовой, марка А</t>
        </is>
      </c>
      <c r="D842" s="172" t="inlineStr">
        <is>
          <t>кг</t>
        </is>
      </c>
      <c r="E842" s="98" t="n">
        <v>6.0753</v>
      </c>
      <c r="F842" s="190" t="n">
        <v>47.57</v>
      </c>
      <c r="G842" s="100">
        <f>ROUND(F842*E842,2)</f>
        <v/>
      </c>
      <c r="H842" s="184">
        <f>G842/$G$1097</f>
        <v/>
      </c>
      <c r="I842" s="100">
        <f>ROUND(F842*Прил.10!$D$12,2)</f>
        <v/>
      </c>
      <c r="J842" s="100">
        <f>ROUND(I842*E842,2)</f>
        <v/>
      </c>
    </row>
    <row r="843" hidden="1" outlineLevel="1" ht="14.25" customFormat="1" customHeight="1" s="71">
      <c r="A843" s="172" t="n">
        <v>695</v>
      </c>
      <c r="B843" s="96" t="inlineStr">
        <is>
          <t>Прайс из СД ОП</t>
        </is>
      </c>
      <c r="C843" s="171" t="inlineStr">
        <is>
          <t>Переход. ф400/ф355</t>
        </is>
      </c>
      <c r="D843" s="172" t="inlineStr">
        <is>
          <t>шт.</t>
        </is>
      </c>
      <c r="E843" s="98" t="n">
        <v>2</v>
      </c>
      <c r="F843" s="190" t="n">
        <v>144.25</v>
      </c>
      <c r="G843" s="100">
        <f>ROUND(F843*E843,2)</f>
        <v/>
      </c>
      <c r="H843" s="184">
        <f>G843/$G$1097</f>
        <v/>
      </c>
      <c r="I843" s="100">
        <f>ROUND(F843*Прил.10!$D$12,2)</f>
        <v/>
      </c>
      <c r="J843" s="100">
        <f>ROUND(I843*E843,2)</f>
        <v/>
      </c>
    </row>
    <row r="844" hidden="1" outlineLevel="1" ht="38.25" customFormat="1" customHeight="1" s="71">
      <c r="A844" s="172" t="n">
        <v>696</v>
      </c>
      <c r="B844" s="96" t="inlineStr">
        <is>
          <t>19.2.03.02-0109</t>
        </is>
      </c>
      <c r="C844" s="171" t="inlineStr">
        <is>
          <t>Решетки вентиляционные алюминиевые "АРКТОС" типа: АМР, размером 100х400 мм</t>
        </is>
      </c>
      <c r="D844" s="172" t="inlineStr">
        <is>
          <t>шт</t>
        </is>
      </c>
      <c r="E844" s="98" t="n">
        <v>2</v>
      </c>
      <c r="F844" s="190" t="n">
        <v>143.88</v>
      </c>
      <c r="G844" s="100">
        <f>ROUND(F844*E844,2)</f>
        <v/>
      </c>
      <c r="H844" s="184">
        <f>G844/$G$1097</f>
        <v/>
      </c>
      <c r="I844" s="100">
        <f>ROUND(F844*Прил.10!$D$12,2)</f>
        <v/>
      </c>
      <c r="J844" s="100">
        <f>ROUND(I844*E844,2)</f>
        <v/>
      </c>
    </row>
    <row r="845" hidden="1" outlineLevel="1" ht="14.25" customFormat="1" customHeight="1" s="71">
      <c r="A845" s="172" t="n">
        <v>697</v>
      </c>
      <c r="B845" s="96" t="inlineStr">
        <is>
          <t>Прайс из СД ОП</t>
        </is>
      </c>
      <c r="C845" s="171" t="inlineStr">
        <is>
          <t>Переход. 600*500/ф400</t>
        </is>
      </c>
      <c r="D845" s="172" t="inlineStr">
        <is>
          <t>шт.</t>
        </is>
      </c>
      <c r="E845" s="98" t="n">
        <v>1</v>
      </c>
      <c r="F845" s="190" t="n">
        <v>286.96</v>
      </c>
      <c r="G845" s="100">
        <f>ROUND(F845*E845,2)</f>
        <v/>
      </c>
      <c r="H845" s="184">
        <f>G845/$G$1097</f>
        <v/>
      </c>
      <c r="I845" s="100">
        <f>ROUND(F845*Прил.10!$D$12,2)</f>
        <v/>
      </c>
      <c r="J845" s="100">
        <f>ROUND(I845*E845,2)</f>
        <v/>
      </c>
    </row>
    <row r="846" hidden="1" outlineLevel="1" ht="14.25" customFormat="1" customHeight="1" s="71">
      <c r="A846" s="172" t="n">
        <v>698</v>
      </c>
      <c r="B846" s="96" t="inlineStr">
        <is>
          <t>Прайс из СД ОП</t>
        </is>
      </c>
      <c r="C846" s="171" t="inlineStr">
        <is>
          <t>Переход. 540*290/500*250</t>
        </is>
      </c>
      <c r="D846" s="172" t="inlineStr">
        <is>
          <t>шт.</t>
        </is>
      </c>
      <c r="E846" s="98" t="n">
        <v>2</v>
      </c>
      <c r="F846" s="190" t="n">
        <v>141.87</v>
      </c>
      <c r="G846" s="100">
        <f>ROUND(F846*E846,2)</f>
        <v/>
      </c>
      <c r="H846" s="184">
        <f>G846/$G$1097</f>
        <v/>
      </c>
      <c r="I846" s="100">
        <f>ROUND(F846*Прил.10!$D$12,2)</f>
        <v/>
      </c>
      <c r="J846" s="100">
        <f>ROUND(I846*E846,2)</f>
        <v/>
      </c>
    </row>
    <row r="847" hidden="1" outlineLevel="1" ht="38.25" customFormat="1" customHeight="1" s="71">
      <c r="A847" s="172" t="n">
        <v>699</v>
      </c>
      <c r="B847" s="96" t="inlineStr">
        <is>
          <t>19.2.03.02-0137</t>
        </is>
      </c>
      <c r="C847" s="171" t="inlineStr">
        <is>
          <t>Решетки вентиляционные алюминиевые "АРКТОС" типа: АРН размером 300х500 мм</t>
        </is>
      </c>
      <c r="D847" s="172" t="inlineStr">
        <is>
          <t>шт</t>
        </is>
      </c>
      <c r="E847" s="98" t="n">
        <v>1</v>
      </c>
      <c r="F847" s="190" t="n">
        <v>282.81</v>
      </c>
      <c r="G847" s="100">
        <f>ROUND(F847*E847,2)</f>
        <v/>
      </c>
      <c r="H847" s="184">
        <f>G847/$G$1097</f>
        <v/>
      </c>
      <c r="I847" s="100">
        <f>ROUND(F847*Прил.10!$D$12,2)</f>
        <v/>
      </c>
      <c r="J847" s="100">
        <f>ROUND(I847*E847,2)</f>
        <v/>
      </c>
    </row>
    <row r="848" hidden="1" outlineLevel="1" ht="14.25" customFormat="1" customHeight="1" s="71">
      <c r="A848" s="172" t="n">
        <v>700</v>
      </c>
      <c r="B848" s="96" t="inlineStr">
        <is>
          <t>Прайс из СД ОП</t>
        </is>
      </c>
      <c r="C848" s="171" t="inlineStr">
        <is>
          <t>Переход. 500*500/ф400</t>
        </is>
      </c>
      <c r="D848" s="172" t="inlineStr">
        <is>
          <t>шт.</t>
        </is>
      </c>
      <c r="E848" s="98" t="n">
        <v>1</v>
      </c>
      <c r="F848" s="190" t="n">
        <v>278.42</v>
      </c>
      <c r="G848" s="100">
        <f>ROUND(F848*E848,2)</f>
        <v/>
      </c>
      <c r="H848" s="184">
        <f>G848/$G$1097</f>
        <v/>
      </c>
      <c r="I848" s="100">
        <f>ROUND(F848*Прил.10!$D$12,2)</f>
        <v/>
      </c>
      <c r="J848" s="100">
        <f>ROUND(I848*E848,2)</f>
        <v/>
      </c>
    </row>
    <row r="849" hidden="1" outlineLevel="1" ht="38.25" customFormat="1" customHeight="1" s="71">
      <c r="A849" s="172" t="n">
        <v>701</v>
      </c>
      <c r="B849" s="96" t="inlineStr">
        <is>
          <t>19.2.02.01-0001</t>
        </is>
      </c>
      <c r="C849" s="171" t="inlineStr">
        <is>
          <t>Зонты вентиляционных систем из листовой и сортовой стали, круглые, диаметр шахты 200 мм</t>
        </is>
      </c>
      <c r="D849" s="172" t="inlineStr">
        <is>
          <t>шт</t>
        </is>
      </c>
      <c r="E849" s="98" t="n">
        <v>2</v>
      </c>
      <c r="F849" s="190" t="n">
        <v>138.79</v>
      </c>
      <c r="G849" s="100">
        <f>ROUND(F849*E849,2)</f>
        <v/>
      </c>
      <c r="H849" s="184">
        <f>G849/$G$1097</f>
        <v/>
      </c>
      <c r="I849" s="100">
        <f>ROUND(F849*Прил.10!$D$12,2)</f>
        <v/>
      </c>
      <c r="J849" s="100">
        <f>ROUND(I849*E849,2)</f>
        <v/>
      </c>
    </row>
    <row r="850" hidden="1" outlineLevel="1" ht="14.25" customFormat="1" customHeight="1" s="71">
      <c r="A850" s="172" t="n">
        <v>702</v>
      </c>
      <c r="B850" s="96" t="inlineStr">
        <is>
          <t>Прайс из СД ОП</t>
        </is>
      </c>
      <c r="C850" s="171" t="inlineStr">
        <is>
          <t>Переход. 710*510/500*400</t>
        </is>
      </c>
      <c r="D850" s="172" t="inlineStr">
        <is>
          <t>шт.</t>
        </is>
      </c>
      <c r="E850" s="98" t="n">
        <v>1</v>
      </c>
      <c r="F850" s="190" t="n">
        <v>275.2</v>
      </c>
      <c r="G850" s="100">
        <f>ROUND(F850*E850,2)</f>
        <v/>
      </c>
      <c r="H850" s="184">
        <f>G850/$G$1097</f>
        <v/>
      </c>
      <c r="I850" s="100">
        <f>ROUND(F850*Прил.10!$D$12,2)</f>
        <v/>
      </c>
      <c r="J850" s="100">
        <f>ROUND(I850*E850,2)</f>
        <v/>
      </c>
    </row>
    <row r="851" hidden="1" outlineLevel="1" ht="25.5" customFormat="1" customHeight="1" s="71">
      <c r="A851" s="172" t="n">
        <v>703</v>
      </c>
      <c r="B851" s="96" t="inlineStr">
        <is>
          <t>24.3.01.06-0042</t>
        </is>
      </c>
      <c r="C851" s="171" t="inlineStr">
        <is>
          <t>Трубы ПВХ, номинальный внутренний диаметр 20 мм</t>
        </is>
      </c>
      <c r="D851" s="172" t="inlineStr">
        <is>
          <t>м</t>
        </is>
      </c>
      <c r="E851" s="98" t="n">
        <v>100</v>
      </c>
      <c r="F851" s="190" t="n">
        <v>2.72</v>
      </c>
      <c r="G851" s="100">
        <f>ROUND(F851*E851,2)</f>
        <v/>
      </c>
      <c r="H851" s="184">
        <f>G851/$G$1097</f>
        <v/>
      </c>
      <c r="I851" s="100">
        <f>ROUND(F851*Прил.10!$D$12,2)</f>
        <v/>
      </c>
      <c r="J851" s="100">
        <f>ROUND(I851*E851,2)</f>
        <v/>
      </c>
    </row>
    <row r="852" hidden="1" outlineLevel="1" ht="14.25" customFormat="1" customHeight="1" s="71">
      <c r="A852" s="172" t="n">
        <v>704</v>
      </c>
      <c r="B852" s="96" t="inlineStr">
        <is>
          <t>Прайс из СД ОП</t>
        </is>
      </c>
      <c r="C852" s="171" t="inlineStr">
        <is>
          <t>Переход. 350*350/300*300</t>
        </is>
      </c>
      <c r="D852" s="172" t="inlineStr">
        <is>
          <t>шт.</t>
        </is>
      </c>
      <c r="E852" s="98" t="n">
        <v>2</v>
      </c>
      <c r="F852" s="190" t="n">
        <v>133.89</v>
      </c>
      <c r="G852" s="100">
        <f>ROUND(F852*E852,2)</f>
        <v/>
      </c>
      <c r="H852" s="184">
        <f>G852/$G$1097</f>
        <v/>
      </c>
      <c r="I852" s="100">
        <f>ROUND(F852*Прил.10!$D$12,2)</f>
        <v/>
      </c>
      <c r="J852" s="100">
        <f>ROUND(I852*E852,2)</f>
        <v/>
      </c>
    </row>
    <row r="853" hidden="1" outlineLevel="1" ht="14.25" customFormat="1" customHeight="1" s="71">
      <c r="A853" s="172" t="n">
        <v>705</v>
      </c>
      <c r="B853" s="96" t="inlineStr">
        <is>
          <t>Прайс из СД ОП</t>
        </is>
      </c>
      <c r="C853" s="171" t="inlineStr">
        <is>
          <t>Переход. 400*200/200*200</t>
        </is>
      </c>
      <c r="D853" s="172" t="inlineStr">
        <is>
          <t>шт.</t>
        </is>
      </c>
      <c r="E853" s="98" t="n">
        <v>2</v>
      </c>
      <c r="F853" s="190" t="n">
        <v>132.49</v>
      </c>
      <c r="G853" s="100">
        <f>ROUND(F853*E853,2)</f>
        <v/>
      </c>
      <c r="H853" s="184">
        <f>G853/$G$1097</f>
        <v/>
      </c>
      <c r="I853" s="100">
        <f>ROUND(F853*Прил.10!$D$12,2)</f>
        <v/>
      </c>
      <c r="J853" s="100">
        <f>ROUND(I853*E853,2)</f>
        <v/>
      </c>
    </row>
    <row r="854" hidden="1" outlineLevel="1" ht="14.25" customFormat="1" customHeight="1" s="71">
      <c r="A854" s="172" t="n">
        <v>706</v>
      </c>
      <c r="B854" s="96" t="inlineStr">
        <is>
          <t>Прайс из СД ОП</t>
        </is>
      </c>
      <c r="C854" s="171" t="inlineStr">
        <is>
          <t>Переход. 500*500/500*250</t>
        </is>
      </c>
      <c r="D854" s="172" t="inlineStr">
        <is>
          <t>шт.</t>
        </is>
      </c>
      <c r="E854" s="98" t="n">
        <v>1</v>
      </c>
      <c r="F854" s="190" t="n">
        <v>264.83</v>
      </c>
      <c r="G854" s="100">
        <f>ROUND(F854*E854,2)</f>
        <v/>
      </c>
      <c r="H854" s="184">
        <f>G854/$G$1097</f>
        <v/>
      </c>
      <c r="I854" s="100">
        <f>ROUND(F854*Прил.10!$D$12,2)</f>
        <v/>
      </c>
      <c r="J854" s="100">
        <f>ROUND(I854*E854,2)</f>
        <v/>
      </c>
    </row>
    <row r="855" hidden="1" outlineLevel="1" ht="14.25" customFormat="1" customHeight="1" s="71">
      <c r="A855" s="172" t="n">
        <v>707</v>
      </c>
      <c r="B855" s="96" t="inlineStr">
        <is>
          <t>01.7.07.29-0101</t>
        </is>
      </c>
      <c r="C855" s="171" t="inlineStr">
        <is>
          <t>Очес льняной</t>
        </is>
      </c>
      <c r="D855" s="172" t="inlineStr">
        <is>
          <t>кг</t>
        </is>
      </c>
      <c r="E855" s="98" t="n">
        <v>7.0875</v>
      </c>
      <c r="F855" s="190" t="n">
        <v>37.29</v>
      </c>
      <c r="G855" s="100">
        <f>ROUND(F855*E855,2)</f>
        <v/>
      </c>
      <c r="H855" s="184">
        <f>G855/$G$1097</f>
        <v/>
      </c>
      <c r="I855" s="100">
        <f>ROUND(F855*Прил.10!$D$12,2)</f>
        <v/>
      </c>
      <c r="J855" s="100">
        <f>ROUND(I855*E855,2)</f>
        <v/>
      </c>
    </row>
    <row r="856" hidden="1" outlineLevel="1" ht="14.25" customFormat="1" customHeight="1" s="71">
      <c r="A856" s="172" t="n">
        <v>708</v>
      </c>
      <c r="B856" s="96" t="inlineStr">
        <is>
          <t>Прайс из СД ОП</t>
        </is>
      </c>
      <c r="C856" s="171" t="inlineStr">
        <is>
          <t>Переход. 400*400/350*350</t>
        </is>
      </c>
      <c r="D856" s="172" t="inlineStr">
        <is>
          <t>шт.</t>
        </is>
      </c>
      <c r="E856" s="98" t="n">
        <v>2</v>
      </c>
      <c r="F856" s="190" t="n">
        <v>130.81</v>
      </c>
      <c r="G856" s="100">
        <f>ROUND(F856*E856,2)</f>
        <v/>
      </c>
      <c r="H856" s="184">
        <f>G856/$G$1097</f>
        <v/>
      </c>
      <c r="I856" s="100">
        <f>ROUND(F856*Прил.10!$D$12,2)</f>
        <v/>
      </c>
      <c r="J856" s="100">
        <f>ROUND(I856*E856,2)</f>
        <v/>
      </c>
    </row>
    <row r="857" hidden="1" outlineLevel="1" ht="14.25" customFormat="1" customHeight="1" s="71">
      <c r="A857" s="172" t="n">
        <v>709</v>
      </c>
      <c r="B857" s="96" t="inlineStr">
        <is>
          <t>10.1.01.02-0011</t>
        </is>
      </c>
      <c r="C857" s="171" t="inlineStr">
        <is>
          <t>Сплавы алюминиевые литейные АК5М2</t>
        </is>
      </c>
      <c r="D857" s="172" t="inlineStr">
        <is>
          <t>т</t>
        </is>
      </c>
      <c r="E857" s="98" t="n">
        <v>0.00624</v>
      </c>
      <c r="F857" s="190" t="n">
        <v>41210</v>
      </c>
      <c r="G857" s="100">
        <f>ROUND(F857*E857,2)</f>
        <v/>
      </c>
      <c r="H857" s="184">
        <f>G857/$G$1097</f>
        <v/>
      </c>
      <c r="I857" s="100">
        <f>ROUND(F857*Прил.10!$D$12,2)</f>
        <v/>
      </c>
      <c r="J857" s="100">
        <f>ROUND(I857*E857,2)</f>
        <v/>
      </c>
    </row>
    <row r="858" hidden="1" outlineLevel="1" ht="63.75" customFormat="1" customHeight="1" s="71">
      <c r="A858" s="172" t="n">
        <v>710</v>
      </c>
      <c r="B858" s="96" t="inlineStr">
        <is>
          <t>24.3.05.07-0532</t>
        </is>
      </c>
      <c r="C858" s="171" t="inlineStr">
        <is>
          <t>Муфта противопожарная самосрабатывающая для пластиковых труб диаметром 160 мм, внутренний диаметр 160-162 мм, вешний диаметр 175-180 мм</t>
        </is>
      </c>
      <c r="D858" s="172" t="inlineStr">
        <is>
          <t>шт</t>
        </is>
      </c>
      <c r="E858" s="98" t="n">
        <v>2</v>
      </c>
      <c r="F858" s="190" t="n">
        <v>128.37</v>
      </c>
      <c r="G858" s="100">
        <f>ROUND(F858*E858,2)</f>
        <v/>
      </c>
      <c r="H858" s="184">
        <f>G858/$G$1097</f>
        <v/>
      </c>
      <c r="I858" s="100">
        <f>ROUND(F858*Прил.10!$D$12,2)</f>
        <v/>
      </c>
      <c r="J858" s="100">
        <f>ROUND(I858*E858,2)</f>
        <v/>
      </c>
    </row>
    <row r="859" hidden="1" outlineLevel="1" ht="14.25" customFormat="1" customHeight="1" s="71">
      <c r="A859" s="172" t="n">
        <v>711</v>
      </c>
      <c r="B859" s="96" t="inlineStr">
        <is>
          <t>Прайс из СД ОП</t>
        </is>
      </c>
      <c r="C859" s="171" t="inlineStr">
        <is>
          <t>Заглушка 200*300</t>
        </is>
      </c>
      <c r="D859" s="172" t="inlineStr">
        <is>
          <t>шт.</t>
        </is>
      </c>
      <c r="E859" s="98" t="n">
        <v>4</v>
      </c>
      <c r="F859" s="190" t="n">
        <v>63.86</v>
      </c>
      <c r="G859" s="100">
        <f>ROUND(F859*E859,2)</f>
        <v/>
      </c>
      <c r="H859" s="184">
        <f>G859/$G$1097</f>
        <v/>
      </c>
      <c r="I859" s="100">
        <f>ROUND(F859*Прил.10!$D$12,2)</f>
        <v/>
      </c>
      <c r="J859" s="100">
        <f>ROUND(I859*E859,2)</f>
        <v/>
      </c>
    </row>
    <row r="860" hidden="1" outlineLevel="1" ht="14.25" customFormat="1" customHeight="1" s="71">
      <c r="A860" s="172" t="n">
        <v>712</v>
      </c>
      <c r="B860" s="96" t="inlineStr">
        <is>
          <t>Прайс из СД ОП</t>
        </is>
      </c>
      <c r="C860" s="171" t="inlineStr">
        <is>
          <t>Переход. 400*400/300*300</t>
        </is>
      </c>
      <c r="D860" s="172" t="inlineStr">
        <is>
          <t>шт.</t>
        </is>
      </c>
      <c r="E860" s="98" t="n">
        <v>2</v>
      </c>
      <c r="F860" s="190" t="n">
        <v>127.72</v>
      </c>
      <c r="G860" s="100">
        <f>ROUND(F860*E860,2)</f>
        <v/>
      </c>
      <c r="H860" s="184">
        <f>G860/$G$1097</f>
        <v/>
      </c>
      <c r="I860" s="100">
        <f>ROUND(F860*Прил.10!$D$12,2)</f>
        <v/>
      </c>
      <c r="J860" s="100">
        <f>ROUND(I860*E860,2)</f>
        <v/>
      </c>
    </row>
    <row r="861" hidden="1" outlineLevel="1" ht="14.25" customFormat="1" customHeight="1" s="71">
      <c r="A861" s="172" t="n">
        <v>713</v>
      </c>
      <c r="B861" s="96" t="inlineStr">
        <is>
          <t>Прайс из СД ОП</t>
        </is>
      </c>
      <c r="C861" s="171" t="inlineStr">
        <is>
          <t>Переход. 645*705/500*600</t>
        </is>
      </c>
      <c r="D861" s="172" t="inlineStr">
        <is>
          <t>шт.</t>
        </is>
      </c>
      <c r="E861" s="98" t="n">
        <v>1</v>
      </c>
      <c r="F861" s="190" t="n">
        <v>255.17</v>
      </c>
      <c r="G861" s="100">
        <f>ROUND(F861*E861,2)</f>
        <v/>
      </c>
      <c r="H861" s="184">
        <f>G861/$G$1097</f>
        <v/>
      </c>
      <c r="I861" s="100">
        <f>ROUND(F861*Прил.10!$D$12,2)</f>
        <v/>
      </c>
      <c r="J861" s="100">
        <f>ROUND(I861*E861,2)</f>
        <v/>
      </c>
    </row>
    <row r="862" hidden="1" outlineLevel="1" ht="14.25" customFormat="1" customHeight="1" s="71">
      <c r="A862" s="172" t="n">
        <v>714</v>
      </c>
      <c r="B862" s="96" t="inlineStr">
        <is>
          <t>Прайс из СД ОП</t>
        </is>
      </c>
      <c r="C862" s="171" t="inlineStr">
        <is>
          <t>Переход. 450*400/ф315</t>
        </is>
      </c>
      <c r="D862" s="172" t="inlineStr">
        <is>
          <t>шт.</t>
        </is>
      </c>
      <c r="E862" s="98" t="n">
        <v>1</v>
      </c>
      <c r="F862" s="190" t="n">
        <v>253.91</v>
      </c>
      <c r="G862" s="100">
        <f>ROUND(F862*E862,2)</f>
        <v/>
      </c>
      <c r="H862" s="184">
        <f>G862/$G$1097</f>
        <v/>
      </c>
      <c r="I862" s="100">
        <f>ROUND(F862*Прил.10!$D$12,2)</f>
        <v/>
      </c>
      <c r="J862" s="100">
        <f>ROUND(I862*E862,2)</f>
        <v/>
      </c>
    </row>
    <row r="863" hidden="1" outlineLevel="1" ht="14.25" customFormat="1" customHeight="1" s="71">
      <c r="A863" s="172" t="n">
        <v>715</v>
      </c>
      <c r="B863" s="96" t="inlineStr">
        <is>
          <t>Прайс из СД ОП</t>
        </is>
      </c>
      <c r="C863" s="171" t="inlineStr">
        <is>
          <t>Переход. ф355/ф315</t>
        </is>
      </c>
      <c r="D863" s="172" t="inlineStr">
        <is>
          <t>шт.</t>
        </is>
      </c>
      <c r="E863" s="98" t="n">
        <v>2</v>
      </c>
      <c r="F863" s="190" t="n">
        <v>125.06</v>
      </c>
      <c r="G863" s="100">
        <f>ROUND(F863*E863,2)</f>
        <v/>
      </c>
      <c r="H863" s="184">
        <f>G863/$G$1097</f>
        <v/>
      </c>
      <c r="I863" s="100">
        <f>ROUND(F863*Прил.10!$D$12,2)</f>
        <v/>
      </c>
      <c r="J863" s="100">
        <f>ROUND(I863*E863,2)</f>
        <v/>
      </c>
    </row>
    <row r="864" hidden="1" outlineLevel="1" ht="14.25" customFormat="1" customHeight="1" s="71">
      <c r="A864" s="172" t="n">
        <v>716</v>
      </c>
      <c r="B864" s="96" t="inlineStr">
        <is>
          <t>Прайс из СД ОП</t>
        </is>
      </c>
      <c r="C864" s="171" t="inlineStr">
        <is>
          <t>Переход. 400*700/400*500</t>
        </is>
      </c>
      <c r="D864" s="172" t="inlineStr">
        <is>
          <t>шт.</t>
        </is>
      </c>
      <c r="E864" s="98" t="n">
        <v>1</v>
      </c>
      <c r="F864" s="190" t="n">
        <v>249.57</v>
      </c>
      <c r="G864" s="100">
        <f>ROUND(F864*E864,2)</f>
        <v/>
      </c>
      <c r="H864" s="184">
        <f>G864/$G$1097</f>
        <v/>
      </c>
      <c r="I864" s="100">
        <f>ROUND(F864*Прил.10!$D$12,2)</f>
        <v/>
      </c>
      <c r="J864" s="100">
        <f>ROUND(I864*E864,2)</f>
        <v/>
      </c>
    </row>
    <row r="865" hidden="1" outlineLevel="1" ht="14.25" customFormat="1" customHeight="1" s="71">
      <c r="A865" s="172" t="n">
        <v>717</v>
      </c>
      <c r="B865" s="96" t="inlineStr">
        <is>
          <t>Прайс из СД ОП</t>
        </is>
      </c>
      <c r="C865" s="171" t="inlineStr">
        <is>
          <t>Врезка прямая ф315</t>
        </is>
      </c>
      <c r="D865" s="172" t="inlineStr">
        <is>
          <t>шт.</t>
        </is>
      </c>
      <c r="E865" s="98" t="n">
        <v>4</v>
      </c>
      <c r="F865" s="190" t="n">
        <v>61.34</v>
      </c>
      <c r="G865" s="100">
        <f>ROUND(F865*E865,2)</f>
        <v/>
      </c>
      <c r="H865" s="184">
        <f>G865/$G$1097</f>
        <v/>
      </c>
      <c r="I865" s="100">
        <f>ROUND(F865*Прил.10!$D$12,2)</f>
        <v/>
      </c>
      <c r="J865" s="100">
        <f>ROUND(I865*E865,2)</f>
        <v/>
      </c>
    </row>
    <row r="866" hidden="1" outlineLevel="1" ht="14.25" customFormat="1" customHeight="1" s="71">
      <c r="A866" s="172" t="n">
        <v>718</v>
      </c>
      <c r="B866" s="96" t="inlineStr">
        <is>
          <t>Прайс из СД ОП</t>
        </is>
      </c>
      <c r="C866" s="171" t="inlineStr">
        <is>
          <t>Отвод 45гр. ф315</t>
        </is>
      </c>
      <c r="D866" s="172" t="inlineStr">
        <is>
          <t>шт.</t>
        </is>
      </c>
      <c r="E866" s="98" t="n">
        <v>2</v>
      </c>
      <c r="F866" s="190" t="n">
        <v>122.68</v>
      </c>
      <c r="G866" s="100">
        <f>ROUND(F866*E866,2)</f>
        <v/>
      </c>
      <c r="H866" s="184">
        <f>G866/$G$1097</f>
        <v/>
      </c>
      <c r="I866" s="100">
        <f>ROUND(F866*Прил.10!$D$12,2)</f>
        <v/>
      </c>
      <c r="J866" s="100">
        <f>ROUND(I866*E866,2)</f>
        <v/>
      </c>
    </row>
    <row r="867" hidden="1" outlineLevel="1" ht="14.25" customFormat="1" customHeight="1" s="71">
      <c r="A867" s="172" t="n">
        <v>719</v>
      </c>
      <c r="B867" s="96" t="inlineStr">
        <is>
          <t>01.7.06.02-0002</t>
        </is>
      </c>
      <c r="C867" s="171" t="inlineStr">
        <is>
          <t>Лента бутиловая диффузионная</t>
        </is>
      </c>
      <c r="D867" s="172" t="inlineStr">
        <is>
          <t>м</t>
        </is>
      </c>
      <c r="E867" s="98" t="n">
        <v>30.6978</v>
      </c>
      <c r="F867" s="190" t="n">
        <v>7.95</v>
      </c>
      <c r="G867" s="100">
        <f>ROUND(F867*E867,2)</f>
        <v/>
      </c>
      <c r="H867" s="184">
        <f>G867/$G$1097</f>
        <v/>
      </c>
      <c r="I867" s="100">
        <f>ROUND(F867*Прил.10!$D$12,2)</f>
        <v/>
      </c>
      <c r="J867" s="100">
        <f>ROUND(I867*E867,2)</f>
        <v/>
      </c>
    </row>
    <row r="868" hidden="1" outlineLevel="1" ht="14.25" customFormat="1" customHeight="1" s="71">
      <c r="A868" s="172" t="n">
        <v>720</v>
      </c>
      <c r="B868" s="96" t="inlineStr">
        <is>
          <t>25.2.02.11-0041</t>
        </is>
      </c>
      <c r="C868" s="171" t="inlineStr">
        <is>
          <t>Рамка для надписей 55х15 мм</t>
        </is>
      </c>
      <c r="D868" s="172" t="inlineStr">
        <is>
          <t>шт</t>
        </is>
      </c>
      <c r="E868" s="98" t="n">
        <v>900</v>
      </c>
      <c r="F868" s="190" t="n">
        <v>0.27</v>
      </c>
      <c r="G868" s="100">
        <f>ROUND(F868*E868,2)</f>
        <v/>
      </c>
      <c r="H868" s="184">
        <f>G868/$G$1097</f>
        <v/>
      </c>
      <c r="I868" s="100">
        <f>ROUND(F868*Прил.10!$D$12,2)</f>
        <v/>
      </c>
      <c r="J868" s="100">
        <f>ROUND(I868*E868,2)</f>
        <v/>
      </c>
    </row>
    <row r="869" hidden="1" outlineLevel="1" ht="14.25" customFormat="1" customHeight="1" s="71">
      <c r="A869" s="172" t="n">
        <v>721</v>
      </c>
      <c r="B869" s="96" t="inlineStr">
        <is>
          <t>Прайс из СД ОП</t>
        </is>
      </c>
      <c r="C869" s="171" t="inlineStr">
        <is>
          <t>Переход. 500*500/500*300</t>
        </is>
      </c>
      <c r="D869" s="172" t="inlineStr">
        <is>
          <t>шт.</t>
        </is>
      </c>
      <c r="E869" s="98" t="n">
        <v>1</v>
      </c>
      <c r="F869" s="190" t="n">
        <v>235</v>
      </c>
      <c r="G869" s="100">
        <f>ROUND(F869*E869,2)</f>
        <v/>
      </c>
      <c r="H869" s="184">
        <f>G869/$G$1097</f>
        <v/>
      </c>
      <c r="I869" s="100">
        <f>ROUND(F869*Прил.10!$D$12,2)</f>
        <v/>
      </c>
      <c r="J869" s="100">
        <f>ROUND(I869*E869,2)</f>
        <v/>
      </c>
    </row>
    <row r="870" hidden="1" outlineLevel="1" ht="14.25" customFormat="1" customHeight="1" s="71">
      <c r="A870" s="172" t="n">
        <v>722</v>
      </c>
      <c r="B870" s="96" t="inlineStr">
        <is>
          <t>Прайс из СД ОП</t>
        </is>
      </c>
      <c r="C870" s="171" t="inlineStr">
        <is>
          <t>Врезка прямая 300*100</t>
        </is>
      </c>
      <c r="D870" s="172" t="inlineStr">
        <is>
          <t>шт.</t>
        </is>
      </c>
      <c r="E870" s="98" t="n">
        <v>3</v>
      </c>
      <c r="F870" s="190" t="n">
        <v>78.01000000000001</v>
      </c>
      <c r="G870" s="100">
        <f>ROUND(F870*E870,2)</f>
        <v/>
      </c>
      <c r="H870" s="184">
        <f>G870/$G$1097</f>
        <v/>
      </c>
      <c r="I870" s="100">
        <f>ROUND(F870*Прил.10!$D$12,2)</f>
        <v/>
      </c>
      <c r="J870" s="100">
        <f>ROUND(I870*E870,2)</f>
        <v/>
      </c>
    </row>
    <row r="871" hidden="1" outlineLevel="1" ht="14.25" customFormat="1" customHeight="1" s="71">
      <c r="A871" s="172" t="n">
        <v>723</v>
      </c>
      <c r="B871" s="96" t="inlineStr">
        <is>
          <t>01.7.11.07-0054</t>
        </is>
      </c>
      <c r="C871" s="171" t="inlineStr">
        <is>
          <t>Электроды сварочные Э42, диаметр 6 мм</t>
        </is>
      </c>
      <c r="D871" s="172" t="inlineStr">
        <is>
          <t>т</t>
        </is>
      </c>
      <c r="E871" s="98" t="n">
        <v>0.0246142</v>
      </c>
      <c r="F871" s="190" t="n">
        <v>9424</v>
      </c>
      <c r="G871" s="100">
        <f>ROUND(F871*E871,2)</f>
        <v/>
      </c>
      <c r="H871" s="184">
        <f>G871/$G$1097</f>
        <v/>
      </c>
      <c r="I871" s="100">
        <f>ROUND(F871*Прил.10!$D$12,2)</f>
        <v/>
      </c>
      <c r="J871" s="100">
        <f>ROUND(I871*E871,2)</f>
        <v/>
      </c>
    </row>
    <row r="872" hidden="1" outlineLevel="1" ht="25.5" customFormat="1" customHeight="1" s="71">
      <c r="A872" s="172" t="n">
        <v>724</v>
      </c>
      <c r="B872" s="96" t="inlineStr">
        <is>
          <t>18.5.08.18-0071</t>
        </is>
      </c>
      <c r="C872" s="171" t="inlineStr">
        <is>
          <t>Кронштейны и подставки под оборудование из сортовой стали</t>
        </is>
      </c>
      <c r="D872" s="172" t="inlineStr">
        <is>
          <t>кг</t>
        </is>
      </c>
      <c r="E872" s="98" t="n">
        <v>27.2</v>
      </c>
      <c r="F872" s="190" t="n">
        <v>8.52</v>
      </c>
      <c r="G872" s="100">
        <f>ROUND(F872*E872,2)</f>
        <v/>
      </c>
      <c r="H872" s="184">
        <f>G872/$G$1097</f>
        <v/>
      </c>
      <c r="I872" s="100">
        <f>ROUND(F872*Прил.10!$D$12,2)</f>
        <v/>
      </c>
      <c r="J872" s="100">
        <f>ROUND(I872*E872,2)</f>
        <v/>
      </c>
    </row>
    <row r="873" hidden="1" outlineLevel="1" ht="14.25" customFormat="1" customHeight="1" s="71">
      <c r="A873" s="172" t="n">
        <v>725</v>
      </c>
      <c r="B873" s="96" t="inlineStr">
        <is>
          <t>14.1.02.04-0102</t>
        </is>
      </c>
      <c r="C873" s="171" t="inlineStr">
        <is>
          <t>Клей для укладки ПВХ-покрытий</t>
        </is>
      </c>
      <c r="D873" s="172" t="inlineStr">
        <is>
          <t>кг</t>
        </is>
      </c>
      <c r="E873" s="98" t="n">
        <v>9.06</v>
      </c>
      <c r="F873" s="190" t="n">
        <v>25.56</v>
      </c>
      <c r="G873" s="100">
        <f>ROUND(F873*E873,2)</f>
        <v/>
      </c>
      <c r="H873" s="184">
        <f>G873/$G$1097</f>
        <v/>
      </c>
      <c r="I873" s="100">
        <f>ROUND(F873*Прил.10!$D$12,2)</f>
        <v/>
      </c>
      <c r="J873" s="100">
        <f>ROUND(I873*E873,2)</f>
        <v/>
      </c>
    </row>
    <row r="874" hidden="1" outlineLevel="1" ht="14.25" customFormat="1" customHeight="1" s="71">
      <c r="A874" s="172" t="n">
        <v>726</v>
      </c>
      <c r="B874" s="96" t="inlineStr">
        <is>
          <t>Прайс из СД ОП</t>
        </is>
      </c>
      <c r="C874" s="171" t="inlineStr">
        <is>
          <t>Заглушка ф125</t>
        </is>
      </c>
      <c r="D874" s="172" t="inlineStr">
        <is>
          <t>шт.</t>
        </is>
      </c>
      <c r="E874" s="98" t="n">
        <v>9</v>
      </c>
      <c r="F874" s="190" t="n">
        <v>25.63</v>
      </c>
      <c r="G874" s="100">
        <f>ROUND(F874*E874,2)</f>
        <v/>
      </c>
      <c r="H874" s="184">
        <f>G874/$G$1097</f>
        <v/>
      </c>
      <c r="I874" s="100">
        <f>ROUND(F874*Прил.10!$D$12,2)</f>
        <v/>
      </c>
      <c r="J874" s="100">
        <f>ROUND(I874*E874,2)</f>
        <v/>
      </c>
    </row>
    <row r="875" hidden="1" outlineLevel="1" ht="38.25" customFormat="1" customHeight="1" s="71">
      <c r="A875" s="172" t="n">
        <v>727</v>
      </c>
      <c r="B875" s="96" t="inlineStr">
        <is>
          <t>01.7.15.03-0014</t>
        </is>
      </c>
      <c r="C875" s="171" t="inlineStr">
        <is>
          <t>Болты с гайками и шайбами для санитарно-технических работ, диаметр 16 мм</t>
        </is>
      </c>
      <c r="D875" s="172" t="inlineStr">
        <is>
          <t>т</t>
        </is>
      </c>
      <c r="E875" s="98" t="n">
        <v>0.0153626</v>
      </c>
      <c r="F875" s="190" t="n">
        <v>14830</v>
      </c>
      <c r="G875" s="100">
        <f>ROUND(F875*E875,2)</f>
        <v/>
      </c>
      <c r="H875" s="184">
        <f>G875/$G$1097</f>
        <v/>
      </c>
      <c r="I875" s="100">
        <f>ROUND(F875*Прил.10!$D$12,2)</f>
        <v/>
      </c>
      <c r="J875" s="100">
        <f>ROUND(I875*E875,2)</f>
        <v/>
      </c>
    </row>
    <row r="876" hidden="1" outlineLevel="1" ht="14.25" customFormat="1" customHeight="1" s="71">
      <c r="A876" s="172" t="n">
        <v>728</v>
      </c>
      <c r="B876" s="96" t="inlineStr">
        <is>
          <t>Прайс из СД ОП</t>
        </is>
      </c>
      <c r="C876" s="171" t="inlineStr">
        <is>
          <t>Переход. 500*500/600*300</t>
        </is>
      </c>
      <c r="D876" s="172" t="inlineStr">
        <is>
          <t>шт.</t>
        </is>
      </c>
      <c r="E876" s="98" t="n">
        <v>1</v>
      </c>
      <c r="F876" s="190" t="n">
        <v>226.04</v>
      </c>
      <c r="G876" s="100">
        <f>ROUND(F876*E876,2)</f>
        <v/>
      </c>
      <c r="H876" s="184">
        <f>G876/$G$1097</f>
        <v/>
      </c>
      <c r="I876" s="100">
        <f>ROUND(F876*Прил.10!$D$12,2)</f>
        <v/>
      </c>
      <c r="J876" s="100">
        <f>ROUND(I876*E876,2)</f>
        <v/>
      </c>
    </row>
    <row r="877" hidden="1" outlineLevel="1" ht="14.25" customFormat="1" customHeight="1" s="71">
      <c r="A877" s="172" t="n">
        <v>729</v>
      </c>
      <c r="B877" s="96" t="inlineStr">
        <is>
          <t>Прайс из СД ОП</t>
        </is>
      </c>
      <c r="C877" s="171" t="inlineStr">
        <is>
          <t>Переход. 645*705/705*645</t>
        </is>
      </c>
      <c r="D877" s="172" t="inlineStr">
        <is>
          <t>шт.</t>
        </is>
      </c>
      <c r="E877" s="98" t="n">
        <v>1</v>
      </c>
      <c r="F877" s="190" t="n">
        <v>225.34</v>
      </c>
      <c r="G877" s="100">
        <f>ROUND(F877*E877,2)</f>
        <v/>
      </c>
      <c r="H877" s="184">
        <f>G877/$G$1097</f>
        <v/>
      </c>
      <c r="I877" s="100">
        <f>ROUND(F877*Прил.10!$D$12,2)</f>
        <v/>
      </c>
      <c r="J877" s="100">
        <f>ROUND(I877*E877,2)</f>
        <v/>
      </c>
    </row>
    <row r="878" hidden="1" outlineLevel="1" ht="14.25" customFormat="1" customHeight="1" s="71">
      <c r="A878" s="172" t="n">
        <v>730</v>
      </c>
      <c r="B878" s="96" t="inlineStr">
        <is>
          <t>01.7.15.11-0062</t>
        </is>
      </c>
      <c r="C878" s="171" t="inlineStr">
        <is>
          <t>Шайбы стальные</t>
        </is>
      </c>
      <c r="D878" s="172" t="inlineStr">
        <is>
          <t>т</t>
        </is>
      </c>
      <c r="E878" s="98" t="n">
        <v>0.0219</v>
      </c>
      <c r="F878" s="190" t="n">
        <v>10208</v>
      </c>
      <c r="G878" s="100">
        <f>ROUND(F878*E878,2)</f>
        <v/>
      </c>
      <c r="H878" s="184">
        <f>G878/$G$1097</f>
        <v/>
      </c>
      <c r="I878" s="100">
        <f>ROUND(F878*Прил.10!$D$12,2)</f>
        <v/>
      </c>
      <c r="J878" s="100">
        <f>ROUND(I878*E878,2)</f>
        <v/>
      </c>
    </row>
    <row r="879" hidden="1" outlineLevel="1" ht="14.25" customFormat="1" customHeight="1" s="71">
      <c r="A879" s="172" t="n">
        <v>731</v>
      </c>
      <c r="B879" s="96" t="inlineStr">
        <is>
          <t>Прайс из СД ОП</t>
        </is>
      </c>
      <c r="C879" s="171" t="inlineStr">
        <is>
          <t>Переход.  645*705/600*600</t>
        </is>
      </c>
      <c r="D879" s="172" t="inlineStr">
        <is>
          <t>шт.</t>
        </is>
      </c>
      <c r="E879" s="98" t="n">
        <v>1</v>
      </c>
      <c r="F879" s="190" t="n">
        <v>221.28</v>
      </c>
      <c r="G879" s="100">
        <f>ROUND(F879*E879,2)</f>
        <v/>
      </c>
      <c r="H879" s="184">
        <f>G879/$G$1097</f>
        <v/>
      </c>
      <c r="I879" s="100">
        <f>ROUND(F879*Прил.10!$D$12,2)</f>
        <v/>
      </c>
      <c r="J879" s="100">
        <f>ROUND(I879*E879,2)</f>
        <v/>
      </c>
    </row>
    <row r="880" hidden="1" outlineLevel="1" ht="14.25" customFormat="1" customHeight="1" s="71">
      <c r="A880" s="172" t="n">
        <v>732</v>
      </c>
      <c r="B880" s="96" t="inlineStr">
        <is>
          <t>Прайс из СД ОП</t>
        </is>
      </c>
      <c r="C880" s="171" t="inlineStr">
        <is>
          <t>Врезка прямая ф200</t>
        </is>
      </c>
      <c r="D880" s="172" t="inlineStr">
        <is>
          <t>шт.</t>
        </is>
      </c>
      <c r="E880" s="98" t="n">
        <v>5</v>
      </c>
      <c r="F880" s="190" t="n">
        <v>43.83</v>
      </c>
      <c r="G880" s="100">
        <f>ROUND(F880*E880,2)</f>
        <v/>
      </c>
      <c r="H880" s="184">
        <f>G880/$G$1097</f>
        <v/>
      </c>
      <c r="I880" s="100">
        <f>ROUND(F880*Прил.10!$D$12,2)</f>
        <v/>
      </c>
      <c r="J880" s="100">
        <f>ROUND(I880*E880,2)</f>
        <v/>
      </c>
    </row>
    <row r="881" hidden="1" outlineLevel="1" ht="14.25" customFormat="1" customHeight="1" s="71">
      <c r="A881" s="172" t="n">
        <v>733</v>
      </c>
      <c r="B881" s="96" t="inlineStr">
        <is>
          <t>Прайс из СД ОП</t>
        </is>
      </c>
      <c r="C881" s="171" t="inlineStr">
        <is>
          <t>Заглушка 705*645</t>
        </is>
      </c>
      <c r="D881" s="172" t="inlineStr">
        <is>
          <t>шт.</t>
        </is>
      </c>
      <c r="E881" s="98" t="n">
        <v>1</v>
      </c>
      <c r="F881" s="190" t="n">
        <v>218.76</v>
      </c>
      <c r="G881" s="100">
        <f>ROUND(F881*E881,2)</f>
        <v/>
      </c>
      <c r="H881" s="184">
        <f>G881/$G$1097</f>
        <v/>
      </c>
      <c r="I881" s="100">
        <f>ROUND(F881*Прил.10!$D$12,2)</f>
        <v/>
      </c>
      <c r="J881" s="100">
        <f>ROUND(I881*E881,2)</f>
        <v/>
      </c>
    </row>
    <row r="882" hidden="1" outlineLevel="1" ht="63.75" customFormat="1" customHeight="1" s="71">
      <c r="A882" s="172" t="n">
        <v>734</v>
      </c>
      <c r="B882" s="96" t="inlineStr">
        <is>
          <t>24.3.02.01-0016</t>
        </is>
      </c>
      <c r="C882" s="171" t="inlineStr">
        <is>
          <t>Блок трубопровода полипропиленовый напорный с гильзами и креплениями для холодного и горячего водоснабжения, PPRS, SDR6, номинальное давление 2,0 МПа, размер 50х8,3 мм</t>
        </is>
      </c>
      <c r="D882" s="172" t="inlineStr">
        <is>
          <t>м</t>
        </is>
      </c>
      <c r="E882" s="98" t="n">
        <v>5</v>
      </c>
      <c r="F882" s="190" t="n">
        <v>43.69</v>
      </c>
      <c r="G882" s="100">
        <f>ROUND(F882*E882,2)</f>
        <v/>
      </c>
      <c r="H882" s="184">
        <f>G882/$G$1097</f>
        <v/>
      </c>
      <c r="I882" s="100">
        <f>ROUND(F882*Прил.10!$D$12,2)</f>
        <v/>
      </c>
      <c r="J882" s="100">
        <f>ROUND(I882*E882,2)</f>
        <v/>
      </c>
    </row>
    <row r="883" hidden="1" outlineLevel="1" ht="51" customFormat="1" customHeight="1" s="71">
      <c r="A883" s="172" t="n">
        <v>735</v>
      </c>
      <c r="B883" s="96" t="inlineStr">
        <is>
          <t>18.3.01.01-0041</t>
        </is>
      </c>
      <c r="C883" s="171" t="inlineStr">
        <is>
          <t>Головки для пожарных рукавов соединительные напорные рукавные ГР, давление 1,2 МПа (12 кгс/см2), диаметр 50 мм</t>
        </is>
      </c>
      <c r="D883" s="172" t="inlineStr">
        <is>
          <t>шт</t>
        </is>
      </c>
      <c r="E883" s="98" t="n">
        <v>15</v>
      </c>
      <c r="F883" s="190" t="n">
        <v>14.2</v>
      </c>
      <c r="G883" s="100">
        <f>ROUND(F883*E883,2)</f>
        <v/>
      </c>
      <c r="H883" s="184">
        <f>G883/$G$1097</f>
        <v/>
      </c>
      <c r="I883" s="100">
        <f>ROUND(F883*Прил.10!$D$12,2)</f>
        <v/>
      </c>
      <c r="J883" s="100">
        <f>ROUND(I883*E883,2)</f>
        <v/>
      </c>
    </row>
    <row r="884" hidden="1" outlineLevel="1" ht="14.25" customFormat="1" customHeight="1" s="71">
      <c r="A884" s="172" t="n">
        <v>736</v>
      </c>
      <c r="B884" s="96" t="inlineStr">
        <is>
          <t>01.7.20.08-0071</t>
        </is>
      </c>
      <c r="C884" s="171" t="inlineStr">
        <is>
          <t>Канат пеньковый пропитанный</t>
        </is>
      </c>
      <c r="D884" s="172" t="inlineStr">
        <is>
          <t>т</t>
        </is>
      </c>
      <c r="E884" s="98" t="n">
        <v>0.0055926</v>
      </c>
      <c r="F884" s="190" t="n">
        <v>37900</v>
      </c>
      <c r="G884" s="100">
        <f>ROUND(F884*E884,2)</f>
        <v/>
      </c>
      <c r="H884" s="184">
        <f>G884/$G$1097</f>
        <v/>
      </c>
      <c r="I884" s="100">
        <f>ROUND(F884*Прил.10!$D$12,2)</f>
        <v/>
      </c>
      <c r="J884" s="100">
        <f>ROUND(I884*E884,2)</f>
        <v/>
      </c>
    </row>
    <row r="885" hidden="1" outlineLevel="1" ht="14.25" customFormat="1" customHeight="1" s="71">
      <c r="A885" s="172" t="n">
        <v>737</v>
      </c>
      <c r="B885" s="96" t="inlineStr">
        <is>
          <t>01.3.05.35-0001</t>
        </is>
      </c>
      <c r="C885" s="171" t="inlineStr">
        <is>
          <t>Мономер фурфуролацетоновый ФА</t>
        </is>
      </c>
      <c r="D885" s="172" t="inlineStr">
        <is>
          <t>т</t>
        </is>
      </c>
      <c r="E885" s="98" t="n">
        <v>0.0127449</v>
      </c>
      <c r="F885" s="190" t="n">
        <v>16546</v>
      </c>
      <c r="G885" s="100">
        <f>ROUND(F885*E885,2)</f>
        <v/>
      </c>
      <c r="H885" s="184">
        <f>G885/$G$1097</f>
        <v/>
      </c>
      <c r="I885" s="100">
        <f>ROUND(F885*Прил.10!$D$12,2)</f>
        <v/>
      </c>
      <c r="J885" s="100">
        <f>ROUND(I885*E885,2)</f>
        <v/>
      </c>
    </row>
    <row r="886" hidden="1" outlineLevel="1" ht="14.25" customFormat="1" customHeight="1" s="71">
      <c r="A886" s="172" t="n">
        <v>738</v>
      </c>
      <c r="B886" s="96" t="inlineStr">
        <is>
          <t>Прайс из СД ОП</t>
        </is>
      </c>
      <c r="C886" s="171" t="inlineStr">
        <is>
          <t>Врезка прямая 200*400</t>
        </is>
      </c>
      <c r="D886" s="172" t="inlineStr">
        <is>
          <t>шт.</t>
        </is>
      </c>
      <c r="E886" s="98" t="n">
        <v>2</v>
      </c>
      <c r="F886" s="190" t="n">
        <v>105.32</v>
      </c>
      <c r="G886" s="100">
        <f>ROUND(F886*E886,2)</f>
        <v/>
      </c>
      <c r="H886" s="184">
        <f>G886/$G$1097</f>
        <v/>
      </c>
      <c r="I886" s="100">
        <f>ROUND(F886*Прил.10!$D$12,2)</f>
        <v/>
      </c>
      <c r="J886" s="100">
        <f>ROUND(I886*E886,2)</f>
        <v/>
      </c>
    </row>
    <row r="887" hidden="1" outlineLevel="1" ht="14.25" customFormat="1" customHeight="1" s="71">
      <c r="A887" s="172" t="n">
        <v>739</v>
      </c>
      <c r="B887" s="96" t="inlineStr">
        <is>
          <t>Прайс из СД ОП</t>
        </is>
      </c>
      <c r="C887" s="171" t="inlineStr">
        <is>
          <t>Переход. 400*250/200*200</t>
        </is>
      </c>
      <c r="D887" s="172" t="inlineStr">
        <is>
          <t>шт.</t>
        </is>
      </c>
      <c r="E887" s="98" t="n">
        <v>2</v>
      </c>
      <c r="F887" s="190" t="n">
        <v>105.18</v>
      </c>
      <c r="G887" s="100">
        <f>ROUND(F887*E887,2)</f>
        <v/>
      </c>
      <c r="H887" s="184">
        <f>G887/$G$1097</f>
        <v/>
      </c>
      <c r="I887" s="100">
        <f>ROUND(F887*Прил.10!$D$12,2)</f>
        <v/>
      </c>
      <c r="J887" s="100">
        <f>ROUND(I887*E887,2)</f>
        <v/>
      </c>
    </row>
    <row r="888" hidden="1" outlineLevel="1" ht="14.25" customFormat="1" customHeight="1" s="71">
      <c r="A888" s="172" t="n">
        <v>740</v>
      </c>
      <c r="B888" s="96" t="inlineStr">
        <is>
          <t>Прайс из СД ОП</t>
        </is>
      </c>
      <c r="C888" s="171" t="inlineStr">
        <is>
          <t>Переход. 400*250/300*200</t>
        </is>
      </c>
      <c r="D888" s="172" t="inlineStr">
        <is>
          <t>шт.</t>
        </is>
      </c>
      <c r="E888" s="98" t="n">
        <v>2</v>
      </c>
      <c r="F888" s="190" t="n">
        <v>105.18</v>
      </c>
      <c r="G888" s="100">
        <f>ROUND(F888*E888,2)</f>
        <v/>
      </c>
      <c r="H888" s="184">
        <f>G888/$G$1097</f>
        <v/>
      </c>
      <c r="I888" s="100">
        <f>ROUND(F888*Прил.10!$D$12,2)</f>
        <v/>
      </c>
      <c r="J888" s="100">
        <f>ROUND(I888*E888,2)</f>
        <v/>
      </c>
    </row>
    <row r="889" hidden="1" outlineLevel="1" ht="63.75" customFormat="1" customHeight="1" s="71">
      <c r="A889" s="172" t="n">
        <v>741</v>
      </c>
      <c r="B889" s="96" t="inlineStr">
        <is>
          <t>24.3.02.01-0013</t>
        </is>
      </c>
      <c r="C889" s="171" t="inlineStr">
        <is>
          <t>Блок трубопровода полипропиленовый напорный с гильзами и креплениями для холодного и горячего водоснабжения, PPRS, SDR6, номинальное давление 2,0 МПа, размер 25х4,2 мм</t>
        </is>
      </c>
      <c r="D889" s="172" t="inlineStr">
        <is>
          <t>м</t>
        </is>
      </c>
      <c r="E889" s="98" t="n">
        <v>15</v>
      </c>
      <c r="F889" s="190" t="n">
        <v>13.99</v>
      </c>
      <c r="G889" s="100">
        <f>ROUND(F889*E889,2)</f>
        <v/>
      </c>
      <c r="H889" s="184">
        <f>G889/$G$1097</f>
        <v/>
      </c>
      <c r="I889" s="100">
        <f>ROUND(F889*Прил.10!$D$12,2)</f>
        <v/>
      </c>
      <c r="J889" s="100">
        <f>ROUND(I889*E889,2)</f>
        <v/>
      </c>
    </row>
    <row r="890" hidden="1" outlineLevel="1" ht="25.5" customFormat="1" customHeight="1" s="71">
      <c r="A890" s="172" t="n">
        <v>742</v>
      </c>
      <c r="B890" s="96" t="inlineStr">
        <is>
          <t>24.3.01.06-0043</t>
        </is>
      </c>
      <c r="C890" s="171" t="inlineStr">
        <is>
          <t>Трубы ПВХ, номинальный внутренний диаметр 25 мм</t>
        </is>
      </c>
      <c r="D890" s="172" t="inlineStr">
        <is>
          <t>м</t>
        </is>
      </c>
      <c r="E890" s="98" t="n">
        <v>63.0962</v>
      </c>
      <c r="F890" s="190" t="n">
        <v>3.3</v>
      </c>
      <c r="G890" s="100">
        <f>ROUND(F890*E890,2)</f>
        <v/>
      </c>
      <c r="H890" s="184">
        <f>G890/$G$1097</f>
        <v/>
      </c>
      <c r="I890" s="100">
        <f>ROUND(F890*Прил.10!$D$12,2)</f>
        <v/>
      </c>
      <c r="J890" s="100">
        <f>ROUND(I890*E890,2)</f>
        <v/>
      </c>
    </row>
    <row r="891" hidden="1" outlineLevel="1" ht="14.25" customFormat="1" customHeight="1" s="71">
      <c r="A891" s="172" t="n">
        <v>743</v>
      </c>
      <c r="B891" s="96" t="inlineStr">
        <is>
          <t>Прайс из СД ОП</t>
        </is>
      </c>
      <c r="C891" s="171" t="inlineStr">
        <is>
          <t>Переход. 520*510/350*350</t>
        </is>
      </c>
      <c r="D891" s="172" t="inlineStr">
        <is>
          <t>шт.</t>
        </is>
      </c>
      <c r="E891" s="98" t="n">
        <v>1</v>
      </c>
      <c r="F891" s="190" t="n">
        <v>207.97</v>
      </c>
      <c r="G891" s="100">
        <f>ROUND(F891*E891,2)</f>
        <v/>
      </c>
      <c r="H891" s="184">
        <f>G891/$G$1097</f>
        <v/>
      </c>
      <c r="I891" s="100">
        <f>ROUND(F891*Прил.10!$D$12,2)</f>
        <v/>
      </c>
      <c r="J891" s="100">
        <f>ROUND(I891*E891,2)</f>
        <v/>
      </c>
    </row>
    <row r="892" hidden="1" outlineLevel="1" ht="14.25" customFormat="1" customHeight="1" s="71">
      <c r="A892" s="172" t="n">
        <v>744</v>
      </c>
      <c r="B892" s="96" t="inlineStr">
        <is>
          <t>Прайс из СД ОП</t>
        </is>
      </c>
      <c r="C892" s="171" t="inlineStr">
        <is>
          <t>Заглушка 800*500</t>
        </is>
      </c>
      <c r="D892" s="172" t="inlineStr">
        <is>
          <t>шт.</t>
        </is>
      </c>
      <c r="E892" s="98" t="n">
        <v>1</v>
      </c>
      <c r="F892" s="190" t="n">
        <v>197.89</v>
      </c>
      <c r="G892" s="100">
        <f>ROUND(F892*E892,2)</f>
        <v/>
      </c>
      <c r="H892" s="184">
        <f>G892/$G$1097</f>
        <v/>
      </c>
      <c r="I892" s="100">
        <f>ROUND(F892*Прил.10!$D$12,2)</f>
        <v/>
      </c>
      <c r="J892" s="100">
        <f>ROUND(I892*E892,2)</f>
        <v/>
      </c>
    </row>
    <row r="893" hidden="1" outlineLevel="1" ht="38.25" customFormat="1" customHeight="1" s="71">
      <c r="A893" s="172" t="n">
        <v>745</v>
      </c>
      <c r="B893" s="96" t="inlineStr">
        <is>
          <t>12.2.07.05-0123</t>
        </is>
      </c>
      <c r="C893" s="171" t="inlineStr">
        <is>
          <t>Трубки теплоизоляционные из вспененного полиэтилена типа THERMAFLEX FRZ толщиной: 13 мм, диаметром 28 мм</t>
        </is>
      </c>
      <c r="D893" s="172" t="inlineStr">
        <is>
          <t>10 м</t>
        </is>
      </c>
      <c r="E893" s="98" t="n">
        <v>1</v>
      </c>
      <c r="F893" s="190" t="n">
        <v>196.1</v>
      </c>
      <c r="G893" s="100">
        <f>ROUND(F893*E893,2)</f>
        <v/>
      </c>
      <c r="H893" s="184">
        <f>G893/$G$1097</f>
        <v/>
      </c>
      <c r="I893" s="100">
        <f>ROUND(F893*Прил.10!$D$12,2)</f>
        <v/>
      </c>
      <c r="J893" s="100">
        <f>ROUND(I893*E893,2)</f>
        <v/>
      </c>
    </row>
    <row r="894" hidden="1" outlineLevel="1" ht="14.25" customFormat="1" customHeight="1" s="71">
      <c r="A894" s="172" t="n">
        <v>746</v>
      </c>
      <c r="B894" s="96" t="inlineStr">
        <is>
          <t>01.7.07.29-0091</t>
        </is>
      </c>
      <c r="C894" s="171" t="inlineStr">
        <is>
          <t>Опилки древесные</t>
        </is>
      </c>
      <c r="D894" s="172" t="inlineStr">
        <is>
          <t>м3</t>
        </is>
      </c>
      <c r="E894" s="98" t="n">
        <v>5.5998</v>
      </c>
      <c r="F894" s="190" t="n">
        <v>34.92</v>
      </c>
      <c r="G894" s="100">
        <f>ROUND(F894*E894,2)</f>
        <v/>
      </c>
      <c r="H894" s="184">
        <f>G894/$G$1097</f>
        <v/>
      </c>
      <c r="I894" s="100">
        <f>ROUND(F894*Прил.10!$D$12,2)</f>
        <v/>
      </c>
      <c r="J894" s="100">
        <f>ROUND(I894*E894,2)</f>
        <v/>
      </c>
    </row>
    <row r="895" hidden="1" outlineLevel="1" ht="14.25" customFormat="1" customHeight="1" s="71">
      <c r="A895" s="172" t="n">
        <v>747</v>
      </c>
      <c r="B895" s="96" t="inlineStr">
        <is>
          <t>11.3.03.15-0021</t>
        </is>
      </c>
      <c r="C895" s="171" t="inlineStr">
        <is>
          <t>Клинья пластиковые монтажные</t>
        </is>
      </c>
      <c r="D895" s="172" t="inlineStr">
        <is>
          <t>100 шт</t>
        </is>
      </c>
      <c r="E895" s="98" t="n">
        <v>3.864</v>
      </c>
      <c r="F895" s="190" t="n">
        <v>50</v>
      </c>
      <c r="G895" s="100">
        <f>ROUND(F895*E895,2)</f>
        <v/>
      </c>
      <c r="H895" s="184">
        <f>G895/$G$1097</f>
        <v/>
      </c>
      <c r="I895" s="100">
        <f>ROUND(F895*Прил.10!$D$12,2)</f>
        <v/>
      </c>
      <c r="J895" s="100">
        <f>ROUND(I895*E895,2)</f>
        <v/>
      </c>
    </row>
    <row r="896" hidden="1" outlineLevel="1" ht="14.25" customFormat="1" customHeight="1" s="71">
      <c r="A896" s="172" t="n">
        <v>748</v>
      </c>
      <c r="B896" s="96" t="inlineStr">
        <is>
          <t>11.2.07.12-0011</t>
        </is>
      </c>
      <c r="C896" s="171" t="inlineStr">
        <is>
          <t>Штапик (раскладка), размер 19х19 мм</t>
        </is>
      </c>
      <c r="D896" s="172" t="inlineStr">
        <is>
          <t>м</t>
        </is>
      </c>
      <c r="E896" s="98" t="n">
        <v>60</v>
      </c>
      <c r="F896" s="190" t="n">
        <v>3.2</v>
      </c>
      <c r="G896" s="100">
        <f>ROUND(F896*E896,2)</f>
        <v/>
      </c>
      <c r="H896" s="184">
        <f>G896/$G$1097</f>
        <v/>
      </c>
      <c r="I896" s="100">
        <f>ROUND(F896*Прил.10!$D$12,2)</f>
        <v/>
      </c>
      <c r="J896" s="100">
        <f>ROUND(I896*E896,2)</f>
        <v/>
      </c>
    </row>
    <row r="897" hidden="1" outlineLevel="1" ht="25.5" customFormat="1" customHeight="1" s="71">
      <c r="A897" s="172" t="n">
        <v>749</v>
      </c>
      <c r="B897" s="96" t="inlineStr">
        <is>
          <t>19.2.03.02-0007</t>
        </is>
      </c>
      <c r="C897" s="171" t="inlineStr">
        <is>
          <t>Решетки вентиляционные АМН, алюминиевые, размер 400х150 мм</t>
        </is>
      </c>
      <c r="D897" s="172" t="inlineStr">
        <is>
          <t>шт</t>
        </is>
      </c>
      <c r="E897" s="98" t="n">
        <v>1</v>
      </c>
      <c r="F897" s="190" t="n">
        <v>187.72</v>
      </c>
      <c r="G897" s="100">
        <f>ROUND(F897*E897,2)</f>
        <v/>
      </c>
      <c r="H897" s="184">
        <f>G897/$G$1097</f>
        <v/>
      </c>
      <c r="I897" s="100">
        <f>ROUND(F897*Прил.10!$D$12,2)</f>
        <v/>
      </c>
      <c r="J897" s="100">
        <f>ROUND(I897*E897,2)</f>
        <v/>
      </c>
    </row>
    <row r="898" hidden="1" outlineLevel="1" ht="14.25" customFormat="1" customHeight="1" s="71">
      <c r="A898" s="172" t="n">
        <v>750</v>
      </c>
      <c r="B898" s="96" t="inlineStr">
        <is>
          <t>Прайс из СД ОП</t>
        </is>
      </c>
      <c r="C898" s="171" t="inlineStr">
        <is>
          <t>Переход. 300*300/ф200</t>
        </is>
      </c>
      <c r="D898" s="172" t="inlineStr">
        <is>
          <t>шт.</t>
        </is>
      </c>
      <c r="E898" s="98" t="n">
        <v>1</v>
      </c>
      <c r="F898" s="190" t="n">
        <v>187.39</v>
      </c>
      <c r="G898" s="100">
        <f>ROUND(F898*E898,2)</f>
        <v/>
      </c>
      <c r="H898" s="184">
        <f>G898/$G$1097</f>
        <v/>
      </c>
      <c r="I898" s="100">
        <f>ROUND(F898*Прил.10!$D$12,2)</f>
        <v/>
      </c>
      <c r="J898" s="100">
        <f>ROUND(I898*E898,2)</f>
        <v/>
      </c>
    </row>
    <row r="899" hidden="1" outlineLevel="1" ht="38.25" customFormat="1" customHeight="1" s="71">
      <c r="A899" s="172" t="n">
        <v>751</v>
      </c>
      <c r="B899" s="96" t="inlineStr">
        <is>
          <t>12.2.07.05-0102</t>
        </is>
      </c>
      <c r="C899" s="171" t="inlineStr">
        <is>
          <t>Трубки теплоизоляционные из вспененного полиэтилена типа THERMAFLEX FRZ толщиной: 6 мм, диаметром 15 мм</t>
        </is>
      </c>
      <c r="D899" s="172" t="inlineStr">
        <is>
          <t>10 м</t>
        </is>
      </c>
      <c r="E899" s="98" t="n">
        <v>3.3</v>
      </c>
      <c r="F899" s="190" t="n">
        <v>55.7</v>
      </c>
      <c r="G899" s="100">
        <f>ROUND(F899*E899,2)</f>
        <v/>
      </c>
      <c r="H899" s="184">
        <f>G899/$G$1097</f>
        <v/>
      </c>
      <c r="I899" s="100">
        <f>ROUND(F899*Прил.10!$D$12,2)</f>
        <v/>
      </c>
      <c r="J899" s="100">
        <f>ROUND(I899*E899,2)</f>
        <v/>
      </c>
    </row>
    <row r="900" hidden="1" outlineLevel="1" ht="14.25" customFormat="1" customHeight="1" s="71">
      <c r="A900" s="172" t="n">
        <v>752</v>
      </c>
      <c r="B900" s="96" t="inlineStr">
        <is>
          <t>Прайс из СД ОП</t>
        </is>
      </c>
      <c r="C900" s="171" t="inlineStr">
        <is>
          <t>Заглушка 710*510</t>
        </is>
      </c>
      <c r="D900" s="172" t="inlineStr">
        <is>
          <t>шт.</t>
        </is>
      </c>
      <c r="E900" s="98" t="n">
        <v>1</v>
      </c>
      <c r="F900" s="190" t="n">
        <v>181.78</v>
      </c>
      <c r="G900" s="100">
        <f>ROUND(F900*E900,2)</f>
        <v/>
      </c>
      <c r="H900" s="184">
        <f>G900/$G$1097</f>
        <v/>
      </c>
      <c r="I900" s="100">
        <f>ROUND(F900*Прил.10!$D$12,2)</f>
        <v/>
      </c>
      <c r="J900" s="100">
        <f>ROUND(I900*E900,2)</f>
        <v/>
      </c>
    </row>
    <row r="901" hidden="1" outlineLevel="1" ht="14.25" customFormat="1" customHeight="1" s="71">
      <c r="A901" s="172" t="n">
        <v>753</v>
      </c>
      <c r="B901" s="96" t="inlineStr">
        <is>
          <t>14.5.09.05-0103</t>
        </is>
      </c>
      <c r="C901" s="171" t="inlineStr">
        <is>
          <t>Очиститель клея</t>
        </is>
      </c>
      <c r="D901" s="172" t="inlineStr">
        <is>
          <t>л</t>
        </is>
      </c>
      <c r="E901" s="98" t="n">
        <v>0.9</v>
      </c>
      <c r="F901" s="190" t="n">
        <v>200.58</v>
      </c>
      <c r="G901" s="100">
        <f>ROUND(F901*E901,2)</f>
        <v/>
      </c>
      <c r="H901" s="184">
        <f>G901/$G$1097</f>
        <v/>
      </c>
      <c r="I901" s="100">
        <f>ROUND(F901*Прил.10!$D$12,2)</f>
        <v/>
      </c>
      <c r="J901" s="100">
        <f>ROUND(I901*E901,2)</f>
        <v/>
      </c>
    </row>
    <row r="902" hidden="1" outlineLevel="1" ht="14.25" customFormat="1" customHeight="1" s="71">
      <c r="A902" s="172" t="n">
        <v>754</v>
      </c>
      <c r="B902" s="96" t="inlineStr">
        <is>
          <t>Прайс из СД ОП</t>
        </is>
      </c>
      <c r="C902" s="171" t="inlineStr">
        <is>
          <t>Переход. 450*400/300*200</t>
        </is>
      </c>
      <c r="D902" s="172" t="inlineStr">
        <is>
          <t>шт.</t>
        </is>
      </c>
      <c r="E902" s="98" t="n">
        <v>1</v>
      </c>
      <c r="F902" s="190" t="n">
        <v>178.7</v>
      </c>
      <c r="G902" s="100">
        <f>ROUND(F902*E902,2)</f>
        <v/>
      </c>
      <c r="H902" s="184">
        <f>G902/$G$1097</f>
        <v/>
      </c>
      <c r="I902" s="100">
        <f>ROUND(F902*Прил.10!$D$12,2)</f>
        <v/>
      </c>
      <c r="J902" s="100">
        <f>ROUND(I902*E902,2)</f>
        <v/>
      </c>
    </row>
    <row r="903" hidden="1" outlineLevel="1" ht="51" customFormat="1" customHeight="1" s="71">
      <c r="A903" s="172" t="n">
        <v>755</v>
      </c>
      <c r="B903" s="96" t="inlineStr">
        <is>
          <t>18.2.07.01-0006</t>
        </is>
      </c>
      <c r="C903" s="171" t="inlineStr">
        <is>
          <t>Узлы трубопроводов укрупненные монтажные из стальных водогазопроводных оцинкованных труб диаметром 25 мм</t>
        </is>
      </c>
      <c r="D903" s="172" t="inlineStr">
        <is>
          <t>м</t>
        </is>
      </c>
      <c r="E903" s="98" t="n">
        <v>5</v>
      </c>
      <c r="F903" s="190" t="n">
        <v>35.71</v>
      </c>
      <c r="G903" s="100">
        <f>ROUND(F903*E903,2)</f>
        <v/>
      </c>
      <c r="H903" s="184">
        <f>G903/$G$1097</f>
        <v/>
      </c>
      <c r="I903" s="100">
        <f>ROUND(F903*Прил.10!$D$12,2)</f>
        <v/>
      </c>
      <c r="J903" s="100">
        <f>ROUND(I903*E903,2)</f>
        <v/>
      </c>
    </row>
    <row r="904" hidden="1" outlineLevel="1" ht="14.25" customFormat="1" customHeight="1" s="71">
      <c r="A904" s="172" t="n">
        <v>756</v>
      </c>
      <c r="B904" s="96" t="inlineStr">
        <is>
          <t>Прайс из СД ОП</t>
        </is>
      </c>
      <c r="C904" s="171" t="inlineStr">
        <is>
          <t>Врезка прямая 400*100</t>
        </is>
      </c>
      <c r="D904" s="172" t="inlineStr">
        <is>
          <t>шт.</t>
        </is>
      </c>
      <c r="E904" s="98" t="n">
        <v>2</v>
      </c>
      <c r="F904" s="190" t="n">
        <v>89.06999999999999</v>
      </c>
      <c r="G904" s="100">
        <f>ROUND(F904*E904,2)</f>
        <v/>
      </c>
      <c r="H904" s="184">
        <f>G904/$G$1097</f>
        <v/>
      </c>
      <c r="I904" s="100">
        <f>ROUND(F904*Прил.10!$D$12,2)</f>
        <v/>
      </c>
      <c r="J904" s="100">
        <f>ROUND(I904*E904,2)</f>
        <v/>
      </c>
    </row>
    <row r="905" hidden="1" outlineLevel="1" ht="25.5" customFormat="1" customHeight="1" s="71">
      <c r="A905" s="172" t="n">
        <v>757</v>
      </c>
      <c r="B905" s="96" t="inlineStr">
        <is>
          <t>19.1.05.04-0007</t>
        </is>
      </c>
      <c r="C905" s="171" t="inlineStr">
        <is>
          <t>Диффузоры потолочные пластиковые универсальные, диаметр 125 мм</t>
        </is>
      </c>
      <c r="D905" s="172" t="inlineStr">
        <is>
          <t>шт</t>
        </is>
      </c>
      <c r="E905" s="98" t="n">
        <v>6</v>
      </c>
      <c r="F905" s="190" t="n">
        <v>29.2</v>
      </c>
      <c r="G905" s="100">
        <f>ROUND(F905*E905,2)</f>
        <v/>
      </c>
      <c r="H905" s="184">
        <f>G905/$G$1097</f>
        <v/>
      </c>
      <c r="I905" s="100">
        <f>ROUND(F905*Прил.10!$D$12,2)</f>
        <v/>
      </c>
      <c r="J905" s="100">
        <f>ROUND(I905*E905,2)</f>
        <v/>
      </c>
    </row>
    <row r="906" hidden="1" outlineLevel="1" ht="14.25" customFormat="1" customHeight="1" s="71">
      <c r="A906" s="172" t="n">
        <v>758</v>
      </c>
      <c r="B906" s="96" t="inlineStr">
        <is>
          <t>Прайс из СД ОП</t>
        </is>
      </c>
      <c r="C906" s="171" t="inlineStr">
        <is>
          <t>Переход. 450*400/300*500</t>
        </is>
      </c>
      <c r="D906" s="172" t="inlineStr">
        <is>
          <t>шт.</t>
        </is>
      </c>
      <c r="E906" s="98" t="n">
        <v>1</v>
      </c>
      <c r="F906" s="190" t="n">
        <v>175.06</v>
      </c>
      <c r="G906" s="100">
        <f>ROUND(F906*E906,2)</f>
        <v/>
      </c>
      <c r="H906" s="184">
        <f>G906/$G$1097</f>
        <v/>
      </c>
      <c r="I906" s="100">
        <f>ROUND(F906*Прил.10!$D$12,2)</f>
        <v/>
      </c>
      <c r="J906" s="100">
        <f>ROUND(I906*E906,2)</f>
        <v/>
      </c>
    </row>
    <row r="907" hidden="1" outlineLevel="1" ht="14.25" customFormat="1" customHeight="1" s="71">
      <c r="A907" s="172" t="n">
        <v>759</v>
      </c>
      <c r="B907" s="96" t="inlineStr">
        <is>
          <t>Прайс из СД ОП</t>
        </is>
      </c>
      <c r="C907" s="171" t="inlineStr">
        <is>
          <t>Переход. 600*300/450*100</t>
        </is>
      </c>
      <c r="D907" s="172" t="inlineStr">
        <is>
          <t>шт.</t>
        </is>
      </c>
      <c r="E907" s="98" t="n">
        <v>1</v>
      </c>
      <c r="F907" s="190" t="n">
        <v>175.06</v>
      </c>
      <c r="G907" s="100">
        <f>ROUND(F907*E907,2)</f>
        <v/>
      </c>
      <c r="H907" s="184">
        <f>G907/$G$1097</f>
        <v/>
      </c>
      <c r="I907" s="100">
        <f>ROUND(F907*Прил.10!$D$12,2)</f>
        <v/>
      </c>
      <c r="J907" s="100">
        <f>ROUND(I907*E907,2)</f>
        <v/>
      </c>
    </row>
    <row r="908" hidden="1" outlineLevel="1" ht="51" customFormat="1" customHeight="1" s="71">
      <c r="A908" s="172" t="n">
        <v>760</v>
      </c>
      <c r="B908" s="96" t="inlineStr">
        <is>
          <t>19.3.01.01-0011</t>
        </is>
      </c>
      <c r="C908" s="171" t="inlineStr">
        <is>
          <t>Дроссель-клапаны в обечайке с сектором управления из тонколистовой оцинкованной и сортовой стали, прямоугольные, периметр до 600 мм</t>
        </is>
      </c>
      <c r="D908" s="172" t="inlineStr">
        <is>
          <t>шт</t>
        </is>
      </c>
      <c r="E908" s="98" t="n">
        <v>4</v>
      </c>
      <c r="F908" s="190" t="n">
        <v>43.68</v>
      </c>
      <c r="G908" s="100">
        <f>ROUND(F908*E908,2)</f>
        <v/>
      </c>
      <c r="H908" s="184">
        <f>G908/$G$1097</f>
        <v/>
      </c>
      <c r="I908" s="100">
        <f>ROUND(F908*Прил.10!$D$12,2)</f>
        <v/>
      </c>
      <c r="J908" s="100">
        <f>ROUND(I908*E908,2)</f>
        <v/>
      </c>
    </row>
    <row r="909" hidden="1" outlineLevel="1" ht="38.25" customFormat="1" customHeight="1" s="71">
      <c r="A909" s="172" t="n">
        <v>761</v>
      </c>
      <c r="B909" s="96" t="inlineStr">
        <is>
          <t>19.2.03.02-0082</t>
        </is>
      </c>
      <c r="C909" s="171" t="inlineStr">
        <is>
          <t>Решетки вентиляционные алюминиевые "АРКТОС" типа: АМН, размером 150х400 мм</t>
        </is>
      </c>
      <c r="D909" s="172" t="inlineStr">
        <is>
          <t>шт</t>
        </is>
      </c>
      <c r="E909" s="98" t="n">
        <v>2</v>
      </c>
      <c r="F909" s="190" t="n">
        <v>87.22</v>
      </c>
      <c r="G909" s="100">
        <f>ROUND(F909*E909,2)</f>
        <v/>
      </c>
      <c r="H909" s="184">
        <f>G909/$G$1097</f>
        <v/>
      </c>
      <c r="I909" s="100">
        <f>ROUND(F909*Прил.10!$D$12,2)</f>
        <v/>
      </c>
      <c r="J909" s="100">
        <f>ROUND(I909*E909,2)</f>
        <v/>
      </c>
    </row>
    <row r="910" hidden="1" outlineLevel="1" ht="25.5" customFormat="1" customHeight="1" s="71">
      <c r="A910" s="172" t="n">
        <v>762</v>
      </c>
      <c r="B910" s="96" t="inlineStr">
        <is>
          <t>01.7.19.02-0041</t>
        </is>
      </c>
      <c r="C910" s="171" t="inlineStr">
        <is>
          <t>Кольца резиновые для чугунных напорных труб диаметром 65-300 мм</t>
        </is>
      </c>
      <c r="D910" s="172" t="inlineStr">
        <is>
          <t>кг</t>
        </is>
      </c>
      <c r="E910" s="98" t="n">
        <v>7.105</v>
      </c>
      <c r="F910" s="190" t="n">
        <v>24.41</v>
      </c>
      <c r="G910" s="100">
        <f>ROUND(F910*E910,2)</f>
        <v/>
      </c>
      <c r="H910" s="184">
        <f>G910/$G$1097</f>
        <v/>
      </c>
      <c r="I910" s="100">
        <f>ROUND(F910*Прил.10!$D$12,2)</f>
        <v/>
      </c>
      <c r="J910" s="100">
        <f>ROUND(I910*E910,2)</f>
        <v/>
      </c>
    </row>
    <row r="911" hidden="1" outlineLevel="1" ht="25.5" customFormat="1" customHeight="1" s="71">
      <c r="A911" s="172" t="n">
        <v>763</v>
      </c>
      <c r="B911" s="96" t="inlineStr">
        <is>
          <t>01.7.15.07-0005</t>
        </is>
      </c>
      <c r="C911" s="171" t="inlineStr">
        <is>
          <t>Дюбели монтажные, размер 10х130 (10х132, 10х150) мм</t>
        </is>
      </c>
      <c r="D911" s="172" t="inlineStr">
        <is>
          <t>10 шт</t>
        </is>
      </c>
      <c r="E911" s="98" t="n">
        <v>24.21048</v>
      </c>
      <c r="F911" s="190" t="n">
        <v>7.03</v>
      </c>
      <c r="G911" s="100">
        <f>ROUND(F911*E911,2)</f>
        <v/>
      </c>
      <c r="H911" s="184">
        <f>G911/$G$1097</f>
        <v/>
      </c>
      <c r="I911" s="100">
        <f>ROUND(F911*Прил.10!$D$12,2)</f>
        <v/>
      </c>
      <c r="J911" s="100">
        <f>ROUND(I911*E911,2)</f>
        <v/>
      </c>
    </row>
    <row r="912" hidden="1" outlineLevel="1" ht="14.25" customFormat="1" customHeight="1" s="71">
      <c r="A912" s="172" t="n">
        <v>764</v>
      </c>
      <c r="B912" s="96" t="inlineStr">
        <is>
          <t>01.7.14.04-0011</t>
        </is>
      </c>
      <c r="C912" s="171" t="inlineStr">
        <is>
          <t>Полиэтиленполиамин технический</t>
        </is>
      </c>
      <c r="D912" s="172" t="inlineStr">
        <is>
          <t>т</t>
        </is>
      </c>
      <c r="E912" s="98" t="n">
        <v>0.0034486</v>
      </c>
      <c r="F912" s="190" t="n">
        <v>48302</v>
      </c>
      <c r="G912" s="100">
        <f>ROUND(F912*E912,2)</f>
        <v/>
      </c>
      <c r="H912" s="184">
        <f>G912/$G$1097</f>
        <v/>
      </c>
      <c r="I912" s="100">
        <f>ROUND(F912*Прил.10!$D$12,2)</f>
        <v/>
      </c>
      <c r="J912" s="100">
        <f>ROUND(I912*E912,2)</f>
        <v/>
      </c>
    </row>
    <row r="913" hidden="1" outlineLevel="1" ht="14.25" customFormat="1" customHeight="1" s="71">
      <c r="A913" s="172" t="n">
        <v>765</v>
      </c>
      <c r="B913" s="96" t="inlineStr">
        <is>
          <t>Прайс из СД ОП</t>
        </is>
      </c>
      <c r="C913" s="171" t="inlineStr">
        <is>
          <t>Отвод 60гр. ф200</t>
        </is>
      </c>
      <c r="D913" s="172" t="inlineStr">
        <is>
          <t>шт.</t>
        </is>
      </c>
      <c r="E913" s="98" t="n">
        <v>2</v>
      </c>
      <c r="F913" s="190" t="n">
        <v>82.91</v>
      </c>
      <c r="G913" s="100">
        <f>ROUND(F913*E913,2)</f>
        <v/>
      </c>
      <c r="H913" s="184">
        <f>G913/$G$1097</f>
        <v/>
      </c>
      <c r="I913" s="100">
        <f>ROUND(F913*Прил.10!$D$12,2)</f>
        <v/>
      </c>
      <c r="J913" s="100">
        <f>ROUND(I913*E913,2)</f>
        <v/>
      </c>
    </row>
    <row r="914" hidden="1" outlineLevel="1" ht="38.25" customFormat="1" customHeight="1" s="71">
      <c r="A914" s="172" t="n">
        <v>766</v>
      </c>
      <c r="B914" s="96" t="inlineStr">
        <is>
          <t>18.1.09.08-1098</t>
        </is>
      </c>
      <c r="C914" s="171" t="inlineStr">
        <is>
          <t>Кран шаровой для воды и пара стандартный, присоединение ВР-ВР, с размером резьбы 3/4"</t>
        </is>
      </c>
      <c r="D914" s="172" t="inlineStr">
        <is>
          <t>шт</t>
        </is>
      </c>
      <c r="E914" s="98" t="n">
        <v>4</v>
      </c>
      <c r="F914" s="190" t="n">
        <v>41.41</v>
      </c>
      <c r="G914" s="100">
        <f>ROUND(F914*E914,2)</f>
        <v/>
      </c>
      <c r="H914" s="184">
        <f>G914/$G$1097</f>
        <v/>
      </c>
      <c r="I914" s="100">
        <f>ROUND(F914*Прил.10!$D$12,2)</f>
        <v/>
      </c>
      <c r="J914" s="100">
        <f>ROUND(I914*E914,2)</f>
        <v/>
      </c>
    </row>
    <row r="915" hidden="1" outlineLevel="1" ht="25.5" customFormat="1" customHeight="1" s="71">
      <c r="A915" s="172" t="n">
        <v>767</v>
      </c>
      <c r="B915" s="96" t="inlineStr">
        <is>
          <t>01.7.15.04-0011</t>
        </is>
      </c>
      <c r="C915" s="171" t="inlineStr">
        <is>
          <t>Винты с полукруглой головкой, длина 50 мм</t>
        </is>
      </c>
      <c r="D915" s="172" t="inlineStr">
        <is>
          <t>т</t>
        </is>
      </c>
      <c r="E915" s="98" t="n">
        <v>0.013248</v>
      </c>
      <c r="F915" s="190" t="n">
        <v>12430</v>
      </c>
      <c r="G915" s="100">
        <f>ROUND(F915*E915,2)</f>
        <v/>
      </c>
      <c r="H915" s="184">
        <f>G915/$G$1097</f>
        <v/>
      </c>
      <c r="I915" s="100">
        <f>ROUND(F915*Прил.10!$D$12,2)</f>
        <v/>
      </c>
      <c r="J915" s="100">
        <f>ROUND(I915*E915,2)</f>
        <v/>
      </c>
    </row>
    <row r="916" hidden="1" outlineLevel="1" ht="14.25" customFormat="1" customHeight="1" s="71">
      <c r="A916" s="172" t="n">
        <v>768</v>
      </c>
      <c r="B916" s="96" t="inlineStr">
        <is>
          <t>Прайс из СД ОП</t>
        </is>
      </c>
      <c r="C916" s="171" t="inlineStr">
        <is>
          <t>Переход. 450*400/400*250</t>
        </is>
      </c>
      <c r="D916" s="172" t="inlineStr">
        <is>
          <t>шт.</t>
        </is>
      </c>
      <c r="E916" s="98" t="n">
        <v>1</v>
      </c>
      <c r="F916" s="190" t="n">
        <v>163.72</v>
      </c>
      <c r="G916" s="100">
        <f>ROUND(F916*E916,2)</f>
        <v/>
      </c>
      <c r="H916" s="184">
        <f>G916/$G$1097</f>
        <v/>
      </c>
      <c r="I916" s="100">
        <f>ROUND(F916*Прил.10!$D$12,2)</f>
        <v/>
      </c>
      <c r="J916" s="100">
        <f>ROUND(I916*E916,2)</f>
        <v/>
      </c>
    </row>
    <row r="917" hidden="1" outlineLevel="1" ht="38.25" customFormat="1" customHeight="1" s="71">
      <c r="A917" s="172" t="n">
        <v>769</v>
      </c>
      <c r="B917" s="96" t="inlineStr">
        <is>
          <t>20.2.05.02-0013</t>
        </is>
      </c>
      <c r="C917" s="171" t="inlineStr">
        <is>
          <t>Держатели пластиковые с защелкой для крепления труб, рукавов и гибких вводов, диаметр 50 мм</t>
        </is>
      </c>
      <c r="D917" s="172" t="inlineStr">
        <is>
          <t>100 шт</t>
        </is>
      </c>
      <c r="E917" s="98" t="n">
        <v>1.2</v>
      </c>
      <c r="F917" s="190" t="n">
        <v>136</v>
      </c>
      <c r="G917" s="100">
        <f>ROUND(F917*E917,2)</f>
        <v/>
      </c>
      <c r="H917" s="184">
        <f>G917/$G$1097</f>
        <v/>
      </c>
      <c r="I917" s="100">
        <f>ROUND(F917*Прил.10!$D$12,2)</f>
        <v/>
      </c>
      <c r="J917" s="100">
        <f>ROUND(I917*E917,2)</f>
        <v/>
      </c>
    </row>
    <row r="918" hidden="1" outlineLevel="1" ht="38.25" customFormat="1" customHeight="1" s="71">
      <c r="A918" s="172" t="n">
        <v>770</v>
      </c>
      <c r="B918" s="96" t="inlineStr">
        <is>
          <t>19.2.03.02-0088</t>
        </is>
      </c>
      <c r="C918" s="171" t="inlineStr">
        <is>
          <t>Решетки вентиляционные алюминиевые "АРКТОС" типа: АМН, размером 200х300 мм</t>
        </is>
      </c>
      <c r="D918" s="172" t="inlineStr">
        <is>
          <t>шт</t>
        </is>
      </c>
      <c r="E918" s="98" t="n">
        <v>2</v>
      </c>
      <c r="F918" s="190" t="n">
        <v>81.47</v>
      </c>
      <c r="G918" s="100">
        <f>ROUND(F918*E918,2)</f>
        <v/>
      </c>
      <c r="H918" s="184">
        <f>G918/$G$1097</f>
        <v/>
      </c>
      <c r="I918" s="100">
        <f>ROUND(F918*Прил.10!$D$12,2)</f>
        <v/>
      </c>
      <c r="J918" s="100">
        <f>ROUND(I918*E918,2)</f>
        <v/>
      </c>
    </row>
    <row r="919" hidden="1" outlineLevel="1" ht="14.25" customFormat="1" customHeight="1" s="71">
      <c r="A919" s="172" t="n">
        <v>771</v>
      </c>
      <c r="B919" s="96" t="inlineStr">
        <is>
          <t>Прайс из СД ОП</t>
        </is>
      </c>
      <c r="C919" s="171" t="inlineStr">
        <is>
          <t>Переход. 500*500/450*350</t>
        </is>
      </c>
      <c r="D919" s="172" t="inlineStr">
        <is>
          <t>шт.</t>
        </is>
      </c>
      <c r="E919" s="98" t="n">
        <v>1</v>
      </c>
      <c r="F919" s="190" t="n">
        <v>162.74</v>
      </c>
      <c r="G919" s="100">
        <f>ROUND(F919*E919,2)</f>
        <v/>
      </c>
      <c r="H919" s="184">
        <f>G919/$G$1097</f>
        <v/>
      </c>
      <c r="I919" s="100">
        <f>ROUND(F919*Прил.10!$D$12,2)</f>
        <v/>
      </c>
      <c r="J919" s="100">
        <f>ROUND(I919*E919,2)</f>
        <v/>
      </c>
    </row>
    <row r="920" hidden="1" outlineLevel="1" ht="14.25" customFormat="1" customHeight="1" s="71">
      <c r="A920" s="172" t="n">
        <v>772</v>
      </c>
      <c r="B920" s="96" t="inlineStr">
        <is>
          <t>Прайс из СД ОП</t>
        </is>
      </c>
      <c r="C920" s="171" t="inlineStr">
        <is>
          <t>Врезка прямая ф125</t>
        </is>
      </c>
      <c r="D920" s="172" t="inlineStr">
        <is>
          <t>шт.</t>
        </is>
      </c>
      <c r="E920" s="98" t="n">
        <v>5</v>
      </c>
      <c r="F920" s="190" t="n">
        <v>32.49</v>
      </c>
      <c r="G920" s="100">
        <f>ROUND(F920*E920,2)</f>
        <v/>
      </c>
      <c r="H920" s="184">
        <f>G920/$G$1097</f>
        <v/>
      </c>
      <c r="I920" s="100">
        <f>ROUND(F920*Прил.10!$D$12,2)</f>
        <v/>
      </c>
      <c r="J920" s="100">
        <f>ROUND(I920*E920,2)</f>
        <v/>
      </c>
    </row>
    <row r="921" hidden="1" outlineLevel="1" ht="38.25" customFormat="1" customHeight="1" s="71">
      <c r="A921" s="172" t="n">
        <v>773</v>
      </c>
      <c r="B921" s="96" t="inlineStr">
        <is>
          <t>01.7.15.14-0034</t>
        </is>
      </c>
      <c r="C921" s="171" t="inlineStr">
        <is>
          <t>Шурупы с острым концом, для крепления плит к деревянному или стальному каркасу 4,2/39 мм</t>
        </is>
      </c>
      <c r="D921" s="172" t="inlineStr">
        <is>
          <t>1000 шт</t>
        </is>
      </c>
      <c r="E921" s="98" t="n">
        <v>0.925528</v>
      </c>
      <c r="F921" s="190" t="n">
        <v>172.14</v>
      </c>
      <c r="G921" s="100">
        <f>ROUND(F921*E921,2)</f>
        <v/>
      </c>
      <c r="H921" s="184">
        <f>G921/$G$1097</f>
        <v/>
      </c>
      <c r="I921" s="100">
        <f>ROUND(F921*Прил.10!$D$12,2)</f>
        <v/>
      </c>
      <c r="J921" s="100">
        <f>ROUND(I921*E921,2)</f>
        <v/>
      </c>
    </row>
    <row r="922" hidden="1" outlineLevel="1" ht="14.25" customFormat="1" customHeight="1" s="71">
      <c r="A922" s="172" t="n">
        <v>774</v>
      </c>
      <c r="B922" s="96" t="inlineStr">
        <is>
          <t>Прайс из СД ОП</t>
        </is>
      </c>
      <c r="C922" s="171" t="inlineStr">
        <is>
          <t>Переход. ф200/ф199</t>
        </is>
      </c>
      <c r="D922" s="172" t="inlineStr">
        <is>
          <t>шт.</t>
        </is>
      </c>
      <c r="E922" s="98" t="n">
        <v>2</v>
      </c>
      <c r="F922" s="190" t="n">
        <v>77.73</v>
      </c>
      <c r="G922" s="100">
        <f>ROUND(F922*E922,2)</f>
        <v/>
      </c>
      <c r="H922" s="184">
        <f>G922/$G$1097</f>
        <v/>
      </c>
      <c r="I922" s="100">
        <f>ROUND(F922*Прил.10!$D$12,2)</f>
        <v/>
      </c>
      <c r="J922" s="100">
        <f>ROUND(I922*E922,2)</f>
        <v/>
      </c>
    </row>
    <row r="923" hidden="1" outlineLevel="1" ht="14.25" customFormat="1" customHeight="1" s="71">
      <c r="A923" s="172" t="n">
        <v>775</v>
      </c>
      <c r="B923" s="96" t="inlineStr">
        <is>
          <t>20.1.02.23-0082</t>
        </is>
      </c>
      <c r="C923" s="171" t="inlineStr">
        <is>
          <t>Перемычки гибкие, тип ПГС-50</t>
        </is>
      </c>
      <c r="D923" s="172" t="inlineStr">
        <is>
          <t>10 шт</t>
        </is>
      </c>
      <c r="E923" s="98" t="n">
        <v>3.96</v>
      </c>
      <c r="F923" s="190" t="n">
        <v>39</v>
      </c>
      <c r="G923" s="100">
        <f>ROUND(F923*E923,2)</f>
        <v/>
      </c>
      <c r="H923" s="184">
        <f>G923/$G$1097</f>
        <v/>
      </c>
      <c r="I923" s="100">
        <f>ROUND(F923*Прил.10!$D$12,2)</f>
        <v/>
      </c>
      <c r="J923" s="100">
        <f>ROUND(I923*E923,2)</f>
        <v/>
      </c>
    </row>
    <row r="924" hidden="1" outlineLevel="1" ht="14.25" customFormat="1" customHeight="1" s="71">
      <c r="A924" s="172" t="n">
        <v>776</v>
      </c>
      <c r="B924" s="96" t="inlineStr">
        <is>
          <t>Прайс из СД ОП</t>
        </is>
      </c>
      <c r="C924" s="171" t="inlineStr">
        <is>
          <t>Врезка прямая 600*200</t>
        </is>
      </c>
      <c r="D924" s="172" t="inlineStr">
        <is>
          <t>шт.</t>
        </is>
      </c>
      <c r="E924" s="98" t="n">
        <v>1</v>
      </c>
      <c r="F924" s="190" t="n">
        <v>153.91</v>
      </c>
      <c r="G924" s="100">
        <f>ROUND(F924*E924,2)</f>
        <v/>
      </c>
      <c r="H924" s="184">
        <f>G924/$G$1097</f>
        <v/>
      </c>
      <c r="I924" s="100">
        <f>ROUND(F924*Прил.10!$D$12,2)</f>
        <v/>
      </c>
      <c r="J924" s="100">
        <f>ROUND(I924*E924,2)</f>
        <v/>
      </c>
    </row>
    <row r="925" hidden="1" outlineLevel="1" ht="14.25" customFormat="1" customHeight="1" s="71">
      <c r="A925" s="172" t="n">
        <v>777</v>
      </c>
      <c r="B925" s="96" t="inlineStr">
        <is>
          <t>Прайс из СД ОП</t>
        </is>
      </c>
      <c r="C925" s="171" t="inlineStr">
        <is>
          <t>Врезка прямая 700*400</t>
        </is>
      </c>
      <c r="D925" s="172" t="inlineStr">
        <is>
          <t>шт.</t>
        </is>
      </c>
      <c r="E925" s="98" t="n">
        <v>1</v>
      </c>
      <c r="F925" s="190" t="n">
        <v>150.69</v>
      </c>
      <c r="G925" s="100">
        <f>ROUND(F925*E925,2)</f>
        <v/>
      </c>
      <c r="H925" s="184">
        <f>G925/$G$1097</f>
        <v/>
      </c>
      <c r="I925" s="100">
        <f>ROUND(F925*Прил.10!$D$12,2)</f>
        <v/>
      </c>
      <c r="J925" s="100">
        <f>ROUND(I925*E925,2)</f>
        <v/>
      </c>
    </row>
    <row r="926" hidden="1" outlineLevel="1" ht="25.5" customFormat="1" customHeight="1" s="71">
      <c r="A926" s="172" t="n">
        <v>778</v>
      </c>
      <c r="B926" s="96" t="inlineStr">
        <is>
          <t>19.2.03.02-0005</t>
        </is>
      </c>
      <c r="C926" s="171" t="inlineStr">
        <is>
          <t>Решетки вентиляционные АМН, алюминиевые, размер 300х100 мм</t>
        </is>
      </c>
      <c r="D926" s="172" t="inlineStr">
        <is>
          <t>шт</t>
        </is>
      </c>
      <c r="E926" s="98" t="n">
        <v>1</v>
      </c>
      <c r="F926" s="190" t="n">
        <v>149.29</v>
      </c>
      <c r="G926" s="100">
        <f>ROUND(F926*E926,2)</f>
        <v/>
      </c>
      <c r="H926" s="184">
        <f>G926/$G$1097</f>
        <v/>
      </c>
      <c r="I926" s="100">
        <f>ROUND(F926*Прил.10!$D$12,2)</f>
        <v/>
      </c>
      <c r="J926" s="100">
        <f>ROUND(I926*E926,2)</f>
        <v/>
      </c>
    </row>
    <row r="927" hidden="1" outlineLevel="1" ht="38.25" customFormat="1" customHeight="1" s="71">
      <c r="A927" s="172" t="n">
        <v>779</v>
      </c>
      <c r="B927" s="96" t="inlineStr">
        <is>
          <t>20.4.01.01-0012</t>
        </is>
      </c>
      <c r="C927" s="171" t="inlineStr">
        <is>
          <t>Выключатель двухклавишный для открытой проводки серии "Прима", марка: А16-007 с подсветкой, цвет белый</t>
        </is>
      </c>
      <c r="D927" s="172" t="inlineStr">
        <is>
          <t>10 шт</t>
        </is>
      </c>
      <c r="E927" s="98" t="n">
        <v>1.5</v>
      </c>
      <c r="F927" s="190" t="n">
        <v>99.5</v>
      </c>
      <c r="G927" s="100">
        <f>ROUND(F927*E927,2)</f>
        <v/>
      </c>
      <c r="H927" s="184">
        <f>G927/$G$1097</f>
        <v/>
      </c>
      <c r="I927" s="100">
        <f>ROUND(F927*Прил.10!$D$12,2)</f>
        <v/>
      </c>
      <c r="J927" s="100">
        <f>ROUND(I927*E927,2)</f>
        <v/>
      </c>
    </row>
    <row r="928" hidden="1" outlineLevel="1" ht="14.25" customFormat="1" customHeight="1" s="71">
      <c r="A928" s="172" t="n">
        <v>780</v>
      </c>
      <c r="B928" s="96" t="inlineStr">
        <is>
          <t>01.3.01.02-0002</t>
        </is>
      </c>
      <c r="C928" s="171" t="inlineStr">
        <is>
          <t>Вазелин технический</t>
        </is>
      </c>
      <c r="D928" s="172" t="inlineStr">
        <is>
          <t>кг</t>
        </is>
      </c>
      <c r="E928" s="98" t="n">
        <v>3.303</v>
      </c>
      <c r="F928" s="190" t="n">
        <v>44.97</v>
      </c>
      <c r="G928" s="100">
        <f>ROUND(F928*E928,2)</f>
        <v/>
      </c>
      <c r="H928" s="184">
        <f>G928/$G$1097</f>
        <v/>
      </c>
      <c r="I928" s="100">
        <f>ROUND(F928*Прил.10!$D$12,2)</f>
        <v/>
      </c>
      <c r="J928" s="100">
        <f>ROUND(I928*E928,2)</f>
        <v/>
      </c>
    </row>
    <row r="929" hidden="1" outlineLevel="1" ht="14.25" customFormat="1" customHeight="1" s="71">
      <c r="A929" s="172" t="n">
        <v>781</v>
      </c>
      <c r="B929" s="96" t="inlineStr">
        <is>
          <t>Прайс из СД ОП</t>
        </is>
      </c>
      <c r="C929" s="171" t="inlineStr">
        <is>
          <t>Заглушка 200*400</t>
        </is>
      </c>
      <c r="D929" s="172" t="inlineStr">
        <is>
          <t>шт.</t>
        </is>
      </c>
      <c r="E929" s="98" t="n">
        <v>2</v>
      </c>
      <c r="F929" s="190" t="n">
        <v>73.11</v>
      </c>
      <c r="G929" s="100">
        <f>ROUND(F929*E929,2)</f>
        <v/>
      </c>
      <c r="H929" s="184">
        <f>G929/$G$1097</f>
        <v/>
      </c>
      <c r="I929" s="100">
        <f>ROUND(F929*Прил.10!$D$12,2)</f>
        <v/>
      </c>
      <c r="J929" s="100">
        <f>ROUND(I929*E929,2)</f>
        <v/>
      </c>
    </row>
    <row r="930" hidden="1" outlineLevel="1" ht="14.25" customFormat="1" customHeight="1" s="71">
      <c r="A930" s="172" t="n">
        <v>782</v>
      </c>
      <c r="B930" s="96" t="inlineStr">
        <is>
          <t>Прайс из СД ОП</t>
        </is>
      </c>
      <c r="C930" s="171" t="inlineStr">
        <is>
          <t>Переход. 300*200/ф160</t>
        </is>
      </c>
      <c r="D930" s="172" t="inlineStr">
        <is>
          <t>шт.</t>
        </is>
      </c>
      <c r="E930" s="98" t="n">
        <v>1</v>
      </c>
      <c r="F930" s="190" t="n">
        <v>144.95</v>
      </c>
      <c r="G930" s="100">
        <f>ROUND(F930*E930,2)</f>
        <v/>
      </c>
      <c r="H930" s="184">
        <f>G930/$G$1097</f>
        <v/>
      </c>
      <c r="I930" s="100">
        <f>ROUND(F930*Прил.10!$D$12,2)</f>
        <v/>
      </c>
      <c r="J930" s="100">
        <f>ROUND(I930*E930,2)</f>
        <v/>
      </c>
    </row>
    <row r="931" hidden="1" outlineLevel="1" ht="25.5" customFormat="1" customHeight="1" s="71">
      <c r="A931" s="172" t="n">
        <v>783</v>
      </c>
      <c r="B931" s="96" t="inlineStr">
        <is>
          <t>08.3.03.04-0021</t>
        </is>
      </c>
      <c r="C931" s="171" t="inlineStr">
        <is>
          <t>Проволока стальная низкоуглеродистая общего назначения, диаметр 0,8 мм</t>
        </is>
      </c>
      <c r="D931" s="172" t="inlineStr">
        <is>
          <t>кг</t>
        </is>
      </c>
      <c r="E931" s="98" t="n">
        <v>16.211</v>
      </c>
      <c r="F931" s="190" t="n">
        <v>8.94</v>
      </c>
      <c r="G931" s="100">
        <f>ROUND(F931*E931,2)</f>
        <v/>
      </c>
      <c r="H931" s="184">
        <f>G931/$G$1097</f>
        <v/>
      </c>
      <c r="I931" s="100">
        <f>ROUND(F931*Прил.10!$D$12,2)</f>
        <v/>
      </c>
      <c r="J931" s="100">
        <f>ROUND(I931*E931,2)</f>
        <v/>
      </c>
    </row>
    <row r="932" hidden="1" outlineLevel="1" ht="14.25" customFormat="1" customHeight="1" s="71">
      <c r="A932" s="172" t="n">
        <v>784</v>
      </c>
      <c r="B932" s="96" t="inlineStr">
        <is>
          <t>Прайс из СД ОП</t>
        </is>
      </c>
      <c r="C932" s="171" t="inlineStr">
        <is>
          <t>Врезка прямая 600*600</t>
        </is>
      </c>
      <c r="D932" s="172" t="inlineStr">
        <is>
          <t>шт.</t>
        </is>
      </c>
      <c r="E932" s="98" t="n">
        <v>1</v>
      </c>
      <c r="F932" s="190" t="n">
        <v>144.25</v>
      </c>
      <c r="G932" s="100">
        <f>ROUND(F932*E932,2)</f>
        <v/>
      </c>
      <c r="H932" s="184">
        <f>G932/$G$1097</f>
        <v/>
      </c>
      <c r="I932" s="100">
        <f>ROUND(F932*Прил.10!$D$12,2)</f>
        <v/>
      </c>
      <c r="J932" s="100">
        <f>ROUND(I932*E932,2)</f>
        <v/>
      </c>
    </row>
    <row r="933" hidden="1" outlineLevel="1" ht="14.25" customFormat="1" customHeight="1" s="71">
      <c r="A933" s="172" t="n">
        <v>785</v>
      </c>
      <c r="B933" s="96" t="inlineStr">
        <is>
          <t>Прайс из СД ОП</t>
        </is>
      </c>
      <c r="C933" s="171" t="inlineStr">
        <is>
          <t>Врезка прямая 600*400</t>
        </is>
      </c>
      <c r="D933" s="172" t="inlineStr">
        <is>
          <t>шт.</t>
        </is>
      </c>
      <c r="E933" s="98" t="n">
        <v>1</v>
      </c>
      <c r="F933" s="190" t="n">
        <v>140.89</v>
      </c>
      <c r="G933" s="100">
        <f>ROUND(F933*E933,2)</f>
        <v/>
      </c>
      <c r="H933" s="184">
        <f>G933/$G$1097</f>
        <v/>
      </c>
      <c r="I933" s="100">
        <f>ROUND(F933*Прил.10!$D$12,2)</f>
        <v/>
      </c>
      <c r="J933" s="100">
        <f>ROUND(I933*E933,2)</f>
        <v/>
      </c>
    </row>
    <row r="934" hidden="1" outlineLevel="1" ht="14.25" customFormat="1" customHeight="1" s="71">
      <c r="A934" s="172" t="n">
        <v>786</v>
      </c>
      <c r="B934" s="96" t="inlineStr">
        <is>
          <t>Прайс из СД ОП</t>
        </is>
      </c>
      <c r="C934" s="171" t="inlineStr">
        <is>
          <t>Врезка прямая 500*500</t>
        </is>
      </c>
      <c r="D934" s="172" t="inlineStr">
        <is>
          <t>шт.</t>
        </is>
      </c>
      <c r="E934" s="98" t="n">
        <v>1</v>
      </c>
      <c r="F934" s="190" t="n">
        <v>139.74</v>
      </c>
      <c r="G934" s="100">
        <f>ROUND(F934*E934,2)</f>
        <v/>
      </c>
      <c r="H934" s="184">
        <f>G934/$G$1097</f>
        <v/>
      </c>
      <c r="I934" s="100">
        <f>ROUND(F934*Прил.10!$D$12,2)</f>
        <v/>
      </c>
      <c r="J934" s="100">
        <f>ROUND(I934*E934,2)</f>
        <v/>
      </c>
    </row>
    <row r="935" hidden="1" outlineLevel="1" ht="14.25" customFormat="1" customHeight="1" s="71">
      <c r="A935" s="172" t="n">
        <v>787</v>
      </c>
      <c r="B935" s="96" t="inlineStr">
        <is>
          <t>Прайс из СД ОП</t>
        </is>
      </c>
      <c r="C935" s="171" t="inlineStr">
        <is>
          <t>Переход. 500*300/500*250</t>
        </is>
      </c>
      <c r="D935" s="172" t="inlineStr">
        <is>
          <t>шт.</t>
        </is>
      </c>
      <c r="E935" s="98" t="n">
        <v>1</v>
      </c>
      <c r="F935" s="190" t="n">
        <v>139.63</v>
      </c>
      <c r="G935" s="100">
        <f>ROUND(F935*E935,2)</f>
        <v/>
      </c>
      <c r="H935" s="184">
        <f>G935/$G$1097</f>
        <v/>
      </c>
      <c r="I935" s="100">
        <f>ROUND(F935*Прил.10!$D$12,2)</f>
        <v/>
      </c>
      <c r="J935" s="100">
        <f>ROUND(I935*E935,2)</f>
        <v/>
      </c>
    </row>
    <row r="936" hidden="1" outlineLevel="1" ht="76.5" customFormat="1" customHeight="1" s="71">
      <c r="A936" s="172" t="n">
        <v>788</v>
      </c>
      <c r="B936" s="96" t="inlineStr">
        <is>
          <t>18.1.09.08-1032</t>
        </is>
      </c>
      <c r="C936" s="171" t="inlineStr">
        <is>
          <t>Кран шаровой латунный полнопроходной, номинальное давление 1,6 МПа (16 кгс/см2) и 2,5 МПа (25 кгс/см2), номинальный диаметр 15 мм, с рукояткой "бабочка", присоединение 1/2"х1/2", с внутренним резьбовым присоединением</t>
        </is>
      </c>
      <c r="D936" s="172" t="inlineStr">
        <is>
          <t>шт</t>
        </is>
      </c>
      <c r="E936" s="98" t="n">
        <v>3</v>
      </c>
      <c r="F936" s="190" t="n">
        <v>46.13</v>
      </c>
      <c r="G936" s="100">
        <f>ROUND(F936*E936,2)</f>
        <v/>
      </c>
      <c r="H936" s="184">
        <f>G936/$G$1097</f>
        <v/>
      </c>
      <c r="I936" s="100">
        <f>ROUND(F936*Прил.10!$D$12,2)</f>
        <v/>
      </c>
      <c r="J936" s="100">
        <f>ROUND(I936*E936,2)</f>
        <v/>
      </c>
    </row>
    <row r="937" hidden="1" outlineLevel="1" ht="38.25" customFormat="1" customHeight="1" s="71">
      <c r="A937" s="172" t="n">
        <v>789</v>
      </c>
      <c r="B937" s="96" t="inlineStr">
        <is>
          <t>19.2.03.02-0076</t>
        </is>
      </c>
      <c r="C937" s="171" t="inlineStr">
        <is>
          <t>Решетки вентиляционные РВП-1-51, площадь 0,633 м2, поверхность анодирования 3,156 м2</t>
        </is>
      </c>
      <c r="D937" s="172" t="inlineStr">
        <is>
          <t>шт</t>
        </is>
      </c>
      <c r="E937" s="98" t="n">
        <v>2</v>
      </c>
      <c r="F937" s="190" t="n">
        <v>67.79000000000001</v>
      </c>
      <c r="G937" s="100">
        <f>ROUND(F937*E937,2)</f>
        <v/>
      </c>
      <c r="H937" s="184">
        <f>G937/$G$1097</f>
        <v/>
      </c>
      <c r="I937" s="100">
        <f>ROUND(F937*Прил.10!$D$12,2)</f>
        <v/>
      </c>
      <c r="J937" s="100">
        <f>ROUND(I937*E937,2)</f>
        <v/>
      </c>
    </row>
    <row r="938" hidden="1" outlineLevel="1" ht="14.25" customFormat="1" customHeight="1" s="71">
      <c r="A938" s="172" t="n">
        <v>790</v>
      </c>
      <c r="B938" s="96" t="inlineStr">
        <is>
          <t>01.3.05.23-0061</t>
        </is>
      </c>
      <c r="C938" s="171" t="inlineStr">
        <is>
          <t>Натрий едкий марка ТД, технический</t>
        </is>
      </c>
      <c r="D938" s="172" t="inlineStr">
        <is>
          <t>т</t>
        </is>
      </c>
      <c r="E938" s="98" t="n">
        <v>0.02288</v>
      </c>
      <c r="F938" s="190" t="n">
        <v>5850</v>
      </c>
      <c r="G938" s="100">
        <f>ROUND(F938*E938,2)</f>
        <v/>
      </c>
      <c r="H938" s="184">
        <f>G938/$G$1097</f>
        <v/>
      </c>
      <c r="I938" s="100">
        <f>ROUND(F938*Прил.10!$D$12,2)</f>
        <v/>
      </c>
      <c r="J938" s="100">
        <f>ROUND(I938*E938,2)</f>
        <v/>
      </c>
    </row>
    <row r="939" hidden="1" outlineLevel="1" ht="14.25" customFormat="1" customHeight="1" s="71">
      <c r="A939" s="172" t="n">
        <v>791</v>
      </c>
      <c r="B939" s="96" t="inlineStr">
        <is>
          <t>Прайс из СД ОП</t>
        </is>
      </c>
      <c r="C939" s="171" t="inlineStr">
        <is>
          <t>Переход. 400*400/400*300</t>
        </is>
      </c>
      <c r="D939" s="172" t="inlineStr">
        <is>
          <t>шт.</t>
        </is>
      </c>
      <c r="E939" s="98" t="n">
        <v>1</v>
      </c>
      <c r="F939" s="190" t="n">
        <v>132.63</v>
      </c>
      <c r="G939" s="100">
        <f>ROUND(F939*E939,2)</f>
        <v/>
      </c>
      <c r="H939" s="184">
        <f>G939/$G$1097</f>
        <v/>
      </c>
      <c r="I939" s="100">
        <f>ROUND(F939*Прил.10!$D$12,2)</f>
        <v/>
      </c>
      <c r="J939" s="100">
        <f>ROUND(I939*E939,2)</f>
        <v/>
      </c>
    </row>
    <row r="940" hidden="1" outlineLevel="1" ht="63.75" customFormat="1" customHeight="1" s="71">
      <c r="A940" s="172" t="n">
        <v>792</v>
      </c>
      <c r="B940" s="96" t="inlineStr">
        <is>
          <t>20.4.03.05-0006</t>
        </is>
      </c>
      <c r="C940" s="171" t="inlineStr">
        <is>
          <t>Розетка штепсельная двухместная для открытой проводки с заземляющими контактами и с монтажной пластиной серии "Москвичка", марка РА 10-831, белая</t>
        </is>
      </c>
      <c r="D940" s="172" t="inlineStr">
        <is>
          <t>100 шт</t>
        </is>
      </c>
      <c r="E940" s="98" t="n">
        <v>0.14</v>
      </c>
      <c r="F940" s="190" t="n">
        <v>926.3099999999999</v>
      </c>
      <c r="G940" s="100">
        <f>ROUND(F940*E940,2)</f>
        <v/>
      </c>
      <c r="H940" s="184">
        <f>G940/$G$1097</f>
        <v/>
      </c>
      <c r="I940" s="100">
        <f>ROUND(F940*Прил.10!$D$12,2)</f>
        <v/>
      </c>
      <c r="J940" s="100">
        <f>ROUND(I940*E940,2)</f>
        <v/>
      </c>
    </row>
    <row r="941" hidden="1" outlineLevel="1" ht="25.5" customFormat="1" customHeight="1" s="71">
      <c r="A941" s="172" t="n">
        <v>793</v>
      </c>
      <c r="B941" s="96" t="inlineStr">
        <is>
          <t>18.2.06.08-0016</t>
        </is>
      </c>
      <c r="C941" s="171" t="inlineStr">
        <is>
          <t>Подводка гибкая армированная резиновая, диаметр 15 мм, длина 1000 мм</t>
        </is>
      </c>
      <c r="D941" s="172" t="inlineStr">
        <is>
          <t>10 шт</t>
        </is>
      </c>
      <c r="E941" s="98" t="n">
        <v>0.8</v>
      </c>
      <c r="F941" s="190" t="n">
        <v>160.2</v>
      </c>
      <c r="G941" s="100">
        <f>ROUND(F941*E941,2)</f>
        <v/>
      </c>
      <c r="H941" s="184">
        <f>G941/$G$1097</f>
        <v/>
      </c>
      <c r="I941" s="100">
        <f>ROUND(F941*Прил.10!$D$12,2)</f>
        <v/>
      </c>
      <c r="J941" s="100">
        <f>ROUND(I941*E941,2)</f>
        <v/>
      </c>
    </row>
    <row r="942" hidden="1" outlineLevel="1" ht="14.25" customFormat="1" customHeight="1" s="71">
      <c r="A942" s="172" t="n">
        <v>794</v>
      </c>
      <c r="B942" s="96" t="inlineStr">
        <is>
          <t>Прайс из СД ОП</t>
        </is>
      </c>
      <c r="C942" s="171" t="inlineStr">
        <is>
          <t>Врезка прямая 300*600</t>
        </is>
      </c>
      <c r="D942" s="172" t="inlineStr">
        <is>
          <t>шт.</t>
        </is>
      </c>
      <c r="E942" s="98" t="n">
        <v>1</v>
      </c>
      <c r="F942" s="190" t="n">
        <v>127.72</v>
      </c>
      <c r="G942" s="100">
        <f>ROUND(F942*E942,2)</f>
        <v/>
      </c>
      <c r="H942" s="184">
        <f>G942/$G$1097</f>
        <v/>
      </c>
      <c r="I942" s="100">
        <f>ROUND(F942*Прил.10!$D$12,2)</f>
        <v/>
      </c>
      <c r="J942" s="100">
        <f>ROUND(I942*E942,2)</f>
        <v/>
      </c>
    </row>
    <row r="943" hidden="1" outlineLevel="1" ht="14.25" customFormat="1" customHeight="1" s="71">
      <c r="A943" s="172" t="n">
        <v>795</v>
      </c>
      <c r="B943" s="96" t="inlineStr">
        <is>
          <t>Прайс из СД ОП</t>
        </is>
      </c>
      <c r="C943" s="171" t="inlineStr">
        <is>
          <t>Капельная воронка HL21</t>
        </is>
      </c>
      <c r="D943" s="172" t="inlineStr">
        <is>
          <t>шт</t>
        </is>
      </c>
      <c r="E943" s="98" t="n">
        <v>1</v>
      </c>
      <c r="F943" s="190" t="n">
        <v>127.29</v>
      </c>
      <c r="G943" s="100">
        <f>ROUND(F943*E943,2)</f>
        <v/>
      </c>
      <c r="H943" s="184">
        <f>G943/$G$1097</f>
        <v/>
      </c>
      <c r="I943" s="100">
        <f>ROUND(F943*Прил.10!$D$12,2)</f>
        <v/>
      </c>
      <c r="J943" s="100">
        <f>ROUND(I943*E943,2)</f>
        <v/>
      </c>
    </row>
    <row r="944" hidden="1" outlineLevel="1" ht="14.25" customFormat="1" customHeight="1" s="71">
      <c r="A944" s="172" t="n">
        <v>796</v>
      </c>
      <c r="B944" s="96" t="inlineStr">
        <is>
          <t>Прайс из СД ОП</t>
        </is>
      </c>
      <c r="C944" s="171" t="inlineStr">
        <is>
          <t>Врезка прямая 500*250</t>
        </is>
      </c>
      <c r="D944" s="172" t="inlineStr">
        <is>
          <t>шт.</t>
        </is>
      </c>
      <c r="E944" s="98" t="n">
        <v>1</v>
      </c>
      <c r="F944" s="190" t="n">
        <v>126.88</v>
      </c>
      <c r="G944" s="100">
        <f>ROUND(F944*E944,2)</f>
        <v/>
      </c>
      <c r="H944" s="184">
        <f>G944/$G$1097</f>
        <v/>
      </c>
      <c r="I944" s="100">
        <f>ROUND(F944*Прил.10!$D$12,2)</f>
        <v/>
      </c>
      <c r="J944" s="100">
        <f>ROUND(I944*E944,2)</f>
        <v/>
      </c>
    </row>
    <row r="945" hidden="1" outlineLevel="1" ht="14.25" customFormat="1" customHeight="1" s="71">
      <c r="A945" s="172" t="n">
        <v>797</v>
      </c>
      <c r="B945" s="96" t="inlineStr">
        <is>
          <t>Прайс из СД ОП</t>
        </is>
      </c>
      <c r="C945" s="171" t="inlineStr">
        <is>
          <t>Переход. ф315/ф200</t>
        </is>
      </c>
      <c r="D945" s="172" t="inlineStr">
        <is>
          <t>шт.</t>
        </is>
      </c>
      <c r="E945" s="98" t="n">
        <v>1</v>
      </c>
      <c r="F945" s="190" t="n">
        <v>125.9</v>
      </c>
      <c r="G945" s="100">
        <f>ROUND(F945*E945,2)</f>
        <v/>
      </c>
      <c r="H945" s="184">
        <f>G945/$G$1097</f>
        <v/>
      </c>
      <c r="I945" s="100">
        <f>ROUND(F945*Прил.10!$D$12,2)</f>
        <v/>
      </c>
      <c r="J945" s="100">
        <f>ROUND(I945*E945,2)</f>
        <v/>
      </c>
    </row>
    <row r="946" hidden="1" outlineLevel="1" ht="38.25" customFormat="1" customHeight="1" s="71">
      <c r="A946" s="172" t="n">
        <v>798</v>
      </c>
      <c r="B946" s="96" t="inlineStr">
        <is>
          <t>18.1.09.08-1092</t>
        </is>
      </c>
      <c r="C946" s="171" t="inlineStr">
        <is>
          <t>Кран шаровой для воды и пара стандартный, присоединение ВР-ВР, с размером резьбы 1"</t>
        </is>
      </c>
      <c r="D946" s="172" t="inlineStr">
        <is>
          <t>шт</t>
        </is>
      </c>
      <c r="E946" s="98" t="n">
        <v>2</v>
      </c>
      <c r="F946" s="190" t="n">
        <v>62.93</v>
      </c>
      <c r="G946" s="100">
        <f>ROUND(F946*E946,2)</f>
        <v/>
      </c>
      <c r="H946" s="184">
        <f>G946/$G$1097</f>
        <v/>
      </c>
      <c r="I946" s="100">
        <f>ROUND(F946*Прил.10!$D$12,2)</f>
        <v/>
      </c>
      <c r="J946" s="100">
        <f>ROUND(I946*E946,2)</f>
        <v/>
      </c>
    </row>
    <row r="947" hidden="1" outlineLevel="1" ht="14.25" customFormat="1" customHeight="1" s="71">
      <c r="A947" s="172" t="n">
        <v>799</v>
      </c>
      <c r="B947" s="96" t="inlineStr">
        <is>
          <t>Прайс из СД ОП</t>
        </is>
      </c>
      <c r="C947" s="171" t="inlineStr">
        <is>
          <t>Переход. ф315/ф250</t>
        </is>
      </c>
      <c r="D947" s="172" t="inlineStr">
        <is>
          <t>шт.</t>
        </is>
      </c>
      <c r="E947" s="98" t="n">
        <v>1</v>
      </c>
      <c r="F947" s="190" t="n">
        <v>125.06</v>
      </c>
      <c r="G947" s="100">
        <f>ROUND(F947*E947,2)</f>
        <v/>
      </c>
      <c r="H947" s="184">
        <f>G947/$G$1097</f>
        <v/>
      </c>
      <c r="I947" s="100">
        <f>ROUND(F947*Прил.10!$D$12,2)</f>
        <v/>
      </c>
      <c r="J947" s="100">
        <f>ROUND(I947*E947,2)</f>
        <v/>
      </c>
    </row>
    <row r="948" hidden="1" outlineLevel="1" ht="14.25" customFormat="1" customHeight="1" s="71">
      <c r="A948" s="172" t="n">
        <v>800</v>
      </c>
      <c r="B948" s="96" t="inlineStr">
        <is>
          <t>Прайс из СД ОП</t>
        </is>
      </c>
      <c r="C948" s="171" t="inlineStr">
        <is>
          <t>Заглушка 450*400</t>
        </is>
      </c>
      <c r="D948" s="172" t="inlineStr">
        <is>
          <t>шт.</t>
        </is>
      </c>
      <c r="E948" s="98" t="n">
        <v>1</v>
      </c>
      <c r="F948" s="190" t="n">
        <v>123.8</v>
      </c>
      <c r="G948" s="100">
        <f>ROUND(F948*E948,2)</f>
        <v/>
      </c>
      <c r="H948" s="184">
        <f>G948/$G$1097</f>
        <v/>
      </c>
      <c r="I948" s="100">
        <f>ROUND(F948*Прил.10!$D$12,2)</f>
        <v/>
      </c>
      <c r="J948" s="100">
        <f>ROUND(I948*E948,2)</f>
        <v/>
      </c>
    </row>
    <row r="949" hidden="1" outlineLevel="1" ht="51" customFormat="1" customHeight="1" s="71">
      <c r="A949" s="172" t="n">
        <v>801</v>
      </c>
      <c r="B949" s="96" t="inlineStr">
        <is>
          <t>14.5.05.01-0012</t>
        </is>
      </c>
      <c r="C949" s="171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949" s="172" t="inlineStr">
        <is>
          <t>т</t>
        </is>
      </c>
      <c r="E949" s="98" t="n">
        <v>0.0070939</v>
      </c>
      <c r="F949" s="190" t="n">
        <v>16950</v>
      </c>
      <c r="G949" s="100">
        <f>ROUND(F949*E949,2)</f>
        <v/>
      </c>
      <c r="H949" s="184">
        <f>G949/$G$1097</f>
        <v/>
      </c>
      <c r="I949" s="100">
        <f>ROUND(F949*Прил.10!$D$12,2)</f>
        <v/>
      </c>
      <c r="J949" s="100">
        <f>ROUND(I949*E949,2)</f>
        <v/>
      </c>
    </row>
    <row r="950" hidden="1" outlineLevel="1" ht="25.5" customFormat="1" customHeight="1" s="71">
      <c r="A950" s="172" t="n">
        <v>802</v>
      </c>
      <c r="B950" s="96" t="inlineStr">
        <is>
          <t>18.1.10.10-0032</t>
        </is>
      </c>
      <c r="C950" s="171" t="inlineStr">
        <is>
          <t>Смесители для душевых установок СМ-Д-ШЛ с душевой сеткой на гибком шланге</t>
        </is>
      </c>
      <c r="D950" s="172" t="inlineStr">
        <is>
          <t>компл</t>
        </is>
      </c>
      <c r="E950" s="98" t="n">
        <v>1</v>
      </c>
      <c r="F950" s="190" t="n">
        <v>119.57</v>
      </c>
      <c r="G950" s="100">
        <f>ROUND(F950*E950,2)</f>
        <v/>
      </c>
      <c r="H950" s="184">
        <f>G950/$G$1097</f>
        <v/>
      </c>
      <c r="I950" s="100">
        <f>ROUND(F950*Прил.10!$D$12,2)</f>
        <v/>
      </c>
      <c r="J950" s="100">
        <f>ROUND(I950*E950,2)</f>
        <v/>
      </c>
    </row>
    <row r="951" hidden="1" outlineLevel="1" ht="14.25" customFormat="1" customHeight="1" s="71">
      <c r="A951" s="172" t="n">
        <v>803</v>
      </c>
      <c r="B951" s="96" t="inlineStr">
        <is>
          <t>Прайс из СД ОП</t>
        </is>
      </c>
      <c r="C951" s="171" t="inlineStr">
        <is>
          <t>Врезка прямая 450*450</t>
        </is>
      </c>
      <c r="D951" s="172" t="inlineStr">
        <is>
          <t>шт.</t>
        </is>
      </c>
      <c r="E951" s="98" t="n">
        <v>1</v>
      </c>
      <c r="F951" s="190" t="n">
        <v>119.18</v>
      </c>
      <c r="G951" s="100">
        <f>ROUND(F951*E951,2)</f>
        <v/>
      </c>
      <c r="H951" s="184">
        <f>G951/$G$1097</f>
        <v/>
      </c>
      <c r="I951" s="100">
        <f>ROUND(F951*Прил.10!$D$12,2)</f>
        <v/>
      </c>
      <c r="J951" s="100">
        <f>ROUND(I951*E951,2)</f>
        <v/>
      </c>
    </row>
    <row r="952" hidden="1" outlineLevel="1" ht="14.25" customFormat="1" customHeight="1" s="71">
      <c r="A952" s="172" t="n">
        <v>804</v>
      </c>
      <c r="B952" s="96" t="inlineStr">
        <is>
          <t>Прайс из СД ОП</t>
        </is>
      </c>
      <c r="C952" s="171" t="inlineStr">
        <is>
          <t>Переход. 400*300/400*200</t>
        </is>
      </c>
      <c r="D952" s="172" t="inlineStr">
        <is>
          <t>шт.</t>
        </is>
      </c>
      <c r="E952" s="98" t="n">
        <v>1</v>
      </c>
      <c r="F952" s="190" t="n">
        <v>117.36</v>
      </c>
      <c r="G952" s="100">
        <f>ROUND(F952*E952,2)</f>
        <v/>
      </c>
      <c r="H952" s="184">
        <f>G952/$G$1097</f>
        <v/>
      </c>
      <c r="I952" s="100">
        <f>ROUND(F952*Прил.10!$D$12,2)</f>
        <v/>
      </c>
      <c r="J952" s="100">
        <f>ROUND(I952*E952,2)</f>
        <v/>
      </c>
    </row>
    <row r="953" hidden="1" outlineLevel="1" ht="38.25" customFormat="1" customHeight="1" s="71">
      <c r="A953" s="172" t="n">
        <v>805</v>
      </c>
      <c r="B953" s="96" t="inlineStr">
        <is>
          <t>08.3.03.04-0032</t>
        </is>
      </c>
      <c r="C953" s="171" t="inlineStr">
        <is>
          <t>Проволока стальная низкоуглеродистая разного назначения оцинкованная, диаметр 0,55 мм</t>
        </is>
      </c>
      <c r="D953" s="172" t="inlineStr">
        <is>
          <t>т</t>
        </is>
      </c>
      <c r="E953" s="98" t="n">
        <v>0.007</v>
      </c>
      <c r="F953" s="190" t="n">
        <v>16700</v>
      </c>
      <c r="G953" s="100">
        <f>ROUND(F953*E953,2)</f>
        <v/>
      </c>
      <c r="H953" s="184">
        <f>G953/$G$1097</f>
        <v/>
      </c>
      <c r="I953" s="100">
        <f>ROUND(F953*Прил.10!$D$12,2)</f>
        <v/>
      </c>
      <c r="J953" s="100">
        <f>ROUND(I953*E953,2)</f>
        <v/>
      </c>
    </row>
    <row r="954" hidden="1" outlineLevel="1" ht="14.25" customFormat="1" customHeight="1" s="71">
      <c r="A954" s="172" t="n">
        <v>806</v>
      </c>
      <c r="B954" s="96" t="inlineStr">
        <is>
          <t>Прайс из СД ОП</t>
        </is>
      </c>
      <c r="C954" s="171" t="inlineStr">
        <is>
          <t>Отвод 60гр. ф160</t>
        </is>
      </c>
      <c r="D954" s="172" t="inlineStr">
        <is>
          <t>шт.</t>
        </is>
      </c>
      <c r="E954" s="98" t="n">
        <v>2</v>
      </c>
      <c r="F954" s="190" t="n">
        <v>57.84</v>
      </c>
      <c r="G954" s="100">
        <f>ROUND(F954*E954,2)</f>
        <v/>
      </c>
      <c r="H954" s="184">
        <f>G954/$G$1097</f>
        <v/>
      </c>
      <c r="I954" s="100">
        <f>ROUND(F954*Прил.10!$D$12,2)</f>
        <v/>
      </c>
      <c r="J954" s="100">
        <f>ROUND(I954*E954,2)</f>
        <v/>
      </c>
    </row>
    <row r="955" hidden="1" outlineLevel="1" ht="14.25" customFormat="1" customHeight="1" s="71">
      <c r="A955" s="172" t="n">
        <v>807</v>
      </c>
      <c r="B955" s="96" t="inlineStr">
        <is>
          <t>Прайс из СД ОП</t>
        </is>
      </c>
      <c r="C955" s="171" t="inlineStr">
        <is>
          <t>Врезка прямая 250*400</t>
        </is>
      </c>
      <c r="D955" s="172" t="inlineStr">
        <is>
          <t>шт.</t>
        </is>
      </c>
      <c r="E955" s="98" t="n">
        <v>1</v>
      </c>
      <c r="F955" s="190" t="n">
        <v>113.58</v>
      </c>
      <c r="G955" s="100">
        <f>ROUND(F955*E955,2)</f>
        <v/>
      </c>
      <c r="H955" s="184">
        <f>G955/$G$1097</f>
        <v/>
      </c>
      <c r="I955" s="100">
        <f>ROUND(F955*Прил.10!$D$12,2)</f>
        <v/>
      </c>
      <c r="J955" s="100">
        <f>ROUND(I955*E955,2)</f>
        <v/>
      </c>
    </row>
    <row r="956" hidden="1" outlineLevel="1" ht="25.5" customFormat="1" customHeight="1" s="71">
      <c r="A956" s="172" t="n">
        <v>808</v>
      </c>
      <c r="B956" s="96" t="inlineStr">
        <is>
          <t>01.7.15.06-0121</t>
        </is>
      </c>
      <c r="C956" s="171" t="inlineStr">
        <is>
          <t>Гвозди строительные с плоской головкой, размер 1,6х50 мм</t>
        </is>
      </c>
      <c r="D956" s="172" t="inlineStr">
        <is>
          <t>т</t>
        </is>
      </c>
      <c r="E956" s="98" t="n">
        <v>0.0132702</v>
      </c>
      <c r="F956" s="190" t="n">
        <v>8475</v>
      </c>
      <c r="G956" s="100">
        <f>ROUND(F956*E956,2)</f>
        <v/>
      </c>
      <c r="H956" s="184">
        <f>G956/$G$1097</f>
        <v/>
      </c>
      <c r="I956" s="100">
        <f>ROUND(F956*Прил.10!$D$12,2)</f>
        <v/>
      </c>
      <c r="J956" s="100">
        <f>ROUND(I956*E956,2)</f>
        <v/>
      </c>
    </row>
    <row r="957" hidden="1" outlineLevel="1" ht="14.25" customFormat="1" customHeight="1" s="71">
      <c r="A957" s="172" t="n">
        <v>809</v>
      </c>
      <c r="B957" s="96" t="inlineStr">
        <is>
          <t>Прайс из СД ОП</t>
        </is>
      </c>
      <c r="C957" s="171" t="inlineStr">
        <is>
          <t>Заглушка 450*350</t>
        </is>
      </c>
      <c r="D957" s="172" t="inlineStr">
        <is>
          <t>шт.</t>
        </is>
      </c>
      <c r="E957" s="98" t="n">
        <v>1</v>
      </c>
      <c r="F957" s="190" t="n">
        <v>111.2</v>
      </c>
      <c r="G957" s="100">
        <f>ROUND(F957*E957,2)</f>
        <v/>
      </c>
      <c r="H957" s="184">
        <f>G957/$G$1097</f>
        <v/>
      </c>
      <c r="I957" s="100">
        <f>ROUND(F957*Прил.10!$D$12,2)</f>
        <v/>
      </c>
      <c r="J957" s="100">
        <f>ROUND(I957*E957,2)</f>
        <v/>
      </c>
    </row>
    <row r="958" hidden="1" outlineLevel="1" ht="14.25" customFormat="1" customHeight="1" s="71">
      <c r="A958" s="172" t="n">
        <v>810</v>
      </c>
      <c r="B958" s="96" t="inlineStr">
        <is>
          <t>Прайс из СД ОП</t>
        </is>
      </c>
      <c r="C958" s="171" t="inlineStr">
        <is>
          <t>Заглушка 600*300</t>
        </is>
      </c>
      <c r="D958" s="172" t="inlineStr">
        <is>
          <t>шт.</t>
        </is>
      </c>
      <c r="E958" s="98" t="n">
        <v>1</v>
      </c>
      <c r="F958" s="190" t="n">
        <v>109.66</v>
      </c>
      <c r="G958" s="100">
        <f>ROUND(F958*E958,2)</f>
        <v/>
      </c>
      <c r="H958" s="184">
        <f>G958/$G$1097</f>
        <v/>
      </c>
      <c r="I958" s="100">
        <f>ROUND(F958*Прил.10!$D$12,2)</f>
        <v/>
      </c>
      <c r="J958" s="100">
        <f>ROUND(I958*E958,2)</f>
        <v/>
      </c>
    </row>
    <row r="959" hidden="1" outlineLevel="1" ht="25.5" customFormat="1" customHeight="1" s="71">
      <c r="A959" s="172" t="n">
        <v>811</v>
      </c>
      <c r="B959" s="96" t="inlineStr">
        <is>
          <t>10.3.02.03-0011</t>
        </is>
      </c>
      <c r="C959" s="171" t="inlineStr">
        <is>
          <t>Припои оловянно-свинцовые бессурьмянистые, марка ПОС30</t>
        </is>
      </c>
      <c r="D959" s="172" t="inlineStr">
        <is>
          <t>т</t>
        </is>
      </c>
      <c r="E959" s="98" t="n">
        <v>0.0015984</v>
      </c>
      <c r="F959" s="190" t="n">
        <v>68050</v>
      </c>
      <c r="G959" s="100">
        <f>ROUND(F959*E959,2)</f>
        <v/>
      </c>
      <c r="H959" s="184">
        <f>G959/$G$1097</f>
        <v/>
      </c>
      <c r="I959" s="100">
        <f>ROUND(F959*Прил.10!$D$12,2)</f>
        <v/>
      </c>
      <c r="J959" s="100">
        <f>ROUND(I959*E959,2)</f>
        <v/>
      </c>
    </row>
    <row r="960" hidden="1" outlineLevel="1" ht="14.25" customFormat="1" customHeight="1" s="71">
      <c r="A960" s="172" t="n">
        <v>812</v>
      </c>
      <c r="B960" s="96" t="inlineStr">
        <is>
          <t>Прайс из СД ОП</t>
        </is>
      </c>
      <c r="C960" s="171" t="inlineStr">
        <is>
          <t>Переход. 400*250/300*250</t>
        </is>
      </c>
      <c r="D960" s="172" t="inlineStr">
        <is>
          <t>шт.</t>
        </is>
      </c>
      <c r="E960" s="98" t="n">
        <v>1</v>
      </c>
      <c r="F960" s="190" t="n">
        <v>108.4</v>
      </c>
      <c r="G960" s="100">
        <f>ROUND(F960*E960,2)</f>
        <v/>
      </c>
      <c r="H960" s="184">
        <f>G960/$G$1097</f>
        <v/>
      </c>
      <c r="I960" s="100">
        <f>ROUND(F960*Прил.10!$D$12,2)</f>
        <v/>
      </c>
      <c r="J960" s="100">
        <f>ROUND(I960*E960,2)</f>
        <v/>
      </c>
    </row>
    <row r="961" hidden="1" outlineLevel="1" ht="14.25" customFormat="1" customHeight="1" s="71">
      <c r="A961" s="172" t="n">
        <v>813</v>
      </c>
      <c r="B961" s="96" t="inlineStr">
        <is>
          <t>Прайс из СД ОП</t>
        </is>
      </c>
      <c r="C961" s="171" t="inlineStr">
        <is>
          <t>Переход. 200*100/ф100</t>
        </is>
      </c>
      <c r="D961" s="172" t="inlineStr">
        <is>
          <t>шт.</t>
        </is>
      </c>
      <c r="E961" s="98" t="n">
        <v>1</v>
      </c>
      <c r="F961" s="190" t="n">
        <v>106.3</v>
      </c>
      <c r="G961" s="100">
        <f>ROUND(F961*E961,2)</f>
        <v/>
      </c>
      <c r="H961" s="184">
        <f>G961/$G$1097</f>
        <v/>
      </c>
      <c r="I961" s="100">
        <f>ROUND(F961*Прил.10!$D$12,2)</f>
        <v/>
      </c>
      <c r="J961" s="100">
        <f>ROUND(I961*E961,2)</f>
        <v/>
      </c>
    </row>
    <row r="962" hidden="1" outlineLevel="1" ht="14.25" customFormat="1" customHeight="1" s="71">
      <c r="A962" s="172" t="n">
        <v>814</v>
      </c>
      <c r="B962" s="96" t="inlineStr">
        <is>
          <t>01.7.10.05-0001</t>
        </is>
      </c>
      <c r="C962" s="171" t="inlineStr">
        <is>
          <t>Кокс молотый</t>
        </is>
      </c>
      <c r="D962" s="172" t="inlineStr">
        <is>
          <t>т</t>
        </is>
      </c>
      <c r="E962" s="98" t="n">
        <v>0.1042083</v>
      </c>
      <c r="F962" s="190" t="n">
        <v>1013.7</v>
      </c>
      <c r="G962" s="100">
        <f>ROUND(F962*E962,2)</f>
        <v/>
      </c>
      <c r="H962" s="184">
        <f>G962/$G$1097</f>
        <v/>
      </c>
      <c r="I962" s="100">
        <f>ROUND(F962*Прил.10!$D$12,2)</f>
        <v/>
      </c>
      <c r="J962" s="100">
        <f>ROUND(I962*E962,2)</f>
        <v/>
      </c>
    </row>
    <row r="963" hidden="1" outlineLevel="1" ht="14.25" customFormat="1" customHeight="1" s="71">
      <c r="A963" s="172" t="n">
        <v>815</v>
      </c>
      <c r="B963" s="96" t="inlineStr">
        <is>
          <t>Прайс из СД ОП</t>
        </is>
      </c>
      <c r="C963" s="171" t="inlineStr">
        <is>
          <t>Врезка прямая ф250</t>
        </is>
      </c>
      <c r="D963" s="172" t="inlineStr">
        <is>
          <t>шт.</t>
        </is>
      </c>
      <c r="E963" s="98" t="n">
        <v>2</v>
      </c>
      <c r="F963" s="190" t="n">
        <v>51.68</v>
      </c>
      <c r="G963" s="100">
        <f>ROUND(F963*E963,2)</f>
        <v/>
      </c>
      <c r="H963" s="184">
        <f>G963/$G$1097</f>
        <v/>
      </c>
      <c r="I963" s="100">
        <f>ROUND(F963*Прил.10!$D$12,2)</f>
        <v/>
      </c>
      <c r="J963" s="100">
        <f>ROUND(I963*E963,2)</f>
        <v/>
      </c>
    </row>
    <row r="964" hidden="1" outlineLevel="1" ht="38.25" customFormat="1" customHeight="1" s="71">
      <c r="A964" s="172" t="n">
        <v>816</v>
      </c>
      <c r="B964" s="96" t="inlineStr">
        <is>
          <t>01.7.15.14-0033</t>
        </is>
      </c>
      <c r="C964" s="171" t="inlineStr">
        <is>
          <t>Шурупы с острым концом, для крепления плит к деревянному или стальному каркасу 4,2/25 мм</t>
        </is>
      </c>
      <c r="D964" s="172" t="inlineStr">
        <is>
          <t>1000 шт</t>
        </is>
      </c>
      <c r="E964" s="98" t="n">
        <v>0.925528</v>
      </c>
      <c r="F964" s="190" t="n">
        <v>109.49</v>
      </c>
      <c r="G964" s="100">
        <f>ROUND(F964*E964,2)</f>
        <v/>
      </c>
      <c r="H964" s="184">
        <f>G964/$G$1097</f>
        <v/>
      </c>
      <c r="I964" s="100">
        <f>ROUND(F964*Прил.10!$D$12,2)</f>
        <v/>
      </c>
      <c r="J964" s="100">
        <f>ROUND(I964*E964,2)</f>
        <v/>
      </c>
    </row>
    <row r="965" hidden="1" outlineLevel="1" ht="14.25" customFormat="1" customHeight="1" s="71">
      <c r="A965" s="172" t="n">
        <v>817</v>
      </c>
      <c r="B965" s="96" t="inlineStr">
        <is>
          <t>01.7.20.08-0051</t>
        </is>
      </c>
      <c r="C965" s="171" t="inlineStr">
        <is>
          <t>Ветошь</t>
        </is>
      </c>
      <c r="D965" s="172" t="inlineStr">
        <is>
          <t>кг</t>
        </is>
      </c>
      <c r="E965" s="98" t="n">
        <v>54.104433</v>
      </c>
      <c r="F965" s="190" t="n">
        <v>1.82</v>
      </c>
      <c r="G965" s="100">
        <f>ROUND(F965*E965,2)</f>
        <v/>
      </c>
      <c r="H965" s="184">
        <f>G965/$G$1097</f>
        <v/>
      </c>
      <c r="I965" s="100">
        <f>ROUND(F965*Прил.10!$D$12,2)</f>
        <v/>
      </c>
      <c r="J965" s="100">
        <f>ROUND(I965*E965,2)</f>
        <v/>
      </c>
    </row>
    <row r="966" hidden="1" outlineLevel="1" ht="14.25" customFormat="1" customHeight="1" s="71">
      <c r="A966" s="172" t="n">
        <v>818</v>
      </c>
      <c r="B966" s="96" t="inlineStr">
        <is>
          <t>20.4.03.02-0021</t>
        </is>
      </c>
      <c r="C966" s="171" t="inlineStr">
        <is>
          <t>Суппорт Mosaic</t>
        </is>
      </c>
      <c r="D966" s="172" t="inlineStr">
        <is>
          <t>100 шт</t>
        </is>
      </c>
      <c r="E966" s="98" t="n">
        <v>0.07000000000000001</v>
      </c>
      <c r="F966" s="190" t="n">
        <v>1405.17</v>
      </c>
      <c r="G966" s="100">
        <f>ROUND(F966*E966,2)</f>
        <v/>
      </c>
      <c r="H966" s="184">
        <f>G966/$G$1097</f>
        <v/>
      </c>
      <c r="I966" s="100">
        <f>ROUND(F966*Прил.10!$D$12,2)</f>
        <v/>
      </c>
      <c r="J966" s="100">
        <f>ROUND(I966*E966,2)</f>
        <v/>
      </c>
    </row>
    <row r="967" hidden="1" outlineLevel="1" ht="63.75" customFormat="1" customHeight="1" s="71">
      <c r="A967" s="172" t="n">
        <v>819</v>
      </c>
      <c r="B967" s="96" t="inlineStr">
        <is>
          <t>24.3.02.01-0012</t>
        </is>
      </c>
      <c r="C967" s="171" t="inlineStr">
        <is>
          <t>Блок трубопровода полипропиленовый напорный с гильзами и креплениями для холодного и горячего водоснабжения, PPRS, SDR6, номинальное давление 2,0 МПа, размер 20х3,4 мм</t>
        </is>
      </c>
      <c r="D967" s="172" t="inlineStr">
        <is>
          <t>м</t>
        </is>
      </c>
      <c r="E967" s="98" t="n">
        <v>10</v>
      </c>
      <c r="F967" s="190" t="n">
        <v>9.789999999999999</v>
      </c>
      <c r="G967" s="100">
        <f>ROUND(F967*E967,2)</f>
        <v/>
      </c>
      <c r="H967" s="184">
        <f>G967/$G$1097</f>
        <v/>
      </c>
      <c r="I967" s="100">
        <f>ROUND(F967*Прил.10!$D$12,2)</f>
        <v/>
      </c>
      <c r="J967" s="100">
        <f>ROUND(I967*E967,2)</f>
        <v/>
      </c>
    </row>
    <row r="968" hidden="1" outlineLevel="1" ht="14.25" customFormat="1" customHeight="1" s="71">
      <c r="A968" s="172" t="n">
        <v>820</v>
      </c>
      <c r="B968" s="96" t="inlineStr">
        <is>
          <t>Прайс из СД ОП</t>
        </is>
      </c>
      <c r="C968" s="171" t="inlineStr">
        <is>
          <t>Заглушка 350*350</t>
        </is>
      </c>
      <c r="D968" s="172" t="inlineStr">
        <is>
          <t>шт.</t>
        </is>
      </c>
      <c r="E968" s="98" t="n">
        <v>1</v>
      </c>
      <c r="F968" s="190" t="n">
        <v>97.47</v>
      </c>
      <c r="G968" s="100">
        <f>ROUND(F968*E968,2)</f>
        <v/>
      </c>
      <c r="H968" s="184">
        <f>G968/$G$1097</f>
        <v/>
      </c>
      <c r="I968" s="100">
        <f>ROUND(F968*Прил.10!$D$12,2)</f>
        <v/>
      </c>
      <c r="J968" s="100">
        <f>ROUND(I968*E968,2)</f>
        <v/>
      </c>
    </row>
    <row r="969" hidden="1" outlineLevel="1" ht="14.25" customFormat="1" customHeight="1" s="71">
      <c r="A969" s="172" t="n">
        <v>821</v>
      </c>
      <c r="B969" s="96" t="inlineStr">
        <is>
          <t>20.2.01.05-0005</t>
        </is>
      </c>
      <c r="C969" s="171" t="inlineStr">
        <is>
          <t>Гильзы кабельные медные ГМ 16</t>
        </is>
      </c>
      <c r="D969" s="172" t="inlineStr">
        <is>
          <t>100 шт</t>
        </is>
      </c>
      <c r="E969" s="98" t="n">
        <v>0.675</v>
      </c>
      <c r="F969" s="190" t="n">
        <v>143</v>
      </c>
      <c r="G969" s="100">
        <f>ROUND(F969*E969,2)</f>
        <v/>
      </c>
      <c r="H969" s="184">
        <f>G969/$G$1097</f>
        <v/>
      </c>
      <c r="I969" s="100">
        <f>ROUND(F969*Прил.10!$D$12,2)</f>
        <v/>
      </c>
      <c r="J969" s="100">
        <f>ROUND(I969*E969,2)</f>
        <v/>
      </c>
    </row>
    <row r="970" hidden="1" outlineLevel="1" ht="38.25" customFormat="1" customHeight="1" s="71">
      <c r="A970" s="172" t="n">
        <v>822</v>
      </c>
      <c r="B970" s="96" t="inlineStr">
        <is>
          <t>19.1.01.01-0021</t>
        </is>
      </c>
      <c r="C970" s="171" t="inlineStr">
        <is>
          <t>Воздуховоды типа: ALUDUCT (POLAR BEAR) неизолированные гибкие диаметром 127 мм</t>
        </is>
      </c>
      <c r="D970" s="172" t="inlineStr">
        <is>
          <t>м2</t>
        </is>
      </c>
      <c r="E970" s="98" t="n">
        <v>1.414</v>
      </c>
      <c r="F970" s="190" t="n">
        <v>66.31</v>
      </c>
      <c r="G970" s="100">
        <f>ROUND(F970*E970,2)</f>
        <v/>
      </c>
      <c r="H970" s="184">
        <f>G970/$G$1097</f>
        <v/>
      </c>
      <c r="I970" s="100">
        <f>ROUND(F970*Прил.10!$D$12,2)</f>
        <v/>
      </c>
      <c r="J970" s="100">
        <f>ROUND(I970*E970,2)</f>
        <v/>
      </c>
    </row>
    <row r="971" hidden="1" outlineLevel="1" ht="25.5" customFormat="1" customHeight="1" s="71">
      <c r="A971" s="172" t="n">
        <v>823</v>
      </c>
      <c r="B971" s="96" t="inlineStr">
        <is>
          <t>10.1.02.02-0101</t>
        </is>
      </c>
      <c r="C971" s="171" t="inlineStr">
        <is>
          <t>Листы алюминиевые, марка АД1Н, толщина 0,5 мм</t>
        </is>
      </c>
      <c r="D971" s="172" t="inlineStr">
        <is>
          <t>кг</t>
        </is>
      </c>
      <c r="E971" s="98" t="n">
        <v>1.485</v>
      </c>
      <c r="F971" s="190" t="n">
        <v>60.23</v>
      </c>
      <c r="G971" s="100">
        <f>ROUND(F971*E971,2)</f>
        <v/>
      </c>
      <c r="H971" s="184">
        <f>G971/$G$1097</f>
        <v/>
      </c>
      <c r="I971" s="100">
        <f>ROUND(F971*Прил.10!$D$12,2)</f>
        <v/>
      </c>
      <c r="J971" s="100">
        <f>ROUND(I971*E971,2)</f>
        <v/>
      </c>
    </row>
    <row r="972" hidden="1" outlineLevel="1" ht="25.5" customFormat="1" customHeight="1" s="71">
      <c r="A972" s="172" t="n">
        <v>824</v>
      </c>
      <c r="B972" s="96" t="inlineStr">
        <is>
          <t>24.3.01.06-0045</t>
        </is>
      </c>
      <c r="C972" s="171" t="inlineStr">
        <is>
          <t>Трубы ПВХ, номинальный внутренний диаметр 40 мм</t>
        </is>
      </c>
      <c r="D972" s="172" t="inlineStr">
        <is>
          <t>м</t>
        </is>
      </c>
      <c r="E972" s="98" t="n">
        <v>18</v>
      </c>
      <c r="F972" s="190" t="n">
        <v>4.9</v>
      </c>
      <c r="G972" s="100">
        <f>ROUND(F972*E972,2)</f>
        <v/>
      </c>
      <c r="H972" s="184">
        <f>G972/$G$1097</f>
        <v/>
      </c>
      <c r="I972" s="100">
        <f>ROUND(F972*Прил.10!$D$12,2)</f>
        <v/>
      </c>
      <c r="J972" s="100">
        <f>ROUND(I972*E972,2)</f>
        <v/>
      </c>
    </row>
    <row r="973" hidden="1" outlineLevel="1" ht="14.25" customFormat="1" customHeight="1" s="71">
      <c r="A973" s="172" t="n">
        <v>825</v>
      </c>
      <c r="B973" s="96" t="inlineStr">
        <is>
          <t>Прайс из СД ОП</t>
        </is>
      </c>
      <c r="C973" s="171" t="inlineStr">
        <is>
          <t>Врезка прямая 200*200</t>
        </is>
      </c>
      <c r="D973" s="172" t="inlineStr">
        <is>
          <t>шт.</t>
        </is>
      </c>
      <c r="E973" s="98" t="n">
        <v>1</v>
      </c>
      <c r="F973" s="190" t="n">
        <v>85.70999999999999</v>
      </c>
      <c r="G973" s="100">
        <f>ROUND(F973*E973,2)</f>
        <v/>
      </c>
      <c r="H973" s="184">
        <f>G973/$G$1097</f>
        <v/>
      </c>
      <c r="I973" s="100">
        <f>ROUND(F973*Прил.10!$D$12,2)</f>
        <v/>
      </c>
      <c r="J973" s="100">
        <f>ROUND(I973*E973,2)</f>
        <v/>
      </c>
    </row>
    <row r="974" hidden="1" outlineLevel="1" ht="14.25" customFormat="1" customHeight="1" s="71">
      <c r="A974" s="172" t="n">
        <v>826</v>
      </c>
      <c r="B974" s="96" t="inlineStr">
        <is>
          <t>Прайс из СД ОП</t>
        </is>
      </c>
      <c r="C974" s="171" t="inlineStr">
        <is>
          <t>Заглушка 400*250</t>
        </is>
      </c>
      <c r="D974" s="172" t="inlineStr">
        <is>
          <t>шт.</t>
        </is>
      </c>
      <c r="E974" s="98" t="n">
        <v>1</v>
      </c>
      <c r="F974" s="190" t="n">
        <v>84.73</v>
      </c>
      <c r="G974" s="100">
        <f>ROUND(F974*E974,2)</f>
        <v/>
      </c>
      <c r="H974" s="184">
        <f>G974/$G$1097</f>
        <v/>
      </c>
      <c r="I974" s="100">
        <f>ROUND(F974*Прил.10!$D$12,2)</f>
        <v/>
      </c>
      <c r="J974" s="100">
        <f>ROUND(I974*E974,2)</f>
        <v/>
      </c>
    </row>
    <row r="975" hidden="1" outlineLevel="1" ht="38.25" customFormat="1" customHeight="1" s="71">
      <c r="A975" s="172" t="n">
        <v>827</v>
      </c>
      <c r="B975" s="96" t="inlineStr">
        <is>
          <t>12.2.07.05-0122</t>
        </is>
      </c>
      <c r="C975" s="171" t="inlineStr">
        <is>
          <t>Трубки теплоизоляционные из вспененного полиэтилена типа THERMAFLEX FRZ толщиной: 13 мм, диаметром 22 мм</t>
        </is>
      </c>
      <c r="D975" s="172" t="inlineStr">
        <is>
          <t>10 м</t>
        </is>
      </c>
      <c r="E975" s="98" t="n">
        <v>0.5</v>
      </c>
      <c r="F975" s="190" t="n">
        <v>168.7</v>
      </c>
      <c r="G975" s="100">
        <f>ROUND(F975*E975,2)</f>
        <v/>
      </c>
      <c r="H975" s="184">
        <f>G975/$G$1097</f>
        <v/>
      </c>
      <c r="I975" s="100">
        <f>ROUND(F975*Прил.10!$D$12,2)</f>
        <v/>
      </c>
      <c r="J975" s="100">
        <f>ROUND(I975*E975,2)</f>
        <v/>
      </c>
    </row>
    <row r="976" hidden="1" outlineLevel="1" ht="25.5" customFormat="1" customHeight="1" s="71">
      <c r="A976" s="172" t="n">
        <v>828</v>
      </c>
      <c r="B976" s="96" t="inlineStr">
        <is>
          <t>08.3.12.01-0030</t>
        </is>
      </c>
      <c r="C976" s="171" t="inlineStr">
        <is>
          <t>Балки двутавровые № 60, марка стали Ст6пс</t>
        </is>
      </c>
      <c r="D976" s="172" t="inlineStr">
        <is>
          <t>т</t>
        </is>
      </c>
      <c r="E976" s="98" t="n">
        <v>0.0179487</v>
      </c>
      <c r="F976" s="190" t="n">
        <v>4669.23</v>
      </c>
      <c r="G976" s="100">
        <f>ROUND(F976*E976,2)</f>
        <v/>
      </c>
      <c r="H976" s="184">
        <f>G976/$G$1097</f>
        <v/>
      </c>
      <c r="I976" s="100">
        <f>ROUND(F976*Прил.10!$D$12,2)</f>
        <v/>
      </c>
      <c r="J976" s="100">
        <f>ROUND(I976*E976,2)</f>
        <v/>
      </c>
    </row>
    <row r="977" hidden="1" outlineLevel="1" ht="14.25" customFormat="1" customHeight="1" s="71">
      <c r="A977" s="172" t="n">
        <v>829</v>
      </c>
      <c r="B977" s="96" t="inlineStr">
        <is>
          <t>20.2.01.05-0011</t>
        </is>
      </c>
      <c r="C977" s="171" t="inlineStr">
        <is>
          <t>Гильзы кабельные медные ГМ 120</t>
        </is>
      </c>
      <c r="D977" s="172" t="inlineStr">
        <is>
          <t>100 шт</t>
        </is>
      </c>
      <c r="E977" s="98" t="n">
        <v>0.06</v>
      </c>
      <c r="F977" s="190" t="n">
        <v>1333</v>
      </c>
      <c r="G977" s="100">
        <f>ROUND(F977*E977,2)</f>
        <v/>
      </c>
      <c r="H977" s="184">
        <f>G977/$G$1097</f>
        <v/>
      </c>
      <c r="I977" s="100">
        <f>ROUND(F977*Прил.10!$D$12,2)</f>
        <v/>
      </c>
      <c r="J977" s="100">
        <f>ROUND(I977*E977,2)</f>
        <v/>
      </c>
    </row>
    <row r="978" hidden="1" outlineLevel="1" ht="14.25" customFormat="1" customHeight="1" s="71">
      <c r="A978" s="172" t="n">
        <v>830</v>
      </c>
      <c r="B978" s="96" t="inlineStr">
        <is>
          <t>01.3.01.01-0010</t>
        </is>
      </c>
      <c r="C978" s="171" t="inlineStr">
        <is>
          <t>Бензин-растворитель</t>
        </is>
      </c>
      <c r="D978" s="172" t="inlineStr">
        <is>
          <t>кг</t>
        </is>
      </c>
      <c r="E978" s="98" t="n">
        <v>12.5334</v>
      </c>
      <c r="F978" s="190" t="n">
        <v>6.15</v>
      </c>
      <c r="G978" s="100">
        <f>ROUND(F978*E978,2)</f>
        <v/>
      </c>
      <c r="H978" s="184">
        <f>G978/$G$1097</f>
        <v/>
      </c>
      <c r="I978" s="100">
        <f>ROUND(F978*Прил.10!$D$12,2)</f>
        <v/>
      </c>
      <c r="J978" s="100">
        <f>ROUND(I978*E978,2)</f>
        <v/>
      </c>
    </row>
    <row r="979" hidden="1" outlineLevel="1" ht="14.25" customFormat="1" customHeight="1" s="71">
      <c r="A979" s="172" t="n">
        <v>831</v>
      </c>
      <c r="B979" s="96" t="inlineStr">
        <is>
          <t>14.5.09.04-0111</t>
        </is>
      </c>
      <c r="C979" s="171" t="inlineStr">
        <is>
          <t>Отвердитель № 1</t>
        </is>
      </c>
      <c r="D979" s="172" t="inlineStr">
        <is>
          <t>т</t>
        </is>
      </c>
      <c r="E979" s="98" t="n">
        <v>0.00112</v>
      </c>
      <c r="F979" s="190" t="n">
        <v>67872</v>
      </c>
      <c r="G979" s="100">
        <f>ROUND(F979*E979,2)</f>
        <v/>
      </c>
      <c r="H979" s="184">
        <f>G979/$G$1097</f>
        <v/>
      </c>
      <c r="I979" s="100">
        <f>ROUND(F979*Прил.10!$D$12,2)</f>
        <v/>
      </c>
      <c r="J979" s="100">
        <f>ROUND(I979*E979,2)</f>
        <v/>
      </c>
    </row>
    <row r="980" hidden="1" outlineLevel="1" ht="14.25" customFormat="1" customHeight="1" s="71">
      <c r="A980" s="172" t="n">
        <v>832</v>
      </c>
      <c r="B980" s="96" t="inlineStr">
        <is>
          <t>14.5.09.01-0001</t>
        </is>
      </c>
      <c r="C980" s="171" t="inlineStr">
        <is>
          <t>Ацетон технический, сорт I</t>
        </is>
      </c>
      <c r="D980" s="172" t="inlineStr">
        <is>
          <t>т</t>
        </is>
      </c>
      <c r="E980" s="98" t="n">
        <v>0.009746100000000001</v>
      </c>
      <c r="F980" s="190" t="n">
        <v>7716.7</v>
      </c>
      <c r="G980" s="100">
        <f>ROUND(F980*E980,2)</f>
        <v/>
      </c>
      <c r="H980" s="184">
        <f>G980/$G$1097</f>
        <v/>
      </c>
      <c r="I980" s="100">
        <f>ROUND(F980*Прил.10!$D$12,2)</f>
        <v/>
      </c>
      <c r="J980" s="100">
        <f>ROUND(I980*E980,2)</f>
        <v/>
      </c>
    </row>
    <row r="981" hidden="1" outlineLevel="1" ht="14.25" customFormat="1" customHeight="1" s="71">
      <c r="A981" s="172" t="n">
        <v>833</v>
      </c>
      <c r="B981" s="96" t="inlineStr">
        <is>
          <t>01.7.07.29-0031</t>
        </is>
      </c>
      <c r="C981" s="171" t="inlineStr">
        <is>
          <t>Каболка</t>
        </is>
      </c>
      <c r="D981" s="172" t="inlineStr">
        <is>
          <t>т</t>
        </is>
      </c>
      <c r="E981" s="98" t="n">
        <v>0.00243</v>
      </c>
      <c r="F981" s="190" t="n">
        <v>30030</v>
      </c>
      <c r="G981" s="100">
        <f>ROUND(F981*E981,2)</f>
        <v/>
      </c>
      <c r="H981" s="184">
        <f>G981/$G$1097</f>
        <v/>
      </c>
      <c r="I981" s="100">
        <f>ROUND(F981*Прил.10!$D$12,2)</f>
        <v/>
      </c>
      <c r="J981" s="100">
        <f>ROUND(I981*E981,2)</f>
        <v/>
      </c>
    </row>
    <row r="982" hidden="1" outlineLevel="1" ht="14.25" customFormat="1" customHeight="1" s="71">
      <c r="A982" s="172" t="n">
        <v>834</v>
      </c>
      <c r="B982" s="96" t="inlineStr">
        <is>
          <t>09.2.01.05-0001</t>
        </is>
      </c>
      <c r="C982" s="171" t="inlineStr">
        <is>
          <t>Гребенка несущая</t>
        </is>
      </c>
      <c r="D982" s="172" t="inlineStr">
        <is>
          <t>м</t>
        </is>
      </c>
      <c r="E982" s="98" t="n">
        <v>3.43</v>
      </c>
      <c r="F982" s="190" t="n">
        <v>20.47</v>
      </c>
      <c r="G982" s="100">
        <f>ROUND(F982*E982,2)</f>
        <v/>
      </c>
      <c r="H982" s="184">
        <f>G982/$G$1097</f>
        <v/>
      </c>
      <c r="I982" s="100">
        <f>ROUND(F982*Прил.10!$D$12,2)</f>
        <v/>
      </c>
      <c r="J982" s="100">
        <f>ROUND(I982*E982,2)</f>
        <v/>
      </c>
    </row>
    <row r="983" hidden="1" outlineLevel="1" ht="14.25" customFormat="1" customHeight="1" s="71">
      <c r="A983" s="172" t="n">
        <v>835</v>
      </c>
      <c r="B983" s="96" t="inlineStr">
        <is>
          <t>01.7.07.17-0001</t>
        </is>
      </c>
      <c r="C983" s="171" t="inlineStr">
        <is>
          <t>Аэросил А-175</t>
        </is>
      </c>
      <c r="D983" s="172" t="inlineStr">
        <is>
          <t>т</t>
        </is>
      </c>
      <c r="E983" s="98" t="n">
        <v>0.0007497</v>
      </c>
      <c r="F983" s="190" t="n">
        <v>90400</v>
      </c>
      <c r="G983" s="100">
        <f>ROUND(F983*E983,2)</f>
        <v/>
      </c>
      <c r="H983" s="184">
        <f>G983/$G$1097</f>
        <v/>
      </c>
      <c r="I983" s="100">
        <f>ROUND(F983*Прил.10!$D$12,2)</f>
        <v/>
      </c>
      <c r="J983" s="100">
        <f>ROUND(I983*E983,2)</f>
        <v/>
      </c>
    </row>
    <row r="984" hidden="1" outlineLevel="1" ht="14.25" customFormat="1" customHeight="1" s="71">
      <c r="A984" s="172" t="n">
        <v>836</v>
      </c>
      <c r="B984" s="96" t="inlineStr">
        <is>
          <t>14.5.11.01-0001</t>
        </is>
      </c>
      <c r="C984" s="171" t="inlineStr">
        <is>
          <t>Шпатлевка клеевая</t>
        </is>
      </c>
      <c r="D984" s="172" t="inlineStr">
        <is>
          <t>т</t>
        </is>
      </c>
      <c r="E984" s="98" t="n">
        <v>0.0153104</v>
      </c>
      <c r="F984" s="190" t="n">
        <v>4294</v>
      </c>
      <c r="G984" s="100">
        <f>ROUND(F984*E984,2)</f>
        <v/>
      </c>
      <c r="H984" s="184">
        <f>G984/$G$1097</f>
        <v/>
      </c>
      <c r="I984" s="100">
        <f>ROUND(F984*Прил.10!$D$12,2)</f>
        <v/>
      </c>
      <c r="J984" s="100">
        <f>ROUND(I984*E984,2)</f>
        <v/>
      </c>
    </row>
    <row r="985" hidden="1" outlineLevel="1" ht="14.25" customFormat="1" customHeight="1" s="71">
      <c r="A985" s="172" t="n">
        <v>837</v>
      </c>
      <c r="B985" s="96" t="inlineStr">
        <is>
          <t>01.7.20.04-0005</t>
        </is>
      </c>
      <c r="C985" s="171" t="inlineStr">
        <is>
          <t>Нитки швейные</t>
        </is>
      </c>
      <c r="D985" s="172" t="inlineStr">
        <is>
          <t>кг</t>
        </is>
      </c>
      <c r="E985" s="98" t="n">
        <v>0.4686</v>
      </c>
      <c r="F985" s="190" t="n">
        <v>133.05</v>
      </c>
      <c r="G985" s="100">
        <f>ROUND(F985*E985,2)</f>
        <v/>
      </c>
      <c r="H985" s="184">
        <f>G985/$G$1097</f>
        <v/>
      </c>
      <c r="I985" s="100">
        <f>ROUND(F985*Прил.10!$D$12,2)</f>
        <v/>
      </c>
      <c r="J985" s="100">
        <f>ROUND(I985*E985,2)</f>
        <v/>
      </c>
    </row>
    <row r="986" hidden="1" outlineLevel="1" ht="51" customFormat="1" customHeight="1" s="71">
      <c r="A986" s="172" t="n">
        <v>838</v>
      </c>
      <c r="B986" s="96" t="inlineStr">
        <is>
          <t>01.7.15.14-0042</t>
        </is>
      </c>
      <c r="C986" s="171" t="inlineStr">
        <is>
          <t>Шурупы самонарезающий прокалывающий, для крепления металлических профилей или листовых деталей 3,5/9,5 мм</t>
        </is>
      </c>
      <c r="D986" s="172" t="inlineStr">
        <is>
          <t>100 шт</t>
        </is>
      </c>
      <c r="E986" s="98" t="n">
        <v>30.305912</v>
      </c>
      <c r="F986" s="190" t="n">
        <v>2</v>
      </c>
      <c r="G986" s="100">
        <f>ROUND(F986*E986,2)</f>
        <v/>
      </c>
      <c r="H986" s="184">
        <f>G986/$G$1097</f>
        <v/>
      </c>
      <c r="I986" s="100">
        <f>ROUND(F986*Прил.10!$D$12,2)</f>
        <v/>
      </c>
      <c r="J986" s="100">
        <f>ROUND(I986*E986,2)</f>
        <v/>
      </c>
    </row>
    <row r="987" hidden="1" outlineLevel="1" ht="14.25" customFormat="1" customHeight="1" s="71">
      <c r="A987" s="172" t="n">
        <v>839</v>
      </c>
      <c r="B987" s="96" t="inlineStr">
        <is>
          <t>01.2.03.03-0062</t>
        </is>
      </c>
      <c r="C987" s="171" t="inlineStr">
        <is>
          <t>Мастика битумно-резиновая кровельная</t>
        </is>
      </c>
      <c r="D987" s="172" t="inlineStr">
        <is>
          <t>т</t>
        </is>
      </c>
      <c r="E987" s="98" t="n">
        <v>0.02952</v>
      </c>
      <c r="F987" s="190" t="n">
        <v>1995</v>
      </c>
      <c r="G987" s="100">
        <f>ROUND(F987*E987,2)</f>
        <v/>
      </c>
      <c r="H987" s="184">
        <f>G987/$G$1097</f>
        <v/>
      </c>
      <c r="I987" s="100">
        <f>ROUND(F987*Прил.10!$D$12,2)</f>
        <v/>
      </c>
      <c r="J987" s="100">
        <f>ROUND(I987*E987,2)</f>
        <v/>
      </c>
    </row>
    <row r="988" hidden="1" outlineLevel="1" ht="14.25" customFormat="1" customHeight="1" s="71">
      <c r="A988" s="172" t="n">
        <v>840</v>
      </c>
      <c r="B988" s="96" t="inlineStr">
        <is>
          <t>20.2.02.01-0019</t>
        </is>
      </c>
      <c r="C988" s="171" t="inlineStr">
        <is>
          <t>Втулки изолирующие</t>
        </is>
      </c>
      <c r="D988" s="172" t="inlineStr">
        <is>
          <t>1000 шт</t>
        </is>
      </c>
      <c r="E988" s="98" t="n">
        <v>0.21638</v>
      </c>
      <c r="F988" s="190" t="n">
        <v>270</v>
      </c>
      <c r="G988" s="100">
        <f>ROUND(F988*E988,2)</f>
        <v/>
      </c>
      <c r="H988" s="184">
        <f>G988/$G$1097</f>
        <v/>
      </c>
      <c r="I988" s="100">
        <f>ROUND(F988*Прил.10!$D$12,2)</f>
        <v/>
      </c>
      <c r="J988" s="100">
        <f>ROUND(I988*E988,2)</f>
        <v/>
      </c>
    </row>
    <row r="989" hidden="1" outlineLevel="1" ht="14.25" customFormat="1" customHeight="1" s="71">
      <c r="A989" s="172" t="n">
        <v>841</v>
      </c>
      <c r="B989" s="96" t="inlineStr">
        <is>
          <t>01.7.06.11-0013</t>
        </is>
      </c>
      <c r="C989" s="171" t="inlineStr">
        <is>
          <t>Лента уплотнительная шириной 70 мм</t>
        </is>
      </c>
      <c r="D989" s="172" t="inlineStr">
        <is>
          <t>м</t>
        </is>
      </c>
      <c r="E989" s="98" t="n">
        <v>52.37</v>
      </c>
      <c r="F989" s="190" t="n">
        <v>1.09</v>
      </c>
      <c r="G989" s="100">
        <f>ROUND(F989*E989,2)</f>
        <v/>
      </c>
      <c r="H989" s="184">
        <f>G989/$G$1097</f>
        <v/>
      </c>
      <c r="I989" s="100">
        <f>ROUND(F989*Прил.10!$D$12,2)</f>
        <v/>
      </c>
      <c r="J989" s="100">
        <f>ROUND(I989*E989,2)</f>
        <v/>
      </c>
    </row>
    <row r="990" hidden="1" outlineLevel="1" ht="25.5" customFormat="1" customHeight="1" s="71">
      <c r="A990" s="172" t="n">
        <v>842</v>
      </c>
      <c r="B990" s="96" t="inlineStr">
        <is>
          <t>08.3.03.05-0002</t>
        </is>
      </c>
      <c r="C990" s="171" t="inlineStr">
        <is>
          <t>Проволока канатная оцинкованная, диаметр 3 мм</t>
        </is>
      </c>
      <c r="D990" s="172" t="inlineStr">
        <is>
          <t>т</t>
        </is>
      </c>
      <c r="E990" s="98" t="n">
        <v>0.0067068</v>
      </c>
      <c r="F990" s="190" t="n">
        <v>8190</v>
      </c>
      <c r="G990" s="100">
        <f>ROUND(F990*E990,2)</f>
        <v/>
      </c>
      <c r="H990" s="184">
        <f>G990/$G$1097</f>
        <v/>
      </c>
      <c r="I990" s="100">
        <f>ROUND(F990*Прил.10!$D$12,2)</f>
        <v/>
      </c>
      <c r="J990" s="100">
        <f>ROUND(I990*E990,2)</f>
        <v/>
      </c>
    </row>
    <row r="991" hidden="1" outlineLevel="1" ht="14.25" customFormat="1" customHeight="1" s="71">
      <c r="A991" s="172" t="n">
        <v>843</v>
      </c>
      <c r="B991" s="96" t="inlineStr">
        <is>
          <t>01.7.12.16-0021</t>
        </is>
      </c>
      <c r="C991" s="171" t="inlineStr">
        <is>
          <t>Геоткань</t>
        </is>
      </c>
      <c r="D991" s="172" t="inlineStr">
        <is>
          <t>м2</t>
        </is>
      </c>
      <c r="E991" s="98" t="n">
        <v>1.68732</v>
      </c>
      <c r="F991" s="190" t="n">
        <v>32.3</v>
      </c>
      <c r="G991" s="100">
        <f>ROUND(F991*E991,2)</f>
        <v/>
      </c>
      <c r="H991" s="184">
        <f>G991/$G$1097</f>
        <v/>
      </c>
      <c r="I991" s="100">
        <f>ROUND(F991*Прил.10!$D$12,2)</f>
        <v/>
      </c>
      <c r="J991" s="100">
        <f>ROUND(I991*E991,2)</f>
        <v/>
      </c>
    </row>
    <row r="992" hidden="1" outlineLevel="1" ht="14.25" customFormat="1" customHeight="1" s="71">
      <c r="A992" s="172" t="n">
        <v>844</v>
      </c>
      <c r="B992" s="96" t="inlineStr">
        <is>
          <t>20.5.04.10-0011</t>
        </is>
      </c>
      <c r="C992" s="171" t="inlineStr">
        <is>
          <t>Сжимы соединительные</t>
        </is>
      </c>
      <c r="D992" s="172" t="inlineStr">
        <is>
          <t>100 шт</t>
        </is>
      </c>
      <c r="E992" s="98" t="n">
        <v>0.5406</v>
      </c>
      <c r="F992" s="190" t="n">
        <v>100</v>
      </c>
      <c r="G992" s="100">
        <f>ROUND(F992*E992,2)</f>
        <v/>
      </c>
      <c r="H992" s="184">
        <f>G992/$G$1097</f>
        <v/>
      </c>
      <c r="I992" s="100">
        <f>ROUND(F992*Прил.10!$D$12,2)</f>
        <v/>
      </c>
      <c r="J992" s="100">
        <f>ROUND(I992*E992,2)</f>
        <v/>
      </c>
    </row>
    <row r="993" hidden="1" outlineLevel="1" ht="51" customFormat="1" customHeight="1" s="71">
      <c r="A993" s="172" t="n">
        <v>845</v>
      </c>
      <c r="B993" s="96" t="inlineStr">
        <is>
          <t>08.2.02.11-0007</t>
        </is>
      </c>
      <c r="C993" s="1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993" s="172" t="inlineStr">
        <is>
          <t>10 м</t>
        </is>
      </c>
      <c r="E993" s="98" t="n">
        <v>1.0458185</v>
      </c>
      <c r="F993" s="190" t="n">
        <v>50.24</v>
      </c>
      <c r="G993" s="100">
        <f>ROUND(F993*E993,2)</f>
        <v/>
      </c>
      <c r="H993" s="184">
        <f>G993/$G$1097</f>
        <v/>
      </c>
      <c r="I993" s="100">
        <f>ROUND(F993*Прил.10!$D$12,2)</f>
        <v/>
      </c>
      <c r="J993" s="100">
        <f>ROUND(I993*E993,2)</f>
        <v/>
      </c>
    </row>
    <row r="994" hidden="1" outlineLevel="1" ht="14.25" customFormat="1" customHeight="1" s="71">
      <c r="A994" s="172" t="n">
        <v>846</v>
      </c>
      <c r="B994" s="96" t="inlineStr">
        <is>
          <t>14.4.04.09-0017</t>
        </is>
      </c>
      <c r="C994" s="171" t="inlineStr">
        <is>
          <t>Эмаль ХВ-124, защитная, зеленая</t>
        </is>
      </c>
      <c r="D994" s="172" t="inlineStr">
        <is>
          <t>т</t>
        </is>
      </c>
      <c r="E994" s="98" t="n">
        <v>0.00181</v>
      </c>
      <c r="F994" s="190" t="n">
        <v>28300.4</v>
      </c>
      <c r="G994" s="100">
        <f>ROUND(F994*E994,2)</f>
        <v/>
      </c>
      <c r="H994" s="184">
        <f>G994/$G$1097</f>
        <v/>
      </c>
      <c r="I994" s="100">
        <f>ROUND(F994*Прил.10!$D$12,2)</f>
        <v/>
      </c>
      <c r="J994" s="100">
        <f>ROUND(I994*E994,2)</f>
        <v/>
      </c>
    </row>
    <row r="995" hidden="1" outlineLevel="1" ht="25.5" customFormat="1" customHeight="1" s="71">
      <c r="A995" s="172" t="n">
        <v>847</v>
      </c>
      <c r="B995" s="96" t="inlineStr">
        <is>
          <t>01.1.02.08-0002</t>
        </is>
      </c>
      <c r="C995" s="171" t="inlineStr">
        <is>
          <t>Прокладки из паронита ПМБ, толщина 1 мм, диаметр 100 мм</t>
        </is>
      </c>
      <c r="D995" s="172" t="inlineStr">
        <is>
          <t>1000 шт</t>
        </is>
      </c>
      <c r="E995" s="98" t="n">
        <v>0.008999999999999999</v>
      </c>
      <c r="F995" s="190" t="n">
        <v>5650</v>
      </c>
      <c r="G995" s="100">
        <f>ROUND(F995*E995,2)</f>
        <v/>
      </c>
      <c r="H995" s="184">
        <f>G995/$G$1097</f>
        <v/>
      </c>
      <c r="I995" s="100">
        <f>ROUND(F995*Прил.10!$D$12,2)</f>
        <v/>
      </c>
      <c r="J995" s="100">
        <f>ROUND(I995*E995,2)</f>
        <v/>
      </c>
    </row>
    <row r="996" hidden="1" outlineLevel="1" ht="25.5" customFormat="1" customHeight="1" s="71">
      <c r="A996" s="172" t="n">
        <v>848</v>
      </c>
      <c r="B996" s="96" t="inlineStr">
        <is>
          <t>01.3.01.06-0050</t>
        </is>
      </c>
      <c r="C996" s="171" t="inlineStr">
        <is>
          <t>Смазка универсальная тугоплавкая УТ (консталин жировой)</t>
        </is>
      </c>
      <c r="D996" s="172" t="inlineStr">
        <is>
          <t>т</t>
        </is>
      </c>
      <c r="E996" s="98" t="n">
        <v>0.002847</v>
      </c>
      <c r="F996" s="190" t="n">
        <v>17500</v>
      </c>
      <c r="G996" s="100">
        <f>ROUND(F996*E996,2)</f>
        <v/>
      </c>
      <c r="H996" s="184">
        <f>G996/$G$1097</f>
        <v/>
      </c>
      <c r="I996" s="100">
        <f>ROUND(F996*Прил.10!$D$12,2)</f>
        <v/>
      </c>
      <c r="J996" s="100">
        <f>ROUND(I996*E996,2)</f>
        <v/>
      </c>
    </row>
    <row r="997" hidden="1" outlineLevel="1" ht="14.25" customFormat="1" customHeight="1" s="71">
      <c r="A997" s="172" t="n">
        <v>849</v>
      </c>
      <c r="B997" s="96" t="inlineStr">
        <is>
          <t>09.2.01.05-0091</t>
        </is>
      </c>
      <c r="C997" s="171" t="inlineStr">
        <is>
          <t>Уголок декоративный (пристенный)</t>
        </is>
      </c>
      <c r="D997" s="172" t="inlineStr">
        <is>
          <t>м</t>
        </is>
      </c>
      <c r="E997" s="98" t="n">
        <v>7.84</v>
      </c>
      <c r="F997" s="190" t="n">
        <v>6.28</v>
      </c>
      <c r="G997" s="100">
        <f>ROUND(F997*E997,2)</f>
        <v/>
      </c>
      <c r="H997" s="184">
        <f>G997/$G$1097</f>
        <v/>
      </c>
      <c r="I997" s="100">
        <f>ROUND(F997*Прил.10!$D$12,2)</f>
        <v/>
      </c>
      <c r="J997" s="100">
        <f>ROUND(I997*E997,2)</f>
        <v/>
      </c>
    </row>
    <row r="998" hidden="1" outlineLevel="1" ht="14.25" customFormat="1" customHeight="1" s="71">
      <c r="A998" s="172" t="n">
        <v>850</v>
      </c>
      <c r="B998" s="96" t="inlineStr">
        <is>
          <t>20.2.01.05-0009</t>
        </is>
      </c>
      <c r="C998" s="171" t="inlineStr">
        <is>
          <t>Гильзы кабельные медные ГМ 70</t>
        </is>
      </c>
      <c r="D998" s="172" t="inlineStr">
        <is>
          <t>100 шт</t>
        </is>
      </c>
      <c r="E998" s="98" t="n">
        <v>0.1</v>
      </c>
      <c r="F998" s="190" t="n">
        <v>491</v>
      </c>
      <c r="G998" s="100">
        <f>ROUND(F998*E998,2)</f>
        <v/>
      </c>
      <c r="H998" s="184">
        <f>G998/$G$1097</f>
        <v/>
      </c>
      <c r="I998" s="100">
        <f>ROUND(F998*Прил.10!$D$12,2)</f>
        <v/>
      </c>
      <c r="J998" s="100">
        <f>ROUND(I998*E998,2)</f>
        <v/>
      </c>
    </row>
    <row r="999" hidden="1" outlineLevel="1" ht="25.5" customFormat="1" customHeight="1" s="71">
      <c r="A999" s="172" t="n">
        <v>851</v>
      </c>
      <c r="B999" s="96" t="inlineStr">
        <is>
          <t>24.3.04.01-0011</t>
        </is>
      </c>
      <c r="C999" s="171" t="inlineStr">
        <is>
          <t>Трубы винипластовые, номинальный внутренний диаметр 16 мм</t>
        </is>
      </c>
      <c r="D999" s="172" t="inlineStr">
        <is>
          <t>м</t>
        </is>
      </c>
      <c r="E999" s="98" t="n">
        <v>10</v>
      </c>
      <c r="F999" s="190" t="n">
        <v>4.86</v>
      </c>
      <c r="G999" s="100">
        <f>ROUND(F999*E999,2)</f>
        <v/>
      </c>
      <c r="H999" s="184">
        <f>G999/$G$1097</f>
        <v/>
      </c>
      <c r="I999" s="100">
        <f>ROUND(F999*Прил.10!$D$12,2)</f>
        <v/>
      </c>
      <c r="J999" s="100">
        <f>ROUND(I999*E999,2)</f>
        <v/>
      </c>
    </row>
    <row r="1000" hidden="1" outlineLevel="1" ht="14.25" customFormat="1" customHeight="1" s="71">
      <c r="A1000" s="172" t="n">
        <v>852</v>
      </c>
      <c r="B1000" s="96" t="inlineStr">
        <is>
          <t>Прайс из СД ОП</t>
        </is>
      </c>
      <c r="C1000" s="171" t="inlineStr">
        <is>
          <t>Заглушка ф250</t>
        </is>
      </c>
      <c r="D1000" s="172" t="inlineStr">
        <is>
          <t>шт.</t>
        </is>
      </c>
      <c r="E1000" s="98" t="n">
        <v>1</v>
      </c>
      <c r="F1000" s="190" t="n">
        <v>47.9</v>
      </c>
      <c r="G1000" s="100">
        <f>ROUND(F1000*E1000,2)</f>
        <v/>
      </c>
      <c r="H1000" s="184">
        <f>G1000/$G$1097</f>
        <v/>
      </c>
      <c r="I1000" s="100">
        <f>ROUND(F1000*Прил.10!$D$12,2)</f>
        <v/>
      </c>
      <c r="J1000" s="100">
        <f>ROUND(I1000*E1000,2)</f>
        <v/>
      </c>
    </row>
    <row r="1001" hidden="1" outlineLevel="1" ht="14.25" customFormat="1" customHeight="1" s="71">
      <c r="A1001" s="172" t="n">
        <v>853</v>
      </c>
      <c r="B1001" s="96" t="inlineStr">
        <is>
          <t>20.2.01.05-0012</t>
        </is>
      </c>
      <c r="C1001" s="171" t="inlineStr">
        <is>
          <t>Гильзы кабельные медные ГМ 150</t>
        </is>
      </c>
      <c r="D1001" s="172" t="inlineStr">
        <is>
          <t>100 шт</t>
        </is>
      </c>
      <c r="E1001" s="98" t="n">
        <v>0.025</v>
      </c>
      <c r="F1001" s="190" t="n">
        <v>1787</v>
      </c>
      <c r="G1001" s="100">
        <f>ROUND(F1001*E1001,2)</f>
        <v/>
      </c>
      <c r="H1001" s="184">
        <f>G1001/$G$1097</f>
        <v/>
      </c>
      <c r="I1001" s="100">
        <f>ROUND(F1001*Прил.10!$D$12,2)</f>
        <v/>
      </c>
      <c r="J1001" s="100">
        <f>ROUND(I1001*E1001,2)</f>
        <v/>
      </c>
    </row>
    <row r="1002" hidden="1" outlineLevel="1" ht="25.5" customFormat="1" customHeight="1" s="71">
      <c r="A1002" s="172" t="n">
        <v>854</v>
      </c>
      <c r="B1002" s="96" t="inlineStr">
        <is>
          <t>03.2.02.11-0001</t>
        </is>
      </c>
      <c r="C1002" s="171" t="inlineStr">
        <is>
          <t>Цемент для приготовления раствора в построечных условиях</t>
        </is>
      </c>
      <c r="D1002" s="172" t="inlineStr">
        <is>
          <t>т</t>
        </is>
      </c>
      <c r="E1002" s="98" t="n">
        <v>0.14634</v>
      </c>
      <c r="F1002" s="190" t="n">
        <v>300</v>
      </c>
      <c r="G1002" s="100">
        <f>ROUND(F1002*E1002,2)</f>
        <v/>
      </c>
      <c r="H1002" s="184">
        <f>G1002/$G$1097</f>
        <v/>
      </c>
      <c r="I1002" s="100">
        <f>ROUND(F1002*Прил.10!$D$12,2)</f>
        <v/>
      </c>
      <c r="J1002" s="100">
        <f>ROUND(I1002*E1002,2)</f>
        <v/>
      </c>
    </row>
    <row r="1003" hidden="1" outlineLevel="1" ht="14.25" customFormat="1" customHeight="1" s="71">
      <c r="A1003" s="172" t="n">
        <v>855</v>
      </c>
      <c r="B1003" s="96" t="inlineStr">
        <is>
          <t>22.2.02.11-0051</t>
        </is>
      </c>
      <c r="C1003" s="171" t="inlineStr">
        <is>
          <t>Гайки установочные заземляющие</t>
        </is>
      </c>
      <c r="D1003" s="172" t="inlineStr">
        <is>
          <t>100 шт</t>
        </is>
      </c>
      <c r="E1003" s="98" t="n">
        <v>0.4865</v>
      </c>
      <c r="F1003" s="190" t="n">
        <v>88.5</v>
      </c>
      <c r="G1003" s="100">
        <f>ROUND(F1003*E1003,2)</f>
        <v/>
      </c>
      <c r="H1003" s="184">
        <f>G1003/$G$1097</f>
        <v/>
      </c>
      <c r="I1003" s="100">
        <f>ROUND(F1003*Прил.10!$D$12,2)</f>
        <v/>
      </c>
      <c r="J1003" s="100">
        <f>ROUND(I1003*E1003,2)</f>
        <v/>
      </c>
    </row>
    <row r="1004" hidden="1" outlineLevel="1" ht="51" customFormat="1" customHeight="1" s="71">
      <c r="A1004" s="172" t="n">
        <v>856</v>
      </c>
      <c r="B1004" s="96" t="inlineStr">
        <is>
          <t>18.2.06.09-0005</t>
        </is>
      </c>
      <c r="C1004" s="171" t="inlineStr">
        <is>
          <t>Сифоны полимерные, бутылочные унифицированные с выпуском и вертикальным отводом для моек и умывальников</t>
        </is>
      </c>
      <c r="D1004" s="172" t="inlineStr">
        <is>
          <t>компл</t>
        </is>
      </c>
      <c r="E1004" s="98" t="n">
        <v>2</v>
      </c>
      <c r="F1004" s="190" t="n">
        <v>20.95</v>
      </c>
      <c r="G1004" s="100">
        <f>ROUND(F1004*E1004,2)</f>
        <v/>
      </c>
      <c r="H1004" s="184">
        <f>G1004/$G$1097</f>
        <v/>
      </c>
      <c r="I1004" s="100">
        <f>ROUND(F1004*Прил.10!$D$12,2)</f>
        <v/>
      </c>
      <c r="J1004" s="100">
        <f>ROUND(I1004*E1004,2)</f>
        <v/>
      </c>
    </row>
    <row r="1005" hidden="1" outlineLevel="1" ht="14.25" customFormat="1" customHeight="1" s="71">
      <c r="A1005" s="172" t="n">
        <v>857</v>
      </c>
      <c r="B1005" s="96" t="inlineStr">
        <is>
          <t>01.7.07.20-0002</t>
        </is>
      </c>
      <c r="C1005" s="171" t="inlineStr">
        <is>
          <t>Тальк молотый, сорт I</t>
        </is>
      </c>
      <c r="D1005" s="172" t="inlineStr">
        <is>
          <t>т</t>
        </is>
      </c>
      <c r="E1005" s="98" t="n">
        <v>0.022843</v>
      </c>
      <c r="F1005" s="190" t="n">
        <v>1820</v>
      </c>
      <c r="G1005" s="100">
        <f>ROUND(F1005*E1005,2)</f>
        <v/>
      </c>
      <c r="H1005" s="184">
        <f>G1005/$G$1097</f>
        <v/>
      </c>
      <c r="I1005" s="100">
        <f>ROUND(F1005*Прил.10!$D$12,2)</f>
        <v/>
      </c>
      <c r="J1005" s="100">
        <f>ROUND(I1005*E1005,2)</f>
        <v/>
      </c>
    </row>
    <row r="1006" hidden="1" outlineLevel="1" ht="38.25" customFormat="1" customHeight="1" s="71">
      <c r="A1006" s="172" t="n">
        <v>858</v>
      </c>
      <c r="B1006" s="96" t="inlineStr">
        <is>
          <t>19.1.01.01-0022</t>
        </is>
      </c>
      <c r="C1006" s="171" t="inlineStr">
        <is>
          <t>Воздуховоды типа: ALUDUCT (POLAR BEAR) неизолированные гибкие диаметром 160 мм</t>
        </is>
      </c>
      <c r="D1006" s="172" t="inlineStr">
        <is>
          <t>м2</t>
        </is>
      </c>
      <c r="E1006" s="98" t="n">
        <v>0.60288</v>
      </c>
      <c r="F1006" s="190" t="n">
        <v>67.95</v>
      </c>
      <c r="G1006" s="100">
        <f>ROUND(F1006*E1006,2)</f>
        <v/>
      </c>
      <c r="H1006" s="184">
        <f>G1006/$G$1097</f>
        <v/>
      </c>
      <c r="I1006" s="100">
        <f>ROUND(F1006*Прил.10!$D$12,2)</f>
        <v/>
      </c>
      <c r="J1006" s="100">
        <f>ROUND(I1006*E1006,2)</f>
        <v/>
      </c>
    </row>
    <row r="1007" hidden="1" outlineLevel="1" ht="14.25" customFormat="1" customHeight="1" s="71">
      <c r="A1007" s="172" t="n">
        <v>859</v>
      </c>
      <c r="B1007" s="96" t="inlineStr">
        <is>
          <t>14.5.01.07-1000</t>
        </is>
      </c>
      <c r="C1007" s="171" t="inlineStr">
        <is>
          <t>Герметик клей силиконовый</t>
        </is>
      </c>
      <c r="D1007" s="172" t="inlineStr">
        <is>
          <t>л</t>
        </is>
      </c>
      <c r="E1007" s="98" t="n">
        <v>0.31</v>
      </c>
      <c r="F1007" s="190" t="n">
        <v>131.35</v>
      </c>
      <c r="G1007" s="100">
        <f>ROUND(F1007*E1007,2)</f>
        <v/>
      </c>
      <c r="H1007" s="184">
        <f>G1007/$G$1097</f>
        <v/>
      </c>
      <c r="I1007" s="100">
        <f>ROUND(F1007*Прил.10!$D$12,2)</f>
        <v/>
      </c>
      <c r="J1007" s="100">
        <f>ROUND(I1007*E1007,2)</f>
        <v/>
      </c>
    </row>
    <row r="1008" hidden="1" outlineLevel="1" ht="14.25" customFormat="1" customHeight="1" s="71">
      <c r="A1008" s="172" t="n">
        <v>860</v>
      </c>
      <c r="B1008" s="96" t="inlineStr">
        <is>
          <t>Прайс из СД ОП</t>
        </is>
      </c>
      <c r="C1008" s="171" t="inlineStr">
        <is>
          <t>Заглушка 200</t>
        </is>
      </c>
      <c r="D1008" s="172" t="inlineStr">
        <is>
          <t>шт.</t>
        </is>
      </c>
      <c r="E1008" s="98" t="n">
        <v>1</v>
      </c>
      <c r="F1008" s="190" t="n">
        <v>39.07</v>
      </c>
      <c r="G1008" s="100">
        <f>ROUND(F1008*E1008,2)</f>
        <v/>
      </c>
      <c r="H1008" s="184">
        <f>G1008/$G$1097</f>
        <v/>
      </c>
      <c r="I1008" s="100">
        <f>ROUND(F1008*Прил.10!$D$12,2)</f>
        <v/>
      </c>
      <c r="J1008" s="100">
        <f>ROUND(I1008*E1008,2)</f>
        <v/>
      </c>
    </row>
    <row r="1009" hidden="1" outlineLevel="1" ht="38.25" customFormat="1" customHeight="1" s="71">
      <c r="A1009" s="172" t="n">
        <v>861</v>
      </c>
      <c r="B1009" s="96" t="inlineStr">
        <is>
          <t>21.2.01.02-0141</t>
        </is>
      </c>
      <c r="C1009" s="171" t="inlineStr">
        <is>
          <t>Провод неизолированный для воздушных линий электропередачи медные, марка М, сечение 4 мм2</t>
        </is>
      </c>
      <c r="D1009" s="172" t="inlineStr">
        <is>
          <t>т</t>
        </is>
      </c>
      <c r="E1009" s="98" t="n">
        <v>0.0003978</v>
      </c>
      <c r="F1009" s="190" t="n">
        <v>96440</v>
      </c>
      <c r="G1009" s="100">
        <f>ROUND(F1009*E1009,2)</f>
        <v/>
      </c>
      <c r="H1009" s="184">
        <f>G1009/$G$1097</f>
        <v/>
      </c>
      <c r="I1009" s="100">
        <f>ROUND(F1009*Прил.10!$D$12,2)</f>
        <v/>
      </c>
      <c r="J1009" s="100">
        <f>ROUND(I1009*E1009,2)</f>
        <v/>
      </c>
    </row>
    <row r="1010" hidden="1" outlineLevel="1" ht="25.5" customFormat="1" customHeight="1" s="71">
      <c r="A1010" s="172" t="n">
        <v>862</v>
      </c>
      <c r="B1010" s="96" t="inlineStr">
        <is>
          <t>18.1.10.08-0001</t>
        </is>
      </c>
      <c r="C1010" s="171" t="inlineStr">
        <is>
          <t>Кран водоразборный для раковин и моек, латунный, настенный, полированный</t>
        </is>
      </c>
      <c r="D1010" s="172" t="inlineStr">
        <is>
          <t>шт</t>
        </is>
      </c>
      <c r="E1010" s="98" t="n">
        <v>1</v>
      </c>
      <c r="F1010" s="190" t="n">
        <v>37.8</v>
      </c>
      <c r="G1010" s="100">
        <f>ROUND(F1010*E1010,2)</f>
        <v/>
      </c>
      <c r="H1010" s="184">
        <f>G1010/$G$1097</f>
        <v/>
      </c>
      <c r="I1010" s="100">
        <f>ROUND(F1010*Прил.10!$D$12,2)</f>
        <v/>
      </c>
      <c r="J1010" s="100">
        <f>ROUND(I1010*E1010,2)</f>
        <v/>
      </c>
    </row>
    <row r="1011" hidden="1" outlineLevel="1" ht="14.25" customFormat="1" customHeight="1" s="71">
      <c r="A1011" s="172" t="n">
        <v>863</v>
      </c>
      <c r="B1011" s="96" t="inlineStr">
        <is>
          <t>24.3.01.01-0002</t>
        </is>
      </c>
      <c r="C1011" s="171" t="inlineStr">
        <is>
          <t>Трубка полихлорвиниловая</t>
        </is>
      </c>
      <c r="D1011" s="172" t="inlineStr">
        <is>
          <t>кг</t>
        </is>
      </c>
      <c r="E1011" s="98" t="n">
        <v>1.014</v>
      </c>
      <c r="F1011" s="190" t="n">
        <v>35.7</v>
      </c>
      <c r="G1011" s="100">
        <f>ROUND(F1011*E1011,2)</f>
        <v/>
      </c>
      <c r="H1011" s="184">
        <f>G1011/$G$1097</f>
        <v/>
      </c>
      <c r="I1011" s="100">
        <f>ROUND(F1011*Прил.10!$D$12,2)</f>
        <v/>
      </c>
      <c r="J1011" s="100">
        <f>ROUND(I1011*E1011,2)</f>
        <v/>
      </c>
    </row>
    <row r="1012" hidden="1" outlineLevel="1" ht="25.5" customFormat="1" customHeight="1" s="71">
      <c r="A1012" s="172" t="n">
        <v>864</v>
      </c>
      <c r="B1012" s="96" t="inlineStr">
        <is>
          <t>04.3.02.14-0101</t>
        </is>
      </c>
      <c r="C1012" s="171" t="inlineStr">
        <is>
          <t>Смеси сухие известково-карбонатные штукатурные</t>
        </is>
      </c>
      <c r="D1012" s="172" t="inlineStr">
        <is>
          <t>т</t>
        </is>
      </c>
      <c r="E1012" s="98" t="n">
        <v>0.02365</v>
      </c>
      <c r="F1012" s="190" t="n">
        <v>1470</v>
      </c>
      <c r="G1012" s="100">
        <f>ROUND(F1012*E1012,2)</f>
        <v/>
      </c>
      <c r="H1012" s="184">
        <f>G1012/$G$1097</f>
        <v/>
      </c>
      <c r="I1012" s="100">
        <f>ROUND(F1012*Прил.10!$D$12,2)</f>
        <v/>
      </c>
      <c r="J1012" s="100">
        <f>ROUND(I1012*E1012,2)</f>
        <v/>
      </c>
    </row>
    <row r="1013" hidden="1" outlineLevel="1" ht="14.25" customFormat="1" customHeight="1" s="71">
      <c r="A1013" s="172" t="n">
        <v>865</v>
      </c>
      <c r="B1013" s="96" t="inlineStr">
        <is>
          <t>20.1.02.06-0031</t>
        </is>
      </c>
      <c r="C1013" s="171" t="inlineStr">
        <is>
          <t>Припой</t>
        </is>
      </c>
      <c r="D1013" s="172" t="inlineStr">
        <is>
          <t>кг</t>
        </is>
      </c>
      <c r="E1013" s="98" t="n">
        <v>0.399</v>
      </c>
      <c r="F1013" s="190" t="n">
        <v>85.97</v>
      </c>
      <c r="G1013" s="100">
        <f>ROUND(F1013*E1013,2)</f>
        <v/>
      </c>
      <c r="H1013" s="184">
        <f>G1013/$G$1097</f>
        <v/>
      </c>
      <c r="I1013" s="100">
        <f>ROUND(F1013*Прил.10!$D$12,2)</f>
        <v/>
      </c>
      <c r="J1013" s="100">
        <f>ROUND(I1013*E1013,2)</f>
        <v/>
      </c>
    </row>
    <row r="1014" hidden="1" outlineLevel="1" ht="38.25" customFormat="1" customHeight="1" s="71">
      <c r="A1014" s="172" t="n">
        <v>866</v>
      </c>
      <c r="B1014" s="96" t="inlineStr">
        <is>
          <t>01.7.15.04-0056</t>
        </is>
      </c>
      <c r="C1014" s="171" t="inlineStr">
        <is>
          <t>Винты самонарезающие, с уплотнительной прокладкой, размер 4,8х35 мм</t>
        </is>
      </c>
      <c r="D1014" s="172" t="inlineStr">
        <is>
          <t>100 шт</t>
        </is>
      </c>
      <c r="E1014" s="98" t="n">
        <v>1.6</v>
      </c>
      <c r="F1014" s="190" t="n">
        <v>20</v>
      </c>
      <c r="G1014" s="100">
        <f>ROUND(F1014*E1014,2)</f>
        <v/>
      </c>
      <c r="H1014" s="184">
        <f>G1014/$G$1097</f>
        <v/>
      </c>
      <c r="I1014" s="100">
        <f>ROUND(F1014*Прил.10!$D$12,2)</f>
        <v/>
      </c>
      <c r="J1014" s="100">
        <f>ROUND(I1014*E1014,2)</f>
        <v/>
      </c>
    </row>
    <row r="1015" hidden="1" outlineLevel="1" ht="25.5" customFormat="1" customHeight="1" s="71">
      <c r="A1015" s="172" t="n">
        <v>867</v>
      </c>
      <c r="B1015" s="96" t="inlineStr">
        <is>
          <t>23.8.03.12-0011</t>
        </is>
      </c>
      <c r="C1015" s="171" t="inlineStr">
        <is>
          <t>Фасонные части стальные сварные, номинальный диаметр до 800 мм</t>
        </is>
      </c>
      <c r="D1015" s="172" t="inlineStr">
        <is>
          <t>т</t>
        </is>
      </c>
      <c r="E1015" s="98" t="n">
        <v>0.00558</v>
      </c>
      <c r="F1015" s="190" t="n">
        <v>5500</v>
      </c>
      <c r="G1015" s="100">
        <f>ROUND(F1015*E1015,2)</f>
        <v/>
      </c>
      <c r="H1015" s="184">
        <f>G1015/$G$1097</f>
        <v/>
      </c>
      <c r="I1015" s="100">
        <f>ROUND(F1015*Прил.10!$D$12,2)</f>
        <v/>
      </c>
      <c r="J1015" s="100">
        <f>ROUND(I1015*E1015,2)</f>
        <v/>
      </c>
    </row>
    <row r="1016" hidden="1" outlineLevel="1" ht="25.5" customFormat="1" customHeight="1" s="71">
      <c r="A1016" s="172" t="n">
        <v>868</v>
      </c>
      <c r="B1016" s="96" t="inlineStr">
        <is>
          <t>24.3.05.12-0001</t>
        </is>
      </c>
      <c r="C1016" s="171" t="inlineStr">
        <is>
          <t>Ревизия полипропиленовая с крышкой, номинальный внутренний диаметр 100 мм</t>
        </is>
      </c>
      <c r="D1016" s="172" t="inlineStr">
        <is>
          <t>шт</t>
        </is>
      </c>
      <c r="E1016" s="98" t="n">
        <v>2</v>
      </c>
      <c r="F1016" s="190" t="n">
        <v>15.18</v>
      </c>
      <c r="G1016" s="100">
        <f>ROUND(F1016*E1016,2)</f>
        <v/>
      </c>
      <c r="H1016" s="184">
        <f>G1016/$G$1097</f>
        <v/>
      </c>
      <c r="I1016" s="100">
        <f>ROUND(F1016*Прил.10!$D$12,2)</f>
        <v/>
      </c>
      <c r="J1016" s="100">
        <f>ROUND(I1016*E1016,2)</f>
        <v/>
      </c>
    </row>
    <row r="1017" hidden="1" outlineLevel="1" ht="14.25" customFormat="1" customHeight="1" s="71">
      <c r="A1017" s="172" t="n">
        <v>869</v>
      </c>
      <c r="B1017" s="96" t="inlineStr">
        <is>
          <t>20.2.01.05-0003</t>
        </is>
      </c>
      <c r="C1017" s="171" t="inlineStr">
        <is>
          <t>Гильзы кабельные медные ГМ 6</t>
        </is>
      </c>
      <c r="D1017" s="172" t="inlineStr">
        <is>
          <t>100 шт</t>
        </is>
      </c>
      <c r="E1017" s="98" t="n">
        <v>0.275</v>
      </c>
      <c r="F1017" s="190" t="n">
        <v>110</v>
      </c>
      <c r="G1017" s="100">
        <f>ROUND(F1017*E1017,2)</f>
        <v/>
      </c>
      <c r="H1017" s="184">
        <f>G1017/$G$1097</f>
        <v/>
      </c>
      <c r="I1017" s="100">
        <f>ROUND(F1017*Прил.10!$D$12,2)</f>
        <v/>
      </c>
      <c r="J1017" s="100">
        <f>ROUND(I1017*E1017,2)</f>
        <v/>
      </c>
    </row>
    <row r="1018" hidden="1" outlineLevel="1" ht="14.25" customFormat="1" customHeight="1" s="71">
      <c r="A1018" s="172" t="n">
        <v>870</v>
      </c>
      <c r="B1018" s="96" t="inlineStr">
        <is>
          <t>20.2.02.01-0013</t>
        </is>
      </c>
      <c r="C1018" s="171" t="inlineStr">
        <is>
          <t>Втулки, диаметр 28 мм</t>
        </is>
      </c>
      <c r="D1018" s="172" t="inlineStr">
        <is>
          <t>1000 шт</t>
        </is>
      </c>
      <c r="E1018" s="98" t="n">
        <v>0.1647</v>
      </c>
      <c r="F1018" s="190" t="n">
        <v>176.21</v>
      </c>
      <c r="G1018" s="100">
        <f>ROUND(F1018*E1018,2)</f>
        <v/>
      </c>
      <c r="H1018" s="184">
        <f>G1018/$G$1097</f>
        <v/>
      </c>
      <c r="I1018" s="100">
        <f>ROUND(F1018*Прил.10!$D$12,2)</f>
        <v/>
      </c>
      <c r="J1018" s="100">
        <f>ROUND(I1018*E1018,2)</f>
        <v/>
      </c>
    </row>
    <row r="1019" hidden="1" outlineLevel="1" ht="14.25" customFormat="1" customHeight="1" s="71">
      <c r="A1019" s="172" t="n">
        <v>871</v>
      </c>
      <c r="B1019" s="96" t="inlineStr">
        <is>
          <t>Прайс из СД ОП</t>
        </is>
      </c>
      <c r="C1019" s="171" t="inlineStr">
        <is>
          <t>Врезка прямая ф100</t>
        </is>
      </c>
      <c r="D1019" s="172" t="inlineStr">
        <is>
          <t>шт.</t>
        </is>
      </c>
      <c r="E1019" s="98" t="n">
        <v>1</v>
      </c>
      <c r="F1019" s="190" t="n">
        <v>28.29</v>
      </c>
      <c r="G1019" s="100">
        <f>ROUND(F1019*E1019,2)</f>
        <v/>
      </c>
      <c r="H1019" s="184">
        <f>G1019/$G$1097</f>
        <v/>
      </c>
      <c r="I1019" s="100">
        <f>ROUND(F1019*Прил.10!$D$12,2)</f>
        <v/>
      </c>
      <c r="J1019" s="100">
        <f>ROUND(I1019*E1019,2)</f>
        <v/>
      </c>
    </row>
    <row r="1020" hidden="1" outlineLevel="1" ht="14.25" customFormat="1" customHeight="1" s="71">
      <c r="A1020" s="172" t="n">
        <v>872</v>
      </c>
      <c r="B1020" s="96" t="inlineStr">
        <is>
          <t>01.7.15.10-0057</t>
        </is>
      </c>
      <c r="C1020" s="171" t="inlineStr">
        <is>
          <t>Скобы скрепляющие и для подвеса</t>
        </is>
      </c>
      <c r="D1020" s="172" t="inlineStr">
        <is>
          <t>кг</t>
        </is>
      </c>
      <c r="E1020" s="98" t="n">
        <v>4</v>
      </c>
      <c r="F1020" s="190" t="n">
        <v>6.5</v>
      </c>
      <c r="G1020" s="100">
        <f>ROUND(F1020*E1020,2)</f>
        <v/>
      </c>
      <c r="H1020" s="184">
        <f>G1020/$G$1097</f>
        <v/>
      </c>
      <c r="I1020" s="100">
        <f>ROUND(F1020*Прил.10!$D$12,2)</f>
        <v/>
      </c>
      <c r="J1020" s="100">
        <f>ROUND(I1020*E1020,2)</f>
        <v/>
      </c>
    </row>
    <row r="1021" hidden="1" outlineLevel="1" ht="25.5" customFormat="1" customHeight="1" s="71">
      <c r="A1021" s="172" t="n">
        <v>873</v>
      </c>
      <c r="B1021" s="96" t="inlineStr">
        <is>
          <t>01.7.11.04-0072</t>
        </is>
      </c>
      <c r="C1021" s="171" t="inlineStr">
        <is>
          <t>Проволока сварочная легированная, диаметр 4 мм</t>
        </is>
      </c>
      <c r="D1021" s="172" t="inlineStr">
        <is>
          <t>т</t>
        </is>
      </c>
      <c r="E1021" s="98" t="n">
        <v>0.001832</v>
      </c>
      <c r="F1021" s="190" t="n">
        <v>13560</v>
      </c>
      <c r="G1021" s="100">
        <f>ROUND(F1021*E1021,2)</f>
        <v/>
      </c>
      <c r="H1021" s="184">
        <f>G1021/$G$1097</f>
        <v/>
      </c>
      <c r="I1021" s="100">
        <f>ROUND(F1021*Прил.10!$D$12,2)</f>
        <v/>
      </c>
      <c r="J1021" s="100">
        <f>ROUND(I1021*E1021,2)</f>
        <v/>
      </c>
    </row>
    <row r="1022" hidden="1" outlineLevel="1" ht="38.25" customFormat="1" customHeight="1" s="71">
      <c r="A1022" s="172" t="n">
        <v>874</v>
      </c>
      <c r="B1022" s="96" t="inlineStr">
        <is>
          <t>04.3.02.09-0102</t>
        </is>
      </c>
      <c r="C1022" s="171" t="inlineStr">
        <is>
          <t>Смеси сухие водостойкие для затирки межплиточных швов шириной 1-6 мм (различная цветовая гамма)</t>
        </is>
      </c>
      <c r="D1022" s="172" t="inlineStr">
        <is>
          <t>т</t>
        </is>
      </c>
      <c r="E1022" s="98" t="n">
        <v>0.0037611</v>
      </c>
      <c r="F1022" s="190" t="n">
        <v>6513</v>
      </c>
      <c r="G1022" s="100">
        <f>ROUND(F1022*E1022,2)</f>
        <v/>
      </c>
      <c r="H1022" s="184">
        <f>G1022/$G$1097</f>
        <v/>
      </c>
      <c r="I1022" s="100">
        <f>ROUND(F1022*Прил.10!$D$12,2)</f>
        <v/>
      </c>
      <c r="J1022" s="100">
        <f>ROUND(I1022*E1022,2)</f>
        <v/>
      </c>
    </row>
    <row r="1023" hidden="1" outlineLevel="1" ht="14.25" customFormat="1" customHeight="1" s="71">
      <c r="A1023" s="172" t="n">
        <v>875</v>
      </c>
      <c r="B1023" s="96" t="inlineStr">
        <is>
          <t>14.5.02.02-0105</t>
        </is>
      </c>
      <c r="C1023" s="171" t="inlineStr">
        <is>
          <t>Замазка суриковая</t>
        </is>
      </c>
      <c r="D1023" s="172" t="inlineStr">
        <is>
          <t>кг</t>
        </is>
      </c>
      <c r="E1023" s="98" t="n">
        <v>1.2</v>
      </c>
      <c r="F1023" s="190" t="n">
        <v>19.61</v>
      </c>
      <c r="G1023" s="100">
        <f>ROUND(F1023*E1023,2)</f>
        <v/>
      </c>
      <c r="H1023" s="184">
        <f>G1023/$G$1097</f>
        <v/>
      </c>
      <c r="I1023" s="100">
        <f>ROUND(F1023*Прил.10!$D$12,2)</f>
        <v/>
      </c>
      <c r="J1023" s="100">
        <f>ROUND(I1023*E1023,2)</f>
        <v/>
      </c>
    </row>
    <row r="1024" hidden="1" outlineLevel="1" ht="51" customFormat="1" customHeight="1" s="71">
      <c r="A1024" s="172" t="n">
        <v>876</v>
      </c>
      <c r="B1024" s="96" t="inlineStr">
        <is>
          <t>18.1.10.01-0033</t>
        </is>
      </c>
      <c r="C1024" s="171" t="inlineStr">
        <is>
          <t>Клапан проходной 15кч18р, номинальное давление 1,6 МПа (16 кгс/см2), номинальный диаметр 25 мм, присоединение к трубопроводу муфтовое</t>
        </is>
      </c>
      <c r="D1024" s="172" t="inlineStr">
        <is>
          <t>шт</t>
        </is>
      </c>
      <c r="E1024" s="98" t="n">
        <v>1</v>
      </c>
      <c r="F1024" s="190" t="n">
        <v>23.45</v>
      </c>
      <c r="G1024" s="100">
        <f>ROUND(F1024*E1024,2)</f>
        <v/>
      </c>
      <c r="H1024" s="184">
        <f>G1024/$G$1097</f>
        <v/>
      </c>
      <c r="I1024" s="100">
        <f>ROUND(F1024*Прил.10!$D$12,2)</f>
        <v/>
      </c>
      <c r="J1024" s="100">
        <f>ROUND(I1024*E1024,2)</f>
        <v/>
      </c>
    </row>
    <row r="1025" hidden="1" outlineLevel="1" ht="25.5" customFormat="1" customHeight="1" s="71">
      <c r="A1025" s="172" t="n">
        <v>877</v>
      </c>
      <c r="B1025" s="96" t="inlineStr">
        <is>
          <t>08.3.05.05-0054</t>
        </is>
      </c>
      <c r="C1025" s="171" t="inlineStr">
        <is>
          <t>Сталь листовая оцинкованная, толщина 0,8 мм</t>
        </is>
      </c>
      <c r="D1025" s="172" t="inlineStr">
        <is>
          <t>т</t>
        </is>
      </c>
      <c r="E1025" s="98" t="n">
        <v>0.0019459</v>
      </c>
      <c r="F1025" s="190" t="n">
        <v>11000</v>
      </c>
      <c r="G1025" s="100">
        <f>ROUND(F1025*E1025,2)</f>
        <v/>
      </c>
      <c r="H1025" s="184">
        <f>G1025/$G$1097</f>
        <v/>
      </c>
      <c r="I1025" s="100">
        <f>ROUND(F1025*Прил.10!$D$12,2)</f>
        <v/>
      </c>
      <c r="J1025" s="100">
        <f>ROUND(I1025*E1025,2)</f>
        <v/>
      </c>
    </row>
    <row r="1026" hidden="1" outlineLevel="1" ht="25.5" customFormat="1" customHeight="1" s="71">
      <c r="A1026" s="172" t="n">
        <v>878</v>
      </c>
      <c r="B1026" s="96" t="inlineStr">
        <is>
          <t>01.1.02.08-0001</t>
        </is>
      </c>
      <c r="C1026" s="171" t="inlineStr">
        <is>
          <t>Прокладки из паронита ПМБ, толщина 1 мм, диаметр 50 мм</t>
        </is>
      </c>
      <c r="D1026" s="172" t="inlineStr">
        <is>
          <t>1000 шт</t>
        </is>
      </c>
      <c r="E1026" s="98" t="n">
        <v>0.006</v>
      </c>
      <c r="F1026" s="190" t="n">
        <v>3450</v>
      </c>
      <c r="G1026" s="100">
        <f>ROUND(F1026*E1026,2)</f>
        <v/>
      </c>
      <c r="H1026" s="184">
        <f>G1026/$G$1097</f>
        <v/>
      </c>
      <c r="I1026" s="100">
        <f>ROUND(F1026*Прил.10!$D$12,2)</f>
        <v/>
      </c>
      <c r="J1026" s="100">
        <f>ROUND(I1026*E1026,2)</f>
        <v/>
      </c>
    </row>
    <row r="1027" hidden="1" outlineLevel="1" ht="25.5" customFormat="1" customHeight="1" s="71">
      <c r="A1027" s="172" t="n">
        <v>879</v>
      </c>
      <c r="B1027" s="96" t="inlineStr">
        <is>
          <t>20.2.05.03-0001</t>
        </is>
      </c>
      <c r="C1027" s="171" t="inlineStr">
        <is>
          <t>Заглушка торцевая для кабель-канала 16х16 мм</t>
        </is>
      </c>
      <c r="D1027" s="172" t="inlineStr">
        <is>
          <t>100 шт</t>
        </is>
      </c>
      <c r="E1027" s="98" t="n">
        <v>0.17</v>
      </c>
      <c r="F1027" s="190" t="n">
        <v>121</v>
      </c>
      <c r="G1027" s="100">
        <f>ROUND(F1027*E1027,2)</f>
        <v/>
      </c>
      <c r="H1027" s="184">
        <f>G1027/$G$1097</f>
        <v/>
      </c>
      <c r="I1027" s="100">
        <f>ROUND(F1027*Прил.10!$D$12,2)</f>
        <v/>
      </c>
      <c r="J1027" s="100">
        <f>ROUND(I1027*E1027,2)</f>
        <v/>
      </c>
    </row>
    <row r="1028" hidden="1" outlineLevel="1" ht="25.5" customFormat="1" customHeight="1" s="71">
      <c r="A1028" s="172" t="n">
        <v>880</v>
      </c>
      <c r="B1028" s="96" t="inlineStr">
        <is>
          <t>01.7.15.06-0146</t>
        </is>
      </c>
      <c r="C1028" s="171" t="inlineStr">
        <is>
          <t>Гвозди толевые круглые, размер 3,0х40 мм</t>
        </is>
      </c>
      <c r="D1028" s="172" t="inlineStr">
        <is>
          <t>т</t>
        </is>
      </c>
      <c r="E1028" s="98" t="n">
        <v>0.0022356</v>
      </c>
      <c r="F1028" s="190" t="n">
        <v>8475</v>
      </c>
      <c r="G1028" s="100">
        <f>ROUND(F1028*E1028,2)</f>
        <v/>
      </c>
      <c r="H1028" s="184">
        <f>G1028/$G$1097</f>
        <v/>
      </c>
      <c r="I1028" s="100">
        <f>ROUND(F1028*Прил.10!$D$12,2)</f>
        <v/>
      </c>
      <c r="J1028" s="100">
        <f>ROUND(I1028*E1028,2)</f>
        <v/>
      </c>
    </row>
    <row r="1029" hidden="1" outlineLevel="1" ht="25.5" customFormat="1" customHeight="1" s="71">
      <c r="A1029" s="172" t="n">
        <v>881</v>
      </c>
      <c r="B1029" s="96" t="inlineStr">
        <is>
          <t>06.1.01.05-0035</t>
        </is>
      </c>
      <c r="C1029" s="171" t="inlineStr">
        <is>
          <t>Кирпич керамический одинарный, марка 100, размер 250х120х65 мм</t>
        </is>
      </c>
      <c r="D1029" s="172" t="inlineStr">
        <is>
          <t>1000 шт</t>
        </is>
      </c>
      <c r="E1029" s="98" t="n">
        <v>0.0106</v>
      </c>
      <c r="F1029" s="190" t="n">
        <v>1752.6</v>
      </c>
      <c r="G1029" s="100">
        <f>ROUND(F1029*E1029,2)</f>
        <v/>
      </c>
      <c r="H1029" s="184">
        <f>G1029/$G$1097</f>
        <v/>
      </c>
      <c r="I1029" s="100">
        <f>ROUND(F1029*Прил.10!$D$12,2)</f>
        <v/>
      </c>
      <c r="J1029" s="100">
        <f>ROUND(I1029*E1029,2)</f>
        <v/>
      </c>
    </row>
    <row r="1030" hidden="1" outlineLevel="1" ht="25.5" customFormat="1" customHeight="1" s="71">
      <c r="A1030" s="172" t="n">
        <v>882</v>
      </c>
      <c r="B1030" s="96" t="inlineStr">
        <is>
          <t>01.7.15.07-0025</t>
        </is>
      </c>
      <c r="C1030" s="171" t="inlineStr">
        <is>
          <t>Дюбели распорные полиэтиленовые, размер 10х40 мм</t>
        </is>
      </c>
      <c r="D1030" s="172" t="inlineStr">
        <is>
          <t>1000 шт</t>
        </is>
      </c>
      <c r="E1030" s="98" t="n">
        <v>0.0677</v>
      </c>
      <c r="F1030" s="190" t="n">
        <v>270</v>
      </c>
      <c r="G1030" s="100">
        <f>ROUND(F1030*E1030,2)</f>
        <v/>
      </c>
      <c r="H1030" s="184">
        <f>G1030/$G$1097</f>
        <v/>
      </c>
      <c r="I1030" s="100">
        <f>ROUND(F1030*Прил.10!$D$12,2)</f>
        <v/>
      </c>
      <c r="J1030" s="100">
        <f>ROUND(I1030*E1030,2)</f>
        <v/>
      </c>
    </row>
    <row r="1031" hidden="1" outlineLevel="1" ht="25.5" customFormat="1" customHeight="1" s="71">
      <c r="A1031" s="172" t="n">
        <v>883</v>
      </c>
      <c r="B1031" s="96" t="inlineStr">
        <is>
          <t>01.3.05.30-0001</t>
        </is>
      </c>
      <c r="C1031" s="171" t="inlineStr">
        <is>
          <t>Сополимер (смола) метакриловой кислоты и ее эфира</t>
        </is>
      </c>
      <c r="D1031" s="172" t="inlineStr">
        <is>
          <t>т</t>
        </is>
      </c>
      <c r="E1031" s="98" t="n">
        <v>0.00048</v>
      </c>
      <c r="F1031" s="190" t="n">
        <v>37870</v>
      </c>
      <c r="G1031" s="100">
        <f>ROUND(F1031*E1031,2)</f>
        <v/>
      </c>
      <c r="H1031" s="184">
        <f>G1031/$G$1097</f>
        <v/>
      </c>
      <c r="I1031" s="100">
        <f>ROUND(F1031*Прил.10!$D$12,2)</f>
        <v/>
      </c>
      <c r="J1031" s="100">
        <f>ROUND(I1031*E1031,2)</f>
        <v/>
      </c>
    </row>
    <row r="1032" hidden="1" outlineLevel="1" ht="25.5" customFormat="1" customHeight="1" s="71">
      <c r="A1032" s="172" t="n">
        <v>884</v>
      </c>
      <c r="B1032" s="96" t="inlineStr">
        <is>
          <t>01.7.15.12-0031</t>
        </is>
      </c>
      <c r="C1032" s="171" t="inlineStr">
        <is>
          <t>Шпильки оцинкованные стяжные, диаметр 10 мм, длина 100 мм</t>
        </is>
      </c>
      <c r="D1032" s="172" t="inlineStr">
        <is>
          <t>т</t>
        </is>
      </c>
      <c r="E1032" s="98" t="n">
        <v>0.0012875</v>
      </c>
      <c r="F1032" s="190" t="n">
        <v>13889.45</v>
      </c>
      <c r="G1032" s="100">
        <f>ROUND(F1032*E1032,2)</f>
        <v/>
      </c>
      <c r="H1032" s="184">
        <f>G1032/$G$1097</f>
        <v/>
      </c>
      <c r="I1032" s="100">
        <f>ROUND(F1032*Прил.10!$D$12,2)</f>
        <v/>
      </c>
      <c r="J1032" s="100">
        <f>ROUND(I1032*E1032,2)</f>
        <v/>
      </c>
    </row>
    <row r="1033" hidden="1" outlineLevel="1" ht="25.5" customFormat="1" customHeight="1" s="71">
      <c r="A1033" s="172" t="n">
        <v>885</v>
      </c>
      <c r="B1033" s="96" t="inlineStr">
        <is>
          <t>01.7.19.02-0051</t>
        </is>
      </c>
      <c r="C1033" s="171" t="inlineStr">
        <is>
          <t>Кольца резиновые уплотнительные для полипропиленовых труб, диаметр 50 мм</t>
        </is>
      </c>
      <c r="D1033" s="172" t="inlineStr">
        <is>
          <t>100 шт</t>
        </is>
      </c>
      <c r="E1033" s="98" t="n">
        <v>0.24</v>
      </c>
      <c r="F1033" s="190" t="n">
        <v>74</v>
      </c>
      <c r="G1033" s="100">
        <f>ROUND(F1033*E1033,2)</f>
        <v/>
      </c>
      <c r="H1033" s="184">
        <f>G1033/$G$1097</f>
        <v/>
      </c>
      <c r="I1033" s="100">
        <f>ROUND(F1033*Прил.10!$D$12,2)</f>
        <v/>
      </c>
      <c r="J1033" s="100">
        <f>ROUND(I1033*E1033,2)</f>
        <v/>
      </c>
    </row>
    <row r="1034" hidden="1" outlineLevel="1" ht="38.25" customFormat="1" customHeight="1" s="71">
      <c r="A1034" s="172" t="n">
        <v>886</v>
      </c>
      <c r="B1034" s="96" t="inlineStr">
        <is>
          <t>19.1.01.03-0077</t>
        </is>
      </c>
      <c r="C1034" s="171" t="inlineStr">
        <is>
          <t>Воздуховоды из оцинкованной стали толщиной: 0,7 мм, периметром до 1000 мм</t>
        </is>
      </c>
      <c r="D1034" s="172" t="inlineStr">
        <is>
          <t>м2</t>
        </is>
      </c>
      <c r="E1034" s="98" t="n">
        <v>0.14</v>
      </c>
      <c r="F1034" s="190" t="n">
        <v>111.37</v>
      </c>
      <c r="G1034" s="100">
        <f>ROUND(F1034*E1034,2)</f>
        <v/>
      </c>
      <c r="H1034" s="184">
        <f>G1034/$G$1097</f>
        <v/>
      </c>
      <c r="I1034" s="100">
        <f>ROUND(F1034*Прил.10!$D$12,2)</f>
        <v/>
      </c>
      <c r="J1034" s="100">
        <f>ROUND(I1034*E1034,2)</f>
        <v/>
      </c>
    </row>
    <row r="1035" hidden="1" outlineLevel="1" ht="14.25" customFormat="1" customHeight="1" s="71">
      <c r="A1035" s="172" t="n">
        <v>887</v>
      </c>
      <c r="B1035" s="96" t="inlineStr">
        <is>
          <t>20.2.02.02-0011</t>
        </is>
      </c>
      <c r="C1035" s="171" t="inlineStr">
        <is>
          <t>Заглушки</t>
        </is>
      </c>
      <c r="D1035" s="172" t="inlineStr">
        <is>
          <t>10 шт</t>
        </is>
      </c>
      <c r="E1035" s="98" t="n">
        <v>0.714</v>
      </c>
      <c r="F1035" s="190" t="n">
        <v>19.9</v>
      </c>
      <c r="G1035" s="100">
        <f>ROUND(F1035*E1035,2)</f>
        <v/>
      </c>
      <c r="H1035" s="184">
        <f>G1035/$G$1097</f>
        <v/>
      </c>
      <c r="I1035" s="100">
        <f>ROUND(F1035*Прил.10!$D$12,2)</f>
        <v/>
      </c>
      <c r="J1035" s="100">
        <f>ROUND(I1035*E1035,2)</f>
        <v/>
      </c>
    </row>
    <row r="1036" hidden="1" outlineLevel="1" ht="14.25" customFormat="1" customHeight="1" s="71">
      <c r="A1036" s="172" t="n">
        <v>888</v>
      </c>
      <c r="B1036" s="96" t="inlineStr">
        <is>
          <t>01.7.03.01-0002</t>
        </is>
      </c>
      <c r="C1036" s="171" t="inlineStr">
        <is>
          <t>Вода водопроводная</t>
        </is>
      </c>
      <c r="D1036" s="172" t="inlineStr">
        <is>
          <t>м3</t>
        </is>
      </c>
      <c r="E1036" s="98" t="n">
        <v>4.401</v>
      </c>
      <c r="F1036" s="190" t="n">
        <v>3.15</v>
      </c>
      <c r="G1036" s="100">
        <f>ROUND(F1036*E1036,2)</f>
        <v/>
      </c>
      <c r="H1036" s="184">
        <f>G1036/$G$1097</f>
        <v/>
      </c>
      <c r="I1036" s="100">
        <f>ROUND(F1036*Прил.10!$D$12,2)</f>
        <v/>
      </c>
      <c r="J1036" s="100">
        <f>ROUND(I1036*E1036,2)</f>
        <v/>
      </c>
    </row>
    <row r="1037" hidden="1" outlineLevel="1" ht="14.25" customFormat="1" customHeight="1" s="71">
      <c r="A1037" s="172" t="n">
        <v>889</v>
      </c>
      <c r="B1037" s="96" t="inlineStr">
        <is>
          <t>01.3.01.05-0009</t>
        </is>
      </c>
      <c r="C1037" s="171" t="inlineStr">
        <is>
          <t>Парафин нефтяной твердый Т-1</t>
        </is>
      </c>
      <c r="D1037" s="172" t="inlineStr">
        <is>
          <t>т</t>
        </is>
      </c>
      <c r="E1037" s="98" t="n">
        <v>0.00168</v>
      </c>
      <c r="F1037" s="190" t="n">
        <v>8105.71</v>
      </c>
      <c r="G1037" s="100">
        <f>ROUND(F1037*E1037,2)</f>
        <v/>
      </c>
      <c r="H1037" s="184">
        <f>G1037/$G$1097</f>
        <v/>
      </c>
      <c r="I1037" s="100">
        <f>ROUND(F1037*Прил.10!$D$12,2)</f>
        <v/>
      </c>
      <c r="J1037" s="100">
        <f>ROUND(I1037*E1037,2)</f>
        <v/>
      </c>
    </row>
    <row r="1038" hidden="1" outlineLevel="1" ht="14.25" customFormat="1" customHeight="1" s="71">
      <c r="A1038" s="172" t="n">
        <v>890</v>
      </c>
      <c r="B1038" s="96" t="inlineStr">
        <is>
          <t>14.4.03.03-0002</t>
        </is>
      </c>
      <c r="C1038" s="171" t="inlineStr">
        <is>
          <t>Лак битумный БТ-123</t>
        </is>
      </c>
      <c r="D1038" s="172" t="inlineStr">
        <is>
          <t>т</t>
        </is>
      </c>
      <c r="E1038" s="98" t="n">
        <v>0.00174</v>
      </c>
      <c r="F1038" s="190" t="n">
        <v>7826.9</v>
      </c>
      <c r="G1038" s="100">
        <f>ROUND(F1038*E1038,2)</f>
        <v/>
      </c>
      <c r="H1038" s="184">
        <f>G1038/$G$1097</f>
        <v/>
      </c>
      <c r="I1038" s="100">
        <f>ROUND(F1038*Прил.10!$D$12,2)</f>
        <v/>
      </c>
      <c r="J1038" s="100">
        <f>ROUND(I1038*E1038,2)</f>
        <v/>
      </c>
    </row>
    <row r="1039" hidden="1" outlineLevel="1" ht="14.25" customFormat="1" customHeight="1" s="71">
      <c r="A1039" s="172" t="n">
        <v>891</v>
      </c>
      <c r="B1039" s="96" t="inlineStr">
        <is>
          <t>14.1.02.01-0002</t>
        </is>
      </c>
      <c r="C1039" s="171" t="inlineStr">
        <is>
          <t>Клей БМК-5к</t>
        </is>
      </c>
      <c r="D1039" s="172" t="inlineStr">
        <is>
          <t>кг</t>
        </is>
      </c>
      <c r="E1039" s="98" t="n">
        <v>0.5</v>
      </c>
      <c r="F1039" s="190" t="n">
        <v>25.8</v>
      </c>
      <c r="G1039" s="100">
        <f>ROUND(F1039*E1039,2)</f>
        <v/>
      </c>
      <c r="H1039" s="184">
        <f>G1039/$G$1097</f>
        <v/>
      </c>
      <c r="I1039" s="100">
        <f>ROUND(F1039*Прил.10!$D$12,2)</f>
        <v/>
      </c>
      <c r="J1039" s="100">
        <f>ROUND(I1039*E1039,2)</f>
        <v/>
      </c>
    </row>
    <row r="1040" hidden="1" outlineLevel="1" ht="14.25" customFormat="1" customHeight="1" s="71">
      <c r="A1040" s="172" t="n">
        <v>892</v>
      </c>
      <c r="B1040" s="96" t="inlineStr">
        <is>
          <t>01.2.03.03-0045</t>
        </is>
      </c>
      <c r="C1040" s="171" t="inlineStr">
        <is>
          <t>Мастика битумно-полимерная</t>
        </is>
      </c>
      <c r="D1040" s="172" t="inlineStr">
        <is>
          <t>т</t>
        </is>
      </c>
      <c r="E1040" s="98" t="n">
        <v>0.008279999999999999</v>
      </c>
      <c r="F1040" s="190" t="n">
        <v>1500</v>
      </c>
      <c r="G1040" s="100">
        <f>ROUND(F1040*E1040,2)</f>
        <v/>
      </c>
      <c r="H1040" s="184">
        <f>G1040/$G$1097</f>
        <v/>
      </c>
      <c r="I1040" s="100">
        <f>ROUND(F1040*Прил.10!$D$12,2)</f>
        <v/>
      </c>
      <c r="J1040" s="100">
        <f>ROUND(I1040*E1040,2)</f>
        <v/>
      </c>
    </row>
    <row r="1041" hidden="1" outlineLevel="1" ht="14.25" customFormat="1" customHeight="1" s="71">
      <c r="A1041" s="172" t="n">
        <v>893</v>
      </c>
      <c r="B1041" s="96" t="inlineStr">
        <is>
          <t>01.7.06.11-0021</t>
        </is>
      </c>
      <c r="C1041" s="171" t="inlineStr">
        <is>
          <t>Лента ФУМ</t>
        </is>
      </c>
      <c r="D1041" s="172" t="inlineStr">
        <is>
          <t>кг</t>
        </is>
      </c>
      <c r="E1041" s="98" t="n">
        <v>0.0277</v>
      </c>
      <c r="F1041" s="190" t="n">
        <v>444</v>
      </c>
      <c r="G1041" s="100">
        <f>ROUND(F1041*E1041,2)</f>
        <v/>
      </c>
      <c r="H1041" s="184">
        <f>G1041/$G$1097</f>
        <v/>
      </c>
      <c r="I1041" s="100">
        <f>ROUND(F1041*Прил.10!$D$12,2)</f>
        <v/>
      </c>
      <c r="J1041" s="100">
        <f>ROUND(I1041*E1041,2)</f>
        <v/>
      </c>
    </row>
    <row r="1042" hidden="1" outlineLevel="1" ht="25.5" customFormat="1" customHeight="1" s="71">
      <c r="A1042" s="172" t="n">
        <v>894</v>
      </c>
      <c r="B1042" s="96" t="inlineStr">
        <is>
          <t>11.3.03.14-0021</t>
        </is>
      </c>
      <c r="C1042" s="171" t="inlineStr">
        <is>
          <t>Соединитель для плинтуса из ПВХ, высота 48 мм</t>
        </is>
      </c>
      <c r="D1042" s="172" t="inlineStr">
        <is>
          <t>100 шт</t>
        </is>
      </c>
      <c r="E1042" s="98" t="n">
        <v>0.09</v>
      </c>
      <c r="F1042" s="190" t="n">
        <v>128</v>
      </c>
      <c r="G1042" s="100">
        <f>ROUND(F1042*E1042,2)</f>
        <v/>
      </c>
      <c r="H1042" s="184">
        <f>G1042/$G$1097</f>
        <v/>
      </c>
      <c r="I1042" s="100">
        <f>ROUND(F1042*Прил.10!$D$12,2)</f>
        <v/>
      </c>
      <c r="J1042" s="100">
        <f>ROUND(I1042*E1042,2)</f>
        <v/>
      </c>
    </row>
    <row r="1043" hidden="1" outlineLevel="1" ht="14.25" customFormat="1" customHeight="1" s="71">
      <c r="A1043" s="172" t="n">
        <v>895</v>
      </c>
      <c r="B1043" s="96" t="inlineStr">
        <is>
          <t>18.2.06.09-1004</t>
        </is>
      </c>
      <c r="C1043" s="171" t="inlineStr">
        <is>
          <t>Сифон трубный для душевого поддона</t>
        </is>
      </c>
      <c r="D1043" s="172" t="inlineStr">
        <is>
          <t>шт</t>
        </is>
      </c>
      <c r="E1043" s="98" t="n">
        <v>1</v>
      </c>
      <c r="F1043" s="190" t="n">
        <v>11.45</v>
      </c>
      <c r="G1043" s="100">
        <f>ROUND(F1043*E1043,2)</f>
        <v/>
      </c>
      <c r="H1043" s="184">
        <f>G1043/$G$1097</f>
        <v/>
      </c>
      <c r="I1043" s="100">
        <f>ROUND(F1043*Прил.10!$D$12,2)</f>
        <v/>
      </c>
      <c r="J1043" s="100">
        <f>ROUND(I1043*E1043,2)</f>
        <v/>
      </c>
    </row>
    <row r="1044" hidden="1" outlineLevel="1" ht="14.25" customFormat="1" customHeight="1" s="71">
      <c r="A1044" s="172" t="n">
        <v>896</v>
      </c>
      <c r="B1044" s="96" t="inlineStr">
        <is>
          <t>14.4.02.04-0006</t>
        </is>
      </c>
      <c r="C1044" s="171" t="inlineStr">
        <is>
          <t>Краска для наружных работ, коричневая</t>
        </is>
      </c>
      <c r="D1044" s="172" t="inlineStr">
        <is>
          <t>т</t>
        </is>
      </c>
      <c r="E1044" s="98" t="n">
        <v>0.0006400000000000001</v>
      </c>
      <c r="F1044" s="190" t="n">
        <v>17796.96</v>
      </c>
      <c r="G1044" s="100">
        <f>ROUND(F1044*E1044,2)</f>
        <v/>
      </c>
      <c r="H1044" s="184">
        <f>G1044/$G$1097</f>
        <v/>
      </c>
      <c r="I1044" s="100">
        <f>ROUND(F1044*Прил.10!$D$12,2)</f>
        <v/>
      </c>
      <c r="J1044" s="100">
        <f>ROUND(I1044*E1044,2)</f>
        <v/>
      </c>
    </row>
    <row r="1045" hidden="1" outlineLevel="1" ht="38.25" customFormat="1" customHeight="1" s="71">
      <c r="A1045" s="172" t="n">
        <v>897</v>
      </c>
      <c r="B1045" s="96" t="inlineStr">
        <is>
          <t>08.4.03.01-0011</t>
        </is>
      </c>
      <c r="C1045" s="171" t="inlineStr">
        <is>
          <t>Проволока арматурная из низкоуглеродистой стали Вр-I, диаметр 4 мм</t>
        </is>
      </c>
      <c r="D1045" s="172" t="inlineStr">
        <is>
          <t>т</t>
        </is>
      </c>
      <c r="E1045" s="98" t="n">
        <v>0.0012527</v>
      </c>
      <c r="F1045" s="190" t="n">
        <v>8830</v>
      </c>
      <c r="G1045" s="100">
        <f>ROUND(F1045*E1045,2)</f>
        <v/>
      </c>
      <c r="H1045" s="184">
        <f>G1045/$G$1097</f>
        <v/>
      </c>
      <c r="I1045" s="100">
        <f>ROUND(F1045*Прил.10!$D$12,2)</f>
        <v/>
      </c>
      <c r="J1045" s="100">
        <f>ROUND(I1045*E1045,2)</f>
        <v/>
      </c>
    </row>
    <row r="1046" hidden="1" outlineLevel="1" ht="14.25" customFormat="1" customHeight="1" s="71">
      <c r="A1046" s="172" t="n">
        <v>898</v>
      </c>
      <c r="B1046" s="96" t="inlineStr">
        <is>
          <t>01.7.02.09-0002</t>
        </is>
      </c>
      <c r="C1046" s="171" t="inlineStr">
        <is>
          <t>Шпагат бумажный</t>
        </is>
      </c>
      <c r="D1046" s="172" t="inlineStr">
        <is>
          <t>кг</t>
        </is>
      </c>
      <c r="E1046" s="98" t="n">
        <v>0.9414</v>
      </c>
      <c r="F1046" s="190" t="n">
        <v>11.5</v>
      </c>
      <c r="G1046" s="100">
        <f>ROUND(F1046*E1046,2)</f>
        <v/>
      </c>
      <c r="H1046" s="184">
        <f>G1046/$G$1097</f>
        <v/>
      </c>
      <c r="I1046" s="100">
        <f>ROUND(F1046*Прил.10!$D$12,2)</f>
        <v/>
      </c>
      <c r="J1046" s="100">
        <f>ROUND(I1046*E1046,2)</f>
        <v/>
      </c>
    </row>
    <row r="1047" hidden="1" outlineLevel="1" ht="14.25" customFormat="1" customHeight="1" s="71">
      <c r="A1047" s="172" t="n">
        <v>899</v>
      </c>
      <c r="B1047" s="96" t="inlineStr">
        <is>
          <t>11.2.04.05-0001</t>
        </is>
      </c>
      <c r="C1047" s="171" t="inlineStr">
        <is>
          <t>Рейки деревянные, сечение 8х18 мм</t>
        </is>
      </c>
      <c r="D1047" s="172" t="inlineStr">
        <is>
          <t>м3</t>
        </is>
      </c>
      <c r="E1047" s="98" t="n">
        <v>0.0042</v>
      </c>
      <c r="F1047" s="190" t="n">
        <v>2500</v>
      </c>
      <c r="G1047" s="100">
        <f>ROUND(F1047*E1047,2)</f>
        <v/>
      </c>
      <c r="H1047" s="184">
        <f>G1047/$G$1097</f>
        <v/>
      </c>
      <c r="I1047" s="100">
        <f>ROUND(F1047*Прил.10!$D$12,2)</f>
        <v/>
      </c>
      <c r="J1047" s="100">
        <f>ROUND(I1047*E1047,2)</f>
        <v/>
      </c>
    </row>
    <row r="1048" hidden="1" outlineLevel="1" ht="14.25" customFormat="1" customHeight="1" s="71">
      <c r="A1048" s="172" t="n">
        <v>900</v>
      </c>
      <c r="B1048" s="96" t="inlineStr">
        <is>
          <t>01.7.15.14-0166</t>
        </is>
      </c>
      <c r="C1048" s="171" t="inlineStr">
        <is>
          <t>Шурупы с полукруглой головкой 5х35 мм</t>
        </is>
      </c>
      <c r="D1048" s="172" t="inlineStr">
        <is>
          <t>т</t>
        </is>
      </c>
      <c r="E1048" s="98" t="n">
        <v>0.0008325</v>
      </c>
      <c r="F1048" s="190" t="n">
        <v>12430</v>
      </c>
      <c r="G1048" s="100">
        <f>ROUND(F1048*E1048,2)</f>
        <v/>
      </c>
      <c r="H1048" s="184">
        <f>G1048/$G$1097</f>
        <v/>
      </c>
      <c r="I1048" s="100">
        <f>ROUND(F1048*Прил.10!$D$12,2)</f>
        <v/>
      </c>
      <c r="J1048" s="100">
        <f>ROUND(I1048*E1048,2)</f>
        <v/>
      </c>
    </row>
    <row r="1049" hidden="1" outlineLevel="1" ht="14.25" customFormat="1" customHeight="1" s="71">
      <c r="A1049" s="172" t="n">
        <v>901</v>
      </c>
      <c r="B1049" s="96" t="inlineStr">
        <is>
          <t>20.2.02.01-0015</t>
        </is>
      </c>
      <c r="C1049" s="171" t="inlineStr">
        <is>
          <t>Втулки, диаметр 54 мм</t>
        </is>
      </c>
      <c r="D1049" s="172" t="inlineStr">
        <is>
          <t>1000 шт</t>
        </is>
      </c>
      <c r="E1049" s="98" t="n">
        <v>0.0244</v>
      </c>
      <c r="F1049" s="190" t="n">
        <v>416.5</v>
      </c>
      <c r="G1049" s="100">
        <f>ROUND(F1049*E1049,2)</f>
        <v/>
      </c>
      <c r="H1049" s="184">
        <f>G1049/$G$1097</f>
        <v/>
      </c>
      <c r="I1049" s="100">
        <f>ROUND(F1049*Прил.10!$D$12,2)</f>
        <v/>
      </c>
      <c r="J1049" s="100">
        <f>ROUND(I1049*E1049,2)</f>
        <v/>
      </c>
    </row>
    <row r="1050" hidden="1" outlineLevel="1" ht="14.25" customFormat="1" customHeight="1" s="71">
      <c r="A1050" s="172" t="n">
        <v>902</v>
      </c>
      <c r="B1050" s="96" t="inlineStr">
        <is>
          <t>01.7.15.14-0161</t>
        </is>
      </c>
      <c r="C1050" s="171" t="inlineStr">
        <is>
          <t>Шурупы с полукруглой головкой 2,5х20 мм</t>
        </is>
      </c>
      <c r="D1050" s="172" t="inlineStr">
        <is>
          <t>т</t>
        </is>
      </c>
      <c r="E1050" s="98" t="n">
        <v>0.0003376</v>
      </c>
      <c r="F1050" s="190" t="n">
        <v>29800</v>
      </c>
      <c r="G1050" s="100">
        <f>ROUND(F1050*E1050,2)</f>
        <v/>
      </c>
      <c r="H1050" s="184">
        <f>G1050/$G$1097</f>
        <v/>
      </c>
      <c r="I1050" s="100">
        <f>ROUND(F1050*Прил.10!$D$12,2)</f>
        <v/>
      </c>
      <c r="J1050" s="100">
        <f>ROUND(I1050*E1050,2)</f>
        <v/>
      </c>
    </row>
    <row r="1051" hidden="1" outlineLevel="1" ht="25.5" customFormat="1" customHeight="1" s="71">
      <c r="A1051" s="172" t="n">
        <v>903</v>
      </c>
      <c r="B1051" s="96" t="inlineStr">
        <is>
          <t>01.7.15.07-0021</t>
        </is>
      </c>
      <c r="C1051" s="171" t="inlineStr">
        <is>
          <t>Дюбели распорные полиэтиленовые, размер 6х30 мм</t>
        </is>
      </c>
      <c r="D1051" s="172" t="inlineStr">
        <is>
          <t>1000 шт</t>
        </is>
      </c>
      <c r="E1051" s="98" t="n">
        <v>0.0617823</v>
      </c>
      <c r="F1051" s="190" t="n">
        <v>160</v>
      </c>
      <c r="G1051" s="100">
        <f>ROUND(F1051*E1051,2)</f>
        <v/>
      </c>
      <c r="H1051" s="184">
        <f>G1051/$G$1097</f>
        <v/>
      </c>
      <c r="I1051" s="100">
        <f>ROUND(F1051*Прил.10!$D$12,2)</f>
        <v/>
      </c>
      <c r="J1051" s="100">
        <f>ROUND(I1051*E1051,2)</f>
        <v/>
      </c>
    </row>
    <row r="1052" hidden="1" outlineLevel="1" ht="25.5" customFormat="1" customHeight="1" s="71">
      <c r="A1052" s="172" t="n">
        <v>904</v>
      </c>
      <c r="B1052" s="96" t="inlineStr">
        <is>
          <t>03.2.01.04-0002</t>
        </is>
      </c>
      <c r="C1052" s="171" t="inlineStr">
        <is>
          <t>Цемент пуццолановый М400 ППЦ (ЦЕМ IV 32,5Н)</t>
        </is>
      </c>
      <c r="D1052" s="172" t="inlineStr">
        <is>
          <t>т</t>
        </is>
      </c>
      <c r="E1052" s="98" t="n">
        <v>0.022324</v>
      </c>
      <c r="F1052" s="190" t="n">
        <v>412</v>
      </c>
      <c r="G1052" s="100">
        <f>ROUND(F1052*E1052,2)</f>
        <v/>
      </c>
      <c r="H1052" s="184">
        <f>G1052/$G$1097</f>
        <v/>
      </c>
      <c r="I1052" s="100">
        <f>ROUND(F1052*Прил.10!$D$12,2)</f>
        <v/>
      </c>
      <c r="J1052" s="100">
        <f>ROUND(I1052*E1052,2)</f>
        <v/>
      </c>
    </row>
    <row r="1053" hidden="1" outlineLevel="1" ht="14.25" customFormat="1" customHeight="1" s="71">
      <c r="A1053" s="172" t="n">
        <v>905</v>
      </c>
      <c r="B1053" s="96" t="inlineStr">
        <is>
          <t>01.7.07.13-0001</t>
        </is>
      </c>
      <c r="C1053" s="171" t="inlineStr">
        <is>
          <t>Мука андезитовая кислотоупорная, А</t>
        </is>
      </c>
      <c r="D1053" s="172" t="inlineStr">
        <is>
          <t>т</t>
        </is>
      </c>
      <c r="E1053" s="98" t="n">
        <v>0.013275</v>
      </c>
      <c r="F1053" s="190" t="n">
        <v>688.8</v>
      </c>
      <c r="G1053" s="100">
        <f>ROUND(F1053*E1053,2)</f>
        <v/>
      </c>
      <c r="H1053" s="184">
        <f>G1053/$G$1097</f>
        <v/>
      </c>
      <c r="I1053" s="100">
        <f>ROUND(F1053*Прил.10!$D$12,2)</f>
        <v/>
      </c>
      <c r="J1053" s="100">
        <f>ROUND(I1053*E1053,2)</f>
        <v/>
      </c>
    </row>
    <row r="1054" hidden="1" outlineLevel="1" ht="14.25" customFormat="1" customHeight="1" s="71">
      <c r="A1054" s="172" t="n">
        <v>906</v>
      </c>
      <c r="B1054" s="96" t="inlineStr">
        <is>
          <t>09.2.01.05-0051</t>
        </is>
      </c>
      <c r="C1054" s="171" t="inlineStr">
        <is>
          <t>Подвес в комплекте</t>
        </is>
      </c>
      <c r="D1054" s="172" t="inlineStr">
        <is>
          <t>100 шт</t>
        </is>
      </c>
      <c r="E1054" s="98" t="n">
        <v>0.02401</v>
      </c>
      <c r="F1054" s="190" t="n">
        <v>366</v>
      </c>
      <c r="G1054" s="100">
        <f>ROUND(F1054*E1054,2)</f>
        <v/>
      </c>
      <c r="H1054" s="184">
        <f>G1054/$G$1097</f>
        <v/>
      </c>
      <c r="I1054" s="100">
        <f>ROUND(F1054*Прил.10!$D$12,2)</f>
        <v/>
      </c>
      <c r="J1054" s="100">
        <f>ROUND(I1054*E1054,2)</f>
        <v/>
      </c>
    </row>
    <row r="1055" hidden="1" outlineLevel="1" ht="14.25" customFormat="1" customHeight="1" s="71">
      <c r="A1055" s="172" t="n">
        <v>907</v>
      </c>
      <c r="B1055" s="96" t="inlineStr">
        <is>
          <t>14.5.09.02-0002</t>
        </is>
      </c>
      <c r="C1055" s="171" t="inlineStr">
        <is>
          <t>Ксилол нефтяной, марка А</t>
        </is>
      </c>
      <c r="D1055" s="172" t="inlineStr">
        <is>
          <t>т</t>
        </is>
      </c>
      <c r="E1055" s="98" t="n">
        <v>0.001125</v>
      </c>
      <c r="F1055" s="190" t="n">
        <v>7640</v>
      </c>
      <c r="G1055" s="100">
        <f>ROUND(F1055*E1055,2)</f>
        <v/>
      </c>
      <c r="H1055" s="184">
        <f>G1055/$G$1097</f>
        <v/>
      </c>
      <c r="I1055" s="100">
        <f>ROUND(F1055*Прил.10!$D$12,2)</f>
        <v/>
      </c>
      <c r="J1055" s="100">
        <f>ROUND(I1055*E1055,2)</f>
        <v/>
      </c>
    </row>
    <row r="1056" hidden="1" outlineLevel="1" ht="14.25" customFormat="1" customHeight="1" s="71">
      <c r="A1056" s="172" t="n">
        <v>908</v>
      </c>
      <c r="B1056" s="96" t="inlineStr">
        <is>
          <t>20.2.02.01-0012</t>
        </is>
      </c>
      <c r="C1056" s="171" t="inlineStr">
        <is>
          <t>Втулки, диаметр 22 мм</t>
        </is>
      </c>
      <c r="D1056" s="172" t="inlineStr">
        <is>
          <t>1000 шт</t>
        </is>
      </c>
      <c r="E1056" s="98" t="n">
        <v>0.06710000000000001</v>
      </c>
      <c r="F1056" s="190" t="n">
        <v>119</v>
      </c>
      <c r="G1056" s="100">
        <f>ROUND(F1056*E1056,2)</f>
        <v/>
      </c>
      <c r="H1056" s="184">
        <f>G1056/$G$1097</f>
        <v/>
      </c>
      <c r="I1056" s="100">
        <f>ROUND(F1056*Прил.10!$D$12,2)</f>
        <v/>
      </c>
      <c r="J1056" s="100">
        <f>ROUND(I1056*E1056,2)</f>
        <v/>
      </c>
    </row>
    <row r="1057" hidden="1" outlineLevel="1" ht="14.25" customFormat="1" customHeight="1" s="71">
      <c r="A1057" s="172" t="n">
        <v>909</v>
      </c>
      <c r="B1057" s="96" t="inlineStr">
        <is>
          <t>01.7.15.14-0165</t>
        </is>
      </c>
      <c r="C1057" s="171" t="inlineStr">
        <is>
          <t>Шурупы с полукруглой головкой 4х40 мм</t>
        </is>
      </c>
      <c r="D1057" s="172" t="inlineStr">
        <is>
          <t>т</t>
        </is>
      </c>
      <c r="E1057" s="98" t="n">
        <v>0.000633</v>
      </c>
      <c r="F1057" s="190" t="n">
        <v>12430</v>
      </c>
      <c r="G1057" s="100">
        <f>ROUND(F1057*E1057,2)</f>
        <v/>
      </c>
      <c r="H1057" s="184">
        <f>G1057/$G$1097</f>
        <v/>
      </c>
      <c r="I1057" s="100">
        <f>ROUND(F1057*Прил.10!$D$12,2)</f>
        <v/>
      </c>
      <c r="J1057" s="100">
        <f>ROUND(I1057*E1057,2)</f>
        <v/>
      </c>
    </row>
    <row r="1058" hidden="1" outlineLevel="1" ht="14.25" customFormat="1" customHeight="1" s="71">
      <c r="A1058" s="172" t="n">
        <v>910</v>
      </c>
      <c r="B1058" s="96" t="inlineStr">
        <is>
          <t>20.2.02.01-0016</t>
        </is>
      </c>
      <c r="C1058" s="171" t="inlineStr">
        <is>
          <t>Втулки, диаметр 69 мм</t>
        </is>
      </c>
      <c r="D1058" s="172" t="inlineStr">
        <is>
          <t>1000 шт</t>
        </is>
      </c>
      <c r="E1058" s="98" t="n">
        <v>0.01464</v>
      </c>
      <c r="F1058" s="190" t="n">
        <v>535.5</v>
      </c>
      <c r="G1058" s="100">
        <f>ROUND(F1058*E1058,2)</f>
        <v/>
      </c>
      <c r="H1058" s="184">
        <f>G1058/$G$1097</f>
        <v/>
      </c>
      <c r="I1058" s="100">
        <f>ROUND(F1058*Прил.10!$D$12,2)</f>
        <v/>
      </c>
      <c r="J1058" s="100">
        <f>ROUND(I1058*E1058,2)</f>
        <v/>
      </c>
    </row>
    <row r="1059" hidden="1" outlineLevel="1" ht="51" customFormat="1" customHeight="1" s="71">
      <c r="A1059" s="172" t="n">
        <v>911</v>
      </c>
      <c r="B1059" s="96" t="inlineStr">
        <is>
          <t>18.3.01.01-0051</t>
        </is>
      </c>
      <c r="C1059" s="171" t="inlineStr">
        <is>
          <t>Головки для пожарных рукавов соединительные напорные рукавные ГР, давление 1,2 МПа (12 кгс/см2), диаметр 25 мм</t>
        </is>
      </c>
      <c r="D1059" s="172" t="inlineStr">
        <is>
          <t>шт</t>
        </is>
      </c>
      <c r="E1059" s="98" t="n">
        <v>2</v>
      </c>
      <c r="F1059" s="190" t="n">
        <v>3.84</v>
      </c>
      <c r="G1059" s="100">
        <f>ROUND(F1059*E1059,2)</f>
        <v/>
      </c>
      <c r="H1059" s="184">
        <f>G1059/$G$1097</f>
        <v/>
      </c>
      <c r="I1059" s="100">
        <f>ROUND(F1059*Прил.10!$D$12,2)</f>
        <v/>
      </c>
      <c r="J1059" s="100">
        <f>ROUND(I1059*E1059,2)</f>
        <v/>
      </c>
    </row>
    <row r="1060" hidden="1" outlineLevel="1" ht="14.25" customFormat="1" customHeight="1" s="71">
      <c r="A1060" s="172" t="n">
        <v>912</v>
      </c>
      <c r="B1060" s="96" t="inlineStr">
        <is>
          <t>20.2.01.05-0007</t>
        </is>
      </c>
      <c r="C1060" s="171" t="inlineStr">
        <is>
          <t>Гильзы кабельные медные ГМ 35</t>
        </is>
      </c>
      <c r="D1060" s="172" t="inlineStr">
        <is>
          <t>100 шт</t>
        </is>
      </c>
      <c r="E1060" s="98" t="n">
        <v>0.02</v>
      </c>
      <c r="F1060" s="190" t="n">
        <v>378</v>
      </c>
      <c r="G1060" s="100">
        <f>ROUND(F1060*E1060,2)</f>
        <v/>
      </c>
      <c r="H1060" s="184">
        <f>G1060/$G$1097</f>
        <v/>
      </c>
      <c r="I1060" s="100">
        <f>ROUND(F1060*Прил.10!$D$12,2)</f>
        <v/>
      </c>
      <c r="J1060" s="100">
        <f>ROUND(I1060*E1060,2)</f>
        <v/>
      </c>
    </row>
    <row r="1061" hidden="1" outlineLevel="1" ht="25.5" customFormat="1" customHeight="1" s="71">
      <c r="A1061" s="172" t="n">
        <v>913</v>
      </c>
      <c r="B1061" s="96" t="inlineStr">
        <is>
          <t>20.2.10.03-0006</t>
        </is>
      </c>
      <c r="C1061" s="171" t="inlineStr">
        <is>
          <t>Наконечники кабельные медные соединительные</t>
        </is>
      </c>
      <c r="D1061" s="172" t="inlineStr">
        <is>
          <t>100 шт</t>
        </is>
      </c>
      <c r="E1061" s="98" t="n">
        <v>0.02</v>
      </c>
      <c r="F1061" s="190" t="n">
        <v>365</v>
      </c>
      <c r="G1061" s="100">
        <f>ROUND(F1061*E1061,2)</f>
        <v/>
      </c>
      <c r="H1061" s="184">
        <f>G1061/$G$1097</f>
        <v/>
      </c>
      <c r="I1061" s="100">
        <f>ROUND(F1061*Прил.10!$D$12,2)</f>
        <v/>
      </c>
      <c r="J1061" s="100">
        <f>ROUND(I1061*E1061,2)</f>
        <v/>
      </c>
    </row>
    <row r="1062" hidden="1" outlineLevel="1" ht="25.5" customFormat="1" customHeight="1" s="71">
      <c r="A1062" s="172" t="n">
        <v>914</v>
      </c>
      <c r="B1062" s="96" t="inlineStr">
        <is>
          <t>01.7.15.07-0022</t>
        </is>
      </c>
      <c r="C1062" s="171" t="inlineStr">
        <is>
          <t>Дюбели распорные полиэтиленовые, размер 6х40 мм</t>
        </is>
      </c>
      <c r="D1062" s="172" t="inlineStr">
        <is>
          <t>1000 шт</t>
        </is>
      </c>
      <c r="E1062" s="98" t="n">
        <v>0.04</v>
      </c>
      <c r="F1062" s="190" t="n">
        <v>180</v>
      </c>
      <c r="G1062" s="100">
        <f>ROUND(F1062*E1062,2)</f>
        <v/>
      </c>
      <c r="H1062" s="184">
        <f>G1062/$G$1097</f>
        <v/>
      </c>
      <c r="I1062" s="100">
        <f>ROUND(F1062*Прил.10!$D$12,2)</f>
        <v/>
      </c>
      <c r="J1062" s="100">
        <f>ROUND(I1062*E1062,2)</f>
        <v/>
      </c>
    </row>
    <row r="1063" hidden="1" outlineLevel="1" ht="14.25" customFormat="1" customHeight="1" s="71">
      <c r="A1063" s="172" t="n">
        <v>915</v>
      </c>
      <c r="B1063" s="96" t="inlineStr">
        <is>
          <t>14.4.03.17-0011</t>
        </is>
      </c>
      <c r="C1063" s="171" t="inlineStr">
        <is>
          <t>Лак электроизоляционный 318</t>
        </is>
      </c>
      <c r="D1063" s="172" t="inlineStr">
        <is>
          <t>кг</t>
        </is>
      </c>
      <c r="E1063" s="98" t="n">
        <v>0.196</v>
      </c>
      <c r="F1063" s="190" t="n">
        <v>35.63</v>
      </c>
      <c r="G1063" s="100">
        <f>ROUND(F1063*E1063,2)</f>
        <v/>
      </c>
      <c r="H1063" s="184">
        <f>G1063/$G$1097</f>
        <v/>
      </c>
      <c r="I1063" s="100">
        <f>ROUND(F1063*Прил.10!$D$12,2)</f>
        <v/>
      </c>
      <c r="J1063" s="100">
        <f>ROUND(I1063*E1063,2)</f>
        <v/>
      </c>
    </row>
    <row r="1064" hidden="1" outlineLevel="1" ht="25.5" customFormat="1" customHeight="1" s="71">
      <c r="A1064" s="172" t="n">
        <v>916</v>
      </c>
      <c r="B1064" s="96" t="inlineStr">
        <is>
          <t>01.7.15.04-0048</t>
        </is>
      </c>
      <c r="C1064" s="171" t="inlineStr">
        <is>
          <t>Винты самонарезающие, остроконечные, длина 35 мм</t>
        </is>
      </c>
      <c r="D1064" s="172" t="inlineStr">
        <is>
          <t>100 шт</t>
        </is>
      </c>
      <c r="E1064" s="98" t="n">
        <v>0.557823</v>
      </c>
      <c r="F1064" s="190" t="n">
        <v>12</v>
      </c>
      <c r="G1064" s="100">
        <f>ROUND(F1064*E1064,2)</f>
        <v/>
      </c>
      <c r="H1064" s="184">
        <f>G1064/$G$1097</f>
        <v/>
      </c>
      <c r="I1064" s="100">
        <f>ROUND(F1064*Прил.10!$D$12,2)</f>
        <v/>
      </c>
      <c r="J1064" s="100">
        <f>ROUND(I1064*E1064,2)</f>
        <v/>
      </c>
    </row>
    <row r="1065" hidden="1" outlineLevel="1" ht="25.5" customFormat="1" customHeight="1" s="71">
      <c r="A1065" s="172" t="n">
        <v>917</v>
      </c>
      <c r="B1065" s="96" t="inlineStr">
        <is>
          <t>03.2.02.08-0001</t>
        </is>
      </c>
      <c r="C1065" s="171" t="inlineStr">
        <is>
          <t>Цемент гипсоглиноземистый расширяющийся</t>
        </is>
      </c>
      <c r="D1065" s="172" t="inlineStr">
        <is>
          <t>т</t>
        </is>
      </c>
      <c r="E1065" s="98" t="n">
        <v>0.00357</v>
      </c>
      <c r="F1065" s="190" t="n">
        <v>1836</v>
      </c>
      <c r="G1065" s="100">
        <f>ROUND(F1065*E1065,2)</f>
        <v/>
      </c>
      <c r="H1065" s="184">
        <f>G1065/$G$1097</f>
        <v/>
      </c>
      <c r="I1065" s="100">
        <f>ROUND(F1065*Прил.10!$D$12,2)</f>
        <v/>
      </c>
      <c r="J1065" s="100">
        <f>ROUND(I1065*E1065,2)</f>
        <v/>
      </c>
    </row>
    <row r="1066" hidden="1" outlineLevel="1" ht="14.25" customFormat="1" customHeight="1" s="71">
      <c r="A1066" s="172" t="n">
        <v>918</v>
      </c>
      <c r="B1066" s="96" t="inlineStr">
        <is>
          <t>14.5.09.11-0102</t>
        </is>
      </c>
      <c r="C1066" s="171" t="inlineStr">
        <is>
          <t>Уайт-спирит</t>
        </is>
      </c>
      <c r="D1066" s="172" t="inlineStr">
        <is>
          <t>кг</t>
        </is>
      </c>
      <c r="E1066" s="98" t="n">
        <v>0.9</v>
      </c>
      <c r="F1066" s="190" t="n">
        <v>6.67</v>
      </c>
      <c r="G1066" s="100">
        <f>ROUND(F1066*E1066,2)</f>
        <v/>
      </c>
      <c r="H1066" s="184">
        <f>G1066/$G$1097</f>
        <v/>
      </c>
      <c r="I1066" s="100">
        <f>ROUND(F1066*Прил.10!$D$12,2)</f>
        <v/>
      </c>
      <c r="J1066" s="100">
        <f>ROUND(I1066*E1066,2)</f>
        <v/>
      </c>
    </row>
    <row r="1067" hidden="1" outlineLevel="1" ht="25.5" customFormat="1" customHeight="1" s="71">
      <c r="A1067" s="172" t="n">
        <v>919</v>
      </c>
      <c r="B1067" s="96" t="inlineStr">
        <is>
          <t>14.4.02.04-0151</t>
        </is>
      </c>
      <c r="C1067" s="171" t="inlineStr">
        <is>
          <t>Краска масляная и алкидная белила густотертые литопонные МА-021</t>
        </is>
      </c>
      <c r="D1067" s="172" t="inlineStr">
        <is>
          <t>т</t>
        </is>
      </c>
      <c r="E1067" s="98" t="n">
        <v>0.00025</v>
      </c>
      <c r="F1067" s="190" t="n">
        <v>22533</v>
      </c>
      <c r="G1067" s="100">
        <f>ROUND(F1067*E1067,2)</f>
        <v/>
      </c>
      <c r="H1067" s="184">
        <f>G1067/$G$1097</f>
        <v/>
      </c>
      <c r="I1067" s="100">
        <f>ROUND(F1067*Прил.10!$D$12,2)</f>
        <v/>
      </c>
      <c r="J1067" s="100">
        <f>ROUND(I1067*E1067,2)</f>
        <v/>
      </c>
    </row>
    <row r="1068" hidden="1" outlineLevel="1" ht="25.5" customFormat="1" customHeight="1" s="71">
      <c r="A1068" s="172" t="n">
        <v>920</v>
      </c>
      <c r="B1068" s="96" t="inlineStr">
        <is>
          <t>01.7.07.10-0001</t>
        </is>
      </c>
      <c r="C1068" s="171" t="inlineStr">
        <is>
          <t>Патроны для строительно-монтажного пистолета</t>
        </is>
      </c>
      <c r="D1068" s="172" t="inlineStr">
        <is>
          <t>1000 шт</t>
        </is>
      </c>
      <c r="E1068" s="98" t="n">
        <v>0.02178</v>
      </c>
      <c r="F1068" s="190" t="n">
        <v>253.8</v>
      </c>
      <c r="G1068" s="100">
        <f>ROUND(F1068*E1068,2)</f>
        <v/>
      </c>
      <c r="H1068" s="184">
        <f>G1068/$G$1097</f>
        <v/>
      </c>
      <c r="I1068" s="100">
        <f>ROUND(F1068*Прил.10!$D$12,2)</f>
        <v/>
      </c>
      <c r="J1068" s="100">
        <f>ROUND(I1068*E1068,2)</f>
        <v/>
      </c>
    </row>
    <row r="1069" hidden="1" outlineLevel="1" ht="14.25" customFormat="1" customHeight="1" s="71">
      <c r="A1069" s="172" t="n">
        <v>921</v>
      </c>
      <c r="B1069" s="96" t="inlineStr">
        <is>
          <t>20.2.02.01-0017</t>
        </is>
      </c>
      <c r="C1069" s="171" t="inlineStr">
        <is>
          <t>Втулки, диаметр 82 мм</t>
        </is>
      </c>
      <c r="D1069" s="172" t="inlineStr">
        <is>
          <t>1000 шт</t>
        </is>
      </c>
      <c r="E1069" s="98" t="n">
        <v>0.0061</v>
      </c>
      <c r="F1069" s="190" t="n">
        <v>785.4</v>
      </c>
      <c r="G1069" s="100">
        <f>ROUND(F1069*E1069,2)</f>
        <v/>
      </c>
      <c r="H1069" s="184">
        <f>G1069/$G$1097</f>
        <v/>
      </c>
      <c r="I1069" s="100">
        <f>ROUND(F1069*Прил.10!$D$12,2)</f>
        <v/>
      </c>
      <c r="J1069" s="100">
        <f>ROUND(I1069*E1069,2)</f>
        <v/>
      </c>
    </row>
    <row r="1070" hidden="1" outlineLevel="1" ht="25.5" customFormat="1" customHeight="1" s="71">
      <c r="A1070" s="172" t="n">
        <v>922</v>
      </c>
      <c r="B1070" s="96" t="inlineStr">
        <is>
          <t>01.7.15.07-0042</t>
        </is>
      </c>
      <c r="C1070" s="171" t="inlineStr">
        <is>
          <t>Дюбели с калиброванной головкой (в обоймах), размер 3х58,5 мм</t>
        </is>
      </c>
      <c r="D1070" s="172" t="inlineStr">
        <is>
          <t>т</t>
        </is>
      </c>
      <c r="E1070" s="98" t="n">
        <v>0.0001854</v>
      </c>
      <c r="F1070" s="190" t="n">
        <v>22558</v>
      </c>
      <c r="G1070" s="100">
        <f>ROUND(F1070*E1070,2)</f>
        <v/>
      </c>
      <c r="H1070" s="184">
        <f>G1070/$G$1097</f>
        <v/>
      </c>
      <c r="I1070" s="100">
        <f>ROUND(F1070*Прил.10!$D$12,2)</f>
        <v/>
      </c>
      <c r="J1070" s="100">
        <f>ROUND(I1070*E1070,2)</f>
        <v/>
      </c>
    </row>
    <row r="1071" hidden="1" outlineLevel="1" ht="51" customFormat="1" customHeight="1" s="71">
      <c r="A1071" s="172" t="n">
        <v>923</v>
      </c>
      <c r="B1071" s="96" t="inlineStr">
        <is>
          <t>14.5.04.03-0002</t>
        </is>
      </c>
      <c r="C1071" s="171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D1071" s="172" t="inlineStr">
        <is>
          <t>т</t>
        </is>
      </c>
      <c r="E1071" s="98" t="n">
        <v>0.0002375</v>
      </c>
      <c r="F1071" s="190" t="n">
        <v>17183</v>
      </c>
      <c r="G1071" s="100">
        <f>ROUND(F1071*E1071,2)</f>
        <v/>
      </c>
      <c r="H1071" s="184">
        <f>G1071/$G$1097</f>
        <v/>
      </c>
      <c r="I1071" s="100">
        <f>ROUND(F1071*Прил.10!$D$12,2)</f>
        <v/>
      </c>
      <c r="J1071" s="100">
        <f>ROUND(I1071*E1071,2)</f>
        <v/>
      </c>
    </row>
    <row r="1072" hidden="1" outlineLevel="1" ht="25.5" customFormat="1" customHeight="1" s="71">
      <c r="A1072" s="172" t="n">
        <v>924</v>
      </c>
      <c r="B1072" s="96" t="inlineStr">
        <is>
          <t>01.2.01.02-0031</t>
        </is>
      </c>
      <c r="C1072" s="171" t="inlineStr">
        <is>
          <t>Битумы нефтяные строительные изоляционные БНИ-IV-3, БНИ-IV, БНИ-V</t>
        </is>
      </c>
      <c r="D1072" s="172" t="inlineStr">
        <is>
          <t>т</t>
        </is>
      </c>
      <c r="E1072" s="98" t="n">
        <v>0.00276</v>
      </c>
      <c r="F1072" s="190" t="n">
        <v>1412.5</v>
      </c>
      <c r="G1072" s="100">
        <f>ROUND(F1072*E1072,2)</f>
        <v/>
      </c>
      <c r="H1072" s="184">
        <f>G1072/$G$1097</f>
        <v/>
      </c>
      <c r="I1072" s="100">
        <f>ROUND(F1072*Прил.10!$D$12,2)</f>
        <v/>
      </c>
      <c r="J1072" s="100">
        <f>ROUND(I1072*E1072,2)</f>
        <v/>
      </c>
    </row>
    <row r="1073" hidden="1" outlineLevel="1" ht="14.25" customFormat="1" customHeight="1" s="71">
      <c r="A1073" s="172" t="n">
        <v>925</v>
      </c>
      <c r="B1073" s="96" t="inlineStr">
        <is>
          <t>01.2.01.02-0052</t>
        </is>
      </c>
      <c r="C1073" s="171" t="inlineStr">
        <is>
          <t>Битумы нефтяные строительные БН-70/30</t>
        </is>
      </c>
      <c r="D1073" s="172" t="inlineStr">
        <is>
          <t>т</t>
        </is>
      </c>
      <c r="E1073" s="98" t="n">
        <v>0.0020178</v>
      </c>
      <c r="F1073" s="190" t="n">
        <v>1525.5</v>
      </c>
      <c r="G1073" s="100">
        <f>ROUND(F1073*E1073,2)</f>
        <v/>
      </c>
      <c r="H1073" s="184">
        <f>G1073/$G$1097</f>
        <v/>
      </c>
      <c r="I1073" s="100">
        <f>ROUND(F1073*Прил.10!$D$12,2)</f>
        <v/>
      </c>
      <c r="J1073" s="100">
        <f>ROUND(I1073*E1073,2)</f>
        <v/>
      </c>
    </row>
    <row r="1074" hidden="1" outlineLevel="1" ht="14.25" customFormat="1" customHeight="1" s="71">
      <c r="A1074" s="172" t="n">
        <v>926</v>
      </c>
      <c r="B1074" s="96" t="inlineStr">
        <is>
          <t>08.1.02.25-0101</t>
        </is>
      </c>
      <c r="C1074" s="171" t="inlineStr">
        <is>
          <t>Наконечники для полиэтиленовых труб</t>
        </is>
      </c>
      <c r="D1074" s="172" t="inlineStr">
        <is>
          <t>кг</t>
        </is>
      </c>
      <c r="E1074" s="98" t="n">
        <v>0.1188</v>
      </c>
      <c r="F1074" s="190" t="n">
        <v>25</v>
      </c>
      <c r="G1074" s="100">
        <f>ROUND(F1074*E1074,2)</f>
        <v/>
      </c>
      <c r="H1074" s="184">
        <f>G1074/$G$1097</f>
        <v/>
      </c>
      <c r="I1074" s="100">
        <f>ROUND(F1074*Прил.10!$D$12,2)</f>
        <v/>
      </c>
      <c r="J1074" s="100">
        <f>ROUND(I1074*E1074,2)</f>
        <v/>
      </c>
    </row>
    <row r="1075" hidden="1" outlineLevel="1" ht="25.5" customFormat="1" customHeight="1" s="71">
      <c r="A1075" s="172" t="n">
        <v>927</v>
      </c>
      <c r="B1075" s="96" t="inlineStr">
        <is>
          <t>11.3.03.14-0031</t>
        </is>
      </c>
      <c r="C1075" s="171" t="inlineStr">
        <is>
          <t>Уголок внутренний для плинтуса из ПВХ, высота 48 мм</t>
        </is>
      </c>
      <c r="D1075" s="172" t="inlineStr">
        <is>
          <t>100 шт</t>
        </is>
      </c>
      <c r="E1075" s="98" t="n">
        <v>0.02</v>
      </c>
      <c r="F1075" s="190" t="n">
        <v>128</v>
      </c>
      <c r="G1075" s="100">
        <f>ROUND(F1075*E1075,2)</f>
        <v/>
      </c>
      <c r="H1075" s="184">
        <f>G1075/$G$1097</f>
        <v/>
      </c>
      <c r="I1075" s="100">
        <f>ROUND(F1075*Прил.10!$D$12,2)</f>
        <v/>
      </c>
      <c r="J1075" s="100">
        <f>ROUND(I1075*E1075,2)</f>
        <v/>
      </c>
    </row>
    <row r="1076" hidden="1" outlineLevel="1" ht="25.5" customFormat="1" customHeight="1" s="71">
      <c r="A1076" s="172" t="n">
        <v>928</v>
      </c>
      <c r="B1076" s="96" t="inlineStr">
        <is>
          <t>11.3.03.14-0033</t>
        </is>
      </c>
      <c r="C1076" s="171" t="inlineStr">
        <is>
          <t>Уголок наружный для плинтуса из ПВХ, высота 48 мм</t>
        </is>
      </c>
      <c r="D1076" s="172" t="inlineStr">
        <is>
          <t>100 шт</t>
        </is>
      </c>
      <c r="E1076" s="98" t="n">
        <v>0.02</v>
      </c>
      <c r="F1076" s="190" t="n">
        <v>128</v>
      </c>
      <c r="G1076" s="100">
        <f>ROUND(F1076*E1076,2)</f>
        <v/>
      </c>
      <c r="H1076" s="184">
        <f>G1076/$G$1097</f>
        <v/>
      </c>
      <c r="I1076" s="100">
        <f>ROUND(F1076*Прил.10!$D$12,2)</f>
        <v/>
      </c>
      <c r="J1076" s="100">
        <f>ROUND(I1076*E1076,2)</f>
        <v/>
      </c>
    </row>
    <row r="1077" hidden="1" outlineLevel="1" ht="25.5" customFormat="1" customHeight="1" s="71">
      <c r="A1077" s="172" t="n">
        <v>929</v>
      </c>
      <c r="B1077" s="96" t="inlineStr">
        <is>
          <t>01.7.19.04-0002</t>
        </is>
      </c>
      <c r="C1077" s="171" t="inlineStr">
        <is>
          <t>Пластина резиновая рулонная вулканизированная</t>
        </is>
      </c>
      <c r="D1077" s="172" t="inlineStr">
        <is>
          <t>кг</t>
        </is>
      </c>
      <c r="E1077" s="98" t="n">
        <v>0.16</v>
      </c>
      <c r="F1077" s="190" t="n">
        <v>13.56</v>
      </c>
      <c r="G1077" s="100">
        <f>ROUND(F1077*E1077,2)</f>
        <v/>
      </c>
      <c r="H1077" s="184">
        <f>G1077/$G$1097</f>
        <v/>
      </c>
      <c r="I1077" s="100">
        <f>ROUND(F1077*Прил.10!$D$12,2)</f>
        <v/>
      </c>
      <c r="J1077" s="100">
        <f>ROUND(I1077*E1077,2)</f>
        <v/>
      </c>
    </row>
    <row r="1078" hidden="1" outlineLevel="1" ht="25.5" customFormat="1" customHeight="1" s="71">
      <c r="A1078" s="172" t="n">
        <v>930</v>
      </c>
      <c r="B1078" s="96" t="inlineStr">
        <is>
          <t>14.1.05.03-0012</t>
        </is>
      </c>
      <c r="C1078" s="171" t="inlineStr">
        <is>
          <t>Клей фенолополивинилацетальный БФ-2, сорт I</t>
        </is>
      </c>
      <c r="D1078" s="172" t="inlineStr">
        <is>
          <t>т</t>
        </is>
      </c>
      <c r="E1078" s="98" t="n">
        <v>0.00016</v>
      </c>
      <c r="F1078" s="190" t="n">
        <v>12330</v>
      </c>
      <c r="G1078" s="100">
        <f>ROUND(F1078*E1078,2)</f>
        <v/>
      </c>
      <c r="H1078" s="184">
        <f>G1078/$G$1097</f>
        <v/>
      </c>
      <c r="I1078" s="100">
        <f>ROUND(F1078*Прил.10!$D$12,2)</f>
        <v/>
      </c>
      <c r="J1078" s="100">
        <f>ROUND(I1078*E1078,2)</f>
        <v/>
      </c>
    </row>
    <row r="1079" hidden="1" outlineLevel="1" ht="25.5" customFormat="1" customHeight="1" s="71">
      <c r="A1079" s="172" t="n">
        <v>931</v>
      </c>
      <c r="B1079" s="96" t="inlineStr">
        <is>
          <t>01.3.02.03-0012</t>
        </is>
      </c>
      <c r="C1079" s="171" t="inlineStr">
        <is>
          <t>Ацетилен растворенный технический, марка Б</t>
        </is>
      </c>
      <c r="D1079" s="172" t="inlineStr">
        <is>
          <t>т</t>
        </is>
      </c>
      <c r="E1079" s="98" t="n">
        <v>6.270000000000001e-05</v>
      </c>
      <c r="F1079" s="190" t="n">
        <v>30540</v>
      </c>
      <c r="G1079" s="100">
        <f>ROUND(F1079*E1079,2)</f>
        <v/>
      </c>
      <c r="H1079" s="184">
        <f>G1079/$G$1097</f>
        <v/>
      </c>
      <c r="I1079" s="100">
        <f>ROUND(F1079*Прил.10!$D$12,2)</f>
        <v/>
      </c>
      <c r="J1079" s="100">
        <f>ROUND(I1079*E1079,2)</f>
        <v/>
      </c>
    </row>
    <row r="1080" hidden="1" outlineLevel="1" ht="25.5" customFormat="1" customHeight="1" s="71">
      <c r="A1080" s="172" t="n">
        <v>932</v>
      </c>
      <c r="B1080" s="96" t="inlineStr">
        <is>
          <t>01.7.15.07-0024</t>
        </is>
      </c>
      <c r="C1080" s="171" t="inlineStr">
        <is>
          <t>Дюбели распорные полиэтиленовые, размер 8х40 мм</t>
        </is>
      </c>
      <c r="D1080" s="172" t="inlineStr">
        <is>
          <t>1000 шт</t>
        </is>
      </c>
      <c r="E1080" s="98" t="n">
        <v>0.008</v>
      </c>
      <c r="F1080" s="190" t="n">
        <v>200</v>
      </c>
      <c r="G1080" s="100">
        <f>ROUND(F1080*E1080,2)</f>
        <v/>
      </c>
      <c r="H1080" s="184">
        <f>G1080/$G$1097</f>
        <v/>
      </c>
      <c r="I1080" s="100">
        <f>ROUND(F1080*Прил.10!$D$12,2)</f>
        <v/>
      </c>
      <c r="J1080" s="100">
        <f>ROUND(I1080*E1080,2)</f>
        <v/>
      </c>
    </row>
    <row r="1081" hidden="1" outlineLevel="1" ht="25.5" customFormat="1" customHeight="1" s="71">
      <c r="A1081" s="172" t="n">
        <v>933</v>
      </c>
      <c r="B1081" s="96" t="inlineStr">
        <is>
          <t>01.7.15.14-0173</t>
        </is>
      </c>
      <c r="C1081" s="171" t="inlineStr">
        <is>
          <t>Шурупы с полукруглой головкой 6-10х100 мм</t>
        </is>
      </c>
      <c r="D1081" s="172" t="inlineStr">
        <is>
          <t>т</t>
        </is>
      </c>
      <c r="E1081" s="98" t="n">
        <v>0.00014</v>
      </c>
      <c r="F1081" s="190" t="n">
        <v>11350</v>
      </c>
      <c r="G1081" s="100">
        <f>ROUND(F1081*E1081,2)</f>
        <v/>
      </c>
      <c r="H1081" s="184">
        <f>G1081/$G$1097</f>
        <v/>
      </c>
      <c r="I1081" s="100">
        <f>ROUND(F1081*Прил.10!$D$12,2)</f>
        <v/>
      </c>
      <c r="J1081" s="100">
        <f>ROUND(I1081*E1081,2)</f>
        <v/>
      </c>
    </row>
    <row r="1082" hidden="1" outlineLevel="1" ht="25.5" customFormat="1" customHeight="1" s="71">
      <c r="A1082" s="172" t="n">
        <v>934</v>
      </c>
      <c r="B1082" s="96" t="inlineStr">
        <is>
          <t>01.7.15.07-0023</t>
        </is>
      </c>
      <c r="C1082" s="171" t="inlineStr">
        <is>
          <t>Дюбели распорные полиэтиленовые, размер 8х30 мм</t>
        </is>
      </c>
      <c r="D1082" s="172" t="inlineStr">
        <is>
          <t>1000 шт</t>
        </is>
      </c>
      <c r="E1082" s="98" t="n">
        <v>0.008</v>
      </c>
      <c r="F1082" s="190" t="n">
        <v>180</v>
      </c>
      <c r="G1082" s="100">
        <f>ROUND(F1082*E1082,2)</f>
        <v/>
      </c>
      <c r="H1082" s="184">
        <f>G1082/$G$1097</f>
        <v/>
      </c>
      <c r="I1082" s="100">
        <f>ROUND(F1082*Прил.10!$D$12,2)</f>
        <v/>
      </c>
      <c r="J1082" s="100">
        <f>ROUND(I1082*E1082,2)</f>
        <v/>
      </c>
    </row>
    <row r="1083" hidden="1" outlineLevel="1" ht="14.25" customFormat="1" customHeight="1" s="71">
      <c r="A1083" s="172" t="n">
        <v>935</v>
      </c>
      <c r="B1083" s="96" t="inlineStr">
        <is>
          <t>20.2.02.01-0014</t>
        </is>
      </c>
      <c r="C1083" s="171" t="inlineStr">
        <is>
          <t>Втулки, диаметр 42 мм</t>
        </is>
      </c>
      <c r="D1083" s="172" t="inlineStr">
        <is>
          <t>1000 шт</t>
        </is>
      </c>
      <c r="E1083" s="98" t="n">
        <v>0.00488</v>
      </c>
      <c r="F1083" s="190" t="n">
        <v>282.03</v>
      </c>
      <c r="G1083" s="100">
        <f>ROUND(F1083*E1083,2)</f>
        <v/>
      </c>
      <c r="H1083" s="184">
        <f>G1083/$G$1097</f>
        <v/>
      </c>
      <c r="I1083" s="100">
        <f>ROUND(F1083*Прил.10!$D$12,2)</f>
        <v/>
      </c>
      <c r="J1083" s="100">
        <f>ROUND(I1083*E1083,2)</f>
        <v/>
      </c>
    </row>
    <row r="1084" hidden="1" outlineLevel="1" ht="25.5" customFormat="1" customHeight="1" s="71">
      <c r="A1084" s="172" t="n">
        <v>936</v>
      </c>
      <c r="B1084" s="96" t="inlineStr">
        <is>
          <t>11.3.03.14-0001</t>
        </is>
      </c>
      <c r="C1084" s="171" t="inlineStr">
        <is>
          <t>Заглушки торцевые для плинтуса из ПВХ, левые, высота 48 мм</t>
        </is>
      </c>
      <c r="D1084" s="172" t="inlineStr">
        <is>
          <t>100 шт</t>
        </is>
      </c>
      <c r="E1084" s="98" t="n">
        <v>0.02</v>
      </c>
      <c r="F1084" s="190" t="n">
        <v>63</v>
      </c>
      <c r="G1084" s="100">
        <f>ROUND(F1084*E1084,2)</f>
        <v/>
      </c>
      <c r="H1084" s="184">
        <f>G1084/$G$1097</f>
        <v/>
      </c>
      <c r="I1084" s="100">
        <f>ROUND(F1084*Прил.10!$D$12,2)</f>
        <v/>
      </c>
      <c r="J1084" s="100">
        <f>ROUND(I1084*E1084,2)</f>
        <v/>
      </c>
    </row>
    <row r="1085" hidden="1" outlineLevel="1" ht="25.5" customFormat="1" customHeight="1" s="71">
      <c r="A1085" s="172" t="n">
        <v>937</v>
      </c>
      <c r="B1085" s="96" t="inlineStr">
        <is>
          <t>11.3.03.14-0011</t>
        </is>
      </c>
      <c r="C1085" s="171" t="inlineStr">
        <is>
          <t>Заглушки торцевые для плинтуса из ПВХ, правые, высота 48 мм</t>
        </is>
      </c>
      <c r="D1085" s="172" t="inlineStr">
        <is>
          <t>100 шт</t>
        </is>
      </c>
      <c r="E1085" s="98" t="n">
        <v>0.02</v>
      </c>
      <c r="F1085" s="190" t="n">
        <v>63</v>
      </c>
      <c r="G1085" s="100">
        <f>ROUND(F1085*E1085,2)</f>
        <v/>
      </c>
      <c r="H1085" s="184">
        <f>G1085/$G$1097</f>
        <v/>
      </c>
      <c r="I1085" s="100">
        <f>ROUND(F1085*Прил.10!$D$12,2)</f>
        <v/>
      </c>
      <c r="J1085" s="100">
        <f>ROUND(I1085*E1085,2)</f>
        <v/>
      </c>
    </row>
    <row r="1086" hidden="1" outlineLevel="1" ht="14.25" customFormat="1" customHeight="1" s="71">
      <c r="A1086" s="172" t="n">
        <v>938</v>
      </c>
      <c r="B1086" s="96" t="inlineStr">
        <is>
          <t>01.7.15.14-0171</t>
        </is>
      </c>
      <c r="C1086" s="171" t="inlineStr">
        <is>
          <t>Шурупы с полукруглой головкой 6х60 мм</t>
        </is>
      </c>
      <c r="D1086" s="172" t="inlineStr">
        <is>
          <t>т</t>
        </is>
      </c>
      <c r="E1086" s="98" t="n">
        <v>0.0001</v>
      </c>
      <c r="F1086" s="190" t="n">
        <v>12430</v>
      </c>
      <c r="G1086" s="100">
        <f>ROUND(F1086*E1086,2)</f>
        <v/>
      </c>
      <c r="H1086" s="184">
        <f>G1086/$G$1097</f>
        <v/>
      </c>
      <c r="I1086" s="100">
        <f>ROUND(F1086*Прил.10!$D$12,2)</f>
        <v/>
      </c>
      <c r="J1086" s="100">
        <f>ROUND(I1086*E1086,2)</f>
        <v/>
      </c>
    </row>
    <row r="1087" hidden="1" outlineLevel="1" ht="14.25" customFormat="1" customHeight="1" s="71">
      <c r="A1087" s="172" t="n">
        <v>939</v>
      </c>
      <c r="B1087" s="96" t="inlineStr">
        <is>
          <t>14.1.04.02-0002</t>
        </is>
      </c>
      <c r="C1087" s="171" t="inlineStr">
        <is>
          <t>Клей 88-СА</t>
        </is>
      </c>
      <c r="D1087" s="172" t="inlineStr">
        <is>
          <t>кг</t>
        </is>
      </c>
      <c r="E1087" s="98" t="n">
        <v>0.0414</v>
      </c>
      <c r="F1087" s="190" t="n">
        <v>28.93</v>
      </c>
      <c r="G1087" s="100">
        <f>ROUND(F1087*E1087,2)</f>
        <v/>
      </c>
      <c r="H1087" s="184">
        <f>G1087/$G$1097</f>
        <v/>
      </c>
      <c r="I1087" s="100">
        <f>ROUND(F1087*Прил.10!$D$12,2)</f>
        <v/>
      </c>
      <c r="J1087" s="100">
        <f>ROUND(I1087*E1087,2)</f>
        <v/>
      </c>
    </row>
    <row r="1088" hidden="1" outlineLevel="1" ht="25.5" customFormat="1" customHeight="1" s="71">
      <c r="A1088" s="172" t="n">
        <v>940</v>
      </c>
      <c r="B1088" s="96" t="inlineStr">
        <is>
          <t>10.3.02.03-0013</t>
        </is>
      </c>
      <c r="C1088" s="171" t="inlineStr">
        <is>
          <t>Припои оловянно-свинцовые бессурьмянистые, марка ПОС61</t>
        </is>
      </c>
      <c r="D1088" s="172" t="inlineStr">
        <is>
          <t>т</t>
        </is>
      </c>
      <c r="E1088" s="98" t="n">
        <v>1e-05</v>
      </c>
      <c r="F1088" s="190" t="n">
        <v>114220</v>
      </c>
      <c r="G1088" s="100">
        <f>ROUND(F1088*E1088,2)</f>
        <v/>
      </c>
      <c r="H1088" s="184">
        <f>G1088/$G$1097</f>
        <v/>
      </c>
      <c r="I1088" s="100">
        <f>ROUND(F1088*Прил.10!$D$12,2)</f>
        <v/>
      </c>
      <c r="J1088" s="100">
        <f>ROUND(I1088*E1088,2)</f>
        <v/>
      </c>
    </row>
    <row r="1089" hidden="1" outlineLevel="1" ht="38.25" customFormat="1" customHeight="1" s="71">
      <c r="A1089" s="172" t="n">
        <v>941</v>
      </c>
      <c r="B1089" s="96" t="inlineStr">
        <is>
          <t>24.3.01.02-1002</t>
        </is>
      </c>
      <c r="C1089" s="171" t="inlineStr">
        <is>
          <t>Кольца резиновые уплотнительные для поливинилхлоридных труб канализации, диаметр 110 мм</t>
        </is>
      </c>
      <c r="D1089" s="172" t="inlineStr">
        <is>
          <t>шт</t>
        </is>
      </c>
      <c r="E1089" s="98" t="n">
        <v>3</v>
      </c>
      <c r="F1089" s="190" t="n">
        <v>0.37</v>
      </c>
      <c r="G1089" s="100">
        <f>ROUND(F1089*E1089,2)</f>
        <v/>
      </c>
      <c r="H1089" s="184">
        <f>G1089/$G$1097</f>
        <v/>
      </c>
      <c r="I1089" s="100">
        <f>ROUND(F1089*Прил.10!$D$12,2)</f>
        <v/>
      </c>
      <c r="J1089" s="100">
        <f>ROUND(I1089*E1089,2)</f>
        <v/>
      </c>
    </row>
    <row r="1090" hidden="1" outlineLevel="1" ht="14.25" customFormat="1" customHeight="1" s="71">
      <c r="A1090" s="172" t="n">
        <v>942</v>
      </c>
      <c r="B1090" s="96" t="inlineStr">
        <is>
          <t>01.1.02.10-1022</t>
        </is>
      </c>
      <c r="C1090" s="171" t="inlineStr">
        <is>
          <t>Хризотил, группа 6К</t>
        </is>
      </c>
      <c r="D1090" s="172" t="inlineStr">
        <is>
          <t>т</t>
        </is>
      </c>
      <c r="E1090" s="98" t="n">
        <v>0.0008496000000000001</v>
      </c>
      <c r="F1090" s="190" t="n">
        <v>1160</v>
      </c>
      <c r="G1090" s="100">
        <f>ROUND(F1090*E1090,2)</f>
        <v/>
      </c>
      <c r="H1090" s="184">
        <f>G1090/$G$1097</f>
        <v/>
      </c>
      <c r="I1090" s="100">
        <f>ROUND(F1090*Прил.10!$D$12,2)</f>
        <v/>
      </c>
      <c r="J1090" s="100">
        <f>ROUND(I1090*E1090,2)</f>
        <v/>
      </c>
    </row>
    <row r="1091" hidden="1" outlineLevel="1" ht="14.25" customFormat="1" customHeight="1" s="71">
      <c r="A1091" s="172" t="n">
        <v>943</v>
      </c>
      <c r="B1091" s="96" t="inlineStr">
        <is>
          <t>01.3.05.07-0001</t>
        </is>
      </c>
      <c r="C1091" s="171" t="inlineStr">
        <is>
          <t>Бура</t>
        </is>
      </c>
      <c r="D1091" s="172" t="inlineStr">
        <is>
          <t>т</t>
        </is>
      </c>
      <c r="E1091" s="98" t="n">
        <v>3.8e-05</v>
      </c>
      <c r="F1091" s="190" t="n">
        <v>24600</v>
      </c>
      <c r="G1091" s="100">
        <f>ROUND(F1091*E1091,2)</f>
        <v/>
      </c>
      <c r="H1091" s="184">
        <f>G1091/$G$1097</f>
        <v/>
      </c>
      <c r="I1091" s="100">
        <f>ROUND(F1091*Прил.10!$D$12,2)</f>
        <v/>
      </c>
      <c r="J1091" s="100">
        <f>ROUND(I1091*E1091,2)</f>
        <v/>
      </c>
    </row>
    <row r="1092" hidden="1" outlineLevel="1" ht="25.5" customFormat="1" customHeight="1" s="71">
      <c r="A1092" s="172" t="n">
        <v>944</v>
      </c>
      <c r="B1092" s="96" t="inlineStr">
        <is>
          <t>24.3.01.02-1004</t>
        </is>
      </c>
      <c r="C1092" s="171" t="inlineStr">
        <is>
          <t>Кольца резиновые уплотнительные для ПВХ труб канализации, диаметр 50 мм</t>
        </is>
      </c>
      <c r="D1092" s="172" t="inlineStr">
        <is>
          <t>шт</t>
        </is>
      </c>
      <c r="E1092" s="98" t="n">
        <v>3</v>
      </c>
      <c r="F1092" s="190" t="n">
        <v>0.22</v>
      </c>
      <c r="G1092" s="100">
        <f>ROUND(F1092*E1092,2)</f>
        <v/>
      </c>
      <c r="H1092" s="184">
        <f>G1092/$G$1097</f>
        <v/>
      </c>
      <c r="I1092" s="100">
        <f>ROUND(F1092*Прил.10!$D$12,2)</f>
        <v/>
      </c>
      <c r="J1092" s="100">
        <f>ROUND(I1092*E1092,2)</f>
        <v/>
      </c>
    </row>
    <row r="1093" hidden="1" outlineLevel="1" ht="14.25" customFormat="1" customHeight="1" s="71">
      <c r="A1093" s="172" t="n">
        <v>945</v>
      </c>
      <c r="B1093" s="96" t="inlineStr">
        <is>
          <t>01.3.05.38-0241</t>
        </is>
      </c>
      <c r="C1093" s="171" t="inlineStr">
        <is>
          <t>Метилен хлористый технический</t>
        </is>
      </c>
      <c r="D1093" s="172" t="inlineStr">
        <is>
          <t>кг</t>
        </is>
      </c>
      <c r="E1093" s="98" t="n">
        <v>0.0522</v>
      </c>
      <c r="F1093" s="190" t="n">
        <v>11.8</v>
      </c>
      <c r="G1093" s="100">
        <f>ROUND(F1093*E1093,2)</f>
        <v/>
      </c>
      <c r="H1093" s="184">
        <f>G1093/$G$1097</f>
        <v/>
      </c>
      <c r="I1093" s="100">
        <f>ROUND(F1093*Прил.10!$D$12,2)</f>
        <v/>
      </c>
      <c r="J1093" s="100">
        <f>ROUND(I1093*E1093,2)</f>
        <v/>
      </c>
    </row>
    <row r="1094" hidden="1" outlineLevel="1" ht="25.5" customFormat="1" customHeight="1" s="71">
      <c r="A1094" s="172" t="n">
        <v>946</v>
      </c>
      <c r="B1094" s="96" t="inlineStr">
        <is>
          <t>03.1.02.03-0015</t>
        </is>
      </c>
      <c r="C1094" s="171" t="inlineStr">
        <is>
          <t>Известь строительная негашеная хлорная, марка А</t>
        </is>
      </c>
      <c r="D1094" s="172" t="inlineStr">
        <is>
          <t>кг</t>
        </is>
      </c>
      <c r="E1094" s="98" t="n">
        <v>0.105469</v>
      </c>
      <c r="F1094" s="190" t="n">
        <v>2.15</v>
      </c>
      <c r="G1094" s="100">
        <f>ROUND(F1094*E1094,2)</f>
        <v/>
      </c>
      <c r="H1094" s="184">
        <f>G1094/$G$1097</f>
        <v/>
      </c>
      <c r="I1094" s="100">
        <f>ROUND(F1094*Прил.10!$D$12,2)</f>
        <v/>
      </c>
      <c r="J1094" s="100">
        <f>ROUND(I1094*E1094,2)</f>
        <v/>
      </c>
    </row>
    <row r="1095" hidden="1" outlineLevel="1" ht="14.25" customFormat="1" customHeight="1" s="71">
      <c r="A1095" s="172" t="n">
        <v>947</v>
      </c>
      <c r="B1095" s="96" t="inlineStr">
        <is>
          <t>04.3.02.05-0003</t>
        </is>
      </c>
      <c r="C1095" s="171" t="inlineStr">
        <is>
          <t>Смесь штукатурная М 75, КНАУФ</t>
        </is>
      </c>
      <c r="D1095" s="172" t="inlineStr">
        <is>
          <t>кг</t>
        </is>
      </c>
      <c r="E1095" s="98" t="n">
        <v>0.0454</v>
      </c>
      <c r="F1095" s="190" t="n">
        <v>1.72</v>
      </c>
      <c r="G1095" s="100">
        <f>ROUND(F1095*E1095,2)</f>
        <v/>
      </c>
      <c r="H1095" s="184">
        <f>G1095/$G$1097</f>
        <v/>
      </c>
      <c r="I1095" s="100">
        <f>ROUND(F1095*Прил.10!$D$12,2)</f>
        <v/>
      </c>
      <c r="J1095" s="100">
        <f>ROUND(I1095*E1095,2)</f>
        <v/>
      </c>
    </row>
    <row r="1096" collapsed="1" ht="14.25" customFormat="1" customHeight="1" s="71">
      <c r="A1096" s="172" t="n"/>
      <c r="B1096" s="172" t="n"/>
      <c r="C1096" s="171" t="inlineStr">
        <is>
          <t>Итого прочие материалы</t>
        </is>
      </c>
      <c r="D1096" s="172" t="n"/>
      <c r="E1096" s="173" t="n"/>
      <c r="F1096" s="174" t="n"/>
      <c r="G1096" s="100">
        <f>SUM(G387:G1095)</f>
        <v/>
      </c>
      <c r="H1096" s="184">
        <f>G1096/G1097</f>
        <v/>
      </c>
      <c r="I1096" s="100" t="n"/>
      <c r="J1096" s="100">
        <f>SUM(J387:J1095)</f>
        <v/>
      </c>
    </row>
    <row r="1097" ht="14.25" customFormat="1" customHeight="1" s="71">
      <c r="A1097" s="172" t="n"/>
      <c r="B1097" s="172" t="n"/>
      <c r="C1097" s="183" t="inlineStr">
        <is>
          <t>Итого по разделу «Материалы»</t>
        </is>
      </c>
      <c r="D1097" s="172" t="n"/>
      <c r="E1097" s="173" t="n"/>
      <c r="F1097" s="174" t="n"/>
      <c r="G1097" s="100">
        <f>G386+G1096</f>
        <v/>
      </c>
      <c r="H1097" s="184" t="n">
        <v>1</v>
      </c>
      <c r="I1097" s="174" t="n"/>
      <c r="J1097" s="100">
        <f>J386+J1096</f>
        <v/>
      </c>
      <c r="K1097" s="124" t="n"/>
    </row>
    <row r="1098" ht="14.25" customFormat="1" customHeight="1" s="71">
      <c r="A1098" s="172" t="n"/>
      <c r="B1098" s="172" t="n"/>
      <c r="C1098" s="171" t="inlineStr">
        <is>
          <t>ИТОГО ПО РМ</t>
        </is>
      </c>
      <c r="D1098" s="172" t="n"/>
      <c r="E1098" s="173" t="n"/>
      <c r="F1098" s="174" t="n"/>
      <c r="G1098" s="100">
        <f>G14+G93+G1097</f>
        <v/>
      </c>
      <c r="H1098" s="184" t="n"/>
      <c r="I1098" s="174" t="n"/>
      <c r="J1098" s="100">
        <f>J14+J93+J1097</f>
        <v/>
      </c>
    </row>
    <row r="1099" ht="14.25" customFormat="1" customHeight="1" s="71">
      <c r="A1099" s="172" t="n"/>
      <c r="B1099" s="172" t="n"/>
      <c r="C1099" s="171" t="inlineStr">
        <is>
          <t>Накладные расходы</t>
        </is>
      </c>
      <c r="D1099" s="172" t="inlineStr">
        <is>
          <t>%</t>
        </is>
      </c>
      <c r="E1099" s="122">
        <f>ROUND(G1099/(G14+G16),2)</f>
        <v/>
      </c>
      <c r="F1099" s="174" t="n"/>
      <c r="G1099" s="100" t="n">
        <v>1125941.37</v>
      </c>
      <c r="H1099" s="184" t="n"/>
      <c r="I1099" s="174" t="n"/>
      <c r="J1099" s="100">
        <f>ROUND(E1099*(J14+J16),2)</f>
        <v/>
      </c>
      <c r="K1099" s="123" t="n"/>
    </row>
    <row r="1100" ht="14.25" customFormat="1" customHeight="1" s="71">
      <c r="A1100" s="172" t="n"/>
      <c r="B1100" s="172" t="n"/>
      <c r="C1100" s="171" t="inlineStr">
        <is>
          <t>Сметная прибыль</t>
        </is>
      </c>
      <c r="D1100" s="172" t="inlineStr">
        <is>
          <t>%</t>
        </is>
      </c>
      <c r="E1100" s="122">
        <f>ROUND(G1100/(G14+G16),2)</f>
        <v/>
      </c>
      <c r="F1100" s="174" t="n"/>
      <c r="G1100" s="100" t="n">
        <v>632815.6800000001</v>
      </c>
      <c r="H1100" s="184" t="n"/>
      <c r="I1100" s="174" t="n"/>
      <c r="J1100" s="100">
        <f>ROUND(E1100*(J14+J16),2)</f>
        <v/>
      </c>
      <c r="K1100" s="123" t="n"/>
    </row>
    <row r="1101" ht="14.25" customFormat="1" customHeight="1" s="71">
      <c r="A1101" s="172" t="n"/>
      <c r="B1101" s="172" t="n"/>
      <c r="C1101" s="171" t="inlineStr">
        <is>
          <t>Итого СМР (с НР и СП)</t>
        </is>
      </c>
      <c r="D1101" s="172" t="n"/>
      <c r="E1101" s="173" t="n"/>
      <c r="F1101" s="174" t="n"/>
      <c r="G1101" s="100">
        <f>G14+G93+G1097+G1099+G1100</f>
        <v/>
      </c>
      <c r="H1101" s="184" t="n"/>
      <c r="I1101" s="174" t="n"/>
      <c r="J1101" s="100">
        <f>J14+J93+J1097+J1099+J1100</f>
        <v/>
      </c>
    </row>
    <row r="1102" ht="14.25" customFormat="1" customHeight="1" s="71">
      <c r="A1102" s="172" t="n"/>
      <c r="B1102" s="172" t="n"/>
      <c r="C1102" s="171" t="inlineStr">
        <is>
          <t>ВСЕГО СМР + ОБОРУДОВАНИЕ</t>
        </is>
      </c>
      <c r="D1102" s="172" t="n"/>
      <c r="E1102" s="173" t="n"/>
      <c r="F1102" s="174" t="n"/>
      <c r="G1102" s="100">
        <f>G1101+G232</f>
        <v/>
      </c>
      <c r="H1102" s="184" t="n"/>
      <c r="I1102" s="174" t="n"/>
      <c r="J1102" s="100">
        <f>J1101+J232</f>
        <v/>
      </c>
    </row>
    <row r="1103" ht="14.25" customFormat="1" customHeight="1" s="71">
      <c r="A1103" s="172" t="n"/>
      <c r="B1103" s="172" t="n"/>
      <c r="C1103" s="171" t="inlineStr">
        <is>
          <t>ИТОГО ПОКАЗАТЕЛЬ НА ЕД. ИЗМ.</t>
        </is>
      </c>
      <c r="D1103" s="172" t="inlineStr">
        <is>
          <t>ед.</t>
        </is>
      </c>
      <c r="E1103" s="173" t="n">
        <v>1</v>
      </c>
      <c r="F1103" s="174" t="n"/>
      <c r="G1103" s="100">
        <f>G1102/E1103</f>
        <v/>
      </c>
      <c r="H1103" s="184" t="n"/>
      <c r="I1103" s="174" t="n"/>
      <c r="J1103" s="100">
        <f>J1102/E1103</f>
        <v/>
      </c>
      <c r="L1103" s="124" t="n"/>
      <c r="M1103" s="124" t="n"/>
    </row>
    <row r="1105" ht="14.25" customFormat="1" customHeight="1" s="71">
      <c r="A1105" s="72" t="n"/>
    </row>
    <row r="1106" ht="14.25" customFormat="1" customHeight="1" s="71">
      <c r="A1106" s="70" t="inlineStr">
        <is>
          <t>Составил ______________________        Д.Ю. Нефедова</t>
        </is>
      </c>
    </row>
    <row r="1107" ht="14.25" customFormat="1" customHeight="1" s="71">
      <c r="A1107" s="125" t="inlineStr">
        <is>
          <t xml:space="preserve">                         (подпись, инициалы, фамилия)</t>
        </is>
      </c>
    </row>
    <row r="1108" ht="14.25" customFormat="1" customHeight="1" s="71">
      <c r="A1108" s="70" t="n"/>
    </row>
    <row r="1109" ht="14.25" customFormat="1" customHeight="1" s="71">
      <c r="A1109" s="70" t="inlineStr">
        <is>
          <t>Проверил ______________________        А.В. Костянецкая</t>
        </is>
      </c>
    </row>
    <row r="1110" ht="14.25" customFormat="1" customHeight="1" s="71">
      <c r="A1110" s="125" t="inlineStr">
        <is>
          <t xml:space="preserve">                        (подпись, инициалы, фамилия)</t>
        </is>
      </c>
    </row>
    <row r="1113">
      <c r="G1113" s="146" t="n"/>
      <c r="H1113" s="146" t="n"/>
      <c r="I1113" s="146" t="n"/>
      <c r="J1113" s="146" t="n"/>
    </row>
  </sheetData>
  <mergeCells count="19">
    <mergeCell ref="H9:H10"/>
    <mergeCell ref="B15:H15"/>
    <mergeCell ref="C9:C10"/>
    <mergeCell ref="E9:E10"/>
    <mergeCell ref="B234:J234"/>
    <mergeCell ref="A7:H7"/>
    <mergeCell ref="B9:B10"/>
    <mergeCell ref="D9:D10"/>
    <mergeCell ref="B95:J95"/>
    <mergeCell ref="B18:H18"/>
    <mergeCell ref="B12:H12"/>
    <mergeCell ref="B94:J94"/>
    <mergeCell ref="D6:J6"/>
    <mergeCell ref="B235:H235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P155"/>
  <sheetViews>
    <sheetView tabSelected="1" view="pageBreakPreview" topLeftCell="A128" zoomScale="70" zoomScaleSheetLayoutView="70" workbookViewId="0">
      <selection activeCell="C152" sqref="C152"/>
    </sheetView>
  </sheetViews>
  <sheetFormatPr baseColWidth="8" defaultRowHeight="15"/>
  <cols>
    <col width="5.7109375" customWidth="1" style="73" min="1" max="1"/>
    <col width="14.85546875" customWidth="1" style="73" min="2" max="2"/>
    <col width="39.140625" customWidth="1" style="73" min="3" max="3"/>
    <col width="9.140625" customWidth="1" style="73" min="4" max="4"/>
    <col width="13.5703125" customWidth="1" style="73" min="5" max="5"/>
    <col width="12.42578125" customWidth="1" style="73" min="6" max="6"/>
    <col width="14.140625" customWidth="1" style="73" min="7" max="7"/>
  </cols>
  <sheetData>
    <row r="1">
      <c r="A1" s="191" t="inlineStr">
        <is>
          <t>Приложение №6</t>
        </is>
      </c>
    </row>
    <row r="2">
      <c r="A2" s="191" t="n"/>
      <c r="B2" s="191" t="n"/>
      <c r="C2" s="191" t="n"/>
      <c r="D2" s="191" t="n"/>
      <c r="E2" s="191" t="n"/>
      <c r="F2" s="191" t="n"/>
      <c r="G2" s="191" t="n"/>
    </row>
    <row r="3">
      <c r="A3" s="191" t="n"/>
      <c r="B3" s="191" t="n"/>
      <c r="C3" s="191" t="n"/>
      <c r="D3" s="191" t="n"/>
      <c r="E3" s="191" t="n"/>
      <c r="F3" s="191" t="n"/>
      <c r="G3" s="191" t="n"/>
    </row>
    <row r="4">
      <c r="A4" s="191" t="n"/>
      <c r="B4" s="191" t="n"/>
      <c r="C4" s="191" t="n"/>
      <c r="D4" s="191" t="n"/>
      <c r="E4" s="191" t="n"/>
      <c r="F4" s="191" t="n"/>
      <c r="G4" s="191" t="n"/>
    </row>
    <row r="5">
      <c r="A5" s="168" t="inlineStr">
        <is>
          <t>Расчет стоимости оборудования</t>
        </is>
      </c>
    </row>
    <row r="6" ht="64.5" customHeight="1" s="73">
      <c r="A6" s="193">
        <f>'Прил.1 Сравнит табл'!B7</f>
        <v/>
      </c>
    </row>
    <row r="7">
      <c r="A7" s="70" t="n"/>
      <c r="B7" s="70" t="n"/>
      <c r="C7" s="70" t="n"/>
      <c r="D7" s="70" t="n"/>
      <c r="E7" s="70" t="n"/>
      <c r="F7" s="70" t="n"/>
      <c r="G7" s="70" t="n"/>
    </row>
    <row r="8" ht="30" customHeight="1" s="73">
      <c r="A8" s="192" t="inlineStr">
        <is>
          <t>№ пп.</t>
        </is>
      </c>
      <c r="B8" s="192" t="inlineStr">
        <is>
          <t>Код ресурса</t>
        </is>
      </c>
      <c r="C8" s="192" t="inlineStr">
        <is>
          <t>Наименование</t>
        </is>
      </c>
      <c r="D8" s="192" t="inlineStr">
        <is>
          <t>Ед. изм.</t>
        </is>
      </c>
      <c r="E8" s="172" t="inlineStr">
        <is>
          <t>Кол-во единиц по проектным данным</t>
        </is>
      </c>
      <c r="F8" s="192" t="inlineStr">
        <is>
          <t>Сметная стоимость в ценах на 01.01.2000 (руб.)</t>
        </is>
      </c>
      <c r="G8" s="197" t="n"/>
    </row>
    <row r="9">
      <c r="A9" s="199" t="n"/>
      <c r="B9" s="199" t="n"/>
      <c r="C9" s="199" t="n"/>
      <c r="D9" s="199" t="n"/>
      <c r="E9" s="199" t="n"/>
      <c r="F9" s="172" t="inlineStr">
        <is>
          <t>на ед. изм.</t>
        </is>
      </c>
      <c r="G9" s="172" t="inlineStr">
        <is>
          <t>общая</t>
        </is>
      </c>
    </row>
    <row r="10">
      <c r="A10" s="172" t="n">
        <v>1</v>
      </c>
      <c r="B10" s="172" t="n">
        <v>2</v>
      </c>
      <c r="C10" s="172" t="n">
        <v>3</v>
      </c>
      <c r="D10" s="172" t="n">
        <v>4</v>
      </c>
      <c r="E10" s="172" t="n">
        <v>5</v>
      </c>
      <c r="F10" s="172" t="n">
        <v>6</v>
      </c>
      <c r="G10" s="172" t="n">
        <v>7</v>
      </c>
    </row>
    <row r="11" ht="15" customHeight="1" s="73">
      <c r="A11" s="33" t="n"/>
      <c r="B11" s="171" t="inlineStr">
        <is>
          <t>ИНЖЕНЕРНОЕ ОБОРУДОВАНИЕ</t>
        </is>
      </c>
      <c r="C11" s="196" t="n"/>
      <c r="D11" s="196" t="n"/>
      <c r="E11" s="196" t="n"/>
      <c r="F11" s="196" t="n"/>
      <c r="G11" s="197" t="n"/>
    </row>
    <row r="12" ht="25.5" customHeight="1" s="73">
      <c r="A12" s="172" t="n">
        <v>1</v>
      </c>
      <c r="B12" s="59">
        <f>'Прил.5 Расчет СМР и ОБ'!B96</f>
        <v/>
      </c>
      <c r="C12" s="60">
        <f>'Прил.5 Расчет СМР и ОБ'!C96</f>
        <v/>
      </c>
      <c r="D12" s="59">
        <f>'Прил.5 Расчет СМР и ОБ'!D96</f>
        <v/>
      </c>
      <c r="E12" s="59">
        <f>'Прил.5 Расчет СМР и ОБ'!E96</f>
        <v/>
      </c>
      <c r="F12" s="100">
        <f>'Прил.5 Расчет СМР и ОБ'!F96</f>
        <v/>
      </c>
      <c r="G12" s="100">
        <f>ROUND(E12*F12,2)</f>
        <v/>
      </c>
    </row>
    <row r="13" ht="76.5" customHeight="1" s="73">
      <c r="A13" s="172" t="n">
        <v>2</v>
      </c>
      <c r="B13" s="59">
        <f>'Прил.5 Расчет СМР и ОБ'!B97</f>
        <v/>
      </c>
      <c r="C13" s="60">
        <f>'Прил.5 Расчет СМР и ОБ'!C97</f>
        <v/>
      </c>
      <c r="D13" s="59">
        <f>'Прил.5 Расчет СМР и ОБ'!D97</f>
        <v/>
      </c>
      <c r="E13" s="59">
        <f>'Прил.5 Расчет СМР и ОБ'!E97</f>
        <v/>
      </c>
      <c r="F13" s="100">
        <f>'Прил.5 Расчет СМР и ОБ'!F97</f>
        <v/>
      </c>
      <c r="G13" s="100">
        <f>ROUND(E13*F13,2)</f>
        <v/>
      </c>
    </row>
    <row r="14" ht="38.25" customHeight="1" s="73">
      <c r="A14" s="172" t="n">
        <v>3</v>
      </c>
      <c r="B14" s="59">
        <f>'Прил.5 Расчет СМР и ОБ'!B98</f>
        <v/>
      </c>
      <c r="C14" s="60">
        <f>'Прил.5 Расчет СМР и ОБ'!C98</f>
        <v/>
      </c>
      <c r="D14" s="59">
        <f>'Прил.5 Расчет СМР и ОБ'!D98</f>
        <v/>
      </c>
      <c r="E14" s="59">
        <f>'Прил.5 Расчет СМР и ОБ'!E98</f>
        <v/>
      </c>
      <c r="F14" s="100">
        <f>'Прил.5 Расчет СМР и ОБ'!F98</f>
        <v/>
      </c>
      <c r="G14" s="100">
        <f>ROUND(E14*F14,2)</f>
        <v/>
      </c>
    </row>
    <row r="15" ht="38.25" customHeight="1" s="73">
      <c r="A15" s="172" t="n">
        <v>4</v>
      </c>
      <c r="B15" s="59">
        <f>'Прил.5 Расчет СМР и ОБ'!B99</f>
        <v/>
      </c>
      <c r="C15" s="60">
        <f>'Прил.5 Расчет СМР и ОБ'!C99</f>
        <v/>
      </c>
      <c r="D15" s="59">
        <f>'Прил.5 Расчет СМР и ОБ'!D99</f>
        <v/>
      </c>
      <c r="E15" s="59">
        <f>'Прил.5 Расчет СМР и ОБ'!E99</f>
        <v/>
      </c>
      <c r="F15" s="100">
        <f>'Прил.5 Расчет СМР и ОБ'!F99</f>
        <v/>
      </c>
      <c r="G15" s="100">
        <f>ROUND(E15*F15,2)</f>
        <v/>
      </c>
    </row>
    <row r="16" ht="63.75" customHeight="1" s="73">
      <c r="A16" s="172" t="n">
        <v>5</v>
      </c>
      <c r="B16" s="59">
        <f>'Прил.5 Расчет СМР и ОБ'!B100</f>
        <v/>
      </c>
      <c r="C16" s="60">
        <f>'Прил.5 Расчет СМР и ОБ'!C100</f>
        <v/>
      </c>
      <c r="D16" s="59">
        <f>'Прил.5 Расчет СМР и ОБ'!D100</f>
        <v/>
      </c>
      <c r="E16" s="59">
        <f>'Прил.5 Расчет СМР и ОБ'!E100</f>
        <v/>
      </c>
      <c r="F16" s="100">
        <f>'Прил.5 Расчет СМР и ОБ'!F100</f>
        <v/>
      </c>
      <c r="G16" s="100">
        <f>ROUND(E16*F16,2)</f>
        <v/>
      </c>
    </row>
    <row r="17" ht="25.5" customHeight="1" s="73">
      <c r="A17" s="172" t="n">
        <v>6</v>
      </c>
      <c r="B17" s="59">
        <f>'Прил.5 Расчет СМР и ОБ'!B101</f>
        <v/>
      </c>
      <c r="C17" s="60">
        <f>'Прил.5 Расчет СМР и ОБ'!C101</f>
        <v/>
      </c>
      <c r="D17" s="59">
        <f>'Прил.5 Расчет СМР и ОБ'!D101</f>
        <v/>
      </c>
      <c r="E17" s="59">
        <f>'Прил.5 Расчет СМР и ОБ'!E101</f>
        <v/>
      </c>
      <c r="F17" s="100">
        <f>'Прил.5 Расчет СМР и ОБ'!F101</f>
        <v/>
      </c>
      <c r="G17" s="100">
        <f>ROUND(E17*F17,2)</f>
        <v/>
      </c>
    </row>
    <row r="18" ht="25.5" customHeight="1" s="73">
      <c r="A18" s="172" t="n">
        <v>7</v>
      </c>
      <c r="B18" s="59">
        <f>'Прил.5 Расчет СМР и ОБ'!B102</f>
        <v/>
      </c>
      <c r="C18" s="60">
        <f>'Прил.5 Расчет СМР и ОБ'!C102</f>
        <v/>
      </c>
      <c r="D18" s="59">
        <f>'Прил.5 Расчет СМР и ОБ'!D102</f>
        <v/>
      </c>
      <c r="E18" s="59">
        <f>'Прил.5 Расчет СМР и ОБ'!E102</f>
        <v/>
      </c>
      <c r="F18" s="100">
        <f>'Прил.5 Расчет СМР и ОБ'!F102</f>
        <v/>
      </c>
      <c r="G18" s="100">
        <f>ROUND(E18*F18,2)</f>
        <v/>
      </c>
    </row>
    <row r="19" ht="63.75" customHeight="1" s="73">
      <c r="A19" s="172" t="n">
        <v>8</v>
      </c>
      <c r="B19" s="59">
        <f>'Прил.5 Расчет СМР и ОБ'!B103</f>
        <v/>
      </c>
      <c r="C19" s="60">
        <f>'Прил.5 Расчет СМР и ОБ'!C103</f>
        <v/>
      </c>
      <c r="D19" s="59">
        <f>'Прил.5 Расчет СМР и ОБ'!D103</f>
        <v/>
      </c>
      <c r="E19" s="59">
        <f>'Прил.5 Расчет СМР и ОБ'!E103</f>
        <v/>
      </c>
      <c r="F19" s="100">
        <f>'Прил.5 Расчет СМР и ОБ'!F103</f>
        <v/>
      </c>
      <c r="G19" s="100">
        <f>ROUND(E19*F19,2)</f>
        <v/>
      </c>
    </row>
    <row r="20" ht="51" customHeight="1" s="73">
      <c r="A20" s="172" t="n">
        <v>9</v>
      </c>
      <c r="B20" s="59">
        <f>'Прил.5 Расчет СМР и ОБ'!B104</f>
        <v/>
      </c>
      <c r="C20" s="60">
        <f>'Прил.5 Расчет СМР и ОБ'!C104</f>
        <v/>
      </c>
      <c r="D20" s="59">
        <f>'Прил.5 Расчет СМР и ОБ'!D104</f>
        <v/>
      </c>
      <c r="E20" s="59">
        <f>'Прил.5 Расчет СМР и ОБ'!E104</f>
        <v/>
      </c>
      <c r="F20" s="100">
        <f>'Прил.5 Расчет СМР и ОБ'!F104</f>
        <v/>
      </c>
      <c r="G20" s="100">
        <f>ROUND(E20*F20,2)</f>
        <v/>
      </c>
    </row>
    <row r="21" ht="38.25" customHeight="1" s="73">
      <c r="A21" s="172" t="n">
        <v>10</v>
      </c>
      <c r="B21" s="59">
        <f>'Прил.5 Расчет СМР и ОБ'!B105</f>
        <v/>
      </c>
      <c r="C21" s="60">
        <f>'Прил.5 Расчет СМР и ОБ'!C105</f>
        <v/>
      </c>
      <c r="D21" s="59">
        <f>'Прил.5 Расчет СМР и ОБ'!D105</f>
        <v/>
      </c>
      <c r="E21" s="59">
        <f>'Прил.5 Расчет СМР и ОБ'!E105</f>
        <v/>
      </c>
      <c r="F21" s="100">
        <f>'Прил.5 Расчет СМР и ОБ'!F105</f>
        <v/>
      </c>
      <c r="G21" s="100">
        <f>ROUND(E21*F21,2)</f>
        <v/>
      </c>
    </row>
    <row r="22" ht="25.5" customHeight="1" s="73">
      <c r="A22" s="172" t="n">
        <v>11</v>
      </c>
      <c r="B22" s="59">
        <f>'Прил.5 Расчет СМР и ОБ'!B106</f>
        <v/>
      </c>
      <c r="C22" s="60">
        <f>'Прил.5 Расчет СМР и ОБ'!C106</f>
        <v/>
      </c>
      <c r="D22" s="59">
        <f>'Прил.5 Расчет СМР и ОБ'!D106</f>
        <v/>
      </c>
      <c r="E22" s="59">
        <f>'Прил.5 Расчет СМР и ОБ'!E106</f>
        <v/>
      </c>
      <c r="F22" s="100">
        <f>'Прил.5 Расчет СМР и ОБ'!F106</f>
        <v/>
      </c>
      <c r="G22" s="100">
        <f>ROUND(E22*F22,2)</f>
        <v/>
      </c>
    </row>
    <row r="23" ht="25.5" customHeight="1" s="73">
      <c r="A23" s="172" t="n">
        <v>12</v>
      </c>
      <c r="B23" s="59">
        <f>'Прил.5 Расчет СМР и ОБ'!B107</f>
        <v/>
      </c>
      <c r="C23" s="60">
        <f>'Прил.5 Расчет СМР и ОБ'!C107</f>
        <v/>
      </c>
      <c r="D23" s="59">
        <f>'Прил.5 Расчет СМР и ОБ'!D107</f>
        <v/>
      </c>
      <c r="E23" s="59">
        <f>'Прил.5 Расчет СМР и ОБ'!E107</f>
        <v/>
      </c>
      <c r="F23" s="100">
        <f>'Прил.5 Расчет СМР и ОБ'!F107</f>
        <v/>
      </c>
      <c r="G23" s="100">
        <f>ROUND(E23*F23,2)</f>
        <v/>
      </c>
    </row>
    <row r="24" ht="25.5" customHeight="1" s="73">
      <c r="A24" s="172" t="n">
        <v>13</v>
      </c>
      <c r="B24" s="59">
        <f>'Прил.5 Расчет СМР и ОБ'!B108</f>
        <v/>
      </c>
      <c r="C24" s="60">
        <f>'Прил.5 Расчет СМР и ОБ'!C108</f>
        <v/>
      </c>
      <c r="D24" s="59">
        <f>'Прил.5 Расчет СМР и ОБ'!D108</f>
        <v/>
      </c>
      <c r="E24" s="59">
        <f>'Прил.5 Расчет СМР и ОБ'!E108</f>
        <v/>
      </c>
      <c r="F24" s="100">
        <f>'Прил.5 Расчет СМР и ОБ'!F108</f>
        <v/>
      </c>
      <c r="G24" s="100">
        <f>ROUND(E24*F24,2)</f>
        <v/>
      </c>
    </row>
    <row r="25" ht="38.25" customHeight="1" s="73">
      <c r="A25" s="172" t="n">
        <v>14</v>
      </c>
      <c r="B25" s="59">
        <f>'Прил.5 Расчет СМР и ОБ'!B109</f>
        <v/>
      </c>
      <c r="C25" s="60">
        <f>'Прил.5 Расчет СМР и ОБ'!C109</f>
        <v/>
      </c>
      <c r="D25" s="59">
        <f>'Прил.5 Расчет СМР и ОБ'!D109</f>
        <v/>
      </c>
      <c r="E25" s="59">
        <f>'Прил.5 Расчет СМР и ОБ'!E109</f>
        <v/>
      </c>
      <c r="F25" s="100">
        <f>'Прил.5 Расчет СМР и ОБ'!F109</f>
        <v/>
      </c>
      <c r="G25" s="100">
        <f>ROUND(E25*F25,2)</f>
        <v/>
      </c>
    </row>
    <row r="26" ht="25.5" customHeight="1" s="73">
      <c r="A26" s="172" t="n">
        <v>15</v>
      </c>
      <c r="B26" s="59">
        <f>'Прил.5 Расчет СМР и ОБ'!B110</f>
        <v/>
      </c>
      <c r="C26" s="60">
        <f>'Прил.5 Расчет СМР и ОБ'!C110</f>
        <v/>
      </c>
      <c r="D26" s="59">
        <f>'Прил.5 Расчет СМР и ОБ'!D110</f>
        <v/>
      </c>
      <c r="E26" s="59">
        <f>'Прил.5 Расчет СМР и ОБ'!E110</f>
        <v/>
      </c>
      <c r="F26" s="100">
        <f>'Прил.5 Расчет СМР и ОБ'!F110</f>
        <v/>
      </c>
      <c r="G26" s="100">
        <f>ROUND(E26*F26,2)</f>
        <v/>
      </c>
    </row>
    <row r="27" ht="25.5" customHeight="1" s="73">
      <c r="A27" s="172" t="n">
        <v>16</v>
      </c>
      <c r="B27" s="59">
        <f>'Прил.5 Расчет СМР и ОБ'!B111</f>
        <v/>
      </c>
      <c r="C27" s="60">
        <f>'Прил.5 Расчет СМР и ОБ'!C111</f>
        <v/>
      </c>
      <c r="D27" s="59">
        <f>'Прил.5 Расчет СМР и ОБ'!D111</f>
        <v/>
      </c>
      <c r="E27" s="59">
        <f>'Прил.5 Расчет СМР и ОБ'!E111</f>
        <v/>
      </c>
      <c r="F27" s="100">
        <f>'Прил.5 Расчет СМР и ОБ'!F111</f>
        <v/>
      </c>
      <c r="G27" s="100">
        <f>ROUND(E27*F27,2)</f>
        <v/>
      </c>
    </row>
    <row r="28" ht="25.5" customHeight="1" s="73">
      <c r="A28" s="172" t="n">
        <v>17</v>
      </c>
      <c r="B28" s="59">
        <f>'Прил.5 Расчет СМР и ОБ'!B112</f>
        <v/>
      </c>
      <c r="C28" s="60">
        <f>'Прил.5 Расчет СМР и ОБ'!C112</f>
        <v/>
      </c>
      <c r="D28" s="59">
        <f>'Прил.5 Расчет СМР и ОБ'!D112</f>
        <v/>
      </c>
      <c r="E28" s="59">
        <f>'Прил.5 Расчет СМР и ОБ'!E112</f>
        <v/>
      </c>
      <c r="F28" s="100">
        <f>'Прил.5 Расчет СМР и ОБ'!F112</f>
        <v/>
      </c>
      <c r="G28" s="100">
        <f>ROUND(E28*F28,2)</f>
        <v/>
      </c>
    </row>
    <row r="29" ht="25.5" customHeight="1" s="73">
      <c r="A29" s="172" t="n">
        <v>18</v>
      </c>
      <c r="B29" s="59">
        <f>'Прил.5 Расчет СМР и ОБ'!B113</f>
        <v/>
      </c>
      <c r="C29" s="60">
        <f>'Прил.5 Расчет СМР и ОБ'!C113</f>
        <v/>
      </c>
      <c r="D29" s="59">
        <f>'Прил.5 Расчет СМР и ОБ'!D113</f>
        <v/>
      </c>
      <c r="E29" s="59">
        <f>'Прил.5 Расчет СМР и ОБ'!E113</f>
        <v/>
      </c>
      <c r="F29" s="100">
        <f>'Прил.5 Расчет СМР и ОБ'!F113</f>
        <v/>
      </c>
      <c r="G29" s="100">
        <f>ROUND(E29*F29,2)</f>
        <v/>
      </c>
    </row>
    <row r="30" ht="25.5" customHeight="1" s="73">
      <c r="A30" s="172" t="n">
        <v>19</v>
      </c>
      <c r="B30" s="59">
        <f>'Прил.5 Расчет СМР и ОБ'!B114</f>
        <v/>
      </c>
      <c r="C30" s="60">
        <f>'Прил.5 Расчет СМР и ОБ'!C114</f>
        <v/>
      </c>
      <c r="D30" s="59">
        <f>'Прил.5 Расчет СМР и ОБ'!D114</f>
        <v/>
      </c>
      <c r="E30" s="59">
        <f>'Прил.5 Расчет СМР и ОБ'!E114</f>
        <v/>
      </c>
      <c r="F30" s="100">
        <f>'Прил.5 Расчет СМР и ОБ'!F114</f>
        <v/>
      </c>
      <c r="G30" s="100">
        <f>ROUND(E30*F30,2)</f>
        <v/>
      </c>
    </row>
    <row r="31" ht="25.5" customHeight="1" s="73">
      <c r="A31" s="172" t="n">
        <v>20</v>
      </c>
      <c r="B31" s="59">
        <f>'Прил.5 Расчет СМР и ОБ'!B115</f>
        <v/>
      </c>
      <c r="C31" s="60">
        <f>'Прил.5 Расчет СМР и ОБ'!C115</f>
        <v/>
      </c>
      <c r="D31" s="59">
        <f>'Прил.5 Расчет СМР и ОБ'!D115</f>
        <v/>
      </c>
      <c r="E31" s="59">
        <f>'Прил.5 Расчет СМР и ОБ'!E115</f>
        <v/>
      </c>
      <c r="F31" s="100">
        <f>'Прил.5 Расчет СМР и ОБ'!F115</f>
        <v/>
      </c>
      <c r="G31" s="100">
        <f>ROUND(E31*F31,2)</f>
        <v/>
      </c>
    </row>
    <row r="32" ht="25.5" customHeight="1" s="73">
      <c r="A32" s="172" t="n">
        <v>21</v>
      </c>
      <c r="B32" s="59">
        <f>'Прил.5 Расчет СМР и ОБ'!B116</f>
        <v/>
      </c>
      <c r="C32" s="60">
        <f>'Прил.5 Расчет СМР и ОБ'!C116</f>
        <v/>
      </c>
      <c r="D32" s="59">
        <f>'Прил.5 Расчет СМР и ОБ'!D116</f>
        <v/>
      </c>
      <c r="E32" s="59">
        <f>'Прил.5 Расчет СМР и ОБ'!E116</f>
        <v/>
      </c>
      <c r="F32" s="100">
        <f>'Прил.5 Расчет СМР и ОБ'!F116</f>
        <v/>
      </c>
      <c r="G32" s="100">
        <f>ROUND(E32*F32,2)</f>
        <v/>
      </c>
    </row>
    <row r="33" ht="25.5" customHeight="1" s="73">
      <c r="A33" s="172" t="n">
        <v>22</v>
      </c>
      <c r="B33" s="59">
        <f>'Прил.5 Расчет СМР и ОБ'!B117</f>
        <v/>
      </c>
      <c r="C33" s="60">
        <f>'Прил.5 Расчет СМР и ОБ'!C117</f>
        <v/>
      </c>
      <c r="D33" s="59">
        <f>'Прил.5 Расчет СМР и ОБ'!D117</f>
        <v/>
      </c>
      <c r="E33" s="59">
        <f>'Прил.5 Расчет СМР и ОБ'!E117</f>
        <v/>
      </c>
      <c r="F33" s="100">
        <f>'Прил.5 Расчет СМР и ОБ'!F117</f>
        <v/>
      </c>
      <c r="G33" s="100">
        <f>ROUND(E33*F33,2)</f>
        <v/>
      </c>
    </row>
    <row r="34" ht="76.5" customHeight="1" s="73">
      <c r="A34" s="172" t="n">
        <v>23</v>
      </c>
      <c r="B34" s="59">
        <f>'Прил.5 Расчет СМР и ОБ'!B118</f>
        <v/>
      </c>
      <c r="C34" s="60">
        <f>'Прил.5 Расчет СМР и ОБ'!C118</f>
        <v/>
      </c>
      <c r="D34" s="59">
        <f>'Прил.5 Расчет СМР и ОБ'!D118</f>
        <v/>
      </c>
      <c r="E34" s="59">
        <f>'Прил.5 Расчет СМР и ОБ'!E118</f>
        <v/>
      </c>
      <c r="F34" s="100">
        <f>'Прил.5 Расчет СМР и ОБ'!F118</f>
        <v/>
      </c>
      <c r="G34" s="100">
        <f>ROUND(E34*F34,2)</f>
        <v/>
      </c>
    </row>
    <row r="35" ht="25.5" customHeight="1" s="73">
      <c r="A35" s="172" t="n">
        <v>24</v>
      </c>
      <c r="B35" s="59">
        <f>'Прил.5 Расчет СМР и ОБ'!B119</f>
        <v/>
      </c>
      <c r="C35" s="60">
        <f>'Прил.5 Расчет СМР и ОБ'!C119</f>
        <v/>
      </c>
      <c r="D35" s="59">
        <f>'Прил.5 Расчет СМР и ОБ'!D119</f>
        <v/>
      </c>
      <c r="E35" s="59">
        <f>'Прил.5 Расчет СМР и ОБ'!E119</f>
        <v/>
      </c>
      <c r="F35" s="100">
        <f>'Прил.5 Расчет СМР и ОБ'!F119</f>
        <v/>
      </c>
      <c r="G35" s="100">
        <f>ROUND(E35*F35,2)</f>
        <v/>
      </c>
    </row>
    <row r="36" ht="25.5" customHeight="1" s="73">
      <c r="A36" s="172" t="n">
        <v>25</v>
      </c>
      <c r="B36" s="59">
        <f>'Прил.5 Расчет СМР и ОБ'!B120</f>
        <v/>
      </c>
      <c r="C36" s="60">
        <f>'Прил.5 Расчет СМР и ОБ'!C120</f>
        <v/>
      </c>
      <c r="D36" s="59">
        <f>'Прил.5 Расчет СМР и ОБ'!D120</f>
        <v/>
      </c>
      <c r="E36" s="59">
        <f>'Прил.5 Расчет СМР и ОБ'!E120</f>
        <v/>
      </c>
      <c r="F36" s="100">
        <f>'Прил.5 Расчет СМР и ОБ'!F120</f>
        <v/>
      </c>
      <c r="G36" s="100">
        <f>ROUND(E36*F36,2)</f>
        <v/>
      </c>
    </row>
    <row r="37" ht="25.5" customHeight="1" s="73">
      <c r="A37" s="172" t="n">
        <v>26</v>
      </c>
      <c r="B37" s="59">
        <f>'Прил.5 Расчет СМР и ОБ'!B121</f>
        <v/>
      </c>
      <c r="C37" s="60">
        <f>'Прил.5 Расчет СМР и ОБ'!C121</f>
        <v/>
      </c>
      <c r="D37" s="59">
        <f>'Прил.5 Расчет СМР и ОБ'!D121</f>
        <v/>
      </c>
      <c r="E37" s="59">
        <f>'Прил.5 Расчет СМР и ОБ'!E121</f>
        <v/>
      </c>
      <c r="F37" s="100">
        <f>'Прил.5 Расчет СМР и ОБ'!F121</f>
        <v/>
      </c>
      <c r="G37" s="100">
        <f>ROUND(E37*F37,2)</f>
        <v/>
      </c>
    </row>
    <row r="38" ht="25.5" customHeight="1" s="73">
      <c r="A38" s="172" t="n">
        <v>27</v>
      </c>
      <c r="B38" s="59">
        <f>'Прил.5 Расчет СМР и ОБ'!B122</f>
        <v/>
      </c>
      <c r="C38" s="60">
        <f>'Прил.5 Расчет СМР и ОБ'!C122</f>
        <v/>
      </c>
      <c r="D38" s="59">
        <f>'Прил.5 Расчет СМР и ОБ'!D122</f>
        <v/>
      </c>
      <c r="E38" s="59">
        <f>'Прил.5 Расчет СМР и ОБ'!E122</f>
        <v/>
      </c>
      <c r="F38" s="100">
        <f>'Прил.5 Расчет СМР и ОБ'!F122</f>
        <v/>
      </c>
      <c r="G38" s="100">
        <f>ROUND(E38*F38,2)</f>
        <v/>
      </c>
    </row>
    <row r="39" ht="25.5" customHeight="1" s="73">
      <c r="A39" s="172" t="n">
        <v>28</v>
      </c>
      <c r="B39" s="59">
        <f>'Прил.5 Расчет СМР и ОБ'!B123</f>
        <v/>
      </c>
      <c r="C39" s="60">
        <f>'Прил.5 Расчет СМР и ОБ'!C123</f>
        <v/>
      </c>
      <c r="D39" s="59">
        <f>'Прил.5 Расчет СМР и ОБ'!D123</f>
        <v/>
      </c>
      <c r="E39" s="59">
        <f>'Прил.5 Расчет СМР и ОБ'!E123</f>
        <v/>
      </c>
      <c r="F39" s="100">
        <f>'Прил.5 Расчет СМР и ОБ'!F123</f>
        <v/>
      </c>
      <c r="G39" s="100">
        <f>ROUND(E39*F39,2)</f>
        <v/>
      </c>
    </row>
    <row r="40" ht="25.5" customHeight="1" s="73">
      <c r="A40" s="172" t="n">
        <v>29</v>
      </c>
      <c r="B40" s="59">
        <f>'Прил.5 Расчет СМР и ОБ'!B124</f>
        <v/>
      </c>
      <c r="C40" s="60">
        <f>'Прил.5 Расчет СМР и ОБ'!C124</f>
        <v/>
      </c>
      <c r="D40" s="59">
        <f>'Прил.5 Расчет СМР и ОБ'!D124</f>
        <v/>
      </c>
      <c r="E40" s="59">
        <f>'Прил.5 Расчет СМР и ОБ'!E124</f>
        <v/>
      </c>
      <c r="F40" s="100">
        <f>'Прил.5 Расчет СМР и ОБ'!F124</f>
        <v/>
      </c>
      <c r="G40" s="100">
        <f>ROUND(E40*F40,2)</f>
        <v/>
      </c>
    </row>
    <row r="41" ht="25.5" customHeight="1" s="73">
      <c r="A41" s="172" t="n">
        <v>30</v>
      </c>
      <c r="B41" s="59">
        <f>'Прил.5 Расчет СМР и ОБ'!B125</f>
        <v/>
      </c>
      <c r="C41" s="60">
        <f>'Прил.5 Расчет СМР и ОБ'!C125</f>
        <v/>
      </c>
      <c r="D41" s="59">
        <f>'Прил.5 Расчет СМР и ОБ'!D125</f>
        <v/>
      </c>
      <c r="E41" s="59">
        <f>'Прил.5 Расчет СМР и ОБ'!E125</f>
        <v/>
      </c>
      <c r="F41" s="100">
        <f>'Прил.5 Расчет СМР и ОБ'!F125</f>
        <v/>
      </c>
      <c r="G41" s="100">
        <f>ROUND(E41*F41,2)</f>
        <v/>
      </c>
    </row>
    <row r="42" ht="25.5" customHeight="1" s="73">
      <c r="A42" s="172" t="n">
        <v>31</v>
      </c>
      <c r="B42" s="59">
        <f>'Прил.5 Расчет СМР и ОБ'!B126</f>
        <v/>
      </c>
      <c r="C42" s="60">
        <f>'Прил.5 Расчет СМР и ОБ'!C126</f>
        <v/>
      </c>
      <c r="D42" s="59">
        <f>'Прил.5 Расчет СМР и ОБ'!D126</f>
        <v/>
      </c>
      <c r="E42" s="59">
        <f>'Прил.5 Расчет СМР и ОБ'!E126</f>
        <v/>
      </c>
      <c r="F42" s="100">
        <f>'Прил.5 Расчет СМР и ОБ'!F126</f>
        <v/>
      </c>
      <c r="G42" s="100">
        <f>ROUND(E42*F42,2)</f>
        <v/>
      </c>
    </row>
    <row r="43" ht="25.5" customHeight="1" s="73">
      <c r="A43" s="172" t="n">
        <v>32</v>
      </c>
      <c r="B43" s="59">
        <f>'Прил.5 Расчет СМР и ОБ'!B127</f>
        <v/>
      </c>
      <c r="C43" s="60">
        <f>'Прил.5 Расчет СМР и ОБ'!C127</f>
        <v/>
      </c>
      <c r="D43" s="59">
        <f>'Прил.5 Расчет СМР и ОБ'!D127</f>
        <v/>
      </c>
      <c r="E43" s="59">
        <f>'Прил.5 Расчет СМР и ОБ'!E127</f>
        <v/>
      </c>
      <c r="F43" s="100">
        <f>'Прил.5 Расчет СМР и ОБ'!F127</f>
        <v/>
      </c>
      <c r="G43" s="100">
        <f>ROUND(E43*F43,2)</f>
        <v/>
      </c>
    </row>
    <row r="44" ht="25.5" customHeight="1" s="73">
      <c r="A44" s="172" t="n">
        <v>33</v>
      </c>
      <c r="B44" s="59">
        <f>'Прил.5 Расчет СМР и ОБ'!B128</f>
        <v/>
      </c>
      <c r="C44" s="60">
        <f>'Прил.5 Расчет СМР и ОБ'!C128</f>
        <v/>
      </c>
      <c r="D44" s="59">
        <f>'Прил.5 Расчет СМР и ОБ'!D128</f>
        <v/>
      </c>
      <c r="E44" s="59">
        <f>'Прил.5 Расчет СМР и ОБ'!E128</f>
        <v/>
      </c>
      <c r="F44" s="100">
        <f>'Прил.5 Расчет СМР и ОБ'!F128</f>
        <v/>
      </c>
      <c r="G44" s="100">
        <f>ROUND(E44*F44,2)</f>
        <v/>
      </c>
    </row>
    <row r="45" ht="25.5" customHeight="1" s="73">
      <c r="A45" s="172" t="n">
        <v>34</v>
      </c>
      <c r="B45" s="59">
        <f>'Прил.5 Расчет СМР и ОБ'!B129</f>
        <v/>
      </c>
      <c r="C45" s="60">
        <f>'Прил.5 Расчет СМР и ОБ'!C129</f>
        <v/>
      </c>
      <c r="D45" s="59">
        <f>'Прил.5 Расчет СМР и ОБ'!D129</f>
        <v/>
      </c>
      <c r="E45" s="59">
        <f>'Прил.5 Расчет СМР и ОБ'!E129</f>
        <v/>
      </c>
      <c r="F45" s="100">
        <f>'Прил.5 Расчет СМР и ОБ'!F129</f>
        <v/>
      </c>
      <c r="G45" s="100">
        <f>ROUND(E45*F45,2)</f>
        <v/>
      </c>
    </row>
    <row r="46" ht="25.5" customHeight="1" s="73">
      <c r="A46" s="172" t="n">
        <v>35</v>
      </c>
      <c r="B46" s="59">
        <f>'Прил.5 Расчет СМР и ОБ'!B131</f>
        <v/>
      </c>
      <c r="C46" s="60">
        <f>'Прил.5 Расчет СМР и ОБ'!C131</f>
        <v/>
      </c>
      <c r="D46" s="59">
        <f>'Прил.5 Расчет СМР и ОБ'!D131</f>
        <v/>
      </c>
      <c r="E46" s="59">
        <f>'Прил.5 Расчет СМР и ОБ'!E131</f>
        <v/>
      </c>
      <c r="F46" s="59">
        <f>'Прил.5 Расчет СМР и ОБ'!F131</f>
        <v/>
      </c>
      <c r="G46" s="100">
        <f>ROUND(E46*F46,2)</f>
        <v/>
      </c>
    </row>
    <row r="47" ht="25.5" customHeight="1" s="73">
      <c r="A47" s="172" t="n">
        <v>36</v>
      </c>
      <c r="B47" s="59">
        <f>'Прил.5 Расчет СМР и ОБ'!B132</f>
        <v/>
      </c>
      <c r="C47" s="60">
        <f>'Прил.5 Расчет СМР и ОБ'!C132</f>
        <v/>
      </c>
      <c r="D47" s="59">
        <f>'Прил.5 Расчет СМР и ОБ'!D132</f>
        <v/>
      </c>
      <c r="E47" s="59">
        <f>'Прил.5 Расчет СМР и ОБ'!E132</f>
        <v/>
      </c>
      <c r="F47" s="59">
        <f>'Прил.5 Расчет СМР и ОБ'!F132</f>
        <v/>
      </c>
      <c r="G47" s="100">
        <f>ROUND(E47*F47,2)</f>
        <v/>
      </c>
    </row>
    <row r="48" ht="25.5" customHeight="1" s="73">
      <c r="A48" s="172" t="n">
        <v>37</v>
      </c>
      <c r="B48" s="59">
        <f>'Прил.5 Расчет СМР и ОБ'!B133</f>
        <v/>
      </c>
      <c r="C48" s="60">
        <f>'Прил.5 Расчет СМР и ОБ'!C133</f>
        <v/>
      </c>
      <c r="D48" s="59">
        <f>'Прил.5 Расчет СМР и ОБ'!D133</f>
        <v/>
      </c>
      <c r="E48" s="59">
        <f>'Прил.5 Расчет СМР и ОБ'!E133</f>
        <v/>
      </c>
      <c r="F48" s="59">
        <f>'Прил.5 Расчет СМР и ОБ'!F133</f>
        <v/>
      </c>
      <c r="G48" s="100">
        <f>ROUND(E48*F48,2)</f>
        <v/>
      </c>
    </row>
    <row r="49" ht="25.5" customHeight="1" s="73">
      <c r="A49" s="172" t="n">
        <v>38</v>
      </c>
      <c r="B49" s="59">
        <f>'Прил.5 Расчет СМР и ОБ'!B134</f>
        <v/>
      </c>
      <c r="C49" s="60">
        <f>'Прил.5 Расчет СМР и ОБ'!C134</f>
        <v/>
      </c>
      <c r="D49" s="59">
        <f>'Прил.5 Расчет СМР и ОБ'!D134</f>
        <v/>
      </c>
      <c r="E49" s="59">
        <f>'Прил.5 Расчет СМР и ОБ'!E134</f>
        <v/>
      </c>
      <c r="F49" s="59">
        <f>'Прил.5 Расчет СМР и ОБ'!F134</f>
        <v/>
      </c>
      <c r="G49" s="100">
        <f>ROUND(E49*F49,2)</f>
        <v/>
      </c>
    </row>
    <row r="50" ht="25.5" customHeight="1" s="73">
      <c r="A50" s="172" t="n">
        <v>39</v>
      </c>
      <c r="B50" s="59">
        <f>'Прил.5 Расчет СМР и ОБ'!B135</f>
        <v/>
      </c>
      <c r="C50" s="60">
        <f>'Прил.5 Расчет СМР и ОБ'!C135</f>
        <v/>
      </c>
      <c r="D50" s="59">
        <f>'Прил.5 Расчет СМР и ОБ'!D135</f>
        <v/>
      </c>
      <c r="E50" s="59">
        <f>'Прил.5 Расчет СМР и ОБ'!E135</f>
        <v/>
      </c>
      <c r="F50" s="59">
        <f>'Прил.5 Расчет СМР и ОБ'!F135</f>
        <v/>
      </c>
      <c r="G50" s="100">
        <f>ROUND(E50*F50,2)</f>
        <v/>
      </c>
    </row>
    <row r="51" ht="38.25" customHeight="1" s="73">
      <c r="A51" s="172" t="n">
        <v>40</v>
      </c>
      <c r="B51" s="59">
        <f>'Прил.5 Расчет СМР и ОБ'!B136</f>
        <v/>
      </c>
      <c r="C51" s="60">
        <f>'Прил.5 Расчет СМР и ОБ'!C136</f>
        <v/>
      </c>
      <c r="D51" s="59">
        <f>'Прил.5 Расчет СМР и ОБ'!D136</f>
        <v/>
      </c>
      <c r="E51" s="59">
        <f>'Прил.5 Расчет СМР и ОБ'!E136</f>
        <v/>
      </c>
      <c r="F51" s="59">
        <f>'Прил.5 Расчет СМР и ОБ'!F136</f>
        <v/>
      </c>
      <c r="G51" s="100">
        <f>ROUND(E51*F51,2)</f>
        <v/>
      </c>
    </row>
    <row r="52" ht="38.25" customHeight="1" s="73">
      <c r="A52" s="172" t="n">
        <v>41</v>
      </c>
      <c r="B52" s="59">
        <f>'Прил.5 Расчет СМР и ОБ'!B137</f>
        <v/>
      </c>
      <c r="C52" s="60">
        <f>'Прил.5 Расчет СМР и ОБ'!C137</f>
        <v/>
      </c>
      <c r="D52" s="59">
        <f>'Прил.5 Расчет СМР и ОБ'!D137</f>
        <v/>
      </c>
      <c r="E52" s="59">
        <f>'Прил.5 Расчет СМР и ОБ'!E137</f>
        <v/>
      </c>
      <c r="F52" s="59">
        <f>'Прил.5 Расчет СМР и ОБ'!F137</f>
        <v/>
      </c>
      <c r="G52" s="100">
        <f>ROUND(E52*F52,2)</f>
        <v/>
      </c>
    </row>
    <row r="53" ht="25.5" customHeight="1" s="73">
      <c r="A53" s="172" t="n">
        <v>42</v>
      </c>
      <c r="B53" s="59">
        <f>'Прил.5 Расчет СМР и ОБ'!B138</f>
        <v/>
      </c>
      <c r="C53" s="60">
        <f>'Прил.5 Расчет СМР и ОБ'!C138</f>
        <v/>
      </c>
      <c r="D53" s="59">
        <f>'Прил.5 Расчет СМР и ОБ'!D138</f>
        <v/>
      </c>
      <c r="E53" s="59">
        <f>'Прил.5 Расчет СМР и ОБ'!E138</f>
        <v/>
      </c>
      <c r="F53" s="59">
        <f>'Прил.5 Расчет СМР и ОБ'!F138</f>
        <v/>
      </c>
      <c r="G53" s="100">
        <f>ROUND(E53*F53,2)</f>
        <v/>
      </c>
    </row>
    <row r="54" ht="25.5" customHeight="1" s="73">
      <c r="A54" s="172" t="n">
        <v>43</v>
      </c>
      <c r="B54" s="59">
        <f>'Прил.5 Расчет СМР и ОБ'!B139</f>
        <v/>
      </c>
      <c r="C54" s="60">
        <f>'Прил.5 Расчет СМР и ОБ'!C139</f>
        <v/>
      </c>
      <c r="D54" s="59">
        <f>'Прил.5 Расчет СМР и ОБ'!D139</f>
        <v/>
      </c>
      <c r="E54" s="59">
        <f>'Прил.5 Расчет СМР и ОБ'!E139</f>
        <v/>
      </c>
      <c r="F54" s="59">
        <f>'Прил.5 Расчет СМР и ОБ'!F139</f>
        <v/>
      </c>
      <c r="G54" s="100">
        <f>ROUND(E54*F54,2)</f>
        <v/>
      </c>
    </row>
    <row r="55" ht="25.5" customHeight="1" s="73">
      <c r="A55" s="172" t="n">
        <v>44</v>
      </c>
      <c r="B55" s="59">
        <f>'Прил.5 Расчет СМР и ОБ'!B140</f>
        <v/>
      </c>
      <c r="C55" s="60">
        <f>'Прил.5 Расчет СМР и ОБ'!C140</f>
        <v/>
      </c>
      <c r="D55" s="59">
        <f>'Прил.5 Расчет СМР и ОБ'!D140</f>
        <v/>
      </c>
      <c r="E55" s="59">
        <f>'Прил.5 Расчет СМР и ОБ'!E140</f>
        <v/>
      </c>
      <c r="F55" s="59">
        <f>'Прил.5 Расчет СМР и ОБ'!F140</f>
        <v/>
      </c>
      <c r="G55" s="100">
        <f>ROUND(E55*F55,2)</f>
        <v/>
      </c>
    </row>
    <row r="56" ht="25.5" customHeight="1" s="73">
      <c r="A56" s="172" t="n">
        <v>45</v>
      </c>
      <c r="B56" s="59">
        <f>'Прил.5 Расчет СМР и ОБ'!B141</f>
        <v/>
      </c>
      <c r="C56" s="60">
        <f>'Прил.5 Расчет СМР и ОБ'!C141</f>
        <v/>
      </c>
      <c r="D56" s="59">
        <f>'Прил.5 Расчет СМР и ОБ'!D141</f>
        <v/>
      </c>
      <c r="E56" s="59">
        <f>'Прил.5 Расчет СМР и ОБ'!E141</f>
        <v/>
      </c>
      <c r="F56" s="59">
        <f>'Прил.5 Расчет СМР и ОБ'!F141</f>
        <v/>
      </c>
      <c r="G56" s="100">
        <f>ROUND(E56*F56,2)</f>
        <v/>
      </c>
    </row>
    <row r="57" ht="25.5" customHeight="1" s="73">
      <c r="A57" s="172" t="n">
        <v>46</v>
      </c>
      <c r="B57" s="59">
        <f>'Прил.5 Расчет СМР и ОБ'!B142</f>
        <v/>
      </c>
      <c r="C57" s="60">
        <f>'Прил.5 Расчет СМР и ОБ'!C142</f>
        <v/>
      </c>
      <c r="D57" s="59">
        <f>'Прил.5 Расчет СМР и ОБ'!D142</f>
        <v/>
      </c>
      <c r="E57" s="59">
        <f>'Прил.5 Расчет СМР и ОБ'!E142</f>
        <v/>
      </c>
      <c r="F57" s="59">
        <f>'Прил.5 Расчет СМР и ОБ'!F142</f>
        <v/>
      </c>
      <c r="G57" s="100">
        <f>ROUND(E57*F57,2)</f>
        <v/>
      </c>
    </row>
    <row r="58" ht="25.5" customHeight="1" s="73">
      <c r="A58" s="172" t="n">
        <v>47</v>
      </c>
      <c r="B58" s="59">
        <f>'Прил.5 Расчет СМР и ОБ'!B143</f>
        <v/>
      </c>
      <c r="C58" s="60">
        <f>'Прил.5 Расчет СМР и ОБ'!C143</f>
        <v/>
      </c>
      <c r="D58" s="59">
        <f>'Прил.5 Расчет СМР и ОБ'!D143</f>
        <v/>
      </c>
      <c r="E58" s="59">
        <f>'Прил.5 Расчет СМР и ОБ'!E143</f>
        <v/>
      </c>
      <c r="F58" s="59">
        <f>'Прил.5 Расчет СМР и ОБ'!F143</f>
        <v/>
      </c>
      <c r="G58" s="100">
        <f>ROUND(E58*F58,2)</f>
        <v/>
      </c>
    </row>
    <row r="59" ht="25.5" customHeight="1" s="73">
      <c r="A59" s="172" t="n">
        <v>48</v>
      </c>
      <c r="B59" s="59">
        <f>'Прил.5 Расчет СМР и ОБ'!B144</f>
        <v/>
      </c>
      <c r="C59" s="60">
        <f>'Прил.5 Расчет СМР и ОБ'!C144</f>
        <v/>
      </c>
      <c r="D59" s="59">
        <f>'Прил.5 Расчет СМР и ОБ'!D144</f>
        <v/>
      </c>
      <c r="E59" s="59">
        <f>'Прил.5 Расчет СМР и ОБ'!E144</f>
        <v/>
      </c>
      <c r="F59" s="59">
        <f>'Прил.5 Расчет СМР и ОБ'!F144</f>
        <v/>
      </c>
      <c r="G59" s="100">
        <f>ROUND(E59*F59,2)</f>
        <v/>
      </c>
    </row>
    <row r="60" ht="25.5" customHeight="1" s="73">
      <c r="A60" s="172" t="n">
        <v>49</v>
      </c>
      <c r="B60" s="59">
        <f>'Прил.5 Расчет СМР и ОБ'!B145</f>
        <v/>
      </c>
      <c r="C60" s="60">
        <f>'Прил.5 Расчет СМР и ОБ'!C145</f>
        <v/>
      </c>
      <c r="D60" s="59">
        <f>'Прил.5 Расчет СМР и ОБ'!D145</f>
        <v/>
      </c>
      <c r="E60" s="59">
        <f>'Прил.5 Расчет СМР и ОБ'!E145</f>
        <v/>
      </c>
      <c r="F60" s="59">
        <f>'Прил.5 Расчет СМР и ОБ'!F145</f>
        <v/>
      </c>
      <c r="G60" s="100">
        <f>ROUND(E60*F60,2)</f>
        <v/>
      </c>
    </row>
    <row r="61" ht="25.5" customHeight="1" s="73">
      <c r="A61" s="172" t="n">
        <v>50</v>
      </c>
      <c r="B61" s="59">
        <f>'Прил.5 Расчет СМР и ОБ'!B146</f>
        <v/>
      </c>
      <c r="C61" s="60">
        <f>'Прил.5 Расчет СМР и ОБ'!C146</f>
        <v/>
      </c>
      <c r="D61" s="59">
        <f>'Прил.5 Расчет СМР и ОБ'!D146</f>
        <v/>
      </c>
      <c r="E61" s="59">
        <f>'Прил.5 Расчет СМР и ОБ'!E146</f>
        <v/>
      </c>
      <c r="F61" s="59">
        <f>'Прил.5 Расчет СМР и ОБ'!F146</f>
        <v/>
      </c>
      <c r="G61" s="100">
        <f>ROUND(E61*F61,2)</f>
        <v/>
      </c>
    </row>
    <row r="62" ht="25.5" customHeight="1" s="73">
      <c r="A62" s="172" t="n">
        <v>51</v>
      </c>
      <c r="B62" s="59">
        <f>'Прил.5 Расчет СМР и ОБ'!B147</f>
        <v/>
      </c>
      <c r="C62" s="60">
        <f>'Прил.5 Расчет СМР и ОБ'!C147</f>
        <v/>
      </c>
      <c r="D62" s="59">
        <f>'Прил.5 Расчет СМР и ОБ'!D147</f>
        <v/>
      </c>
      <c r="E62" s="59">
        <f>'Прил.5 Расчет СМР и ОБ'!E147</f>
        <v/>
      </c>
      <c r="F62" s="59">
        <f>'Прил.5 Расчет СМР и ОБ'!F147</f>
        <v/>
      </c>
      <c r="G62" s="100">
        <f>ROUND(E62*F62,2)</f>
        <v/>
      </c>
    </row>
    <row r="63" ht="25.5" customHeight="1" s="73">
      <c r="A63" s="172" t="n">
        <v>52</v>
      </c>
      <c r="B63" s="59">
        <f>'Прил.5 Расчет СМР и ОБ'!B148</f>
        <v/>
      </c>
      <c r="C63" s="60">
        <f>'Прил.5 Расчет СМР и ОБ'!C148</f>
        <v/>
      </c>
      <c r="D63" s="59">
        <f>'Прил.5 Расчет СМР и ОБ'!D148</f>
        <v/>
      </c>
      <c r="E63" s="59">
        <f>'Прил.5 Расчет СМР и ОБ'!E148</f>
        <v/>
      </c>
      <c r="F63" s="59">
        <f>'Прил.5 Расчет СМР и ОБ'!F148</f>
        <v/>
      </c>
      <c r="G63" s="100">
        <f>ROUND(E63*F63,2)</f>
        <v/>
      </c>
    </row>
    <row r="64" ht="25.5" customHeight="1" s="73">
      <c r="A64" s="172" t="n">
        <v>53</v>
      </c>
      <c r="B64" s="59">
        <f>'Прил.5 Расчет СМР и ОБ'!B149</f>
        <v/>
      </c>
      <c r="C64" s="60">
        <f>'Прил.5 Расчет СМР и ОБ'!C149</f>
        <v/>
      </c>
      <c r="D64" s="59">
        <f>'Прил.5 Расчет СМР и ОБ'!D149</f>
        <v/>
      </c>
      <c r="E64" s="59">
        <f>'Прил.5 Расчет СМР и ОБ'!E149</f>
        <v/>
      </c>
      <c r="F64" s="59">
        <f>'Прил.5 Расчет СМР и ОБ'!F149</f>
        <v/>
      </c>
      <c r="G64" s="100">
        <f>ROUND(E64*F64,2)</f>
        <v/>
      </c>
    </row>
    <row r="65" ht="25.5" customHeight="1" s="73">
      <c r="A65" s="172" t="n">
        <v>54</v>
      </c>
      <c r="B65" s="59">
        <f>'Прил.5 Расчет СМР и ОБ'!B150</f>
        <v/>
      </c>
      <c r="C65" s="60">
        <f>'Прил.5 Расчет СМР и ОБ'!C150</f>
        <v/>
      </c>
      <c r="D65" s="59">
        <f>'Прил.5 Расчет СМР и ОБ'!D150</f>
        <v/>
      </c>
      <c r="E65" s="59">
        <f>'Прил.5 Расчет СМР и ОБ'!E150</f>
        <v/>
      </c>
      <c r="F65" s="59">
        <f>'Прил.5 Расчет СМР и ОБ'!F150</f>
        <v/>
      </c>
      <c r="G65" s="100">
        <f>ROUND(E65*F65,2)</f>
        <v/>
      </c>
    </row>
    <row r="66" ht="25.5" customHeight="1" s="73">
      <c r="A66" s="172" t="n">
        <v>55</v>
      </c>
      <c r="B66" s="59">
        <f>'Прил.5 Расчет СМР и ОБ'!B151</f>
        <v/>
      </c>
      <c r="C66" s="60">
        <f>'Прил.5 Расчет СМР и ОБ'!C151</f>
        <v/>
      </c>
      <c r="D66" s="59">
        <f>'Прил.5 Расчет СМР и ОБ'!D151</f>
        <v/>
      </c>
      <c r="E66" s="59">
        <f>'Прил.5 Расчет СМР и ОБ'!E151</f>
        <v/>
      </c>
      <c r="F66" s="59">
        <f>'Прил.5 Расчет СМР и ОБ'!F151</f>
        <v/>
      </c>
      <c r="G66" s="100">
        <f>ROUND(E66*F66,2)</f>
        <v/>
      </c>
    </row>
    <row r="67" ht="25.5" customHeight="1" s="73">
      <c r="A67" s="172" t="n">
        <v>56</v>
      </c>
      <c r="B67" s="59">
        <f>'Прил.5 Расчет СМР и ОБ'!B152</f>
        <v/>
      </c>
      <c r="C67" s="60">
        <f>'Прил.5 Расчет СМР и ОБ'!C152</f>
        <v/>
      </c>
      <c r="D67" s="59">
        <f>'Прил.5 Расчет СМР и ОБ'!D152</f>
        <v/>
      </c>
      <c r="E67" s="59">
        <f>'Прил.5 Расчет СМР и ОБ'!E152</f>
        <v/>
      </c>
      <c r="F67" s="59">
        <f>'Прил.5 Расчет СМР и ОБ'!F152</f>
        <v/>
      </c>
      <c r="G67" s="100">
        <f>ROUND(E67*F67,2)</f>
        <v/>
      </c>
    </row>
    <row r="68" ht="25.5" customHeight="1" s="73">
      <c r="A68" s="172" t="n">
        <v>57</v>
      </c>
      <c r="B68" s="59">
        <f>'Прил.5 Расчет СМР и ОБ'!B153</f>
        <v/>
      </c>
      <c r="C68" s="60">
        <f>'Прил.5 Расчет СМР и ОБ'!C153</f>
        <v/>
      </c>
      <c r="D68" s="59">
        <f>'Прил.5 Расчет СМР и ОБ'!D153</f>
        <v/>
      </c>
      <c r="E68" s="59">
        <f>'Прил.5 Расчет СМР и ОБ'!E153</f>
        <v/>
      </c>
      <c r="F68" s="59">
        <f>'Прил.5 Расчет СМР и ОБ'!F153</f>
        <v/>
      </c>
      <c r="G68" s="100">
        <f>ROUND(E68*F68,2)</f>
        <v/>
      </c>
    </row>
    <row r="69" ht="25.5" customHeight="1" s="73">
      <c r="A69" s="172" t="n">
        <v>58</v>
      </c>
      <c r="B69" s="59">
        <f>'Прил.5 Расчет СМР и ОБ'!B154</f>
        <v/>
      </c>
      <c r="C69" s="60">
        <f>'Прил.5 Расчет СМР и ОБ'!C154</f>
        <v/>
      </c>
      <c r="D69" s="59">
        <f>'Прил.5 Расчет СМР и ОБ'!D154</f>
        <v/>
      </c>
      <c r="E69" s="59">
        <f>'Прил.5 Расчет СМР и ОБ'!E154</f>
        <v/>
      </c>
      <c r="F69" s="59">
        <f>'Прил.5 Расчет СМР и ОБ'!F154</f>
        <v/>
      </c>
      <c r="G69" s="100">
        <f>ROUND(E69*F69,2)</f>
        <v/>
      </c>
    </row>
    <row r="70" ht="25.5" customHeight="1" s="73">
      <c r="A70" s="172" t="n">
        <v>59</v>
      </c>
      <c r="B70" s="59">
        <f>'Прил.5 Расчет СМР и ОБ'!B155</f>
        <v/>
      </c>
      <c r="C70" s="60">
        <f>'Прил.5 Расчет СМР и ОБ'!C155</f>
        <v/>
      </c>
      <c r="D70" s="59">
        <f>'Прил.5 Расчет СМР и ОБ'!D155</f>
        <v/>
      </c>
      <c r="E70" s="59">
        <f>'Прил.5 Расчет СМР и ОБ'!E155</f>
        <v/>
      </c>
      <c r="F70" s="59">
        <f>'Прил.5 Расчет СМР и ОБ'!F155</f>
        <v/>
      </c>
      <c r="G70" s="100">
        <f>ROUND(E70*F70,2)</f>
        <v/>
      </c>
    </row>
    <row r="71" ht="25.5" customHeight="1" s="73">
      <c r="A71" s="172" t="n">
        <v>60</v>
      </c>
      <c r="B71" s="59">
        <f>'Прил.5 Расчет СМР и ОБ'!B156</f>
        <v/>
      </c>
      <c r="C71" s="60">
        <f>'Прил.5 Расчет СМР и ОБ'!C156</f>
        <v/>
      </c>
      <c r="D71" s="59">
        <f>'Прил.5 Расчет СМР и ОБ'!D156</f>
        <v/>
      </c>
      <c r="E71" s="59">
        <f>'Прил.5 Расчет СМР и ОБ'!E156</f>
        <v/>
      </c>
      <c r="F71" s="59">
        <f>'Прил.5 Расчет СМР и ОБ'!F156</f>
        <v/>
      </c>
      <c r="G71" s="100">
        <f>ROUND(E71*F71,2)</f>
        <v/>
      </c>
    </row>
    <row r="72" ht="25.5" customHeight="1" s="73">
      <c r="A72" s="172" t="n">
        <v>61</v>
      </c>
      <c r="B72" s="59">
        <f>'Прил.5 Расчет СМР и ОБ'!B157</f>
        <v/>
      </c>
      <c r="C72" s="60">
        <f>'Прил.5 Расчет СМР и ОБ'!C157</f>
        <v/>
      </c>
      <c r="D72" s="59">
        <f>'Прил.5 Расчет СМР и ОБ'!D157</f>
        <v/>
      </c>
      <c r="E72" s="59">
        <f>'Прил.5 Расчет СМР и ОБ'!E157</f>
        <v/>
      </c>
      <c r="F72" s="59">
        <f>'Прил.5 Расчет СМР и ОБ'!F157</f>
        <v/>
      </c>
      <c r="G72" s="100">
        <f>ROUND(E72*F72,2)</f>
        <v/>
      </c>
    </row>
    <row r="73" ht="25.5" customHeight="1" s="73">
      <c r="A73" s="172" t="n">
        <v>62</v>
      </c>
      <c r="B73" s="59">
        <f>'Прил.5 Расчет СМР и ОБ'!B158</f>
        <v/>
      </c>
      <c r="C73" s="60">
        <f>'Прил.5 Расчет СМР и ОБ'!C158</f>
        <v/>
      </c>
      <c r="D73" s="59">
        <f>'Прил.5 Расчет СМР и ОБ'!D158</f>
        <v/>
      </c>
      <c r="E73" s="59">
        <f>'Прил.5 Расчет СМР и ОБ'!E158</f>
        <v/>
      </c>
      <c r="F73" s="59">
        <f>'Прил.5 Расчет СМР и ОБ'!F158</f>
        <v/>
      </c>
      <c r="G73" s="100">
        <f>ROUND(E73*F73,2)</f>
        <v/>
      </c>
    </row>
    <row r="74" ht="25.5" customHeight="1" s="73">
      <c r="A74" s="172" t="n">
        <v>63</v>
      </c>
      <c r="B74" s="59">
        <f>'Прил.5 Расчет СМР и ОБ'!B159</f>
        <v/>
      </c>
      <c r="C74" s="60">
        <f>'Прил.5 Расчет СМР и ОБ'!C159</f>
        <v/>
      </c>
      <c r="D74" s="59">
        <f>'Прил.5 Расчет СМР и ОБ'!D159</f>
        <v/>
      </c>
      <c r="E74" s="59">
        <f>'Прил.5 Расчет СМР и ОБ'!E159</f>
        <v/>
      </c>
      <c r="F74" s="59">
        <f>'Прил.5 Расчет СМР и ОБ'!F159</f>
        <v/>
      </c>
      <c r="G74" s="100">
        <f>ROUND(E74*F74,2)</f>
        <v/>
      </c>
    </row>
    <row r="75" ht="25.5" customHeight="1" s="73">
      <c r="A75" s="172" t="n">
        <v>64</v>
      </c>
      <c r="B75" s="59">
        <f>'Прил.5 Расчет СМР и ОБ'!B160</f>
        <v/>
      </c>
      <c r="C75" s="60">
        <f>'Прил.5 Расчет СМР и ОБ'!C160</f>
        <v/>
      </c>
      <c r="D75" s="59">
        <f>'Прил.5 Расчет СМР и ОБ'!D160</f>
        <v/>
      </c>
      <c r="E75" s="59">
        <f>'Прил.5 Расчет СМР и ОБ'!E160</f>
        <v/>
      </c>
      <c r="F75" s="59">
        <f>'Прил.5 Расчет СМР и ОБ'!F160</f>
        <v/>
      </c>
      <c r="G75" s="100">
        <f>ROUND(E75*F75,2)</f>
        <v/>
      </c>
    </row>
    <row r="76" ht="25.5" customHeight="1" s="73">
      <c r="A76" s="172" t="n">
        <v>65</v>
      </c>
      <c r="B76" s="59">
        <f>'Прил.5 Расчет СМР и ОБ'!B161</f>
        <v/>
      </c>
      <c r="C76" s="60">
        <f>'Прил.5 Расчет СМР и ОБ'!C161</f>
        <v/>
      </c>
      <c r="D76" s="59">
        <f>'Прил.5 Расчет СМР и ОБ'!D161</f>
        <v/>
      </c>
      <c r="E76" s="59">
        <f>'Прил.5 Расчет СМР и ОБ'!E161</f>
        <v/>
      </c>
      <c r="F76" s="59">
        <f>'Прил.5 Расчет СМР и ОБ'!F161</f>
        <v/>
      </c>
      <c r="G76" s="100">
        <f>ROUND(E76*F76,2)</f>
        <v/>
      </c>
    </row>
    <row r="77" ht="25.5" customHeight="1" s="73">
      <c r="A77" s="172" t="n">
        <v>66</v>
      </c>
      <c r="B77" s="59">
        <f>'Прил.5 Расчет СМР и ОБ'!B162</f>
        <v/>
      </c>
      <c r="C77" s="60">
        <f>'Прил.5 Расчет СМР и ОБ'!C162</f>
        <v/>
      </c>
      <c r="D77" s="59">
        <f>'Прил.5 Расчет СМР и ОБ'!D162</f>
        <v/>
      </c>
      <c r="E77" s="59">
        <f>'Прил.5 Расчет СМР и ОБ'!E162</f>
        <v/>
      </c>
      <c r="F77" s="59">
        <f>'Прил.5 Расчет СМР и ОБ'!F162</f>
        <v/>
      </c>
      <c r="G77" s="100">
        <f>ROUND(E77*F77,2)</f>
        <v/>
      </c>
    </row>
    <row r="78" ht="25.5" customHeight="1" s="73">
      <c r="A78" s="172" t="n">
        <v>67</v>
      </c>
      <c r="B78" s="59">
        <f>'Прил.5 Расчет СМР и ОБ'!B163</f>
        <v/>
      </c>
      <c r="C78" s="60">
        <f>'Прил.5 Расчет СМР и ОБ'!C163</f>
        <v/>
      </c>
      <c r="D78" s="59">
        <f>'Прил.5 Расчет СМР и ОБ'!D163</f>
        <v/>
      </c>
      <c r="E78" s="59">
        <f>'Прил.5 Расчет СМР и ОБ'!E163</f>
        <v/>
      </c>
      <c r="F78" s="59">
        <f>'Прил.5 Расчет СМР и ОБ'!F163</f>
        <v/>
      </c>
      <c r="G78" s="100">
        <f>ROUND(E78*F78,2)</f>
        <v/>
      </c>
    </row>
    <row r="79" ht="25.5" customHeight="1" s="73">
      <c r="A79" s="172" t="n">
        <v>68</v>
      </c>
      <c r="B79" s="59">
        <f>'Прил.5 Расчет СМР и ОБ'!B164</f>
        <v/>
      </c>
      <c r="C79" s="60">
        <f>'Прил.5 Расчет СМР и ОБ'!C164</f>
        <v/>
      </c>
      <c r="D79" s="59">
        <f>'Прил.5 Расчет СМР и ОБ'!D164</f>
        <v/>
      </c>
      <c r="E79" s="59">
        <f>'Прил.5 Расчет СМР и ОБ'!E164</f>
        <v/>
      </c>
      <c r="F79" s="59">
        <f>'Прил.5 Расчет СМР и ОБ'!F164</f>
        <v/>
      </c>
      <c r="G79" s="100">
        <f>ROUND(E79*F79,2)</f>
        <v/>
      </c>
    </row>
    <row r="80" ht="25.5" customHeight="1" s="73">
      <c r="A80" s="172" t="n">
        <v>69</v>
      </c>
      <c r="B80" s="59">
        <f>'Прил.5 Расчет СМР и ОБ'!B165</f>
        <v/>
      </c>
      <c r="C80" s="60">
        <f>'Прил.5 Расчет СМР и ОБ'!C165</f>
        <v/>
      </c>
      <c r="D80" s="59">
        <f>'Прил.5 Расчет СМР и ОБ'!D165</f>
        <v/>
      </c>
      <c r="E80" s="59">
        <f>'Прил.5 Расчет СМР и ОБ'!E165</f>
        <v/>
      </c>
      <c r="F80" s="59">
        <f>'Прил.5 Расчет СМР и ОБ'!F165</f>
        <v/>
      </c>
      <c r="G80" s="100">
        <f>ROUND(E80*F80,2)</f>
        <v/>
      </c>
    </row>
    <row r="81" ht="25.5" customHeight="1" s="73">
      <c r="A81" s="172" t="n">
        <v>70</v>
      </c>
      <c r="B81" s="59">
        <f>'Прил.5 Расчет СМР и ОБ'!B166</f>
        <v/>
      </c>
      <c r="C81" s="60">
        <f>'Прил.5 Расчет СМР и ОБ'!C166</f>
        <v/>
      </c>
      <c r="D81" s="59">
        <f>'Прил.5 Расчет СМР и ОБ'!D166</f>
        <v/>
      </c>
      <c r="E81" s="59">
        <f>'Прил.5 Расчет СМР и ОБ'!E166</f>
        <v/>
      </c>
      <c r="F81" s="59">
        <f>'Прил.5 Расчет СМР и ОБ'!F166</f>
        <v/>
      </c>
      <c r="G81" s="100">
        <f>ROUND(E81*F81,2)</f>
        <v/>
      </c>
    </row>
    <row r="82" ht="25.5" customHeight="1" s="73">
      <c r="A82" s="172" t="n">
        <v>71</v>
      </c>
      <c r="B82" s="59">
        <f>'Прил.5 Расчет СМР и ОБ'!B167</f>
        <v/>
      </c>
      <c r="C82" s="60">
        <f>'Прил.5 Расчет СМР и ОБ'!C167</f>
        <v/>
      </c>
      <c r="D82" s="59">
        <f>'Прил.5 Расчет СМР и ОБ'!D167</f>
        <v/>
      </c>
      <c r="E82" s="59">
        <f>'Прил.5 Расчет СМР и ОБ'!E167</f>
        <v/>
      </c>
      <c r="F82" s="59">
        <f>'Прил.5 Расчет СМР и ОБ'!F167</f>
        <v/>
      </c>
      <c r="G82" s="100">
        <f>ROUND(E82*F82,2)</f>
        <v/>
      </c>
    </row>
    <row r="83" ht="25.5" customHeight="1" s="73">
      <c r="A83" s="172" t="n">
        <v>72</v>
      </c>
      <c r="B83" s="59">
        <f>'Прил.5 Расчет СМР и ОБ'!B168</f>
        <v/>
      </c>
      <c r="C83" s="60">
        <f>'Прил.5 Расчет СМР и ОБ'!C168</f>
        <v/>
      </c>
      <c r="D83" s="59">
        <f>'Прил.5 Расчет СМР и ОБ'!D168</f>
        <v/>
      </c>
      <c r="E83" s="59">
        <f>'Прил.5 Расчет СМР и ОБ'!E168</f>
        <v/>
      </c>
      <c r="F83" s="59">
        <f>'Прил.5 Расчет СМР и ОБ'!F168</f>
        <v/>
      </c>
      <c r="G83" s="100">
        <f>ROUND(E83*F83,2)</f>
        <v/>
      </c>
    </row>
    <row r="84" ht="25.5" customHeight="1" s="73">
      <c r="A84" s="172" t="n">
        <v>73</v>
      </c>
      <c r="B84" s="59">
        <f>'Прил.5 Расчет СМР и ОБ'!B169</f>
        <v/>
      </c>
      <c r="C84" s="60">
        <f>'Прил.5 Расчет СМР и ОБ'!C169</f>
        <v/>
      </c>
      <c r="D84" s="59">
        <f>'Прил.5 Расчет СМР и ОБ'!D169</f>
        <v/>
      </c>
      <c r="E84" s="59">
        <f>'Прил.5 Расчет СМР и ОБ'!E169</f>
        <v/>
      </c>
      <c r="F84" s="59">
        <f>'Прил.5 Расчет СМР и ОБ'!F169</f>
        <v/>
      </c>
      <c r="G84" s="100">
        <f>ROUND(E84*F84,2)</f>
        <v/>
      </c>
    </row>
    <row r="85" ht="51" customHeight="1" s="73">
      <c r="A85" s="172" t="n">
        <v>74</v>
      </c>
      <c r="B85" s="59">
        <f>'Прил.5 Расчет СМР и ОБ'!B170</f>
        <v/>
      </c>
      <c r="C85" s="60">
        <f>'Прил.5 Расчет СМР и ОБ'!C170</f>
        <v/>
      </c>
      <c r="D85" s="59">
        <f>'Прил.5 Расчет СМР и ОБ'!D170</f>
        <v/>
      </c>
      <c r="E85" s="59">
        <f>'Прил.5 Расчет СМР и ОБ'!E170</f>
        <v/>
      </c>
      <c r="F85" s="59">
        <f>'Прил.5 Расчет СМР и ОБ'!F170</f>
        <v/>
      </c>
      <c r="G85" s="100">
        <f>ROUND(E85*F85,2)</f>
        <v/>
      </c>
    </row>
    <row r="86" ht="25.5" customHeight="1" s="73">
      <c r="A86" s="172" t="n">
        <v>75</v>
      </c>
      <c r="B86" s="59">
        <f>'Прил.5 Расчет СМР и ОБ'!B171</f>
        <v/>
      </c>
      <c r="C86" s="60">
        <f>'Прил.5 Расчет СМР и ОБ'!C171</f>
        <v/>
      </c>
      <c r="D86" s="59">
        <f>'Прил.5 Расчет СМР и ОБ'!D171</f>
        <v/>
      </c>
      <c r="E86" s="59">
        <f>'Прил.5 Расчет СМР и ОБ'!E171</f>
        <v/>
      </c>
      <c r="F86" s="59">
        <f>'Прил.5 Расчет СМР и ОБ'!F171</f>
        <v/>
      </c>
      <c r="G86" s="100">
        <f>ROUND(E86*F86,2)</f>
        <v/>
      </c>
    </row>
    <row r="87" ht="25.5" customHeight="1" s="73">
      <c r="A87" s="172" t="n">
        <v>76</v>
      </c>
      <c r="B87" s="59">
        <f>'Прил.5 Расчет СМР и ОБ'!B172</f>
        <v/>
      </c>
      <c r="C87" s="60">
        <f>'Прил.5 Расчет СМР и ОБ'!C172</f>
        <v/>
      </c>
      <c r="D87" s="59">
        <f>'Прил.5 Расчет СМР и ОБ'!D172</f>
        <v/>
      </c>
      <c r="E87" s="59">
        <f>'Прил.5 Расчет СМР и ОБ'!E172</f>
        <v/>
      </c>
      <c r="F87" s="59">
        <f>'Прил.5 Расчет СМР и ОБ'!F172</f>
        <v/>
      </c>
      <c r="G87" s="100">
        <f>ROUND(E87*F87,2)</f>
        <v/>
      </c>
    </row>
    <row r="88" ht="25.5" customHeight="1" s="73">
      <c r="A88" s="172" t="n">
        <v>77</v>
      </c>
      <c r="B88" s="59">
        <f>'Прил.5 Расчет СМР и ОБ'!B173</f>
        <v/>
      </c>
      <c r="C88" s="60">
        <f>'Прил.5 Расчет СМР и ОБ'!C173</f>
        <v/>
      </c>
      <c r="D88" s="59">
        <f>'Прил.5 Расчет СМР и ОБ'!D173</f>
        <v/>
      </c>
      <c r="E88" s="59">
        <f>'Прил.5 Расчет СМР и ОБ'!E173</f>
        <v/>
      </c>
      <c r="F88" s="59">
        <f>'Прил.5 Расчет СМР и ОБ'!F173</f>
        <v/>
      </c>
      <c r="G88" s="100">
        <f>ROUND(E88*F88,2)</f>
        <v/>
      </c>
    </row>
    <row r="89" ht="25.5" customHeight="1" s="73">
      <c r="A89" s="172" t="n">
        <v>78</v>
      </c>
      <c r="B89" s="59">
        <f>'Прил.5 Расчет СМР и ОБ'!B174</f>
        <v/>
      </c>
      <c r="C89" s="60">
        <f>'Прил.5 Расчет СМР и ОБ'!C174</f>
        <v/>
      </c>
      <c r="D89" s="59">
        <f>'Прил.5 Расчет СМР и ОБ'!D174</f>
        <v/>
      </c>
      <c r="E89" s="59">
        <f>'Прил.5 Расчет СМР и ОБ'!E174</f>
        <v/>
      </c>
      <c r="F89" s="59">
        <f>'Прил.5 Расчет СМР и ОБ'!F174</f>
        <v/>
      </c>
      <c r="G89" s="100">
        <f>ROUND(E89*F89,2)</f>
        <v/>
      </c>
    </row>
    <row r="90" ht="25.5" customHeight="1" s="73">
      <c r="A90" s="172" t="n">
        <v>79</v>
      </c>
      <c r="B90" s="59">
        <f>'Прил.5 Расчет СМР и ОБ'!B175</f>
        <v/>
      </c>
      <c r="C90" s="60">
        <f>'Прил.5 Расчет СМР и ОБ'!C175</f>
        <v/>
      </c>
      <c r="D90" s="59">
        <f>'Прил.5 Расчет СМР и ОБ'!D175</f>
        <v/>
      </c>
      <c r="E90" s="59">
        <f>'Прил.5 Расчет СМР и ОБ'!E175</f>
        <v/>
      </c>
      <c r="F90" s="59">
        <f>'Прил.5 Расчет СМР и ОБ'!F175</f>
        <v/>
      </c>
      <c r="G90" s="100">
        <f>ROUND(E90*F90,2)</f>
        <v/>
      </c>
    </row>
    <row r="91" ht="25.5" customHeight="1" s="73">
      <c r="A91" s="172" t="n">
        <v>80</v>
      </c>
      <c r="B91" s="59">
        <f>'Прил.5 Расчет СМР и ОБ'!B176</f>
        <v/>
      </c>
      <c r="C91" s="60">
        <f>'Прил.5 Расчет СМР и ОБ'!C176</f>
        <v/>
      </c>
      <c r="D91" s="59">
        <f>'Прил.5 Расчет СМР и ОБ'!D176</f>
        <v/>
      </c>
      <c r="E91" s="59">
        <f>'Прил.5 Расчет СМР и ОБ'!E176</f>
        <v/>
      </c>
      <c r="F91" s="59">
        <f>'Прил.5 Расчет СМР и ОБ'!F176</f>
        <v/>
      </c>
      <c r="G91" s="100">
        <f>ROUND(E91*F91,2)</f>
        <v/>
      </c>
    </row>
    <row r="92" ht="25.5" customHeight="1" s="73">
      <c r="A92" s="172" t="n">
        <v>81</v>
      </c>
      <c r="B92" s="59">
        <f>'Прил.5 Расчет СМР и ОБ'!B177</f>
        <v/>
      </c>
      <c r="C92" s="60">
        <f>'Прил.5 Расчет СМР и ОБ'!C177</f>
        <v/>
      </c>
      <c r="D92" s="59">
        <f>'Прил.5 Расчет СМР и ОБ'!D177</f>
        <v/>
      </c>
      <c r="E92" s="59">
        <f>'Прил.5 Расчет СМР и ОБ'!E177</f>
        <v/>
      </c>
      <c r="F92" s="59">
        <f>'Прил.5 Расчет СМР и ОБ'!F177</f>
        <v/>
      </c>
      <c r="G92" s="100">
        <f>ROUND(E92*F92,2)</f>
        <v/>
      </c>
    </row>
    <row r="93" ht="25.5" customHeight="1" s="73">
      <c r="A93" s="172" t="n">
        <v>82</v>
      </c>
      <c r="B93" s="59">
        <f>'Прил.5 Расчет СМР и ОБ'!B178</f>
        <v/>
      </c>
      <c r="C93" s="60">
        <f>'Прил.5 Расчет СМР и ОБ'!C178</f>
        <v/>
      </c>
      <c r="D93" s="59">
        <f>'Прил.5 Расчет СМР и ОБ'!D178</f>
        <v/>
      </c>
      <c r="E93" s="59">
        <f>'Прил.5 Расчет СМР и ОБ'!E178</f>
        <v/>
      </c>
      <c r="F93" s="59">
        <f>'Прил.5 Расчет СМР и ОБ'!F178</f>
        <v/>
      </c>
      <c r="G93" s="100">
        <f>ROUND(E93*F93,2)</f>
        <v/>
      </c>
    </row>
    <row r="94" ht="25.5" customHeight="1" s="73">
      <c r="A94" s="172" t="n">
        <v>83</v>
      </c>
      <c r="B94" s="59">
        <f>'Прил.5 Расчет СМР и ОБ'!B179</f>
        <v/>
      </c>
      <c r="C94" s="60">
        <f>'Прил.5 Расчет СМР и ОБ'!C179</f>
        <v/>
      </c>
      <c r="D94" s="59">
        <f>'Прил.5 Расчет СМР и ОБ'!D179</f>
        <v/>
      </c>
      <c r="E94" s="59">
        <f>'Прил.5 Расчет СМР и ОБ'!E179</f>
        <v/>
      </c>
      <c r="F94" s="59">
        <f>'Прил.5 Расчет СМР и ОБ'!F179</f>
        <v/>
      </c>
      <c r="G94" s="100">
        <f>ROUND(E94*F94,2)</f>
        <v/>
      </c>
    </row>
    <row r="95" ht="25.5" customHeight="1" s="73">
      <c r="A95" s="172" t="n">
        <v>84</v>
      </c>
      <c r="B95" s="59">
        <f>'Прил.5 Расчет СМР и ОБ'!B180</f>
        <v/>
      </c>
      <c r="C95" s="60">
        <f>'Прил.5 Расчет СМР и ОБ'!C180</f>
        <v/>
      </c>
      <c r="D95" s="59">
        <f>'Прил.5 Расчет СМР и ОБ'!D180</f>
        <v/>
      </c>
      <c r="E95" s="59">
        <f>'Прил.5 Расчет СМР и ОБ'!E180</f>
        <v/>
      </c>
      <c r="F95" s="59">
        <f>'Прил.5 Расчет СМР и ОБ'!F180</f>
        <v/>
      </c>
      <c r="G95" s="100">
        <f>ROUND(E95*F95,2)</f>
        <v/>
      </c>
    </row>
    <row r="96" ht="25.5" customHeight="1" s="73">
      <c r="A96" s="172" t="n">
        <v>85</v>
      </c>
      <c r="B96" s="59">
        <f>'Прил.5 Расчет СМР и ОБ'!B181</f>
        <v/>
      </c>
      <c r="C96" s="60">
        <f>'Прил.5 Расчет СМР и ОБ'!C181</f>
        <v/>
      </c>
      <c r="D96" s="59">
        <f>'Прил.5 Расчет СМР и ОБ'!D181</f>
        <v/>
      </c>
      <c r="E96" s="59">
        <f>'Прил.5 Расчет СМР и ОБ'!E181</f>
        <v/>
      </c>
      <c r="F96" s="59">
        <f>'Прил.5 Расчет СМР и ОБ'!F181</f>
        <v/>
      </c>
      <c r="G96" s="100">
        <f>ROUND(E96*F96,2)</f>
        <v/>
      </c>
    </row>
    <row r="97" ht="25.5" customHeight="1" s="73">
      <c r="A97" s="172" t="n">
        <v>86</v>
      </c>
      <c r="B97" s="59">
        <f>'Прил.5 Расчет СМР и ОБ'!B182</f>
        <v/>
      </c>
      <c r="C97" s="60">
        <f>'Прил.5 Расчет СМР и ОБ'!C182</f>
        <v/>
      </c>
      <c r="D97" s="59">
        <f>'Прил.5 Расчет СМР и ОБ'!D182</f>
        <v/>
      </c>
      <c r="E97" s="59">
        <f>'Прил.5 Расчет СМР и ОБ'!E182</f>
        <v/>
      </c>
      <c r="F97" s="59">
        <f>'Прил.5 Расчет СМР и ОБ'!F182</f>
        <v/>
      </c>
      <c r="G97" s="100">
        <f>ROUND(E97*F97,2)</f>
        <v/>
      </c>
    </row>
    <row r="98" ht="25.5" customHeight="1" s="73">
      <c r="A98" s="172" t="n">
        <v>87</v>
      </c>
      <c r="B98" s="59">
        <f>'Прил.5 Расчет СМР и ОБ'!B183</f>
        <v/>
      </c>
      <c r="C98" s="60">
        <f>'Прил.5 Расчет СМР и ОБ'!C183</f>
        <v/>
      </c>
      <c r="D98" s="59">
        <f>'Прил.5 Расчет СМР и ОБ'!D183</f>
        <v/>
      </c>
      <c r="E98" s="59">
        <f>'Прил.5 Расчет СМР и ОБ'!E183</f>
        <v/>
      </c>
      <c r="F98" s="59">
        <f>'Прил.5 Расчет СМР и ОБ'!F183</f>
        <v/>
      </c>
      <c r="G98" s="100">
        <f>ROUND(E98*F98,2)</f>
        <v/>
      </c>
    </row>
    <row r="99" ht="25.5" customHeight="1" s="73">
      <c r="A99" s="172" t="n">
        <v>88</v>
      </c>
      <c r="B99" s="59">
        <f>'Прил.5 Расчет СМР и ОБ'!B184</f>
        <v/>
      </c>
      <c r="C99" s="60">
        <f>'Прил.5 Расчет СМР и ОБ'!C184</f>
        <v/>
      </c>
      <c r="D99" s="59">
        <f>'Прил.5 Расчет СМР и ОБ'!D184</f>
        <v/>
      </c>
      <c r="E99" s="59">
        <f>'Прил.5 Расчет СМР и ОБ'!E184</f>
        <v/>
      </c>
      <c r="F99" s="59">
        <f>'Прил.5 Расчет СМР и ОБ'!F184</f>
        <v/>
      </c>
      <c r="G99" s="100">
        <f>ROUND(E99*F99,2)</f>
        <v/>
      </c>
    </row>
    <row r="100" ht="25.5" customHeight="1" s="73">
      <c r="A100" s="172" t="n">
        <v>89</v>
      </c>
      <c r="B100" s="59">
        <f>'Прил.5 Расчет СМР и ОБ'!B185</f>
        <v/>
      </c>
      <c r="C100" s="60">
        <f>'Прил.5 Расчет СМР и ОБ'!C185</f>
        <v/>
      </c>
      <c r="D100" s="59">
        <f>'Прил.5 Расчет СМР и ОБ'!D185</f>
        <v/>
      </c>
      <c r="E100" s="59">
        <f>'Прил.5 Расчет СМР и ОБ'!E185</f>
        <v/>
      </c>
      <c r="F100" s="59">
        <f>'Прил.5 Расчет СМР и ОБ'!F185</f>
        <v/>
      </c>
      <c r="G100" s="100">
        <f>ROUND(E100*F100,2)</f>
        <v/>
      </c>
    </row>
    <row r="101" ht="25.5" customHeight="1" s="73">
      <c r="A101" s="172" t="n">
        <v>90</v>
      </c>
      <c r="B101" s="59">
        <f>'Прил.5 Расчет СМР и ОБ'!B186</f>
        <v/>
      </c>
      <c r="C101" s="60">
        <f>'Прил.5 Расчет СМР и ОБ'!C186</f>
        <v/>
      </c>
      <c r="D101" s="59">
        <f>'Прил.5 Расчет СМР и ОБ'!D186</f>
        <v/>
      </c>
      <c r="E101" s="59">
        <f>'Прил.5 Расчет СМР и ОБ'!E186</f>
        <v/>
      </c>
      <c r="F101" s="59">
        <f>'Прил.5 Расчет СМР и ОБ'!F186</f>
        <v/>
      </c>
      <c r="G101" s="100">
        <f>ROUND(E101*F101,2)</f>
        <v/>
      </c>
    </row>
    <row r="102" ht="25.5" customHeight="1" s="73">
      <c r="A102" s="172" t="n">
        <v>91</v>
      </c>
      <c r="B102" s="59">
        <f>'Прил.5 Расчет СМР и ОБ'!B187</f>
        <v/>
      </c>
      <c r="C102" s="60">
        <f>'Прил.5 Расчет СМР и ОБ'!C187</f>
        <v/>
      </c>
      <c r="D102" s="59">
        <f>'Прил.5 Расчет СМР и ОБ'!D187</f>
        <v/>
      </c>
      <c r="E102" s="59">
        <f>'Прил.5 Расчет СМР и ОБ'!E187</f>
        <v/>
      </c>
      <c r="F102" s="59">
        <f>'Прил.5 Расчет СМР и ОБ'!F187</f>
        <v/>
      </c>
      <c r="G102" s="100">
        <f>ROUND(E102*F102,2)</f>
        <v/>
      </c>
    </row>
    <row r="103" ht="38.25" customHeight="1" s="73">
      <c r="A103" s="172" t="n">
        <v>92</v>
      </c>
      <c r="B103" s="59">
        <f>'Прил.5 Расчет СМР и ОБ'!B188</f>
        <v/>
      </c>
      <c r="C103" s="60">
        <f>'Прил.5 Расчет СМР и ОБ'!C188</f>
        <v/>
      </c>
      <c r="D103" s="59">
        <f>'Прил.5 Расчет СМР и ОБ'!D188</f>
        <v/>
      </c>
      <c r="E103" s="59">
        <f>'Прил.5 Расчет СМР и ОБ'!E188</f>
        <v/>
      </c>
      <c r="F103" s="59">
        <f>'Прил.5 Расчет СМР и ОБ'!F188</f>
        <v/>
      </c>
      <c r="G103" s="100">
        <f>ROUND(E103*F103,2)</f>
        <v/>
      </c>
    </row>
    <row r="104" ht="25.5" customHeight="1" s="73">
      <c r="A104" s="172" t="n">
        <v>93</v>
      </c>
      <c r="B104" s="59">
        <f>'Прил.5 Расчет СМР и ОБ'!B189</f>
        <v/>
      </c>
      <c r="C104" s="60">
        <f>'Прил.5 Расчет СМР и ОБ'!C189</f>
        <v/>
      </c>
      <c r="D104" s="59">
        <f>'Прил.5 Расчет СМР и ОБ'!D189</f>
        <v/>
      </c>
      <c r="E104" s="59">
        <f>'Прил.5 Расчет СМР и ОБ'!E189</f>
        <v/>
      </c>
      <c r="F104" s="59">
        <f>'Прил.5 Расчет СМР и ОБ'!F189</f>
        <v/>
      </c>
      <c r="G104" s="100">
        <f>ROUND(E104*F104,2)</f>
        <v/>
      </c>
    </row>
    <row r="105" ht="25.5" customHeight="1" s="73">
      <c r="A105" s="172" t="n">
        <v>94</v>
      </c>
      <c r="B105" s="59">
        <f>'Прил.5 Расчет СМР и ОБ'!B190</f>
        <v/>
      </c>
      <c r="C105" s="60">
        <f>'Прил.5 Расчет СМР и ОБ'!C190</f>
        <v/>
      </c>
      <c r="D105" s="59">
        <f>'Прил.5 Расчет СМР и ОБ'!D190</f>
        <v/>
      </c>
      <c r="E105" s="59">
        <f>'Прил.5 Расчет СМР и ОБ'!E190</f>
        <v/>
      </c>
      <c r="F105" s="59">
        <f>'Прил.5 Расчет СМР и ОБ'!F190</f>
        <v/>
      </c>
      <c r="G105" s="100">
        <f>ROUND(E105*F105,2)</f>
        <v/>
      </c>
    </row>
    <row r="106" ht="25.5" customHeight="1" s="73">
      <c r="A106" s="172" t="n">
        <v>95</v>
      </c>
      <c r="B106" s="59">
        <f>'Прил.5 Расчет СМР и ОБ'!B191</f>
        <v/>
      </c>
      <c r="C106" s="60">
        <f>'Прил.5 Расчет СМР и ОБ'!C191</f>
        <v/>
      </c>
      <c r="D106" s="59">
        <f>'Прил.5 Расчет СМР и ОБ'!D191</f>
        <v/>
      </c>
      <c r="E106" s="59">
        <f>'Прил.5 Расчет СМР и ОБ'!E191</f>
        <v/>
      </c>
      <c r="F106" s="59">
        <f>'Прил.5 Расчет СМР и ОБ'!F191</f>
        <v/>
      </c>
      <c r="G106" s="100">
        <f>ROUND(E106*F106,2)</f>
        <v/>
      </c>
    </row>
    <row r="107" ht="25.5" customHeight="1" s="73">
      <c r="A107" s="172" t="n">
        <v>96</v>
      </c>
      <c r="B107" s="59">
        <f>'Прил.5 Расчет СМР и ОБ'!B192</f>
        <v/>
      </c>
      <c r="C107" s="60">
        <f>'Прил.5 Расчет СМР и ОБ'!C192</f>
        <v/>
      </c>
      <c r="D107" s="59">
        <f>'Прил.5 Расчет СМР и ОБ'!D192</f>
        <v/>
      </c>
      <c r="E107" s="59">
        <f>'Прил.5 Расчет СМР и ОБ'!E192</f>
        <v/>
      </c>
      <c r="F107" s="59">
        <f>'Прил.5 Расчет СМР и ОБ'!F192</f>
        <v/>
      </c>
      <c r="G107" s="100">
        <f>ROUND(E107*F107,2)</f>
        <v/>
      </c>
    </row>
    <row r="108" ht="25.5" customHeight="1" s="73">
      <c r="A108" s="172" t="n">
        <v>97</v>
      </c>
      <c r="B108" s="59">
        <f>'Прил.5 Расчет СМР и ОБ'!B193</f>
        <v/>
      </c>
      <c r="C108" s="60">
        <f>'Прил.5 Расчет СМР и ОБ'!C193</f>
        <v/>
      </c>
      <c r="D108" s="59">
        <f>'Прил.5 Расчет СМР и ОБ'!D193</f>
        <v/>
      </c>
      <c r="E108" s="59">
        <f>'Прил.5 Расчет СМР и ОБ'!E193</f>
        <v/>
      </c>
      <c r="F108" s="59">
        <f>'Прил.5 Расчет СМР и ОБ'!F193</f>
        <v/>
      </c>
      <c r="G108" s="100">
        <f>ROUND(E108*F108,2)</f>
        <v/>
      </c>
    </row>
    <row r="109" ht="25.5" customHeight="1" s="73">
      <c r="A109" s="172" t="n">
        <v>98</v>
      </c>
      <c r="B109" s="59">
        <f>'Прил.5 Расчет СМР и ОБ'!B194</f>
        <v/>
      </c>
      <c r="C109" s="60">
        <f>'Прил.5 Расчет СМР и ОБ'!C194</f>
        <v/>
      </c>
      <c r="D109" s="59">
        <f>'Прил.5 Расчет СМР и ОБ'!D194</f>
        <v/>
      </c>
      <c r="E109" s="59">
        <f>'Прил.5 Расчет СМР и ОБ'!E194</f>
        <v/>
      </c>
      <c r="F109" s="59">
        <f>'Прил.5 Расчет СМР и ОБ'!F194</f>
        <v/>
      </c>
      <c r="G109" s="100">
        <f>ROUND(E109*F109,2)</f>
        <v/>
      </c>
    </row>
    <row r="110" ht="25.5" customHeight="1" s="73">
      <c r="A110" s="172" t="n">
        <v>99</v>
      </c>
      <c r="B110" s="59">
        <f>'Прил.5 Расчет СМР и ОБ'!B195</f>
        <v/>
      </c>
      <c r="C110" s="60">
        <f>'Прил.5 Расчет СМР и ОБ'!C195</f>
        <v/>
      </c>
      <c r="D110" s="59">
        <f>'Прил.5 Расчет СМР и ОБ'!D195</f>
        <v/>
      </c>
      <c r="E110" s="59">
        <f>'Прил.5 Расчет СМР и ОБ'!E195</f>
        <v/>
      </c>
      <c r="F110" s="59">
        <f>'Прил.5 Расчет СМР и ОБ'!F195</f>
        <v/>
      </c>
      <c r="G110" s="100">
        <f>ROUND(E110*F110,2)</f>
        <v/>
      </c>
    </row>
    <row r="111" ht="25.5" customHeight="1" s="73">
      <c r="A111" s="172" t="n">
        <v>100</v>
      </c>
      <c r="B111" s="59">
        <f>'Прил.5 Расчет СМР и ОБ'!B196</f>
        <v/>
      </c>
      <c r="C111" s="60">
        <f>'Прил.5 Расчет СМР и ОБ'!C196</f>
        <v/>
      </c>
      <c r="D111" s="59">
        <f>'Прил.5 Расчет СМР и ОБ'!D196</f>
        <v/>
      </c>
      <c r="E111" s="59">
        <f>'Прил.5 Расчет СМР и ОБ'!E196</f>
        <v/>
      </c>
      <c r="F111" s="59">
        <f>'Прил.5 Расчет СМР и ОБ'!F196</f>
        <v/>
      </c>
      <c r="G111" s="100">
        <f>ROUND(E111*F111,2)</f>
        <v/>
      </c>
    </row>
    <row r="112" ht="25.5" customHeight="1" s="73">
      <c r="A112" s="172" t="n">
        <v>101</v>
      </c>
      <c r="B112" s="59">
        <f>'Прил.5 Расчет СМР и ОБ'!B197</f>
        <v/>
      </c>
      <c r="C112" s="60">
        <f>'Прил.5 Расчет СМР и ОБ'!C197</f>
        <v/>
      </c>
      <c r="D112" s="59">
        <f>'Прил.5 Расчет СМР и ОБ'!D197</f>
        <v/>
      </c>
      <c r="E112" s="59">
        <f>'Прил.5 Расчет СМР и ОБ'!E197</f>
        <v/>
      </c>
      <c r="F112" s="59">
        <f>'Прил.5 Расчет СМР и ОБ'!F197</f>
        <v/>
      </c>
      <c r="G112" s="100">
        <f>ROUND(E112*F112,2)</f>
        <v/>
      </c>
    </row>
    <row r="113" ht="25.5" customHeight="1" s="73">
      <c r="A113" s="172" t="n">
        <v>102</v>
      </c>
      <c r="B113" s="59">
        <f>'Прил.5 Расчет СМР и ОБ'!B198</f>
        <v/>
      </c>
      <c r="C113" s="60">
        <f>'Прил.5 Расчет СМР и ОБ'!C198</f>
        <v/>
      </c>
      <c r="D113" s="59">
        <f>'Прил.5 Расчет СМР и ОБ'!D198</f>
        <v/>
      </c>
      <c r="E113" s="59">
        <f>'Прил.5 Расчет СМР и ОБ'!E198</f>
        <v/>
      </c>
      <c r="F113" s="59">
        <f>'Прил.5 Расчет СМР и ОБ'!F198</f>
        <v/>
      </c>
      <c r="G113" s="100">
        <f>ROUND(E113*F113,2)</f>
        <v/>
      </c>
    </row>
    <row r="114" ht="38.25" customHeight="1" s="73">
      <c r="A114" s="172" t="n">
        <v>103</v>
      </c>
      <c r="B114" s="59">
        <f>'Прил.5 Расчет СМР и ОБ'!B199</f>
        <v/>
      </c>
      <c r="C114" s="60">
        <f>'Прил.5 Расчет СМР и ОБ'!C199</f>
        <v/>
      </c>
      <c r="D114" s="59">
        <f>'Прил.5 Расчет СМР и ОБ'!D199</f>
        <v/>
      </c>
      <c r="E114" s="59">
        <f>'Прил.5 Расчет СМР и ОБ'!E199</f>
        <v/>
      </c>
      <c r="F114" s="59">
        <f>'Прил.5 Расчет СМР и ОБ'!F199</f>
        <v/>
      </c>
      <c r="G114" s="100">
        <f>ROUND(E114*F114,2)</f>
        <v/>
      </c>
    </row>
    <row r="115" ht="25.5" customHeight="1" s="73">
      <c r="A115" s="172" t="n">
        <v>104</v>
      </c>
      <c r="B115" s="59">
        <f>'Прил.5 Расчет СМР и ОБ'!B200</f>
        <v/>
      </c>
      <c r="C115" s="60">
        <f>'Прил.5 Расчет СМР и ОБ'!C200</f>
        <v/>
      </c>
      <c r="D115" s="59">
        <f>'Прил.5 Расчет СМР и ОБ'!D200</f>
        <v/>
      </c>
      <c r="E115" s="59">
        <f>'Прил.5 Расчет СМР и ОБ'!E200</f>
        <v/>
      </c>
      <c r="F115" s="59">
        <f>'Прил.5 Расчет СМР и ОБ'!F200</f>
        <v/>
      </c>
      <c r="G115" s="100">
        <f>ROUND(E115*F115,2)</f>
        <v/>
      </c>
    </row>
    <row r="116" ht="25.5" customHeight="1" s="73">
      <c r="A116" s="172" t="n">
        <v>105</v>
      </c>
      <c r="B116" s="59">
        <f>'Прил.5 Расчет СМР и ОБ'!B201</f>
        <v/>
      </c>
      <c r="C116" s="60">
        <f>'Прил.5 Расчет СМР и ОБ'!C201</f>
        <v/>
      </c>
      <c r="D116" s="59">
        <f>'Прил.5 Расчет СМР и ОБ'!D201</f>
        <v/>
      </c>
      <c r="E116" s="59">
        <f>'Прил.5 Расчет СМР и ОБ'!E201</f>
        <v/>
      </c>
      <c r="F116" s="59">
        <f>'Прил.5 Расчет СМР и ОБ'!F201</f>
        <v/>
      </c>
      <c r="G116" s="100">
        <f>ROUND(E116*F116,2)</f>
        <v/>
      </c>
    </row>
    <row r="117" ht="25.5" customHeight="1" s="73">
      <c r="A117" s="172" t="n">
        <v>106</v>
      </c>
      <c r="B117" s="59">
        <f>'Прил.5 Расчет СМР и ОБ'!B202</f>
        <v/>
      </c>
      <c r="C117" s="60">
        <f>'Прил.5 Расчет СМР и ОБ'!C202</f>
        <v/>
      </c>
      <c r="D117" s="59">
        <f>'Прил.5 Расчет СМР и ОБ'!D202</f>
        <v/>
      </c>
      <c r="E117" s="59">
        <f>'Прил.5 Расчет СМР и ОБ'!E202</f>
        <v/>
      </c>
      <c r="F117" s="59">
        <f>'Прил.5 Расчет СМР и ОБ'!F202</f>
        <v/>
      </c>
      <c r="G117" s="100">
        <f>ROUND(E117*F117,2)</f>
        <v/>
      </c>
    </row>
    <row r="118" ht="25.5" customHeight="1" s="73">
      <c r="A118" s="172" t="n">
        <v>107</v>
      </c>
      <c r="B118" s="59">
        <f>'Прил.5 Расчет СМР и ОБ'!B203</f>
        <v/>
      </c>
      <c r="C118" s="60">
        <f>'Прил.5 Расчет СМР и ОБ'!C203</f>
        <v/>
      </c>
      <c r="D118" s="59">
        <f>'Прил.5 Расчет СМР и ОБ'!D203</f>
        <v/>
      </c>
      <c r="E118" s="59">
        <f>'Прил.5 Расчет СМР и ОБ'!E203</f>
        <v/>
      </c>
      <c r="F118" s="59">
        <f>'Прил.5 Расчет СМР и ОБ'!F203</f>
        <v/>
      </c>
      <c r="G118" s="100">
        <f>ROUND(E118*F118,2)</f>
        <v/>
      </c>
    </row>
    <row r="119" ht="25.5" customHeight="1" s="73">
      <c r="A119" s="172" t="n">
        <v>108</v>
      </c>
      <c r="B119" s="59">
        <f>'Прил.5 Расчет СМР и ОБ'!B204</f>
        <v/>
      </c>
      <c r="C119" s="60">
        <f>'Прил.5 Расчет СМР и ОБ'!C204</f>
        <v/>
      </c>
      <c r="D119" s="59">
        <f>'Прил.5 Расчет СМР и ОБ'!D204</f>
        <v/>
      </c>
      <c r="E119" s="59">
        <f>'Прил.5 Расчет СМР и ОБ'!E204</f>
        <v/>
      </c>
      <c r="F119" s="59">
        <f>'Прил.5 Расчет СМР и ОБ'!F204</f>
        <v/>
      </c>
      <c r="G119" s="100">
        <f>ROUND(E119*F119,2)</f>
        <v/>
      </c>
    </row>
    <row r="120" ht="25.5" customHeight="1" s="73">
      <c r="A120" s="172" t="n">
        <v>109</v>
      </c>
      <c r="B120" s="59">
        <f>'Прил.5 Расчет СМР и ОБ'!B205</f>
        <v/>
      </c>
      <c r="C120" s="60">
        <f>'Прил.5 Расчет СМР и ОБ'!C205</f>
        <v/>
      </c>
      <c r="D120" s="59">
        <f>'Прил.5 Расчет СМР и ОБ'!D205</f>
        <v/>
      </c>
      <c r="E120" s="59">
        <f>'Прил.5 Расчет СМР и ОБ'!E205</f>
        <v/>
      </c>
      <c r="F120" s="59">
        <f>'Прил.5 Расчет СМР и ОБ'!F205</f>
        <v/>
      </c>
      <c r="G120" s="100">
        <f>ROUND(E120*F120,2)</f>
        <v/>
      </c>
    </row>
    <row r="121" ht="25.5" customHeight="1" s="73">
      <c r="A121" s="172" t="n">
        <v>110</v>
      </c>
      <c r="B121" s="59">
        <f>'Прил.5 Расчет СМР и ОБ'!B206</f>
        <v/>
      </c>
      <c r="C121" s="60">
        <f>'Прил.5 Расчет СМР и ОБ'!C206</f>
        <v/>
      </c>
      <c r="D121" s="59">
        <f>'Прил.5 Расчет СМР и ОБ'!D206</f>
        <v/>
      </c>
      <c r="E121" s="59">
        <f>'Прил.5 Расчет СМР и ОБ'!E206</f>
        <v/>
      </c>
      <c r="F121" s="59">
        <f>'Прил.5 Расчет СМР и ОБ'!F206</f>
        <v/>
      </c>
      <c r="G121" s="100">
        <f>ROUND(E121*F121,2)</f>
        <v/>
      </c>
    </row>
    <row r="122" ht="25.5" customHeight="1" s="73">
      <c r="A122" s="172" t="n">
        <v>111</v>
      </c>
      <c r="B122" s="59">
        <f>'Прил.5 Расчет СМР и ОБ'!B207</f>
        <v/>
      </c>
      <c r="C122" s="60">
        <f>'Прил.5 Расчет СМР и ОБ'!C207</f>
        <v/>
      </c>
      <c r="D122" s="59">
        <f>'Прил.5 Расчет СМР и ОБ'!D207</f>
        <v/>
      </c>
      <c r="E122" s="59">
        <f>'Прил.5 Расчет СМР и ОБ'!E207</f>
        <v/>
      </c>
      <c r="F122" s="59">
        <f>'Прил.5 Расчет СМР и ОБ'!F207</f>
        <v/>
      </c>
      <c r="G122" s="100">
        <f>ROUND(E122*F122,2)</f>
        <v/>
      </c>
    </row>
    <row r="123" ht="25.5" customHeight="1" s="73">
      <c r="A123" s="172" t="n">
        <v>112</v>
      </c>
      <c r="B123" s="59">
        <f>'Прил.5 Расчет СМР и ОБ'!B208</f>
        <v/>
      </c>
      <c r="C123" s="60">
        <f>'Прил.5 Расчет СМР и ОБ'!C208</f>
        <v/>
      </c>
      <c r="D123" s="59">
        <f>'Прил.5 Расчет СМР и ОБ'!D208</f>
        <v/>
      </c>
      <c r="E123" s="59">
        <f>'Прил.5 Расчет СМР и ОБ'!E208</f>
        <v/>
      </c>
      <c r="F123" s="59">
        <f>'Прил.5 Расчет СМР и ОБ'!F208</f>
        <v/>
      </c>
      <c r="G123" s="100">
        <f>ROUND(E123*F123,2)</f>
        <v/>
      </c>
    </row>
    <row r="124" ht="25.5" customHeight="1" s="73">
      <c r="A124" s="172" t="n">
        <v>113</v>
      </c>
      <c r="B124" s="59">
        <f>'Прил.5 Расчет СМР и ОБ'!B209</f>
        <v/>
      </c>
      <c r="C124" s="60">
        <f>'Прил.5 Расчет СМР и ОБ'!C209</f>
        <v/>
      </c>
      <c r="D124" s="59">
        <f>'Прил.5 Расчет СМР и ОБ'!D209</f>
        <v/>
      </c>
      <c r="E124" s="59">
        <f>'Прил.5 Расчет СМР и ОБ'!E209</f>
        <v/>
      </c>
      <c r="F124" s="59">
        <f>'Прил.5 Расчет СМР и ОБ'!F209</f>
        <v/>
      </c>
      <c r="G124" s="100">
        <f>ROUND(E124*F124,2)</f>
        <v/>
      </c>
    </row>
    <row r="125" ht="25.5" customHeight="1" s="73">
      <c r="A125" s="172" t="n">
        <v>114</v>
      </c>
      <c r="B125" s="59">
        <f>'Прил.5 Расчет СМР и ОБ'!B210</f>
        <v/>
      </c>
      <c r="C125" s="60">
        <f>'Прил.5 Расчет СМР и ОБ'!C210</f>
        <v/>
      </c>
      <c r="D125" s="59">
        <f>'Прил.5 Расчет СМР и ОБ'!D210</f>
        <v/>
      </c>
      <c r="E125" s="59">
        <f>'Прил.5 Расчет СМР и ОБ'!E210</f>
        <v/>
      </c>
      <c r="F125" s="59">
        <f>'Прил.5 Расчет СМР и ОБ'!F210</f>
        <v/>
      </c>
      <c r="G125" s="100">
        <f>ROUND(E125*F125,2)</f>
        <v/>
      </c>
    </row>
    <row r="126" ht="25.5" customHeight="1" s="73">
      <c r="A126" s="172" t="n">
        <v>115</v>
      </c>
      <c r="B126" s="59">
        <f>'Прил.5 Расчет СМР и ОБ'!B211</f>
        <v/>
      </c>
      <c r="C126" s="60">
        <f>'Прил.5 Расчет СМР и ОБ'!C211</f>
        <v/>
      </c>
      <c r="D126" s="59">
        <f>'Прил.5 Расчет СМР и ОБ'!D211</f>
        <v/>
      </c>
      <c r="E126" s="59">
        <f>'Прил.5 Расчет СМР и ОБ'!E211</f>
        <v/>
      </c>
      <c r="F126" s="59">
        <f>'Прил.5 Расчет СМР и ОБ'!F211</f>
        <v/>
      </c>
      <c r="G126" s="100">
        <f>ROUND(E126*F126,2)</f>
        <v/>
      </c>
    </row>
    <row r="127" ht="25.5" customHeight="1" s="73">
      <c r="A127" s="172" t="n">
        <v>116</v>
      </c>
      <c r="B127" s="59">
        <f>'Прил.5 Расчет СМР и ОБ'!B212</f>
        <v/>
      </c>
      <c r="C127" s="60">
        <f>'Прил.5 Расчет СМР и ОБ'!C212</f>
        <v/>
      </c>
      <c r="D127" s="59">
        <f>'Прил.5 Расчет СМР и ОБ'!D212</f>
        <v/>
      </c>
      <c r="E127" s="59">
        <f>'Прил.5 Расчет СМР и ОБ'!E212</f>
        <v/>
      </c>
      <c r="F127" s="59">
        <f>'Прил.5 Расчет СМР и ОБ'!F212</f>
        <v/>
      </c>
      <c r="G127" s="100">
        <f>ROUND(E127*F127,2)</f>
        <v/>
      </c>
    </row>
    <row r="128" ht="25.5" customHeight="1" s="73">
      <c r="A128" s="172" t="n">
        <v>117</v>
      </c>
      <c r="B128" s="59">
        <f>'Прил.5 Расчет СМР и ОБ'!B213</f>
        <v/>
      </c>
      <c r="C128" s="60">
        <f>'Прил.5 Расчет СМР и ОБ'!C213</f>
        <v/>
      </c>
      <c r="D128" s="59">
        <f>'Прил.5 Расчет СМР и ОБ'!D213</f>
        <v/>
      </c>
      <c r="E128" s="59">
        <f>'Прил.5 Расчет СМР и ОБ'!E213</f>
        <v/>
      </c>
      <c r="F128" s="59">
        <f>'Прил.5 Расчет СМР и ОБ'!F213</f>
        <v/>
      </c>
      <c r="G128" s="100">
        <f>ROUND(E128*F128,2)</f>
        <v/>
      </c>
    </row>
    <row r="129" ht="25.5" customHeight="1" s="73">
      <c r="A129" s="172" t="n">
        <v>118</v>
      </c>
      <c r="B129" s="59">
        <f>'Прил.5 Расчет СМР и ОБ'!B214</f>
        <v/>
      </c>
      <c r="C129" s="60">
        <f>'Прил.5 Расчет СМР и ОБ'!C214</f>
        <v/>
      </c>
      <c r="D129" s="59">
        <f>'Прил.5 Расчет СМР и ОБ'!D214</f>
        <v/>
      </c>
      <c r="E129" s="59">
        <f>'Прил.5 Расчет СМР и ОБ'!E214</f>
        <v/>
      </c>
      <c r="F129" s="59">
        <f>'Прил.5 Расчет СМР и ОБ'!F214</f>
        <v/>
      </c>
      <c r="G129" s="100">
        <f>ROUND(E129*F129,2)</f>
        <v/>
      </c>
    </row>
    <row r="130" ht="25.5" customHeight="1" s="73">
      <c r="A130" s="172" t="n">
        <v>119</v>
      </c>
      <c r="B130" s="59">
        <f>'Прил.5 Расчет СМР и ОБ'!B215</f>
        <v/>
      </c>
      <c r="C130" s="60">
        <f>'Прил.5 Расчет СМР и ОБ'!C215</f>
        <v/>
      </c>
      <c r="D130" s="59">
        <f>'Прил.5 Расчет СМР и ОБ'!D215</f>
        <v/>
      </c>
      <c r="E130" s="59">
        <f>'Прил.5 Расчет СМР и ОБ'!E215</f>
        <v/>
      </c>
      <c r="F130" s="59">
        <f>'Прил.5 Расчет СМР и ОБ'!F215</f>
        <v/>
      </c>
      <c r="G130" s="100">
        <f>ROUND(E130*F130,2)</f>
        <v/>
      </c>
    </row>
    <row r="131" ht="25.5" customHeight="1" s="73">
      <c r="A131" s="172" t="n">
        <v>120</v>
      </c>
      <c r="B131" s="59">
        <f>'Прил.5 Расчет СМР и ОБ'!B216</f>
        <v/>
      </c>
      <c r="C131" s="60">
        <f>'Прил.5 Расчет СМР и ОБ'!C216</f>
        <v/>
      </c>
      <c r="D131" s="59">
        <f>'Прил.5 Расчет СМР и ОБ'!D216</f>
        <v/>
      </c>
      <c r="E131" s="59">
        <f>'Прил.5 Расчет СМР и ОБ'!E216</f>
        <v/>
      </c>
      <c r="F131" s="59">
        <f>'Прил.5 Расчет СМР и ОБ'!F216</f>
        <v/>
      </c>
      <c r="G131" s="100">
        <f>ROUND(E131*F131,2)</f>
        <v/>
      </c>
    </row>
    <row r="132" ht="25.5" customHeight="1" s="73">
      <c r="A132" s="172" t="n">
        <v>121</v>
      </c>
      <c r="B132" s="59">
        <f>'Прил.5 Расчет СМР и ОБ'!B217</f>
        <v/>
      </c>
      <c r="C132" s="60">
        <f>'Прил.5 Расчет СМР и ОБ'!C217</f>
        <v/>
      </c>
      <c r="D132" s="59">
        <f>'Прил.5 Расчет СМР и ОБ'!D217</f>
        <v/>
      </c>
      <c r="E132" s="59">
        <f>'Прил.5 Расчет СМР и ОБ'!E217</f>
        <v/>
      </c>
      <c r="F132" s="59">
        <f>'Прил.5 Расчет СМР и ОБ'!F217</f>
        <v/>
      </c>
      <c r="G132" s="100">
        <f>ROUND(E132*F132,2)</f>
        <v/>
      </c>
    </row>
    <row r="133" ht="25.5" customHeight="1" s="73">
      <c r="A133" s="172" t="n">
        <v>122</v>
      </c>
      <c r="B133" s="59">
        <f>'Прил.5 Расчет СМР и ОБ'!B218</f>
        <v/>
      </c>
      <c r="C133" s="60">
        <f>'Прил.5 Расчет СМР и ОБ'!C218</f>
        <v/>
      </c>
      <c r="D133" s="59">
        <f>'Прил.5 Расчет СМР и ОБ'!D218</f>
        <v/>
      </c>
      <c r="E133" s="59">
        <f>'Прил.5 Расчет СМР и ОБ'!E218</f>
        <v/>
      </c>
      <c r="F133" s="59">
        <f>'Прил.5 Расчет СМР и ОБ'!F218</f>
        <v/>
      </c>
      <c r="G133" s="100">
        <f>ROUND(E133*F133,2)</f>
        <v/>
      </c>
    </row>
    <row r="134" ht="25.5" customHeight="1" s="73">
      <c r="A134" s="172" t="n">
        <v>123</v>
      </c>
      <c r="B134" s="59">
        <f>'Прил.5 Расчет СМР и ОБ'!B219</f>
        <v/>
      </c>
      <c r="C134" s="60">
        <f>'Прил.5 Расчет СМР и ОБ'!C219</f>
        <v/>
      </c>
      <c r="D134" s="59">
        <f>'Прил.5 Расчет СМР и ОБ'!D219</f>
        <v/>
      </c>
      <c r="E134" s="59">
        <f>'Прил.5 Расчет СМР и ОБ'!E219</f>
        <v/>
      </c>
      <c r="F134" s="59">
        <f>'Прил.5 Расчет СМР и ОБ'!F219</f>
        <v/>
      </c>
      <c r="G134" s="100">
        <f>ROUND(E134*F134,2)</f>
        <v/>
      </c>
    </row>
    <row r="135" ht="25.5" customHeight="1" s="73">
      <c r="A135" s="172" t="n">
        <v>124</v>
      </c>
      <c r="B135" s="59">
        <f>'Прил.5 Расчет СМР и ОБ'!B220</f>
        <v/>
      </c>
      <c r="C135" s="60">
        <f>'Прил.5 Расчет СМР и ОБ'!C220</f>
        <v/>
      </c>
      <c r="D135" s="59">
        <f>'Прил.5 Расчет СМР и ОБ'!D220</f>
        <v/>
      </c>
      <c r="E135" s="59">
        <f>'Прил.5 Расчет СМР и ОБ'!E220</f>
        <v/>
      </c>
      <c r="F135" s="59">
        <f>'Прил.5 Расчет СМР и ОБ'!F220</f>
        <v/>
      </c>
      <c r="G135" s="100">
        <f>ROUND(E135*F135,2)</f>
        <v/>
      </c>
    </row>
    <row r="136" ht="25.5" customHeight="1" s="73">
      <c r="A136" s="172" t="n">
        <v>125</v>
      </c>
      <c r="B136" s="59">
        <f>'Прил.5 Расчет СМР и ОБ'!B221</f>
        <v/>
      </c>
      <c r="C136" s="60">
        <f>'Прил.5 Расчет СМР и ОБ'!C221</f>
        <v/>
      </c>
      <c r="D136" s="59">
        <f>'Прил.5 Расчет СМР и ОБ'!D221</f>
        <v/>
      </c>
      <c r="E136" s="59">
        <f>'Прил.5 Расчет СМР и ОБ'!E221</f>
        <v/>
      </c>
      <c r="F136" s="59">
        <f>'Прил.5 Расчет СМР и ОБ'!F221</f>
        <v/>
      </c>
      <c r="G136" s="100">
        <f>ROUND(E136*F136,2)</f>
        <v/>
      </c>
    </row>
    <row r="137" ht="25.5" customHeight="1" s="73">
      <c r="A137" s="172" t="n">
        <v>126</v>
      </c>
      <c r="B137" s="59">
        <f>'Прил.5 Расчет СМР и ОБ'!B222</f>
        <v/>
      </c>
      <c r="C137" s="60">
        <f>'Прил.5 Расчет СМР и ОБ'!C222</f>
        <v/>
      </c>
      <c r="D137" s="59">
        <f>'Прил.5 Расчет СМР и ОБ'!D222</f>
        <v/>
      </c>
      <c r="E137" s="59">
        <f>'Прил.5 Расчет СМР и ОБ'!E222</f>
        <v/>
      </c>
      <c r="F137" s="59">
        <f>'Прил.5 Расчет СМР и ОБ'!F222</f>
        <v/>
      </c>
      <c r="G137" s="100">
        <f>ROUND(E137*F137,2)</f>
        <v/>
      </c>
    </row>
    <row r="138" ht="25.5" customHeight="1" s="73">
      <c r="A138" s="172" t="n">
        <v>127</v>
      </c>
      <c r="B138" s="59">
        <f>'Прил.5 Расчет СМР и ОБ'!B223</f>
        <v/>
      </c>
      <c r="C138" s="60">
        <f>'Прил.5 Расчет СМР и ОБ'!C223</f>
        <v/>
      </c>
      <c r="D138" s="59">
        <f>'Прил.5 Расчет СМР и ОБ'!D223</f>
        <v/>
      </c>
      <c r="E138" s="59">
        <f>'Прил.5 Расчет СМР и ОБ'!E223</f>
        <v/>
      </c>
      <c r="F138" s="59">
        <f>'Прил.5 Расчет СМР и ОБ'!F223</f>
        <v/>
      </c>
      <c r="G138" s="100">
        <f>ROUND(E138*F138,2)</f>
        <v/>
      </c>
    </row>
    <row r="139" ht="25.5" customHeight="1" s="73">
      <c r="A139" s="172" t="n">
        <v>128</v>
      </c>
      <c r="B139" s="59">
        <f>'Прил.5 Расчет СМР и ОБ'!B224</f>
        <v/>
      </c>
      <c r="C139" s="60">
        <f>'Прил.5 Расчет СМР и ОБ'!C224</f>
        <v/>
      </c>
      <c r="D139" s="59">
        <f>'Прил.5 Расчет СМР и ОБ'!D224</f>
        <v/>
      </c>
      <c r="E139" s="59">
        <f>'Прил.5 Расчет СМР и ОБ'!E224</f>
        <v/>
      </c>
      <c r="F139" s="59">
        <f>'Прил.5 Расчет СМР и ОБ'!F224</f>
        <v/>
      </c>
      <c r="G139" s="100">
        <f>ROUND(E139*F139,2)</f>
        <v/>
      </c>
    </row>
    <row r="140" ht="25.5" customHeight="1" s="73">
      <c r="A140" s="172" t="n">
        <v>129</v>
      </c>
      <c r="B140" s="59">
        <f>'Прил.5 Расчет СМР и ОБ'!B225</f>
        <v/>
      </c>
      <c r="C140" s="60">
        <f>'Прил.5 Расчет СМР и ОБ'!C225</f>
        <v/>
      </c>
      <c r="D140" s="59">
        <f>'Прил.5 Расчет СМР и ОБ'!D225</f>
        <v/>
      </c>
      <c r="E140" s="59">
        <f>'Прил.5 Расчет СМР и ОБ'!E225</f>
        <v/>
      </c>
      <c r="F140" s="59">
        <f>'Прил.5 Расчет СМР и ОБ'!F225</f>
        <v/>
      </c>
      <c r="G140" s="100">
        <f>ROUND(E140*F140,2)</f>
        <v/>
      </c>
    </row>
    <row r="141" ht="25.5" customHeight="1" s="73">
      <c r="A141" s="172" t="n">
        <v>130</v>
      </c>
      <c r="B141" s="59">
        <f>'Прил.5 Расчет СМР и ОБ'!B226</f>
        <v/>
      </c>
      <c r="C141" s="60">
        <f>'Прил.5 Расчет СМР и ОБ'!C226</f>
        <v/>
      </c>
      <c r="D141" s="59">
        <f>'Прил.5 Расчет СМР и ОБ'!D226</f>
        <v/>
      </c>
      <c r="E141" s="59">
        <f>'Прил.5 Расчет СМР и ОБ'!E226</f>
        <v/>
      </c>
      <c r="F141" s="59">
        <f>'Прил.5 Расчет СМР и ОБ'!F226</f>
        <v/>
      </c>
      <c r="G141" s="100">
        <f>ROUND(E141*F141,2)</f>
        <v/>
      </c>
    </row>
    <row r="142" ht="51" customHeight="1" s="73">
      <c r="A142" s="172" t="n">
        <v>131</v>
      </c>
      <c r="B142" s="59">
        <f>'Прил.5 Расчет СМР и ОБ'!B227</f>
        <v/>
      </c>
      <c r="C142" s="60">
        <f>'Прил.5 Расчет СМР и ОБ'!C227</f>
        <v/>
      </c>
      <c r="D142" s="59">
        <f>'Прил.5 Расчет СМР и ОБ'!D227</f>
        <v/>
      </c>
      <c r="E142" s="59">
        <f>'Прил.5 Расчет СМР и ОБ'!E227</f>
        <v/>
      </c>
      <c r="F142" s="59">
        <f>'Прил.5 Расчет СМР и ОБ'!F227</f>
        <v/>
      </c>
      <c r="G142" s="100">
        <f>ROUND(E142*F142,2)</f>
        <v/>
      </c>
    </row>
    <row r="143" ht="25.5" customHeight="1" s="73">
      <c r="A143" s="172" t="n">
        <v>132</v>
      </c>
      <c r="B143" s="59">
        <f>'Прил.5 Расчет СМР и ОБ'!B228</f>
        <v/>
      </c>
      <c r="C143" s="60">
        <f>'Прил.5 Расчет СМР и ОБ'!C228</f>
        <v/>
      </c>
      <c r="D143" s="59">
        <f>'Прил.5 Расчет СМР и ОБ'!D228</f>
        <v/>
      </c>
      <c r="E143" s="59">
        <f>'Прил.5 Расчет СМР и ОБ'!E228</f>
        <v/>
      </c>
      <c r="F143" s="59">
        <f>'Прил.5 Расчет СМР и ОБ'!F228</f>
        <v/>
      </c>
      <c r="G143" s="100">
        <f>ROUND(E143*F143,2)</f>
        <v/>
      </c>
    </row>
    <row r="144" ht="25.5" customHeight="1" s="73">
      <c r="A144" s="172" t="n">
        <v>133</v>
      </c>
      <c r="B144" s="59">
        <f>'Прил.5 Расчет СМР и ОБ'!B229</f>
        <v/>
      </c>
      <c r="C144" s="60">
        <f>'Прил.5 Расчет СМР и ОБ'!C229</f>
        <v/>
      </c>
      <c r="D144" s="59">
        <f>'Прил.5 Расчет СМР и ОБ'!D229</f>
        <v/>
      </c>
      <c r="E144" s="59">
        <f>'Прил.5 Расчет СМР и ОБ'!E229</f>
        <v/>
      </c>
      <c r="F144" s="59">
        <f>'Прил.5 Расчет СМР и ОБ'!F229</f>
        <v/>
      </c>
      <c r="G144" s="100">
        <f>ROUND(E144*F144,2)</f>
        <v/>
      </c>
    </row>
    <row r="145">
      <c r="A145" s="172" t="n">
        <v>134</v>
      </c>
      <c r="B145" s="59">
        <f>'Прил.5 Расчет СМР и ОБ'!B230</f>
        <v/>
      </c>
      <c r="C145" s="60">
        <f>'Прил.5 Расчет СМР и ОБ'!C230</f>
        <v/>
      </c>
      <c r="D145" s="59">
        <f>'Прил.5 Расчет СМР и ОБ'!D230</f>
        <v/>
      </c>
      <c r="E145" s="59">
        <f>'Прил.5 Расчет СМР и ОБ'!E230</f>
        <v/>
      </c>
      <c r="F145" s="59">
        <f>'Прил.5 Расчет СМР и ОБ'!F230</f>
        <v/>
      </c>
      <c r="G145" s="100">
        <f>ROUND(E145*F145,2)</f>
        <v/>
      </c>
    </row>
    <row r="146">
      <c r="A146" s="172" t="n"/>
      <c r="B146" s="183" t="n"/>
      <c r="C146" s="171" t="inlineStr">
        <is>
          <t>ИТОГО ИНЖЕНЕРНОЕ ОБОРУДОВАНИЕ</t>
        </is>
      </c>
      <c r="D146" s="183" t="n"/>
      <c r="E146" s="9" t="n"/>
      <c r="F146" s="174" t="n"/>
      <c r="G146" s="100">
        <f>SUM(G12:G145)</f>
        <v/>
      </c>
      <c r="J146" s="64" t="n"/>
      <c r="K146" s="169" t="n"/>
      <c r="L146" s="169" t="n"/>
      <c r="M146" s="169" t="n"/>
      <c r="N146" s="66" t="n"/>
      <c r="O146" s="67" t="n"/>
      <c r="P146" s="67" t="n"/>
    </row>
    <row r="147">
      <c r="A147" s="172" t="n"/>
      <c r="B147" s="171" t="inlineStr">
        <is>
          <t>ТЕХНОЛОГИЧЕСКОЕ ОБОРУДОВАНИЕ</t>
        </is>
      </c>
      <c r="C147" s="196" t="n"/>
      <c r="D147" s="196" t="n"/>
      <c r="E147" s="196" t="n"/>
      <c r="F147" s="196" t="n"/>
      <c r="G147" s="197" t="n"/>
      <c r="J147" s="64" t="n"/>
      <c r="K147" s="169" t="n"/>
      <c r="L147" s="169" t="n"/>
      <c r="M147" s="169" t="n"/>
      <c r="N147" s="66" t="n"/>
      <c r="O147" s="67" t="n"/>
      <c r="P147" s="67" t="n"/>
    </row>
    <row r="148" ht="25.5" customHeight="1" s="73">
      <c r="A148" s="172" t="n"/>
      <c r="B148" s="13" t="n"/>
      <c r="C148" s="13" t="inlineStr">
        <is>
          <t>ИТОГО ТЕХНОЛОГИЧЕСКОЕ ОБОРУДОВАНИЕ</t>
        </is>
      </c>
      <c r="D148" s="13" t="n"/>
      <c r="E148" s="14" t="n"/>
      <c r="F148" s="174" t="n"/>
      <c r="G148" s="100" t="n">
        <v>0</v>
      </c>
    </row>
    <row r="149" ht="19.5" customHeight="1" s="73">
      <c r="A149" s="172" t="n"/>
      <c r="B149" s="171" t="n"/>
      <c r="C149" s="171" t="inlineStr">
        <is>
          <t>Всего по разделу «Оборудование»</t>
        </is>
      </c>
      <c r="D149" s="171" t="n"/>
      <c r="E149" s="190" t="n"/>
      <c r="F149" s="174" t="n"/>
      <c r="G149" s="100">
        <f>G146+G148</f>
        <v/>
      </c>
    </row>
    <row r="150" ht="40.5" customHeight="1" s="73">
      <c r="A150" s="72" t="n"/>
      <c r="B150" s="145" t="n"/>
      <c r="C150" s="72" t="n"/>
      <c r="D150" s="72" t="n"/>
      <c r="E150" s="72" t="n"/>
      <c r="F150" s="72" t="n"/>
      <c r="G150" s="72" t="n"/>
    </row>
    <row r="151" s="73">
      <c r="A151" s="70" t="inlineStr">
        <is>
          <t>Составил ______________________        Д.Ю. Нефедова</t>
        </is>
      </c>
      <c r="B151" s="71" t="n"/>
      <c r="C151" s="71" t="n"/>
      <c r="D151" s="72" t="n"/>
      <c r="E151" s="72" t="n"/>
      <c r="F151" s="72" t="n"/>
      <c r="G151" s="72" t="n"/>
    </row>
    <row r="152" s="73">
      <c r="A152" s="125" t="inlineStr">
        <is>
          <t xml:space="preserve">                         (подпись, инициалы, фамилия)</t>
        </is>
      </c>
      <c r="B152" s="71" t="n"/>
      <c r="C152" s="71" t="n"/>
      <c r="D152" s="72" t="n"/>
      <c r="E152" s="72" t="n"/>
      <c r="F152" s="72" t="n"/>
      <c r="G152" s="72" t="n"/>
    </row>
    <row r="153" s="73">
      <c r="A153" s="70" t="n"/>
      <c r="B153" s="71" t="n"/>
      <c r="C153" s="71" t="n"/>
      <c r="D153" s="72" t="n"/>
      <c r="E153" s="72" t="n"/>
      <c r="F153" s="72" t="n"/>
      <c r="G153" s="72" t="n"/>
    </row>
    <row r="154" s="73">
      <c r="A154" s="70" t="inlineStr">
        <is>
          <t>Проверил ______________________        А.В. Костянецкая</t>
        </is>
      </c>
      <c r="B154" s="71" t="n"/>
      <c r="C154" s="71" t="n"/>
      <c r="D154" s="72" t="n"/>
      <c r="E154" s="72" t="n"/>
      <c r="F154" s="72" t="n"/>
      <c r="G154" s="72" t="n"/>
    </row>
    <row r="155" s="73">
      <c r="A155" s="125" t="inlineStr">
        <is>
          <t xml:space="preserve">                        (подпись, инициалы, фамилия)</t>
        </is>
      </c>
      <c r="B155" s="71" t="n"/>
      <c r="C155" s="71" t="n"/>
      <c r="D155" s="72" t="n"/>
      <c r="E155" s="72" t="n"/>
      <c r="F155" s="72" t="n"/>
      <c r="G155" s="72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47:G147"/>
    <mergeCell ref="A5:G5"/>
    <mergeCell ref="F8:G8"/>
  </mergeCells>
  <pageMargins left="0.7" right="0.7" top="0.75" bottom="0.75" header="0.3" footer="0.3"/>
  <pageSetup orientation="portrait" paperSize="9" scale="80" fitToHeight="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73" min="1" max="1"/>
    <col width="29.7109375" customWidth="1" style="73" min="2" max="2"/>
    <col width="39.140625" customWidth="1" style="73" min="3" max="3"/>
    <col width="24.5703125" customWidth="1" style="73" min="4" max="4"/>
    <col width="24.85546875" customWidth="1" style="73" min="5" max="5"/>
    <col width="8.85546875" customWidth="1" style="73" min="6" max="6"/>
  </cols>
  <sheetData>
    <row r="1">
      <c r="B1" s="70" t="n"/>
      <c r="C1" s="70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4.75" customHeight="1" s="73">
      <c r="A3" s="168" t="inlineStr">
        <is>
          <t>Расчет показателя УНЦ</t>
        </is>
      </c>
    </row>
    <row r="4" ht="24.75" customHeight="1" s="73">
      <c r="A4" s="168" t="n"/>
      <c r="B4" s="168" t="n"/>
      <c r="C4" s="168" t="n"/>
      <c r="D4" s="168" t="n"/>
    </row>
    <row r="5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</f>
        <v/>
      </c>
    </row>
    <row r="6" ht="19.9" customHeight="1" s="73">
      <c r="A6" s="182" t="inlineStr">
        <is>
          <t>Единица измерения  — 1 единица (здание)</t>
        </is>
      </c>
      <c r="D6" s="182" t="n"/>
    </row>
    <row r="7">
      <c r="A7" s="70" t="n"/>
      <c r="B7" s="70" t="n"/>
      <c r="C7" s="70" t="n"/>
      <c r="D7" s="70" t="n"/>
    </row>
    <row r="8" ht="14.45" customHeight="1" s="73">
      <c r="A8" s="157" t="inlineStr">
        <is>
          <t>Код показателя</t>
        </is>
      </c>
      <c r="B8" s="157" t="inlineStr">
        <is>
          <t>Наименование показателя</t>
        </is>
      </c>
      <c r="C8" s="157" t="inlineStr">
        <is>
          <t>Наименование РМ, входящих в состав показателя</t>
        </is>
      </c>
      <c r="D8" s="157" t="inlineStr">
        <is>
          <t>Норматив цены на 01.01.2023, тыс.руб.</t>
        </is>
      </c>
    </row>
    <row r="9" ht="15" customHeight="1" s="73">
      <c r="A9" s="199" t="n"/>
      <c r="B9" s="199" t="n"/>
      <c r="C9" s="199" t="n"/>
      <c r="D9" s="199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>
      <c r="A11" s="172" t="inlineStr">
        <is>
          <t>35-03</t>
        </is>
      </c>
      <c r="B11" s="172" t="inlineStr">
        <is>
          <t>УНЦ зданий ЗРУ, ЗПС, КТПМ</t>
        </is>
      </c>
      <c r="C11" s="142">
        <f>D5</f>
        <v/>
      </c>
      <c r="D11" s="143">
        <f>'Прил.4 РМ'!C41/1000</f>
        <v/>
      </c>
      <c r="E11" s="144" t="n"/>
    </row>
    <row r="12">
      <c r="A12" s="72" t="n"/>
      <c r="B12" s="145" t="n"/>
      <c r="C12" s="72" t="n"/>
      <c r="D12" s="72" t="n"/>
    </row>
    <row r="13">
      <c r="A13" s="70" t="inlineStr">
        <is>
          <t>Составил ______________________      Д.Ю. Нефедова</t>
        </is>
      </c>
      <c r="B13" s="71" t="n"/>
      <c r="C13" s="71" t="n"/>
      <c r="D13" s="72" t="n"/>
    </row>
    <row r="14">
      <c r="A14" s="125" t="inlineStr">
        <is>
          <t xml:space="preserve">                         (подпись, инициалы, фамилия)</t>
        </is>
      </c>
      <c r="B14" s="71" t="n"/>
      <c r="C14" s="71" t="n"/>
      <c r="D14" s="72" t="n"/>
    </row>
    <row r="15">
      <c r="A15" s="70" t="n"/>
      <c r="B15" s="71" t="n"/>
      <c r="C15" s="71" t="n"/>
      <c r="D15" s="72" t="n"/>
    </row>
    <row r="16">
      <c r="A16" s="70" t="inlineStr">
        <is>
          <t>Проверил ______________________        А.В. Костянецкая</t>
        </is>
      </c>
      <c r="B16" s="71" t="n"/>
      <c r="C16" s="71" t="n"/>
      <c r="D16" s="72" t="n"/>
    </row>
    <row r="17">
      <c r="A17" s="125" t="inlineStr">
        <is>
          <t xml:space="preserve">                        (подпись, инициалы, фамилия)</t>
        </is>
      </c>
      <c r="B17" s="71" t="n"/>
      <c r="C17" s="71" t="n"/>
      <c r="D17" s="7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73" min="2" max="2"/>
    <col width="37" customWidth="1" style="73" min="3" max="3"/>
    <col width="32" customWidth="1" style="73" min="4" max="4"/>
  </cols>
  <sheetData>
    <row r="4" ht="15.75" customHeight="1" s="73">
      <c r="B4" s="153" t="inlineStr">
        <is>
          <t>Приложение № 10</t>
        </is>
      </c>
    </row>
    <row r="5" ht="18.75" customHeight="1" s="73">
      <c r="B5" s="26" t="n"/>
    </row>
    <row r="6" ht="15.75" customHeight="1" s="73">
      <c r="B6" s="154" t="inlineStr">
        <is>
          <t>Используемые индексы изменений сметной стоимости и нормы сопутствующих затрат</t>
        </is>
      </c>
    </row>
    <row r="7">
      <c r="B7" s="194" t="n"/>
    </row>
    <row r="8" ht="47.25" customHeight="1" s="73">
      <c r="B8" s="157" t="inlineStr">
        <is>
          <t>Наименование индекса / норм сопутствующих затрат</t>
        </is>
      </c>
      <c r="C8" s="157" t="inlineStr">
        <is>
          <t>Дата применения и обоснование индекса / норм сопутствующих затрат</t>
        </is>
      </c>
      <c r="D8" s="157" t="inlineStr">
        <is>
          <t>Размер индекса / норма сопутствующих затрат</t>
        </is>
      </c>
    </row>
    <row r="9" ht="15.75" customHeight="1" s="73">
      <c r="B9" s="157" t="n">
        <v>1</v>
      </c>
      <c r="C9" s="157" t="n">
        <v>2</v>
      </c>
      <c r="D9" s="157" t="n">
        <v>3</v>
      </c>
    </row>
    <row r="10" ht="31.5" customHeight="1" s="73">
      <c r="B10" s="157" t="inlineStr">
        <is>
          <t xml:space="preserve">Индекс изменения сметной стоимости на 1 квартал 2023 года. ОЗП </t>
        </is>
      </c>
      <c r="C10" s="157" t="inlineStr">
        <is>
          <t>Письмо Минстроя России от 30.03.2023г. №17106-ИФ/09  прил.1</t>
        </is>
      </c>
      <c r="D10" s="157" t="n">
        <v>44.29</v>
      </c>
    </row>
    <row r="11" ht="31.5" customHeight="1" s="73">
      <c r="B11" s="157" t="inlineStr">
        <is>
          <t>Индекс изменения сметной стоимости на 1 квартал 2023 года. ЭМ</t>
        </is>
      </c>
      <c r="C11" s="157" t="inlineStr">
        <is>
          <t>Письмо Минстроя России от 30.03.2023г. №17106-ИФ/09  прил.1</t>
        </is>
      </c>
      <c r="D11" s="157" t="n">
        <v>13.47</v>
      </c>
    </row>
    <row r="12" ht="31.5" customHeight="1" s="73">
      <c r="B12" s="157" t="inlineStr">
        <is>
          <t>Индекс изменения сметной стоимости на 1 квартал 2023 года. МАТ</t>
        </is>
      </c>
      <c r="C12" s="157" t="inlineStr">
        <is>
          <t>Письмо Минстроя России от 30.03.2023г. №17106-ИФ/09  прил.1</t>
        </is>
      </c>
      <c r="D12" s="157" t="n">
        <v>8.039999999999999</v>
      </c>
    </row>
    <row r="13" ht="31.5" customHeight="1" s="73">
      <c r="B13" s="157" t="inlineStr">
        <is>
          <t>Индекс изменения сметной стоимости на 1 квартал 2023 года. ОБ</t>
        </is>
      </c>
      <c r="C13" s="68" t="inlineStr">
        <is>
          <t>Письмо Минстроя России от 23.02.2023г. №9791-ИФ/09 прил.6</t>
        </is>
      </c>
      <c r="D13" s="157" t="n">
        <v>6.26</v>
      </c>
    </row>
    <row r="14" ht="78.75" customHeight="1" s="73">
      <c r="B14" s="157" t="inlineStr">
        <is>
          <t>Временные здания и сооружения</t>
        </is>
      </c>
      <c r="C14" s="1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2" t="n">
        <v>0.039</v>
      </c>
    </row>
    <row r="15" ht="78.75" customHeight="1" s="73">
      <c r="B15" s="157" t="inlineStr">
        <is>
          <t>Дополнительные затраты при производстве строительно-монтажных работ в зимнее время</t>
        </is>
      </c>
      <c r="C15" s="1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2" t="n">
        <v>0.021</v>
      </c>
    </row>
    <row r="16" ht="31.5" customHeight="1" s="73">
      <c r="B16" s="157" t="inlineStr">
        <is>
          <t>Строительный контроль</t>
        </is>
      </c>
      <c r="C16" s="157" t="inlineStr">
        <is>
          <t>Постановление Правительства РФ от 21.06.10 г. № 468</t>
        </is>
      </c>
      <c r="D16" s="32" t="n">
        <v>0.0214</v>
      </c>
    </row>
    <row r="17" ht="31.5" customHeight="1" s="73">
      <c r="B17" s="157" t="inlineStr">
        <is>
          <t>Авторский надзор - 0,2%</t>
        </is>
      </c>
      <c r="C17" s="157" t="inlineStr">
        <is>
          <t>Приказ от 4.08.2020 № 421/пр п.173</t>
        </is>
      </c>
      <c r="D17" s="32" t="n">
        <v>0.002</v>
      </c>
    </row>
    <row r="18" ht="24" customHeight="1" s="73">
      <c r="B18" s="157" t="inlineStr">
        <is>
          <t>Непредвиденные расходы</t>
        </is>
      </c>
      <c r="C18" s="157" t="inlineStr">
        <is>
          <t>Приказ от 4.08.2020 № 421/пр п.179</t>
        </is>
      </c>
      <c r="D18" s="32" t="n">
        <v>0.03</v>
      </c>
    </row>
    <row r="19" ht="18.75" customHeight="1" s="73">
      <c r="B19" s="27" t="n"/>
    </row>
    <row r="20" ht="18.75" customHeight="1" s="73">
      <c r="B20" s="27" t="n"/>
    </row>
    <row r="21" ht="18.75" customHeight="1" s="73">
      <c r="B21" s="27" t="n"/>
    </row>
    <row r="22" ht="18.75" customHeight="1" s="73">
      <c r="B22" s="27" t="n"/>
    </row>
    <row r="25">
      <c r="B25" s="70" t="inlineStr">
        <is>
          <t>Составил ______________________        Д.Ю. Нефедова</t>
        </is>
      </c>
      <c r="C25" s="71" t="n"/>
    </row>
    <row r="26">
      <c r="B26" s="125" t="inlineStr">
        <is>
          <t xml:space="preserve">                         (подпись, инициалы, фамилия)</t>
        </is>
      </c>
      <c r="C26" s="71" t="n"/>
    </row>
    <row r="27">
      <c r="B27" s="70" t="n"/>
      <c r="C27" s="71" t="n"/>
    </row>
    <row r="28">
      <c r="B28" s="70" t="inlineStr">
        <is>
          <t>Проверил ______________________        А.В. Костянецкая</t>
        </is>
      </c>
      <c r="C28" s="71" t="n"/>
    </row>
    <row r="29">
      <c r="B29" s="125" t="inlineStr">
        <is>
          <t xml:space="preserve">                        (подпись, инициалы, фамилия)</t>
        </is>
      </c>
      <c r="C29" s="7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85" workbookViewId="0">
      <selection activeCell="K18" sqref="K18"/>
    </sheetView>
  </sheetViews>
  <sheetFormatPr baseColWidth="8" defaultRowHeight="15"/>
  <cols>
    <col width="9.140625" customWidth="1" style="73" min="1" max="1"/>
    <col width="44.85546875" customWidth="1" style="73" min="2" max="2"/>
    <col width="13" customWidth="1" style="73" min="3" max="3"/>
    <col width="22.85546875" customWidth="1" style="73" min="4" max="4"/>
    <col width="21.5703125" customWidth="1" style="73" min="5" max="5"/>
    <col width="43.85546875" customWidth="1" style="73" min="6" max="6"/>
    <col width="9.140625" customWidth="1" style="73" min="7" max="7"/>
  </cols>
  <sheetData>
    <row r="2" ht="18" customHeight="1" s="73">
      <c r="A2" s="19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73">
      <c r="A4" s="23" t="inlineStr">
        <is>
          <t>Составлен в уровне цен на 01.01.2023 г.</t>
        </is>
      </c>
    </row>
    <row r="5" ht="15.75" customHeight="1" s="73">
      <c r="A5" s="129" t="inlineStr">
        <is>
          <t>№ пп.</t>
        </is>
      </c>
      <c r="B5" s="129" t="inlineStr">
        <is>
          <t>Наименование элемента</t>
        </is>
      </c>
      <c r="C5" s="129" t="inlineStr">
        <is>
          <t>Обозначение</t>
        </is>
      </c>
      <c r="D5" s="129" t="inlineStr">
        <is>
          <t>Формула</t>
        </is>
      </c>
      <c r="E5" s="129" t="inlineStr">
        <is>
          <t>Величина элемента</t>
        </is>
      </c>
      <c r="F5" s="129" t="inlineStr">
        <is>
          <t>Наименования обосновывающих документов</t>
        </is>
      </c>
    </row>
    <row r="6" ht="15.75" customHeight="1" s="73">
      <c r="A6" s="129" t="n">
        <v>1</v>
      </c>
      <c r="B6" s="129" t="n">
        <v>2</v>
      </c>
      <c r="C6" s="129" t="n">
        <v>3</v>
      </c>
      <c r="D6" s="129" t="n">
        <v>4</v>
      </c>
      <c r="E6" s="129" t="n">
        <v>5</v>
      </c>
      <c r="F6" s="129" t="n">
        <v>6</v>
      </c>
    </row>
    <row r="7" ht="110.25" customHeight="1" s="73">
      <c r="A7" s="130" t="inlineStr">
        <is>
          <t>1.1</t>
        </is>
      </c>
      <c r="B7" s="1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7" t="inlineStr">
        <is>
          <t>С1ср</t>
        </is>
      </c>
      <c r="D7" s="157" t="inlineStr">
        <is>
          <t>-</t>
        </is>
      </c>
      <c r="E7" s="128" t="n">
        <v>47872.94</v>
      </c>
      <c r="F7" s="1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73">
      <c r="A8" s="130" t="inlineStr">
        <is>
          <t>1.2</t>
        </is>
      </c>
      <c r="B8" s="131" t="inlineStr">
        <is>
          <t>Среднегодовое нормативное число часов работы одного рабочего в месяц, часы (ч.)</t>
        </is>
      </c>
      <c r="C8" s="157" t="inlineStr">
        <is>
          <t>tср</t>
        </is>
      </c>
      <c r="D8" s="157" t="inlineStr">
        <is>
          <t>1973ч/12мес.</t>
        </is>
      </c>
      <c r="E8" s="128">
        <f>1973/12</f>
        <v/>
      </c>
      <c r="F8" s="131" t="inlineStr">
        <is>
          <t>Производственный календарь 2023 год
(40-часов.неделя)</t>
        </is>
      </c>
      <c r="G8" s="24" t="n"/>
    </row>
    <row r="9" ht="15.75" customHeight="1" s="73">
      <c r="A9" s="130" t="inlineStr">
        <is>
          <t>1.3</t>
        </is>
      </c>
      <c r="B9" s="131" t="inlineStr">
        <is>
          <t>Коэффициент увеличения</t>
        </is>
      </c>
      <c r="C9" s="157" t="inlineStr">
        <is>
          <t>Кув</t>
        </is>
      </c>
      <c r="D9" s="157" t="inlineStr">
        <is>
          <t>-</t>
        </is>
      </c>
      <c r="E9" s="128" t="n">
        <v>1</v>
      </c>
      <c r="F9" s="131" t="n"/>
      <c r="G9" s="25" t="n"/>
    </row>
    <row r="10" ht="15.75" customHeight="1" s="73">
      <c r="A10" s="130" t="inlineStr">
        <is>
          <t>1.4</t>
        </is>
      </c>
      <c r="B10" s="131" t="inlineStr">
        <is>
          <t>Средний разряд работ</t>
        </is>
      </c>
      <c r="C10" s="157" t="n"/>
      <c r="D10" s="157" t="n"/>
      <c r="E10" s="132" t="n">
        <v>3.3</v>
      </c>
      <c r="F10" s="131" t="inlineStr">
        <is>
          <t>РТМ</t>
        </is>
      </c>
      <c r="G10" s="25" t="n"/>
    </row>
    <row r="11" ht="75" customHeight="1" s="73">
      <c r="A11" s="130" t="inlineStr">
        <is>
          <t>1.5</t>
        </is>
      </c>
      <c r="B11" s="131" t="inlineStr">
        <is>
          <t>Тарифный коэффициент среднего разряда работ</t>
        </is>
      </c>
      <c r="C11" s="157" t="inlineStr">
        <is>
          <t>КТ</t>
        </is>
      </c>
      <c r="D11" s="157" t="inlineStr">
        <is>
          <t>-</t>
        </is>
      </c>
      <c r="E11" s="133" t="n">
        <v>1.232</v>
      </c>
      <c r="F11" s="1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73">
      <c r="A12" s="130" t="inlineStr">
        <is>
          <t>1.6</t>
        </is>
      </c>
      <c r="B12" s="57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" t="n"/>
    </row>
    <row r="13" ht="60" customHeight="1" s="73">
      <c r="A13" s="130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157" t="inlineStr">
        <is>
          <t>ФОТр.тек.</t>
        </is>
      </c>
      <c r="D13" s="157" t="inlineStr">
        <is>
          <t>(С1ср/tср*КТ*Т*Кув)*Кинф</t>
        </is>
      </c>
      <c r="E13" s="137">
        <f>((E7*E9/E8)*E11)*E12</f>
        <v/>
      </c>
      <c r="F13" s="1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2025-01-24T11:59:56Z</dcterms:modified>
  <cp:lastModifiedBy>REDMIBOOK</cp:lastModifiedBy>
  <cp:lastPrinted>2023-11-27T09:04:03Z</cp:lastPrinted>
</cp:coreProperties>
</file>