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160" windowHeight="8760" tabRatio="600" firstSheet="2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xlnm.Print_Area" localSheetId="1">'Прил.2 Расч стоим'!$A$1:$J$46</definedName>
    <definedName name="_xlnm.Print_Titles" localSheetId="2">'Прил.3'!$9:$11</definedName>
    <definedName name="_xlnm.Print_Area" localSheetId="2">'Прил.3'!$A$1:$H$545</definedName>
    <definedName name="_xlnm.Print_Titles" localSheetId="4">'Прил.5 Расчет СМР и ОБ'!$9:$11</definedName>
    <definedName name="_xlnm.Print_Area" localSheetId="4">'Прил.5 Расчет СМР и ОБ'!$A$1:$J$548</definedName>
  </definedNames>
  <calcPr calcId="99999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1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Calibri"/>
      <color rgb="FF0563C1"/>
      <sz val="11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49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167" fontId="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8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top"/>
    </xf>
    <xf numFmtId="4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2" fillId="0" borderId="6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4" fontId="2" fillId="0" borderId="7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center" vertical="center" wrapText="1"/>
    </xf>
    <xf numFmtId="4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pivotButton="0" quotePrefix="0" xfId="0"/>
    <xf numFmtId="4" fontId="1" fillId="0" borderId="1" pivotButton="0" quotePrefix="0" xfId="0"/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10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0" zoomScale="60" zoomScaleNormal="100" workbookViewId="0">
      <selection activeCell="E28" sqref="E28"/>
    </sheetView>
  </sheetViews>
  <sheetFormatPr baseColWidth="8" defaultColWidth="9.140625" defaultRowHeight="15.75"/>
  <cols>
    <col width="9.140625" customWidth="1" style="122" min="1" max="2"/>
    <col width="36.85546875" customWidth="1" style="122" min="3" max="3"/>
    <col width="32.85546875" customWidth="1" style="122" min="4" max="4"/>
    <col width="22.42578125" customWidth="1" style="122" min="5" max="5"/>
    <col width="22.140625" customWidth="1" style="122" min="6" max="6"/>
    <col width="9.140625" customWidth="1" style="122" min="7" max="7"/>
  </cols>
  <sheetData>
    <row r="3">
      <c r="B3" s="160" t="inlineStr">
        <is>
          <t>Приложение № 1</t>
        </is>
      </c>
      <c r="F3" s="160" t="n"/>
    </row>
    <row r="4">
      <c r="B4" s="161" t="inlineStr">
        <is>
          <t>Сравнительная таблица отбора объекта-представителя</t>
        </is>
      </c>
      <c r="F4" s="161" t="n"/>
    </row>
    <row r="5" ht="87.59999999999999" customHeight="1" s="97">
      <c r="B5" s="1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165" t="n"/>
    </row>
    <row r="6">
      <c r="B6" s="165" t="n"/>
      <c r="C6" s="165" t="n"/>
      <c r="D6" s="165" t="n"/>
      <c r="F6" s="165" t="n"/>
    </row>
    <row r="7" ht="15.6" customHeight="1" s="97">
      <c r="B7" s="163">
        <f>'Прил.5 Расчет СМР и ОБ'!$A$6&amp;'Прил.5 Расчет СМР и ОБ'!$D$6</f>
        <v/>
      </c>
      <c r="F7" s="163" t="n"/>
      <c r="H7" s="52" t="n"/>
    </row>
    <row r="8" ht="31.5" customHeight="1" s="97">
      <c r="B8" s="163" t="inlineStr">
        <is>
          <t>Сопоставимый уровень цен: 4 кв 2021</t>
        </is>
      </c>
      <c r="F8" s="163" t="n"/>
    </row>
    <row r="9" ht="15.6" customHeight="1" s="97">
      <c r="B9" s="164">
        <f>'Прил.5 Расчет СМР и ОБ'!$A$7</f>
        <v/>
      </c>
      <c r="D9" s="163" t="n"/>
      <c r="F9" s="163" t="n"/>
      <c r="H9" s="52" t="n"/>
    </row>
    <row r="10">
      <c r="B10" s="163" t="n"/>
    </row>
    <row r="11">
      <c r="B11" s="168" t="inlineStr">
        <is>
          <t>№ п/п</t>
        </is>
      </c>
      <c r="C11" s="168" t="inlineStr">
        <is>
          <t>Параметр</t>
        </is>
      </c>
      <c r="D11" s="168" t="inlineStr">
        <is>
          <t>Объект-представитель</t>
        </is>
      </c>
      <c r="E11" s="52" t="n"/>
      <c r="F11" s="162" t="n"/>
      <c r="H11" s="52" t="n"/>
    </row>
    <row r="12" ht="62.25" customHeight="1" s="97">
      <c r="B12" s="168" t="n">
        <v>1</v>
      </c>
      <c r="C12" s="14" t="inlineStr">
        <is>
          <t>Наименование объекта-представителя</t>
        </is>
      </c>
      <c r="D12" s="168" t="inlineStr">
        <is>
          <t>ПС Озерная</t>
        </is>
      </c>
      <c r="F12" s="162" t="n"/>
    </row>
    <row r="13" ht="31.15" customHeight="1" s="97">
      <c r="B13" s="168" t="n">
        <v>2</v>
      </c>
      <c r="C13" s="14" t="inlineStr">
        <is>
          <t>Наименование субъекта Российской Федерации</t>
        </is>
      </c>
      <c r="D13" s="168" t="inlineStr">
        <is>
          <t>Еравнинский район Республики Бурятия</t>
        </is>
      </c>
      <c r="F13" s="162" t="n"/>
    </row>
    <row r="14">
      <c r="B14" s="168" t="n">
        <v>3</v>
      </c>
      <c r="C14" s="14" t="inlineStr">
        <is>
          <t>Климатический район и подрайон</t>
        </is>
      </c>
      <c r="D14" s="168" t="inlineStr">
        <is>
          <t>-</t>
        </is>
      </c>
      <c r="F14" s="162" t="n"/>
    </row>
    <row r="15">
      <c r="B15" s="168" t="n">
        <v>4</v>
      </c>
      <c r="C15" s="14" t="inlineStr">
        <is>
          <t>Мощность объекта</t>
        </is>
      </c>
      <c r="D15" s="168" t="inlineStr">
        <is>
          <t>КПП 34,4 м2</t>
        </is>
      </c>
      <c r="F15" s="162" t="n"/>
    </row>
    <row r="16" ht="93.59999999999999" customHeight="1" s="97">
      <c r="B16" s="168" t="n">
        <v>5</v>
      </c>
      <c r="C16" s="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8" t="inlineStr">
        <is>
          <t>Здание КПП из сэендвич панелей с инженерными системами: электроснабжение, водопровод, хо-бытовая канализация, внутренние сети водостнабжения</t>
        </is>
      </c>
      <c r="F16" s="162" t="n"/>
    </row>
    <row r="17" ht="78" customHeight="1" s="97">
      <c r="B17" s="168" t="n">
        <v>6</v>
      </c>
      <c r="C17" s="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D18+D19+D21</f>
        <v/>
      </c>
      <c r="E17" s="12" t="n"/>
      <c r="F17" s="162" t="n"/>
    </row>
    <row r="18">
      <c r="B18" s="134" t="inlineStr">
        <is>
          <t>6.1</t>
        </is>
      </c>
      <c r="C18" s="190" t="inlineStr">
        <is>
          <t>строительно-монтажные работы</t>
        </is>
      </c>
      <c r="D18" s="136" t="n">
        <v>4962.18</v>
      </c>
      <c r="F18" s="162" t="n"/>
    </row>
    <row r="19">
      <c r="B19" s="134" t="inlineStr">
        <is>
          <t>6.2</t>
        </is>
      </c>
      <c r="C19" s="190" t="inlineStr">
        <is>
          <t>оборудование и инвентарь</t>
        </is>
      </c>
      <c r="D19" s="136">
        <f>'Прил.2 Расч стоим'!H12</f>
        <v/>
      </c>
      <c r="F19" s="162" t="n"/>
    </row>
    <row r="20">
      <c r="B20" s="134" t="inlineStr">
        <is>
          <t>6.3</t>
        </is>
      </c>
      <c r="C20" s="190" t="inlineStr">
        <is>
          <t>пусконаладочные работы</t>
        </is>
      </c>
      <c r="D20" s="136" t="n"/>
      <c r="F20" s="162" t="n"/>
    </row>
    <row r="21">
      <c r="B21" s="134" t="inlineStr">
        <is>
          <t>6.4</t>
        </is>
      </c>
      <c r="C21" s="14" t="inlineStr">
        <is>
          <t>прочие и лимитированные затраты</t>
        </is>
      </c>
      <c r="D21" s="136">
        <f>'Прил.2 Расч стоим'!I12</f>
        <v/>
      </c>
      <c r="F21" s="162" t="n"/>
    </row>
    <row r="22">
      <c r="B22" s="168" t="n">
        <v>7</v>
      </c>
      <c r="C22" s="14" t="inlineStr">
        <is>
          <t>Сопоставимый уровень цен</t>
        </is>
      </c>
      <c r="D22" s="15" t="inlineStr">
        <is>
          <t>4 кв 2021</t>
        </is>
      </c>
      <c r="E22" s="16" t="n"/>
      <c r="F22" s="162" t="n"/>
    </row>
    <row r="23" ht="109.15" customHeight="1" s="97">
      <c r="B23" s="168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6" t="n"/>
      <c r="E23" s="12" t="n"/>
      <c r="F23" s="162" t="n"/>
    </row>
    <row r="24" ht="46.9" customHeight="1" s="97">
      <c r="B24" s="168" t="n">
        <v>9</v>
      </c>
      <c r="C24" s="26" t="inlineStr">
        <is>
          <t>Приведенная сметная стоимость на единицу мощности, тыс. руб. (строка 8/строку 4)</t>
        </is>
      </c>
      <c r="D24" s="136">
        <f>D17</f>
        <v/>
      </c>
      <c r="E24" s="16" t="n"/>
      <c r="F24" s="162" t="n"/>
    </row>
    <row r="25" ht="37.5" customHeight="1" s="97">
      <c r="B25" s="168" t="n">
        <v>10</v>
      </c>
      <c r="C25" s="190" t="inlineStr">
        <is>
          <t>Примечание</t>
        </is>
      </c>
      <c r="D25" s="168" t="n"/>
    </row>
    <row r="26">
      <c r="B26" s="162" t="n"/>
      <c r="C26" s="18" t="n"/>
      <c r="D26" s="18" t="n"/>
    </row>
    <row r="27">
      <c r="B27" s="128" t="n"/>
    </row>
    <row r="28">
      <c r="B28" s="122" t="inlineStr">
        <is>
          <t>Составил ______________________         М.С. Колотиевская</t>
        </is>
      </c>
      <c r="C28" s="122" t="n"/>
    </row>
    <row r="29">
      <c r="B29" s="128" t="inlineStr">
        <is>
          <t xml:space="preserve">                         (подпись, инициалы, фамилия)</t>
        </is>
      </c>
      <c r="C29" s="122" t="n"/>
    </row>
    <row r="30">
      <c r="B30" s="122" t="n"/>
      <c r="C30" s="122" t="n"/>
    </row>
    <row r="31">
      <c r="B31" s="122" t="inlineStr">
        <is>
          <t>Проверил ______________________         М.С. Колотиевская</t>
        </is>
      </c>
      <c r="C31" s="122" t="n"/>
    </row>
    <row r="32">
      <c r="B32" s="128" t="inlineStr">
        <is>
          <t xml:space="preserve">                        (подпись, инициалы, фамилия)</t>
        </is>
      </c>
      <c r="C32" s="122" t="n"/>
    </row>
  </sheetData>
  <mergeCells count="6">
    <mergeCell ref="B3:D3"/>
    <mergeCell ref="B5:D5"/>
    <mergeCell ref="B8:D8"/>
    <mergeCell ref="B4:D4"/>
    <mergeCell ref="B9:C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22"/>
  <sheetViews>
    <sheetView view="pageBreakPreview" zoomScale="60" zoomScaleNormal="70" workbookViewId="0">
      <selection activeCell="B3" sqref="B3:J3"/>
    </sheetView>
  </sheetViews>
  <sheetFormatPr baseColWidth="8" defaultColWidth="9.140625" defaultRowHeight="15.75"/>
  <cols>
    <col width="5.5703125" customWidth="1" style="122" min="1" max="1"/>
    <col width="9.140625" customWidth="1" style="122" min="2" max="2"/>
    <col width="35.28515625" customWidth="1" style="122" min="3" max="3"/>
    <col width="13.85546875" customWidth="1" style="122" min="4" max="4"/>
    <col width="17.42578125" customWidth="1" style="122" min="5" max="5"/>
    <col width="15.5703125" customWidth="1" style="122" min="6" max="6"/>
    <col width="14.85546875" customWidth="1" style="122" min="7" max="7"/>
    <col width="16.7109375" customWidth="1" style="122" min="8" max="8"/>
    <col width="13" customWidth="1" style="122" min="9" max="9"/>
    <col width="15.85546875" customWidth="1" style="122" min="10" max="10"/>
    <col width="18" customWidth="1" style="122" min="11" max="11"/>
    <col width="9.140625" customWidth="1" style="122" min="12" max="12"/>
  </cols>
  <sheetData>
    <row r="2">
      <c r="I2" s="165" t="inlineStr">
        <is>
          <t>Приложение № 2</t>
        </is>
      </c>
    </row>
    <row r="3">
      <c r="B3" s="160" t="n"/>
      <c r="K3" s="198" t="n"/>
    </row>
    <row r="4">
      <c r="B4" s="161" t="inlineStr">
        <is>
          <t>Расчет стоимости основных видов работ для выбора объекта-представителя</t>
        </is>
      </c>
    </row>
    <row r="5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</row>
    <row r="6">
      <c r="B6" s="163">
        <f>'Прил.5 Расчет СМР и ОБ'!$A$6&amp;'Прил.5 Расчет СМР и ОБ'!$D$6</f>
        <v/>
      </c>
      <c r="L6" s="52" t="n"/>
    </row>
    <row r="7">
      <c r="B7" s="167">
        <f>'Прил.5 Расчет СМР и ОБ'!$A$7</f>
        <v/>
      </c>
      <c r="L7" s="52" t="n"/>
    </row>
    <row r="8">
      <c r="B8" s="163" t="n"/>
    </row>
    <row r="9">
      <c r="B9" s="168" t="inlineStr">
        <is>
          <t>№ п/п</t>
        </is>
      </c>
      <c r="C9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8" t="inlineStr">
        <is>
          <t>Объект-представитель 1</t>
        </is>
      </c>
      <c r="E9" s="199" t="n"/>
      <c r="F9" s="199" t="n"/>
      <c r="G9" s="199" t="n"/>
      <c r="H9" s="199" t="n"/>
      <c r="I9" s="199" t="n"/>
      <c r="J9" s="200" t="n"/>
    </row>
    <row r="10">
      <c r="B10" s="201" t="n"/>
      <c r="C10" s="201" t="n"/>
      <c r="D10" s="168" t="inlineStr">
        <is>
          <t>Номер сметы</t>
        </is>
      </c>
      <c r="E10" s="168" t="inlineStr">
        <is>
          <t>Наименование сметы</t>
        </is>
      </c>
      <c r="F10" s="168" t="inlineStr">
        <is>
          <t>Сметная стоимость в уровне цен на 4 кв 2021, тыс. руб.</t>
        </is>
      </c>
      <c r="G10" s="199" t="n"/>
      <c r="H10" s="199" t="n"/>
      <c r="I10" s="199" t="n"/>
      <c r="J10" s="200" t="n"/>
    </row>
    <row r="11" ht="31.15" customHeight="1" s="97">
      <c r="B11" s="202" t="n"/>
      <c r="C11" s="202" t="n"/>
      <c r="D11" s="202" t="n"/>
      <c r="E11" s="202" t="n"/>
      <c r="F11" s="168" t="inlineStr">
        <is>
          <t>Строительные работы</t>
        </is>
      </c>
      <c r="G11" s="168" t="inlineStr">
        <is>
          <t>Монтажные работы</t>
        </is>
      </c>
      <c r="H11" s="168" t="inlineStr">
        <is>
          <t>Оборудование</t>
        </is>
      </c>
      <c r="I11" s="168" t="inlineStr">
        <is>
          <t>Прочее</t>
        </is>
      </c>
      <c r="J11" s="168" t="inlineStr">
        <is>
          <t>Всего</t>
        </is>
      </c>
    </row>
    <row r="12" ht="78" customHeight="1" s="97">
      <c r="B12" s="190" t="n"/>
      <c r="C12" s="190" t="inlineStr">
        <is>
          <t>Здание КПП из сэендвич панелей с инженерными системами: электроснабжение, водопровод, хо-бытовая канализация, внутренние сети водостнабжения</t>
        </is>
      </c>
      <c r="D12" s="190" t="n"/>
      <c r="E12" s="190" t="n"/>
      <c r="F12" s="169" t="n">
        <v>4962.18</v>
      </c>
      <c r="G12" s="203" t="n"/>
      <c r="H12" s="136" t="n">
        <v>1138.082</v>
      </c>
      <c r="I12" s="151">
        <f>(F12+G12)*3.9%+((F12+G12)*3.9%+F12+G12)*4.3%</f>
        <v/>
      </c>
      <c r="J12" s="152">
        <f>SUM(F12:I12)</f>
        <v/>
      </c>
    </row>
    <row r="13">
      <c r="B13" s="166" t="inlineStr">
        <is>
          <t>Всего по объекту:</t>
        </is>
      </c>
      <c r="C13" s="199" t="n"/>
      <c r="D13" s="199" t="n"/>
      <c r="E13" s="200" t="n"/>
      <c r="F13" s="170">
        <f>F12</f>
        <v/>
      </c>
      <c r="G13" s="203" t="n"/>
      <c r="H13" s="156">
        <f>H12</f>
        <v/>
      </c>
      <c r="I13" s="155">
        <f>I12</f>
        <v/>
      </c>
      <c r="J13" s="153">
        <f>SUM(F13:I13)</f>
        <v/>
      </c>
    </row>
    <row r="14" ht="28.5" customHeight="1" s="97">
      <c r="B14" s="166" t="inlineStr">
        <is>
          <t>Всего по объекту в сопоставимом уровне цен на 4 кв 2021:</t>
        </is>
      </c>
      <c r="C14" s="199" t="n"/>
      <c r="D14" s="199" t="n"/>
      <c r="E14" s="200" t="n"/>
      <c r="F14" s="156">
        <f>F13</f>
        <v/>
      </c>
      <c r="G14" s="200" t="n"/>
      <c r="H14" s="156">
        <f>H13</f>
        <v/>
      </c>
      <c r="I14" s="155">
        <f>I13</f>
        <v/>
      </c>
      <c r="J14" s="156">
        <f>SUM(F14:I14)</f>
        <v/>
      </c>
    </row>
    <row r="15">
      <c r="B15" s="163" t="n"/>
    </row>
    <row r="18">
      <c r="C18" s="122" t="inlineStr">
        <is>
          <t>Составил ______________________         М.С. Колотиевская</t>
        </is>
      </c>
      <c r="D18" s="122" t="n"/>
    </row>
    <row r="19">
      <c r="C19" s="128" t="inlineStr">
        <is>
          <t xml:space="preserve">                         (подпись, инициалы, фамилия)</t>
        </is>
      </c>
      <c r="D19" s="122" t="n"/>
    </row>
    <row r="20">
      <c r="C20" s="122" t="n"/>
      <c r="D20" s="122" t="n"/>
    </row>
    <row r="21">
      <c r="C21" s="122" t="inlineStr">
        <is>
          <t>Проверил ______________________         М.С. Колотиевская</t>
        </is>
      </c>
      <c r="D21" s="122" t="n"/>
    </row>
    <row r="22">
      <c r="C22" s="128" t="inlineStr">
        <is>
          <t xml:space="preserve">                        (подпись, инициалы, фамилия)</t>
        </is>
      </c>
      <c r="D22" s="122" t="n"/>
    </row>
  </sheetData>
  <mergeCells count="16">
    <mergeCell ref="F12:G12"/>
    <mergeCell ref="B3:J3"/>
    <mergeCell ref="D10:D11"/>
    <mergeCell ref="B4:K4"/>
    <mergeCell ref="D9:J9"/>
    <mergeCell ref="B13:E13"/>
    <mergeCell ref="I2:J2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44"/>
  <sheetViews>
    <sheetView view="pageBreakPreview" topLeftCell="A570" zoomScale="60" zoomScaleNormal="100" workbookViewId="0">
      <selection activeCell="F595" sqref="F595"/>
    </sheetView>
  </sheetViews>
  <sheetFormatPr baseColWidth="8" defaultColWidth="9.140625" defaultRowHeight="15"/>
  <cols>
    <col width="9.140625" customWidth="1" style="97" min="1" max="1"/>
    <col width="12.5703125" customWidth="1" style="97" min="2" max="2"/>
    <col width="17" customWidth="1" style="97" min="3" max="3"/>
    <col width="49.7109375" customWidth="1" style="97" min="4" max="4"/>
    <col width="16.28515625" customWidth="1" style="97" min="5" max="5"/>
    <col width="20.7109375" customWidth="1" style="97" min="6" max="6"/>
    <col width="16.140625" customWidth="1" style="97" min="7" max="7"/>
    <col width="16.7109375" customWidth="1" style="97" min="8" max="8"/>
    <col width="9.140625" customWidth="1" style="97" min="9" max="9"/>
  </cols>
  <sheetData>
    <row r="2" ht="15.6" customHeight="1" s="97">
      <c r="A2" s="160" t="inlineStr">
        <is>
          <t xml:space="preserve">Приложение № 3 </t>
        </is>
      </c>
    </row>
    <row r="3" ht="17.45" customHeight="1" s="97">
      <c r="A3" s="177" t="inlineStr">
        <is>
          <t>Объектная ресурсная ведомость</t>
        </is>
      </c>
    </row>
    <row r="4" ht="18.75" customHeight="1" s="97">
      <c r="A4" s="177" t="n"/>
      <c r="B4" s="177" t="n"/>
      <c r="C4" s="1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22" t="n"/>
      <c r="J4" s="122" t="n"/>
      <c r="K4" s="122" t="n"/>
      <c r="L4" s="122" t="n"/>
    </row>
    <row r="5" ht="18" customHeight="1" s="97">
      <c r="A5" s="24" t="n"/>
    </row>
    <row r="6" ht="15.6" customHeight="1" s="97">
      <c r="A6" s="179">
        <f>'Прил.5 Расчет СМР и ОБ'!$A$6&amp;'Прил.5 Расчет СМР и ОБ'!$D$6</f>
        <v/>
      </c>
    </row>
    <row r="7" ht="15.6" customFormat="1" customHeight="1" s="122">
      <c r="A7" s="33" t="n"/>
      <c r="B7" s="33" t="n"/>
      <c r="C7" s="33" t="n"/>
      <c r="D7" s="33" t="n"/>
      <c r="E7" s="33" t="n"/>
      <c r="F7" s="33" t="n"/>
      <c r="G7" s="33" t="n"/>
      <c r="H7" s="33" t="n"/>
    </row>
    <row r="8" ht="38.25" customFormat="1" customHeight="1" s="122">
      <c r="A8" s="168" t="inlineStr">
        <is>
          <t>п/п</t>
        </is>
      </c>
      <c r="B8" s="168" t="inlineStr">
        <is>
          <t>№ЛСР</t>
        </is>
      </c>
      <c r="C8" s="168" t="inlineStr">
        <is>
          <t>Код ресурса</t>
        </is>
      </c>
      <c r="D8" s="168" t="inlineStr">
        <is>
          <t>Наименование ресурса</t>
        </is>
      </c>
      <c r="E8" s="168" t="inlineStr">
        <is>
          <t>Ед. изм.</t>
        </is>
      </c>
      <c r="F8" s="168" t="inlineStr">
        <is>
          <t>Кол-во единиц по данным объекта-представителя</t>
        </is>
      </c>
      <c r="G8" s="168" t="inlineStr">
        <is>
          <t>Сметная стоимость в ценах на 01.01.2000 (руб.)</t>
        </is>
      </c>
      <c r="H8" s="200" t="n"/>
    </row>
    <row r="9" ht="40.5" customFormat="1" customHeight="1" s="122">
      <c r="A9" s="202" t="n"/>
      <c r="B9" s="202" t="n"/>
      <c r="C9" s="202" t="n"/>
      <c r="D9" s="202" t="n"/>
      <c r="E9" s="202" t="n"/>
      <c r="F9" s="202" t="n"/>
      <c r="G9" s="168" t="inlineStr">
        <is>
          <t>на ед.изм.</t>
        </is>
      </c>
      <c r="H9" s="168" t="inlineStr">
        <is>
          <t>общая</t>
        </is>
      </c>
    </row>
    <row r="10" ht="15.6" customFormat="1" customHeight="1" s="122">
      <c r="A10" s="168" t="n">
        <v>1</v>
      </c>
      <c r="B10" s="168" t="n"/>
      <c r="C10" s="168" t="n">
        <v>2</v>
      </c>
      <c r="D10" s="168" t="inlineStr">
        <is>
          <t>З</t>
        </is>
      </c>
      <c r="E10" s="168" t="n">
        <v>4</v>
      </c>
      <c r="F10" s="168" t="n">
        <v>5</v>
      </c>
      <c r="G10" s="136" t="n">
        <v>6</v>
      </c>
      <c r="H10" s="136" t="n">
        <v>7</v>
      </c>
    </row>
    <row r="11" ht="15.6" customFormat="1" customHeight="1" s="30">
      <c r="A11" s="174" t="inlineStr">
        <is>
          <t>Затраты труда рабочих</t>
        </is>
      </c>
      <c r="B11" s="199" t="n"/>
      <c r="C11" s="199" t="n"/>
      <c r="D11" s="199" t="n"/>
      <c r="E11" s="200" t="n"/>
      <c r="F11" s="174" t="n">
        <v>1519.1760522</v>
      </c>
      <c r="G11" s="35" t="n"/>
      <c r="H11" s="35">
        <f>SUM(H12:H38)</f>
        <v/>
      </c>
    </row>
    <row r="12" ht="15.6" customFormat="1" customHeight="1" s="122">
      <c r="A12" s="175" t="n">
        <v>1</v>
      </c>
      <c r="B12" s="175" t="n"/>
      <c r="C12" s="176" t="inlineStr">
        <is>
          <t>1-100-35</t>
        </is>
      </c>
      <c r="D12" s="176" t="inlineStr">
        <is>
          <t>Затраты труда рабочих (ср 3,5)</t>
        </is>
      </c>
      <c r="E12" s="175" t="inlineStr">
        <is>
          <t>чел.-ч</t>
        </is>
      </c>
      <c r="F12" s="175" t="n">
        <v>248.540592</v>
      </c>
      <c r="G12" s="180" t="n">
        <v>9.07</v>
      </c>
      <c r="H12" s="180">
        <f>ROUND(F12*G12,2)</f>
        <v/>
      </c>
    </row>
    <row r="13" ht="15.6" customFormat="1" customHeight="1" s="122">
      <c r="A13" s="175" t="n">
        <v>2</v>
      </c>
      <c r="B13" s="175" t="n"/>
      <c r="C13" s="176" t="inlineStr">
        <is>
          <t>1-100-27</t>
        </is>
      </c>
      <c r="D13" s="176" t="inlineStr">
        <is>
          <t>Затраты труда рабочих (ср 2,7)</t>
        </is>
      </c>
      <c r="E13" s="175" t="inlineStr">
        <is>
          <t>чел.-ч</t>
        </is>
      </c>
      <c r="F13" s="175" t="n">
        <v>212.24464</v>
      </c>
      <c r="G13" s="180" t="n">
        <v>8.31</v>
      </c>
      <c r="H13" s="180">
        <f>ROUND(F13*G13,2)</f>
        <v/>
      </c>
    </row>
    <row r="14" ht="15.6" customFormat="1" customHeight="1" s="122">
      <c r="A14" s="175" t="n">
        <v>3</v>
      </c>
      <c r="B14" s="175" t="n"/>
      <c r="C14" s="176" t="inlineStr">
        <is>
          <t>1-100-31</t>
        </is>
      </c>
      <c r="D14" s="176" t="inlineStr">
        <is>
          <t>Затраты труда рабочих (ср 3,1)</t>
        </is>
      </c>
      <c r="E14" s="175" t="inlineStr">
        <is>
          <t>чел.-ч</t>
        </is>
      </c>
      <c r="F14" s="175" t="n">
        <v>195.188185</v>
      </c>
      <c r="G14" s="180" t="n">
        <v>8.640000000000001</v>
      </c>
      <c r="H14" s="180">
        <f>ROUND(F14*G14,2)</f>
        <v/>
      </c>
    </row>
    <row r="15" ht="15.6" customFormat="1" customHeight="1" s="122">
      <c r="A15" s="175" t="n">
        <v>4</v>
      </c>
      <c r="B15" s="175" t="n"/>
      <c r="C15" s="176" t="inlineStr">
        <is>
          <t>1-100-38</t>
        </is>
      </c>
      <c r="D15" s="176" t="inlineStr">
        <is>
          <t>Затраты труда рабочих (ср 3,8)</t>
        </is>
      </c>
      <c r="E15" s="175" t="inlineStr">
        <is>
          <t>чел.-ч</t>
        </is>
      </c>
      <c r="F15" s="175" t="n">
        <v>169.0999158</v>
      </c>
      <c r="G15" s="180" t="n">
        <v>9.4</v>
      </c>
      <c r="H15" s="180">
        <f>ROUND(F15*G15,2)</f>
        <v/>
      </c>
    </row>
    <row r="16" ht="15.6" customFormat="1" customHeight="1" s="122">
      <c r="A16" s="175" t="n">
        <v>5</v>
      </c>
      <c r="B16" s="175" t="n"/>
      <c r="C16" s="176" t="inlineStr">
        <is>
          <t>1-100-32</t>
        </is>
      </c>
      <c r="D16" s="176" t="inlineStr">
        <is>
          <t>Затраты труда рабочих (ср 3,2)</t>
        </is>
      </c>
      <c r="E16" s="175" t="inlineStr">
        <is>
          <t>чел.-ч</t>
        </is>
      </c>
      <c r="F16" s="175" t="n">
        <v>128.1165377</v>
      </c>
      <c r="G16" s="180" t="n">
        <v>8.74</v>
      </c>
      <c r="H16" s="180">
        <f>ROUND(F16*G16,2)</f>
        <v/>
      </c>
    </row>
    <row r="17" ht="15.6" customFormat="1" customHeight="1" s="122">
      <c r="A17" s="175" t="n">
        <v>6</v>
      </c>
      <c r="B17" s="175" t="n"/>
      <c r="C17" s="176" t="inlineStr">
        <is>
          <t>1-100-42</t>
        </is>
      </c>
      <c r="D17" s="176" t="inlineStr">
        <is>
          <t>Затраты труда рабочих (ср 4,2)</t>
        </is>
      </c>
      <c r="E17" s="175" t="inlineStr">
        <is>
          <t>чел.-ч</t>
        </is>
      </c>
      <c r="F17" s="175" t="n">
        <v>104.574732</v>
      </c>
      <c r="G17" s="180" t="n">
        <v>9.92</v>
      </c>
      <c r="H17" s="180">
        <f>ROUND(F17*G17,2)</f>
        <v/>
      </c>
    </row>
    <row r="18" ht="15.6" customFormat="1" customHeight="1" s="122">
      <c r="A18" s="175" t="n">
        <v>7</v>
      </c>
      <c r="B18" s="175" t="n"/>
      <c r="C18" s="176" t="inlineStr">
        <is>
          <t>1-100-20</t>
        </is>
      </c>
      <c r="D18" s="176" t="inlineStr">
        <is>
          <t>Затраты труда рабочих (ср 2)</t>
        </is>
      </c>
      <c r="E18" s="175" t="inlineStr">
        <is>
          <t>чел.-ч</t>
        </is>
      </c>
      <c r="F18" s="175" t="n">
        <v>122.37011</v>
      </c>
      <c r="G18" s="180" t="n">
        <v>7.8</v>
      </c>
      <c r="H18" s="180">
        <f>ROUND(F18*G18,2)</f>
        <v/>
      </c>
    </row>
    <row r="19" ht="15.6" customFormat="1" customHeight="1" s="122">
      <c r="A19" s="175" t="n">
        <v>8</v>
      </c>
      <c r="B19" s="175" t="n"/>
      <c r="C19" s="176" t="inlineStr">
        <is>
          <t>1-100-34</t>
        </is>
      </c>
      <c r="D19" s="176" t="inlineStr">
        <is>
          <t>Затраты труда рабочих (ср 3,4)</t>
        </is>
      </c>
      <c r="E19" s="175" t="inlineStr">
        <is>
          <t>чел.-ч</t>
        </is>
      </c>
      <c r="F19" s="175" t="n">
        <v>57.8299194</v>
      </c>
      <c r="G19" s="180" t="n">
        <v>8.970000000000001</v>
      </c>
      <c r="H19" s="180">
        <f>ROUND(F19*G19,2)</f>
        <v/>
      </c>
    </row>
    <row r="20" ht="15.6" customFormat="1" customHeight="1" s="122">
      <c r="A20" s="175" t="n">
        <v>9</v>
      </c>
      <c r="B20" s="175" t="n"/>
      <c r="C20" s="176" t="inlineStr">
        <is>
          <t>1-100-40</t>
        </is>
      </c>
      <c r="D20" s="176" t="inlineStr">
        <is>
          <t>Затраты труда рабочих (ср 4)</t>
        </is>
      </c>
      <c r="E20" s="175" t="inlineStr">
        <is>
          <t>чел.-ч</t>
        </is>
      </c>
      <c r="F20" s="175" t="n">
        <v>50.4028413</v>
      </c>
      <c r="G20" s="180" t="n">
        <v>9.619999999999999</v>
      </c>
      <c r="H20" s="180">
        <f>ROUND(F20*G20,2)</f>
        <v/>
      </c>
    </row>
    <row r="21" ht="15.6" customFormat="1" customHeight="1" s="122">
      <c r="A21" s="175" t="n">
        <v>10</v>
      </c>
      <c r="B21" s="175" t="n"/>
      <c r="C21" s="176" t="inlineStr">
        <is>
          <t>1-100-36</t>
        </is>
      </c>
      <c r="D21" s="176" t="inlineStr">
        <is>
          <t>Затраты труда рабочих (ср 3,6)</t>
        </is>
      </c>
      <c r="E21" s="175" t="inlineStr">
        <is>
          <t>чел.-ч</t>
        </is>
      </c>
      <c r="F21" s="175" t="n">
        <v>50.239</v>
      </c>
      <c r="G21" s="180" t="n">
        <v>9.18</v>
      </c>
      <c r="H21" s="180">
        <f>ROUND(F21*G21,2)</f>
        <v/>
      </c>
    </row>
    <row r="22" ht="15.6" customFormat="1" customHeight="1" s="122">
      <c r="A22" s="175" t="n">
        <v>11</v>
      </c>
      <c r="B22" s="175" t="n"/>
      <c r="C22" s="176" t="inlineStr">
        <is>
          <t>1-100-30</t>
        </is>
      </c>
      <c r="D22" s="176" t="inlineStr">
        <is>
          <t>Затраты труда рабочих (ср 3)</t>
        </is>
      </c>
      <c r="E22" s="175" t="inlineStr">
        <is>
          <t>чел.-ч</t>
        </is>
      </c>
      <c r="F22" s="175" t="n">
        <v>38.430117</v>
      </c>
      <c r="G22" s="180" t="n">
        <v>8.529999999999999</v>
      </c>
      <c r="H22" s="180">
        <f>ROUND(F22*G22,2)</f>
        <v/>
      </c>
    </row>
    <row r="23" ht="15.6" customFormat="1" customHeight="1" s="122">
      <c r="A23" s="175" t="n">
        <v>12</v>
      </c>
      <c r="B23" s="175" t="n"/>
      <c r="C23" s="176" t="inlineStr">
        <is>
          <t>1-100-39</t>
        </is>
      </c>
      <c r="D23" s="176" t="inlineStr">
        <is>
          <t>Затраты труда рабочих (ср 3,9)</t>
        </is>
      </c>
      <c r="E23" s="175" t="inlineStr">
        <is>
          <t>чел.-ч</t>
        </is>
      </c>
      <c r="F23" s="175" t="n">
        <v>28.79488</v>
      </c>
      <c r="G23" s="180" t="n">
        <v>9.51</v>
      </c>
      <c r="H23" s="180">
        <f>ROUND(F23*G23,2)</f>
        <v/>
      </c>
    </row>
    <row r="24" ht="15.6" customFormat="1" customHeight="1" s="122">
      <c r="A24" s="175" t="n">
        <v>13</v>
      </c>
      <c r="B24" s="175" t="n"/>
      <c r="C24" s="176" t="inlineStr">
        <is>
          <t>1-100-33</t>
        </is>
      </c>
      <c r="D24" s="176" t="inlineStr">
        <is>
          <t>Затраты труда рабочих (ср 3,3)</t>
        </is>
      </c>
      <c r="E24" s="175" t="inlineStr">
        <is>
          <t>чел.-ч</t>
        </is>
      </c>
      <c r="F24" s="175" t="n">
        <v>21.67294</v>
      </c>
      <c r="G24" s="180" t="n">
        <v>8.859999999999999</v>
      </c>
      <c r="H24" s="180">
        <f>ROUND(F24*G24,2)</f>
        <v/>
      </c>
    </row>
    <row r="25" ht="15.6" customFormat="1" customHeight="1" s="122">
      <c r="A25" s="175" t="n">
        <v>14</v>
      </c>
      <c r="B25" s="175" t="n"/>
      <c r="C25" s="176" t="inlineStr">
        <is>
          <t>1-100-22</t>
        </is>
      </c>
      <c r="D25" s="176" t="inlineStr">
        <is>
          <t>Затраты труда рабочих (ср 2,2)</t>
        </is>
      </c>
      <c r="E25" s="175" t="inlineStr">
        <is>
          <t>чел.-ч</t>
        </is>
      </c>
      <c r="F25" s="175" t="n">
        <v>20.88518</v>
      </c>
      <c r="G25" s="180" t="n">
        <v>7.94</v>
      </c>
      <c r="H25" s="180">
        <f>ROUND(F25*G25,2)</f>
        <v/>
      </c>
    </row>
    <row r="26" ht="15.6" customFormat="1" customHeight="1" s="122">
      <c r="A26" s="175" t="n">
        <v>15</v>
      </c>
      <c r="B26" s="175" t="n"/>
      <c r="C26" s="176" t="inlineStr">
        <is>
          <t>1-100-43</t>
        </is>
      </c>
      <c r="D26" s="176" t="inlineStr">
        <is>
          <t>Затраты труда рабочих (ср 4,3)</t>
        </is>
      </c>
      <c r="E26" s="175" t="inlineStr">
        <is>
          <t>чел.-ч</t>
        </is>
      </c>
      <c r="F26" s="175" t="n">
        <v>14.34416</v>
      </c>
      <c r="G26" s="180" t="n">
        <v>10.06</v>
      </c>
      <c r="H26" s="180">
        <f>ROUND(F26*G26,2)</f>
        <v/>
      </c>
    </row>
    <row r="27" ht="15.6" customFormat="1" customHeight="1" s="122">
      <c r="A27" s="175" t="n">
        <v>16</v>
      </c>
      <c r="B27" s="175" t="n"/>
      <c r="C27" s="176" t="inlineStr">
        <is>
          <t>1-100-29</t>
        </is>
      </c>
      <c r="D27" s="176" t="inlineStr">
        <is>
          <t>Затраты труда рабочих (ср 2,9)</t>
        </is>
      </c>
      <c r="E27" s="175" t="inlineStr">
        <is>
          <t>чел.-ч</t>
        </is>
      </c>
      <c r="F27" s="175" t="n">
        <v>14.7036</v>
      </c>
      <c r="G27" s="180" t="n">
        <v>8.460000000000001</v>
      </c>
      <c r="H27" s="180">
        <f>ROUND(F27*G27,2)</f>
        <v/>
      </c>
    </row>
    <row r="28" ht="15.6" customFormat="1" customHeight="1" s="122">
      <c r="A28" s="175" t="n">
        <v>17</v>
      </c>
      <c r="B28" s="175" t="n"/>
      <c r="C28" s="176" t="inlineStr">
        <is>
          <t>1-100-49</t>
        </is>
      </c>
      <c r="D28" s="176" t="inlineStr">
        <is>
          <t>Затраты труда рабочих (ср 4,9)</t>
        </is>
      </c>
      <c r="E28" s="175" t="inlineStr">
        <is>
          <t>чел.-ч</t>
        </is>
      </c>
      <c r="F28" s="175" t="n">
        <v>8.186669999999999</v>
      </c>
      <c r="G28" s="180" t="n">
        <v>10.94</v>
      </c>
      <c r="H28" s="180">
        <f>ROUND(F28*G28,2)</f>
        <v/>
      </c>
    </row>
    <row r="29" ht="15.6" customFormat="1" customHeight="1" s="122">
      <c r="A29" s="175" t="n">
        <v>18</v>
      </c>
      <c r="B29" s="175" t="n"/>
      <c r="C29" s="176" t="inlineStr">
        <is>
          <t>1-100-28</t>
        </is>
      </c>
      <c r="D29" s="176" t="inlineStr">
        <is>
          <t>Затраты труда рабочих (ср 2,8)</t>
        </is>
      </c>
      <c r="E29" s="175" t="inlineStr">
        <is>
          <t>чел.-ч</t>
        </is>
      </c>
      <c r="F29" s="175" t="n">
        <v>9.864432000000001</v>
      </c>
      <c r="G29" s="180" t="n">
        <v>8.380000000000001</v>
      </c>
      <c r="H29" s="180">
        <f>ROUND(F29*G29,2)</f>
        <v/>
      </c>
    </row>
    <row r="30" ht="15.6" customFormat="1" customHeight="1" s="122">
      <c r="A30" s="175" t="n">
        <v>19</v>
      </c>
      <c r="B30" s="175" t="n"/>
      <c r="C30" s="176" t="inlineStr">
        <is>
          <t>1-100-15</t>
        </is>
      </c>
      <c r="D30" s="176" t="inlineStr">
        <is>
          <t>Затраты труда рабочих (ср 1,5)</t>
        </is>
      </c>
      <c r="E30" s="175" t="inlineStr">
        <is>
          <t>чел.-ч</t>
        </is>
      </c>
      <c r="F30" s="175" t="n">
        <v>9.33675</v>
      </c>
      <c r="G30" s="180" t="n">
        <v>7.5</v>
      </c>
      <c r="H30" s="180">
        <f>ROUND(F30*G30,2)</f>
        <v/>
      </c>
    </row>
    <row r="31" ht="15.6" customFormat="1" customHeight="1" s="122">
      <c r="A31" s="175" t="n">
        <v>20</v>
      </c>
      <c r="B31" s="175" t="n"/>
      <c r="C31" s="176" t="inlineStr">
        <is>
          <t>1-100-47</t>
        </is>
      </c>
      <c r="D31" s="176" t="inlineStr">
        <is>
          <t>Затраты труда рабочих (ср 4,7)</t>
        </is>
      </c>
      <c r="E31" s="175" t="inlineStr">
        <is>
          <t>чел.-ч</t>
        </is>
      </c>
      <c r="F31" s="175" t="n">
        <v>5.024322</v>
      </c>
      <c r="G31" s="180" t="n">
        <v>10.65</v>
      </c>
      <c r="H31" s="180">
        <f>ROUND(F31*G31,2)</f>
        <v/>
      </c>
    </row>
    <row r="32" ht="15.6" customFormat="1" customHeight="1" s="122">
      <c r="A32" s="175" t="n">
        <v>21</v>
      </c>
      <c r="B32" s="175" t="n"/>
      <c r="C32" s="176" t="inlineStr">
        <is>
          <t>1-100-41</t>
        </is>
      </c>
      <c r="D32" s="176" t="inlineStr">
        <is>
          <t>Затраты труда рабочих (ср 4,1)</t>
        </is>
      </c>
      <c r="E32" s="175" t="inlineStr">
        <is>
          <t>чел.-ч</t>
        </is>
      </c>
      <c r="F32" s="175" t="n">
        <v>4.12</v>
      </c>
      <c r="G32" s="180" t="n">
        <v>9.76</v>
      </c>
      <c r="H32" s="180">
        <f>ROUND(F32*G32,2)</f>
        <v/>
      </c>
    </row>
    <row r="33" ht="15.6" customFormat="1" customHeight="1" s="122">
      <c r="A33" s="175" t="n">
        <v>22</v>
      </c>
      <c r="B33" s="175" t="n"/>
      <c r="C33" s="176" t="inlineStr">
        <is>
          <t>1-100-18</t>
        </is>
      </c>
      <c r="D33" s="176" t="inlineStr">
        <is>
          <t>Затраты труда рабочих (ср 1,8)</t>
        </is>
      </c>
      <c r="E33" s="175" t="inlineStr">
        <is>
          <t>чел.-ч</t>
        </is>
      </c>
      <c r="F33" s="175" t="n">
        <v>1.768</v>
      </c>
      <c r="G33" s="180" t="n">
        <v>7.68</v>
      </c>
      <c r="H33" s="180">
        <f>ROUND(F33*G33,2)</f>
        <v/>
      </c>
    </row>
    <row r="34" ht="15.6" customFormat="1" customHeight="1" s="122">
      <c r="A34" s="175" t="n">
        <v>23</v>
      </c>
      <c r="B34" s="175" t="n"/>
      <c r="C34" s="176" t="inlineStr">
        <is>
          <t>1-100-37</t>
        </is>
      </c>
      <c r="D34" s="176" t="inlineStr">
        <is>
          <t>Затраты труда рабочих (ср 3,7)</t>
        </is>
      </c>
      <c r="E34" s="175" t="inlineStr">
        <is>
          <t>чел.-ч</t>
        </is>
      </c>
      <c r="F34" s="175" t="n">
        <v>1.03</v>
      </c>
      <c r="G34" s="180" t="n">
        <v>9.289999999999999</v>
      </c>
      <c r="H34" s="180">
        <f>ROUND(F34*G34,2)</f>
        <v/>
      </c>
    </row>
    <row r="35" ht="15.6" customFormat="1" customHeight="1" s="122">
      <c r="A35" s="175" t="n">
        <v>24</v>
      </c>
      <c r="B35" s="175" t="n"/>
      <c r="C35" s="176" t="inlineStr">
        <is>
          <t>1-100-44</t>
        </is>
      </c>
      <c r="D35" s="176" t="inlineStr">
        <is>
          <t>Затраты труда рабочих (ср 4,4)</t>
        </is>
      </c>
      <c r="E35" s="175" t="inlineStr">
        <is>
          <t>чел.-ч</t>
        </is>
      </c>
      <c r="F35" s="175" t="n">
        <v>0.8159999999999999</v>
      </c>
      <c r="G35" s="180" t="n">
        <v>10.21</v>
      </c>
      <c r="H35" s="180">
        <f>ROUND(F35*G35,2)</f>
        <v/>
      </c>
    </row>
    <row r="36" ht="15.6" customFormat="1" customHeight="1" s="122">
      <c r="A36" s="175" t="n">
        <v>25</v>
      </c>
      <c r="B36" s="175" t="n"/>
      <c r="C36" s="176" t="inlineStr">
        <is>
          <t>1-100-23</t>
        </is>
      </c>
      <c r="D36" s="176" t="inlineStr">
        <is>
          <t>Затраты труда рабочих (ср 2,3)</t>
        </is>
      </c>
      <c r="E36" s="175" t="inlineStr">
        <is>
          <t>чел.-ч</t>
        </is>
      </c>
      <c r="F36" s="175" t="n">
        <v>0.9072</v>
      </c>
      <c r="G36" s="180" t="n">
        <v>8.02</v>
      </c>
      <c r="H36" s="180">
        <f>ROUND(F36*G36,2)</f>
        <v/>
      </c>
    </row>
    <row r="37" ht="15.6" customFormat="1" customHeight="1" s="122">
      <c r="A37" s="175" t="n">
        <v>26</v>
      </c>
      <c r="B37" s="175" t="n"/>
      <c r="C37" s="176" t="inlineStr">
        <is>
          <t>1-100-45</t>
        </is>
      </c>
      <c r="D37" s="176" t="inlineStr">
        <is>
          <t>Затраты труда рабочих (ср 4,5)</t>
        </is>
      </c>
      <c r="E37" s="175" t="inlineStr">
        <is>
          <t>чел.-ч</t>
        </is>
      </c>
      <c r="F37" s="175" t="n">
        <v>0.47226</v>
      </c>
      <c r="G37" s="180" t="n">
        <v>10.35</v>
      </c>
      <c r="H37" s="180">
        <f>ROUND(F37*G37,2)</f>
        <v/>
      </c>
    </row>
    <row r="38" ht="15.6" customFormat="1" customHeight="1" s="122">
      <c r="A38" s="175" t="n">
        <v>27</v>
      </c>
      <c r="B38" s="175" t="n"/>
      <c r="C38" s="176" t="inlineStr">
        <is>
          <t>1-100-26</t>
        </is>
      </c>
      <c r="D38" s="176" t="inlineStr">
        <is>
          <t>Затраты труда рабочих (ср 2,6)</t>
        </is>
      </c>
      <c r="E38" s="175" t="inlineStr">
        <is>
          <t>чел.-ч</t>
        </is>
      </c>
      <c r="F38" s="175" t="n">
        <v>0.213068</v>
      </c>
      <c r="G38" s="180" t="n">
        <v>8.24</v>
      </c>
      <c r="H38" s="180">
        <f>ROUND(F38*G38,2)</f>
        <v/>
      </c>
    </row>
    <row r="39" ht="15.6" customFormat="1" customHeight="1" s="30">
      <c r="A39" s="174" t="inlineStr">
        <is>
          <t>Затраты труда машинистов</t>
        </is>
      </c>
      <c r="B39" s="199" t="n"/>
      <c r="C39" s="199" t="n"/>
      <c r="D39" s="199" t="n"/>
      <c r="E39" s="200" t="n"/>
      <c r="F39" s="174" t="n">
        <v>163.0044976</v>
      </c>
      <c r="G39" s="35" t="n"/>
      <c r="H39" s="35">
        <f>SUM(H40:H40)</f>
        <v/>
      </c>
    </row>
    <row r="40" ht="15.6" customFormat="1" customHeight="1" s="122">
      <c r="A40" s="175" t="n">
        <v>28</v>
      </c>
      <c r="B40" s="175" t="n"/>
      <c r="C40" s="176" t="n">
        <v>2</v>
      </c>
      <c r="D40" s="176" t="inlineStr">
        <is>
          <t>Затраты труда машинистов</t>
        </is>
      </c>
      <c r="E40" s="175" t="inlineStr">
        <is>
          <t>чел.-ч</t>
        </is>
      </c>
      <c r="F40" s="175" t="n">
        <v>163.0044976</v>
      </c>
      <c r="G40" s="180" t="n">
        <v>13.19</v>
      </c>
      <c r="H40" s="180">
        <f>ROUND(F40*G40,2)</f>
        <v/>
      </c>
    </row>
    <row r="41" ht="15.6" customFormat="1" customHeight="1" s="30">
      <c r="A41" s="174" t="inlineStr">
        <is>
          <t>Машины и механизмы</t>
        </is>
      </c>
      <c r="B41" s="199" t="n"/>
      <c r="C41" s="199" t="n"/>
      <c r="D41" s="199" t="n"/>
      <c r="E41" s="200" t="n"/>
      <c r="F41" s="174" t="n"/>
      <c r="G41" s="35" t="n"/>
      <c r="H41" s="35">
        <f>SUM(H42:H105)</f>
        <v/>
      </c>
    </row>
    <row r="42" ht="46.9" customFormat="1" customHeight="1" s="122">
      <c r="A42" s="175" t="n">
        <v>29</v>
      </c>
      <c r="B42" s="175" t="n"/>
      <c r="C42" s="40" t="inlineStr">
        <is>
          <t>91.18.01-007</t>
        </is>
      </c>
      <c r="D42" s="1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175" t="inlineStr">
        <is>
          <t>маш.час</t>
        </is>
      </c>
      <c r="F42" s="175" t="n">
        <v>48.566997</v>
      </c>
      <c r="G42" s="180" t="n">
        <v>90</v>
      </c>
      <c r="H42" s="180">
        <f>ROUND(F42*G42,2)</f>
        <v/>
      </c>
    </row>
    <row r="43" ht="15.6" customFormat="1" customHeight="1" s="122">
      <c r="A43" s="175" t="n">
        <v>30</v>
      </c>
      <c r="B43" s="175" t="n"/>
      <c r="C43" s="40" t="inlineStr">
        <is>
          <t>91.05.01-017</t>
        </is>
      </c>
      <c r="D43" s="176" t="inlineStr">
        <is>
          <t>Краны башенные, грузоподъемность 8 т</t>
        </is>
      </c>
      <c r="E43" s="175" t="inlineStr">
        <is>
          <t>маш.час</t>
        </is>
      </c>
      <c r="F43" s="175" t="n">
        <v>31.0841419</v>
      </c>
      <c r="G43" s="180" t="n">
        <v>86.40000000000001</v>
      </c>
      <c r="H43" s="180">
        <f>ROUND(F43*G43,2)</f>
        <v/>
      </c>
    </row>
    <row r="44" ht="31.15" customFormat="1" customHeight="1" s="122">
      <c r="A44" s="175" t="n">
        <v>31</v>
      </c>
      <c r="B44" s="175" t="n"/>
      <c r="C44" s="40" t="inlineStr">
        <is>
          <t>91.05.06-007</t>
        </is>
      </c>
      <c r="D44" s="176" t="inlineStr">
        <is>
          <t>Краны на гусеничном ходу, грузоподъемность 25 т</t>
        </is>
      </c>
      <c r="E44" s="175" t="inlineStr">
        <is>
          <t>маш.час</t>
        </is>
      </c>
      <c r="F44" s="175" t="n">
        <v>14.3479083</v>
      </c>
      <c r="G44" s="180" t="n">
        <v>120.04</v>
      </c>
      <c r="H44" s="180">
        <f>ROUND(F44*G44,2)</f>
        <v/>
      </c>
    </row>
    <row r="45" ht="31.15" customFormat="1" customHeight="1" s="122">
      <c r="A45" s="175" t="n">
        <v>32</v>
      </c>
      <c r="B45" s="175" t="n"/>
      <c r="C45" s="40" t="inlineStr">
        <is>
          <t>91.05.06-008</t>
        </is>
      </c>
      <c r="D45" s="176" t="inlineStr">
        <is>
          <t>Краны на гусеничном ходу, грузоподъемность 40 т</t>
        </is>
      </c>
      <c r="E45" s="175" t="inlineStr">
        <is>
          <t>маш.час</t>
        </is>
      </c>
      <c r="F45" s="175" t="n">
        <v>4.3229138</v>
      </c>
      <c r="G45" s="180" t="n">
        <v>175.56</v>
      </c>
      <c r="H45" s="180">
        <f>ROUND(F45*G45,2)</f>
        <v/>
      </c>
    </row>
    <row r="46" ht="15.6" customFormat="1" customHeight="1" s="122">
      <c r="A46" s="175" t="n">
        <v>33</v>
      </c>
      <c r="B46" s="175" t="n"/>
      <c r="C46" s="40" t="inlineStr">
        <is>
          <t>91.14.02-001</t>
        </is>
      </c>
      <c r="D46" s="176" t="inlineStr">
        <is>
          <t>Автомобили бортовые, грузоподъемность до 5 т</t>
        </is>
      </c>
      <c r="E46" s="175" t="inlineStr">
        <is>
          <t>маш.час</t>
        </is>
      </c>
      <c r="F46" s="175" t="n">
        <v>10.7341994</v>
      </c>
      <c r="G46" s="180" t="n">
        <v>65.70999999999999</v>
      </c>
      <c r="H46" s="180">
        <f>ROUND(F46*G46,2)</f>
        <v/>
      </c>
    </row>
    <row r="47" ht="15.6" customFormat="1" customHeight="1" s="122">
      <c r="A47" s="175" t="n">
        <v>34</v>
      </c>
      <c r="B47" s="175" t="n"/>
      <c r="C47" s="40" t="inlineStr">
        <is>
          <t>91.06.05-011</t>
        </is>
      </c>
      <c r="D47" s="176" t="inlineStr">
        <is>
          <t>Погрузчики, грузоподъемность 5 т</t>
        </is>
      </c>
      <c r="E47" s="175" t="inlineStr">
        <is>
          <t>маш.час</t>
        </is>
      </c>
      <c r="F47" s="175" t="n">
        <v>7.8120121</v>
      </c>
      <c r="G47" s="180" t="n">
        <v>89.98999999999999</v>
      </c>
      <c r="H47" s="180">
        <f>ROUND(F47*G47,2)</f>
        <v/>
      </c>
    </row>
    <row r="48" ht="31.15" customFormat="1" customHeight="1" s="122">
      <c r="A48" s="175" t="n">
        <v>35</v>
      </c>
      <c r="B48" s="175" t="n"/>
      <c r="C48" s="40" t="inlineStr">
        <is>
          <t>91.05.05-015</t>
        </is>
      </c>
      <c r="D48" s="176" t="inlineStr">
        <is>
          <t>Краны на автомобильном ходу, грузоподъемность 16 т</t>
        </is>
      </c>
      <c r="E48" s="175" t="inlineStr">
        <is>
          <t>маш.час</t>
        </is>
      </c>
      <c r="F48" s="175" t="n">
        <v>5.2165598</v>
      </c>
      <c r="G48" s="180" t="n">
        <v>115.4</v>
      </c>
      <c r="H48" s="180">
        <f>ROUND(F48*G48,2)</f>
        <v/>
      </c>
    </row>
    <row r="49" ht="31.15" customFormat="1" customHeight="1" s="122">
      <c r="A49" s="175" t="n">
        <v>36</v>
      </c>
      <c r="B49" s="175" t="n"/>
      <c r="C49" s="40" t="inlineStr">
        <is>
          <t>91.05.06-009</t>
        </is>
      </c>
      <c r="D49" s="176" t="inlineStr">
        <is>
          <t>Краны на гусеничном ходу, грузоподъемность 50-63 т</t>
        </is>
      </c>
      <c r="E49" s="175" t="inlineStr">
        <is>
          <t>маш.час</t>
        </is>
      </c>
      <c r="F49" s="175" t="n">
        <v>1.918112</v>
      </c>
      <c r="G49" s="180" t="n">
        <v>290.01</v>
      </c>
      <c r="H49" s="180">
        <f>ROUND(F49*G49,2)</f>
        <v/>
      </c>
    </row>
    <row r="50" ht="31.15" customFormat="1" customHeight="1" s="122">
      <c r="A50" s="175" t="n">
        <v>37</v>
      </c>
      <c r="B50" s="175" t="n"/>
      <c r="C50" s="40" t="inlineStr">
        <is>
          <t>91.05.06-012</t>
        </is>
      </c>
      <c r="D50" s="176" t="inlineStr">
        <is>
          <t>Краны на гусеничном ходу, грузоподъемность до 16 т</t>
        </is>
      </c>
      <c r="E50" s="175" t="inlineStr">
        <is>
          <t>маш.час</t>
        </is>
      </c>
      <c r="F50" s="175" t="n">
        <v>4.004</v>
      </c>
      <c r="G50" s="180" t="n">
        <v>96.89</v>
      </c>
      <c r="H50" s="180">
        <f>ROUND(F50*G50,2)</f>
        <v/>
      </c>
    </row>
    <row r="51" ht="46.9" customFormat="1" customHeight="1" s="122">
      <c r="A51" s="175" t="n">
        <v>38</v>
      </c>
      <c r="B51" s="175" t="n"/>
      <c r="C51" s="40" t="inlineStr">
        <is>
          <t>91.21.01-012</t>
        </is>
      </c>
      <c r="D51" s="176" t="inlineStr">
        <is>
          <t>Агрегаты окрасочные высокого давления для окраски поверхностей конструкций, мощность 1 кВт</t>
        </is>
      </c>
      <c r="E51" s="175" t="inlineStr">
        <is>
          <t>маш.час</t>
        </is>
      </c>
      <c r="F51" s="175" t="n">
        <v>39.427194</v>
      </c>
      <c r="G51" s="180" t="n">
        <v>6.82</v>
      </c>
      <c r="H51" s="180">
        <f>ROUND(F51*G51,2)</f>
        <v/>
      </c>
    </row>
    <row r="52" ht="15.6" customFormat="1" customHeight="1" s="122">
      <c r="A52" s="175" t="n">
        <v>39</v>
      </c>
      <c r="B52" s="175" t="n"/>
      <c r="C52" s="40" t="inlineStr">
        <is>
          <t>91.01.01-034</t>
        </is>
      </c>
      <c r="D52" s="176" t="inlineStr">
        <is>
          <t>Бульдозеры, мощность 59 кВт (80 л.с.)</t>
        </is>
      </c>
      <c r="E52" s="175" t="inlineStr">
        <is>
          <t>маш.час</t>
        </is>
      </c>
      <c r="F52" s="175" t="n">
        <v>4.3701799</v>
      </c>
      <c r="G52" s="180" t="n">
        <v>59.47</v>
      </c>
      <c r="H52" s="180">
        <f>ROUND(F52*G52,2)</f>
        <v/>
      </c>
    </row>
    <row r="53" ht="31.15" customFormat="1" customHeight="1" s="122">
      <c r="A53" s="175" t="n">
        <v>40</v>
      </c>
      <c r="B53" s="175" t="n"/>
      <c r="C53" s="40" t="inlineStr">
        <is>
          <t>91.01.05-106</t>
        </is>
      </c>
      <c r="D53" s="176" t="inlineStr">
        <is>
          <t>Экскаваторы одноковшовые дизельные на пневмоколесном ходу, емкость ковша 0,25 м3</t>
        </is>
      </c>
      <c r="E53" s="175" t="inlineStr">
        <is>
          <t>маш.час</t>
        </is>
      </c>
      <c r="F53" s="175" t="n">
        <v>2.69185</v>
      </c>
      <c r="G53" s="180" t="n">
        <v>70.01000000000001</v>
      </c>
      <c r="H53" s="180">
        <f>ROUND(F53*G53,2)</f>
        <v/>
      </c>
    </row>
    <row r="54" ht="31.15" customFormat="1" customHeight="1" s="122">
      <c r="A54" s="175" t="n">
        <v>41</v>
      </c>
      <c r="B54" s="175" t="n"/>
      <c r="C54" s="40" t="inlineStr">
        <is>
          <t>91.11.01-012</t>
        </is>
      </c>
      <c r="D54" s="176" t="inlineStr">
        <is>
          <t>Машины монтажные для выполнения работ при прокладке и монтаже кабеля на базе автомобиля</t>
        </is>
      </c>
      <c r="E54" s="175" t="inlineStr">
        <is>
          <t>маш.час</t>
        </is>
      </c>
      <c r="F54" s="175" t="n">
        <v>1.7</v>
      </c>
      <c r="G54" s="180" t="n">
        <v>110.86</v>
      </c>
      <c r="H54" s="180">
        <f>ROUND(F54*G54,2)</f>
        <v/>
      </c>
    </row>
    <row r="55" ht="31.15" customFormat="1" customHeight="1" s="122">
      <c r="A55" s="175" t="n">
        <v>42</v>
      </c>
      <c r="B55" s="175" t="n"/>
      <c r="C55" s="40" t="inlineStr">
        <is>
          <t>91.08.03-030</t>
        </is>
      </c>
      <c r="D55" s="176" t="inlineStr">
        <is>
          <t>Катки самоходные пневмоколесные статические, масса 30 т</t>
        </is>
      </c>
      <c r="E55" s="175" t="inlineStr">
        <is>
          <t>маш.час</t>
        </is>
      </c>
      <c r="F55" s="175" t="n">
        <v>0.5128200000000001</v>
      </c>
      <c r="G55" s="180" t="n">
        <v>364.07</v>
      </c>
      <c r="H55" s="180">
        <f>ROUND(F55*G55,2)</f>
        <v/>
      </c>
    </row>
    <row r="56" ht="31.15" customFormat="1" customHeight="1" s="122">
      <c r="A56" s="175" t="n">
        <v>43</v>
      </c>
      <c r="B56" s="175" t="n"/>
      <c r="C56" s="40" t="inlineStr">
        <is>
          <t>91.17.04-233</t>
        </is>
      </c>
      <c r="D56" s="176" t="inlineStr">
        <is>
          <t>Установки для сварки ручной дуговой (постоянного тока)</t>
        </is>
      </c>
      <c r="E56" s="175" t="inlineStr">
        <is>
          <t>маш.час</t>
        </is>
      </c>
      <c r="F56" s="175" t="n">
        <v>22.6751455</v>
      </c>
      <c r="G56" s="180" t="n">
        <v>8.1</v>
      </c>
      <c r="H56" s="180">
        <f>ROUND(F56*G56,2)</f>
        <v/>
      </c>
    </row>
    <row r="57" ht="31.15" customFormat="1" customHeight="1" s="122">
      <c r="A57" s="175" t="n">
        <v>44</v>
      </c>
      <c r="B57" s="175" t="n"/>
      <c r="C57" s="40" t="inlineStr">
        <is>
          <t>91.05.08-007</t>
        </is>
      </c>
      <c r="D57" s="176" t="inlineStr">
        <is>
          <t>Краны на пневмоколесном ходу, грузоподъемность 25 т</t>
        </is>
      </c>
      <c r="E57" s="175" t="inlineStr">
        <is>
          <t>маш.час</t>
        </is>
      </c>
      <c r="F57" s="175" t="n">
        <v>1.69533</v>
      </c>
      <c r="G57" s="180" t="n">
        <v>102.51</v>
      </c>
      <c r="H57" s="180">
        <f>ROUND(F57*G57,2)</f>
        <v/>
      </c>
    </row>
    <row r="58" ht="15.6" customFormat="1" customHeight="1" s="122">
      <c r="A58" s="175" t="n">
        <v>45</v>
      </c>
      <c r="B58" s="175" t="n"/>
      <c r="C58" s="40" t="inlineStr">
        <is>
          <t>91.06.09-001</t>
        </is>
      </c>
      <c r="D58" s="176" t="inlineStr">
        <is>
          <t>Вышки телескопические 25 м</t>
        </is>
      </c>
      <c r="E58" s="175" t="inlineStr">
        <is>
          <t>маш.час</t>
        </is>
      </c>
      <c r="F58" s="175" t="n">
        <v>1.064</v>
      </c>
      <c r="G58" s="180" t="n">
        <v>142.7</v>
      </c>
      <c r="H58" s="180">
        <f>ROUND(F58*G58,2)</f>
        <v/>
      </c>
    </row>
    <row r="59" ht="15.6" customFormat="1" customHeight="1" s="122">
      <c r="A59" s="175" t="n">
        <v>46</v>
      </c>
      <c r="B59" s="175" t="n"/>
      <c r="C59" s="40" t="inlineStr">
        <is>
          <t>91.05.02-005</t>
        </is>
      </c>
      <c r="D59" s="176" t="inlineStr">
        <is>
          <t>Краны козловые, грузоподъемность 32 т</t>
        </is>
      </c>
      <c r="E59" s="175" t="inlineStr">
        <is>
          <t>маш.час</t>
        </is>
      </c>
      <c r="F59" s="175" t="n">
        <v>1.1799806</v>
      </c>
      <c r="G59" s="180" t="n">
        <v>120.24</v>
      </c>
      <c r="H59" s="180">
        <f>ROUND(F59*G59,2)</f>
        <v/>
      </c>
    </row>
    <row r="60" ht="15.6" customFormat="1" customHeight="1" s="122">
      <c r="A60" s="175" t="n">
        <v>47</v>
      </c>
      <c r="B60" s="175" t="n"/>
      <c r="C60" s="40" t="inlineStr">
        <is>
          <t>91.17.04-031</t>
        </is>
      </c>
      <c r="D60" s="176" t="inlineStr">
        <is>
          <t>Агрегаты для сварки полиэтиленовых труб</t>
        </is>
      </c>
      <c r="E60" s="175" t="inlineStr">
        <is>
          <t>маш.час</t>
        </is>
      </c>
      <c r="F60" s="175" t="n">
        <v>1.4156592</v>
      </c>
      <c r="G60" s="180" t="n">
        <v>100.1</v>
      </c>
      <c r="H60" s="180">
        <f>ROUND(F60*G60,2)</f>
        <v/>
      </c>
    </row>
    <row r="61" ht="31.15" customFormat="1" customHeight="1" s="122">
      <c r="A61" s="175" t="n">
        <v>48</v>
      </c>
      <c r="B61" s="175" t="n"/>
      <c r="C61" s="40" t="inlineStr">
        <is>
          <t>91.07.08-025</t>
        </is>
      </c>
      <c r="D61" s="176" t="inlineStr">
        <is>
          <t>Растворосмесители передвижные, объем барабана 250 л</t>
        </is>
      </c>
      <c r="E61" s="175" t="inlineStr">
        <is>
          <t>маш.час</t>
        </is>
      </c>
      <c r="F61" s="175" t="n">
        <v>7.634556</v>
      </c>
      <c r="G61" s="180" t="n">
        <v>16.31</v>
      </c>
      <c r="H61" s="180">
        <f>ROUND(F61*G61,2)</f>
        <v/>
      </c>
    </row>
    <row r="62" ht="15.6" customFormat="1" customHeight="1" s="122">
      <c r="A62" s="175" t="n">
        <v>49</v>
      </c>
      <c r="B62" s="175" t="n"/>
      <c r="C62" s="40" t="inlineStr">
        <is>
          <t>91.13.01-038</t>
        </is>
      </c>
      <c r="D62" s="176" t="inlineStr">
        <is>
          <t>Машины поливомоечные 6000 л</t>
        </is>
      </c>
      <c r="E62" s="175" t="inlineStr">
        <is>
          <t>маш.час</t>
        </is>
      </c>
      <c r="F62" s="175" t="n">
        <v>0.81972</v>
      </c>
      <c r="G62" s="180" t="n">
        <v>110</v>
      </c>
      <c r="H62" s="180">
        <f>ROUND(F62*G62,2)</f>
        <v/>
      </c>
    </row>
    <row r="63" ht="31.15" customFormat="1" customHeight="1" s="122">
      <c r="A63" s="175" t="n">
        <v>50</v>
      </c>
      <c r="B63" s="175" t="n"/>
      <c r="C63" s="40" t="inlineStr">
        <is>
          <t>91.07.03-010</t>
        </is>
      </c>
      <c r="D63" s="176" t="inlineStr">
        <is>
          <t>Бетоносмесители принудительного действия передвижные 250 л</t>
        </is>
      </c>
      <c r="E63" s="175" t="inlineStr">
        <is>
          <t>маш.час</t>
        </is>
      </c>
      <c r="F63" s="175" t="n">
        <v>3.9431532</v>
      </c>
      <c r="G63" s="180" t="n">
        <v>21.64</v>
      </c>
      <c r="H63" s="180">
        <f>ROUND(F63*G63,2)</f>
        <v/>
      </c>
    </row>
    <row r="64" ht="31.15" customFormat="1" customHeight="1" s="122">
      <c r="A64" s="175" t="n">
        <v>51</v>
      </c>
      <c r="B64" s="175" t="n"/>
      <c r="C64" s="40" t="inlineStr">
        <is>
          <t>91.06.06-048</t>
        </is>
      </c>
      <c r="D64" s="176" t="inlineStr">
        <is>
          <t>Подъемники одномачтовые, грузоподъемность до 500 кг, высота подъема 45 м</t>
        </is>
      </c>
      <c r="E64" s="175" t="inlineStr">
        <is>
          <t>маш.час</t>
        </is>
      </c>
      <c r="F64" s="175" t="n">
        <v>2.3609654</v>
      </c>
      <c r="G64" s="180" t="n">
        <v>31.26</v>
      </c>
      <c r="H64" s="180">
        <f>ROUND(F64*G64,2)</f>
        <v/>
      </c>
    </row>
    <row r="65" ht="15.6" customFormat="1" customHeight="1" s="122">
      <c r="A65" s="175" t="n">
        <v>52</v>
      </c>
      <c r="B65" s="175" t="n"/>
      <c r="C65" s="40" t="inlineStr">
        <is>
          <t>91.08.04-021</t>
        </is>
      </c>
      <c r="D65" s="176" t="inlineStr">
        <is>
          <t>Котлы битумные передвижные 400 л</t>
        </is>
      </c>
      <c r="E65" s="175" t="inlineStr">
        <is>
          <t>маш.час</t>
        </is>
      </c>
      <c r="F65" s="175" t="n">
        <v>2.36271</v>
      </c>
      <c r="G65" s="180" t="n">
        <v>30</v>
      </c>
      <c r="H65" s="180">
        <f>ROUND(F65*G65,2)</f>
        <v/>
      </c>
    </row>
    <row r="66" ht="15.6" customFormat="1" customHeight="1" s="122">
      <c r="A66" s="175" t="n">
        <v>53</v>
      </c>
      <c r="B66" s="175" t="n"/>
      <c r="C66" s="40" t="inlineStr">
        <is>
          <t>91.07.07-041</t>
        </is>
      </c>
      <c r="D66" s="176" t="inlineStr">
        <is>
          <t>Растворонасосы, производительность 1 м3/ч</t>
        </is>
      </c>
      <c r="E66" s="175" t="inlineStr">
        <is>
          <t>маш.час</t>
        </is>
      </c>
      <c r="F66" s="175" t="n">
        <v>2.179578</v>
      </c>
      <c r="G66" s="180" t="n">
        <v>14.15</v>
      </c>
      <c r="H66" s="180">
        <f>ROUND(F66*G66,2)</f>
        <v/>
      </c>
    </row>
    <row r="67" ht="15.6" customFormat="1" customHeight="1" s="122">
      <c r="A67" s="175" t="n">
        <v>54</v>
      </c>
      <c r="B67" s="175" t="n"/>
      <c r="C67" s="40" t="inlineStr">
        <is>
          <t>91.08.01-021</t>
        </is>
      </c>
      <c r="D67" s="176" t="inlineStr">
        <is>
          <t>Укладчики асфальтобетона</t>
        </is>
      </c>
      <c r="E67" s="175" t="inlineStr">
        <is>
          <t>маш.час</t>
        </is>
      </c>
      <c r="F67" s="175" t="n">
        <v>0.111012</v>
      </c>
      <c r="G67" s="180" t="n">
        <v>195.2</v>
      </c>
      <c r="H67" s="180">
        <f>ROUND(F67*G67,2)</f>
        <v/>
      </c>
    </row>
    <row r="68" ht="31.15" customFormat="1" customHeight="1" s="122">
      <c r="A68" s="175" t="n">
        <v>55</v>
      </c>
      <c r="B68" s="175" t="n"/>
      <c r="C68" s="40" t="inlineStr">
        <is>
          <t>91.08.03-016</t>
        </is>
      </c>
      <c r="D68" s="176" t="inlineStr">
        <is>
          <t>Катки самоходные гладкие вибрационные, масса 8 т</t>
        </is>
      </c>
      <c r="E68" s="175" t="inlineStr">
        <is>
          <t>маш.час</t>
        </is>
      </c>
      <c r="F68" s="175" t="n">
        <v>0.08874</v>
      </c>
      <c r="G68" s="180" t="n">
        <v>226.54</v>
      </c>
      <c r="H68" s="180">
        <f>ROUND(F68*G68,2)</f>
        <v/>
      </c>
    </row>
    <row r="69" ht="31.15" customFormat="1" customHeight="1" s="122">
      <c r="A69" s="175" t="n">
        <v>56</v>
      </c>
      <c r="B69" s="175" t="n"/>
      <c r="C69" s="40" t="inlineStr">
        <is>
          <t>91.17.04-171</t>
        </is>
      </c>
      <c r="D69" s="176" t="inlineStr">
        <is>
          <t>Преобразователи сварочные номинальным сварочным током 315-500 А</t>
        </is>
      </c>
      <c r="E69" s="175" t="inlineStr">
        <is>
          <t>маш.час</t>
        </is>
      </c>
      <c r="F69" s="175" t="n">
        <v>1.4149735</v>
      </c>
      <c r="G69" s="180" t="n">
        <v>12.31</v>
      </c>
      <c r="H69" s="180">
        <f>ROUND(F69*G69,2)</f>
        <v/>
      </c>
    </row>
    <row r="70" ht="31.15" customFormat="1" customHeight="1" s="122">
      <c r="A70" s="175" t="n">
        <v>57</v>
      </c>
      <c r="B70" s="175" t="n"/>
      <c r="C70" s="40" t="inlineStr">
        <is>
          <t>91.06.06-042</t>
        </is>
      </c>
      <c r="D70" s="176" t="inlineStr">
        <is>
          <t>Подъемники гидравлические, высота подъема 10 м</t>
        </is>
      </c>
      <c r="E70" s="175" t="inlineStr">
        <is>
          <t>маш.час</t>
        </is>
      </c>
      <c r="F70" s="175" t="n">
        <v>0.48645</v>
      </c>
      <c r="G70" s="180" t="n">
        <v>29.6</v>
      </c>
      <c r="H70" s="180">
        <f>ROUND(F70*G70,2)</f>
        <v/>
      </c>
    </row>
    <row r="71" ht="31.15" customFormat="1" customHeight="1" s="122">
      <c r="A71" s="175" t="n">
        <v>58</v>
      </c>
      <c r="B71" s="175" t="n"/>
      <c r="C71" s="40" t="inlineStr">
        <is>
          <t>91.01.02-004</t>
        </is>
      </c>
      <c r="D71" s="176" t="inlineStr">
        <is>
          <t>Автогрейдеры среднего типа, мощность 99 кВт (135 л.с.)</t>
        </is>
      </c>
      <c r="E71" s="175" t="inlineStr">
        <is>
          <t>маш.час</t>
        </is>
      </c>
      <c r="F71" s="175" t="n">
        <v>0.09660000000000001</v>
      </c>
      <c r="G71" s="180" t="n">
        <v>123</v>
      </c>
      <c r="H71" s="180">
        <f>ROUND(F71*G71,2)</f>
        <v/>
      </c>
    </row>
    <row r="72" ht="15.6" customFormat="1" customHeight="1" s="122">
      <c r="A72" s="175" t="n">
        <v>59</v>
      </c>
      <c r="B72" s="175" t="n"/>
      <c r="C72" s="40" t="inlineStr">
        <is>
          <t>91.01.01-039</t>
        </is>
      </c>
      <c r="D72" s="176" t="inlineStr">
        <is>
          <t>Бульдозеры, мощность 132 кВт (180 л.с.)</t>
        </is>
      </c>
      <c r="E72" s="175" t="inlineStr">
        <is>
          <t>маш.час</t>
        </is>
      </c>
      <c r="F72" s="175" t="n">
        <v>0.082908</v>
      </c>
      <c r="G72" s="180" t="n">
        <v>132.79</v>
      </c>
      <c r="H72" s="180">
        <f>ROUND(F72*G72,2)</f>
        <v/>
      </c>
    </row>
    <row r="73" ht="31.15" customFormat="1" customHeight="1" s="122">
      <c r="A73" s="175" t="n">
        <v>60</v>
      </c>
      <c r="B73" s="175" t="n"/>
      <c r="C73" s="40" t="inlineStr">
        <is>
          <t>91.06.03-061</t>
        </is>
      </c>
      <c r="D73" s="176" t="inlineStr">
        <is>
          <t>Лебедки электрические тяговым усилием до 12,26 кН (1,25 т)</t>
        </is>
      </c>
      <c r="E73" s="175" t="inlineStr">
        <is>
          <t>маш.час</t>
        </is>
      </c>
      <c r="F73" s="175" t="n">
        <v>3.3416</v>
      </c>
      <c r="G73" s="180" t="n">
        <v>3.28</v>
      </c>
      <c r="H73" s="180">
        <f>ROUND(F73*G73,2)</f>
        <v/>
      </c>
    </row>
    <row r="74" ht="15.6" customFormat="1" customHeight="1" s="122">
      <c r="A74" s="175" t="n">
        <v>61</v>
      </c>
      <c r="B74" s="175" t="n"/>
      <c r="C74" s="40" t="inlineStr">
        <is>
          <t>91.21.22-421</t>
        </is>
      </c>
      <c r="D74" s="176" t="inlineStr">
        <is>
          <t>Термосы 100 л</t>
        </is>
      </c>
      <c r="E74" s="175" t="inlineStr">
        <is>
          <t>маш.час</t>
        </is>
      </c>
      <c r="F74" s="175" t="n">
        <v>3.89755</v>
      </c>
      <c r="G74" s="180" t="n">
        <v>2.7</v>
      </c>
      <c r="H74" s="180">
        <f>ROUND(F74*G74,2)</f>
        <v/>
      </c>
    </row>
    <row r="75" ht="15.6" customFormat="1" customHeight="1" s="122">
      <c r="A75" s="175" t="n">
        <v>62</v>
      </c>
      <c r="B75" s="175" t="n"/>
      <c r="C75" s="40" t="inlineStr">
        <is>
          <t>91.01.01-035</t>
        </is>
      </c>
      <c r="D75" s="176" t="inlineStr">
        <is>
          <t>Бульдозеры, мощность 79 кВт (108 л.с.)</t>
        </is>
      </c>
      <c r="E75" s="175" t="inlineStr">
        <is>
          <t>маш.час</t>
        </is>
      </c>
      <c r="F75" s="175" t="n">
        <v>0.10878</v>
      </c>
      <c r="G75" s="180" t="n">
        <v>79.06999999999999</v>
      </c>
      <c r="H75" s="180">
        <f>ROUND(F75*G75,2)</f>
        <v/>
      </c>
    </row>
    <row r="76" ht="31.15" customFormat="1" customHeight="1" s="122">
      <c r="A76" s="175" t="n">
        <v>63</v>
      </c>
      <c r="B76" s="175" t="n"/>
      <c r="C76" s="40" t="inlineStr">
        <is>
          <t>91.06.03-047</t>
        </is>
      </c>
      <c r="D76" s="176" t="inlineStr">
        <is>
          <t>Лебедки ручные и рычажные тяговым усилием 31,39 кН (3,2 т)</t>
        </is>
      </c>
      <c r="E76" s="175" t="inlineStr">
        <is>
          <t>маш.час</t>
        </is>
      </c>
      <c r="F76" s="175" t="n">
        <v>2.717</v>
      </c>
      <c r="G76" s="180" t="n">
        <v>3.12</v>
      </c>
      <c r="H76" s="180">
        <f>ROUND(F76*G76,2)</f>
        <v/>
      </c>
    </row>
    <row r="77" ht="31.15" customFormat="1" customHeight="1" s="122">
      <c r="A77" s="175" t="n">
        <v>64</v>
      </c>
      <c r="B77" s="175" t="n"/>
      <c r="C77" s="40" t="inlineStr">
        <is>
          <t>91.18.01-508</t>
        </is>
      </c>
      <c r="D77" s="176" t="inlineStr">
        <is>
          <t>Компрессоры передвижные с электродвигателем, производительность до 5,0 м3/мин</t>
        </is>
      </c>
      <c r="E77" s="175" t="inlineStr">
        <is>
          <t>маш.час</t>
        </is>
      </c>
      <c r="F77" s="175" t="n">
        <v>0.1542467</v>
      </c>
      <c r="G77" s="180" t="n">
        <v>48.81</v>
      </c>
      <c r="H77" s="180">
        <f>ROUND(F77*G77,2)</f>
        <v/>
      </c>
    </row>
    <row r="78" ht="15.6" customFormat="1" customHeight="1" s="122">
      <c r="A78" s="175" t="n">
        <v>65</v>
      </c>
      <c r="B78" s="175" t="n"/>
      <c r="C78" s="40" t="inlineStr">
        <is>
          <t>91.17.04-042</t>
        </is>
      </c>
      <c r="D78" s="176" t="inlineStr">
        <is>
          <t>Аппараты для газовой сварки и резки</t>
        </is>
      </c>
      <c r="E78" s="175" t="inlineStr">
        <is>
          <t>маш.час</t>
        </is>
      </c>
      <c r="F78" s="175" t="n">
        <v>6.0956801</v>
      </c>
      <c r="G78" s="180" t="n">
        <v>1.2</v>
      </c>
      <c r="H78" s="180">
        <f>ROUND(F78*G78,2)</f>
        <v/>
      </c>
    </row>
    <row r="79" ht="31.15" customFormat="1" customHeight="1" s="122">
      <c r="A79" s="175" t="n">
        <v>66</v>
      </c>
      <c r="B79" s="175" t="n"/>
      <c r="C79" s="40" t="inlineStr">
        <is>
          <t>91.21.03-502</t>
        </is>
      </c>
      <c r="D79" s="176" t="inlineStr">
        <is>
          <t>Аппараты пескоструйные, объем до 19 л, расход воздуха 270-700 л/мин</t>
        </is>
      </c>
      <c r="E79" s="175" t="inlineStr">
        <is>
          <t>маш.час</t>
        </is>
      </c>
      <c r="F79" s="175" t="n">
        <v>47.586543</v>
      </c>
      <c r="G79" s="180" t="n">
        <v>0.14</v>
      </c>
      <c r="H79" s="180">
        <f>ROUND(F79*G79,2)</f>
        <v/>
      </c>
    </row>
    <row r="80" ht="31.15" customFormat="1" customHeight="1" s="122">
      <c r="A80" s="175" t="n">
        <v>67</v>
      </c>
      <c r="B80" s="175" t="n"/>
      <c r="C80" s="40" t="inlineStr">
        <is>
          <t>91.06.03-060</t>
        </is>
      </c>
      <c r="D80" s="176" t="inlineStr">
        <is>
          <t>Лебедки электрические тяговым усилием до 5,79 кН (0,59 т)</t>
        </is>
      </c>
      <c r="E80" s="175" t="inlineStr">
        <is>
          <t>маш.час</t>
        </is>
      </c>
      <c r="F80" s="175" t="n">
        <v>3.775768</v>
      </c>
      <c r="G80" s="180" t="n">
        <v>1.7</v>
      </c>
      <c r="H80" s="180">
        <f>ROUND(F80*G80,2)</f>
        <v/>
      </c>
    </row>
    <row r="81" ht="46.9" customFormat="1" customHeight="1" s="122">
      <c r="A81" s="175" t="n">
        <v>68</v>
      </c>
      <c r="B81" s="175" t="n"/>
      <c r="C81" s="40" t="inlineStr">
        <is>
          <t>91.07.07-001</t>
        </is>
      </c>
      <c r="D81" s="176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E81" s="175" t="inlineStr">
        <is>
          <t>маш.час</t>
        </is>
      </c>
      <c r="F81" s="175" t="n">
        <v>0.8244</v>
      </c>
      <c r="G81" s="180" t="n">
        <v>7.77</v>
      </c>
      <c r="H81" s="180">
        <f>ROUND(F81*G81,2)</f>
        <v/>
      </c>
    </row>
    <row r="82" ht="15.6" customFormat="1" customHeight="1" s="122">
      <c r="A82" s="175" t="n">
        <v>69</v>
      </c>
      <c r="B82" s="175" t="n"/>
      <c r="C82" s="40" t="inlineStr">
        <is>
          <t>91.16.01-001</t>
        </is>
      </c>
      <c r="D82" s="176" t="inlineStr">
        <is>
          <t>Электростанции передвижные, мощность 2 кВт</t>
        </is>
      </c>
      <c r="E82" s="175" t="inlineStr">
        <is>
          <t>маш.час</t>
        </is>
      </c>
      <c r="F82" s="175" t="n">
        <v>0.247428</v>
      </c>
      <c r="G82" s="180" t="n">
        <v>22.29</v>
      </c>
      <c r="H82" s="180">
        <f>ROUND(F82*G82,2)</f>
        <v/>
      </c>
    </row>
    <row r="83" ht="15.6" customFormat="1" customHeight="1" s="122">
      <c r="A83" s="175" t="n">
        <v>70</v>
      </c>
      <c r="B83" s="175" t="n"/>
      <c r="C83" s="40" t="inlineStr">
        <is>
          <t>91.07.04-002</t>
        </is>
      </c>
      <c r="D83" s="176" t="inlineStr">
        <is>
          <t>Вибраторы поверхностные</t>
        </is>
      </c>
      <c r="E83" s="175" t="inlineStr">
        <is>
          <t>маш.час</t>
        </is>
      </c>
      <c r="F83" s="175" t="n">
        <v>8.579783000000001</v>
      </c>
      <c r="G83" s="180" t="n">
        <v>0.5</v>
      </c>
      <c r="H83" s="180">
        <f>ROUND(F83*G83,2)</f>
        <v/>
      </c>
    </row>
    <row r="84" ht="31.15" customFormat="1" customHeight="1" s="122">
      <c r="A84" s="175" t="n">
        <v>71</v>
      </c>
      <c r="B84" s="175" t="n"/>
      <c r="C84" s="40" t="inlineStr">
        <is>
          <t>91.06.01-003</t>
        </is>
      </c>
      <c r="D84" s="176" t="inlineStr">
        <is>
          <t>Домкраты гидравлические, грузоподъемность 63-100 т</t>
        </is>
      </c>
      <c r="E84" s="175" t="inlineStr">
        <is>
          <t>маш.час</t>
        </is>
      </c>
      <c r="F84" s="175" t="n">
        <v>4.189337</v>
      </c>
      <c r="G84" s="180" t="n">
        <v>0.9</v>
      </c>
      <c r="H84" s="180">
        <f>ROUND(F84*G84,2)</f>
        <v/>
      </c>
    </row>
    <row r="85" ht="15.6" customFormat="1" customHeight="1" s="122">
      <c r="A85" s="175" t="n">
        <v>72</v>
      </c>
      <c r="B85" s="175" t="n"/>
      <c r="C85" s="40" t="inlineStr">
        <is>
          <t>91.21.12-004</t>
        </is>
      </c>
      <c r="D85" s="176" t="inlineStr">
        <is>
          <t>Ножницы электрические</t>
        </is>
      </c>
      <c r="E85" s="175" t="inlineStr">
        <is>
          <t>маш.час</t>
        </is>
      </c>
      <c r="F85" s="175" t="n">
        <v>0.0929768</v>
      </c>
      <c r="G85" s="180" t="n">
        <v>33.59</v>
      </c>
      <c r="H85" s="180">
        <f>ROUND(F85*G85,2)</f>
        <v/>
      </c>
    </row>
    <row r="86" ht="31.15" customFormat="1" customHeight="1" s="122">
      <c r="A86" s="175" t="n">
        <v>73</v>
      </c>
      <c r="B86" s="175" t="n"/>
      <c r="C86" s="40" t="inlineStr">
        <is>
          <t>91.07.08-024</t>
        </is>
      </c>
      <c r="D86" s="176" t="inlineStr">
        <is>
          <t>Растворосмесители передвижные, объем барабана 65 л</t>
        </is>
      </c>
      <c r="E86" s="175" t="inlineStr">
        <is>
          <t>маш.час</t>
        </is>
      </c>
      <c r="F86" s="175" t="n">
        <v>0.18928</v>
      </c>
      <c r="G86" s="180" t="n">
        <v>12.39</v>
      </c>
      <c r="H86" s="180">
        <f>ROUND(F86*G86,2)</f>
        <v/>
      </c>
    </row>
    <row r="87" ht="15.6" customFormat="1" customHeight="1" s="122">
      <c r="A87" s="175" t="n">
        <v>74</v>
      </c>
      <c r="B87" s="175" t="n"/>
      <c r="C87" s="40" t="inlineStr">
        <is>
          <t>91.21.22-638</t>
        </is>
      </c>
      <c r="D87" s="176" t="inlineStr">
        <is>
          <t>Пылесосы промышленные, мощность до 2000 Вт</t>
        </is>
      </c>
      <c r="E87" s="175" t="inlineStr">
        <is>
          <t>маш.час</t>
        </is>
      </c>
      <c r="F87" s="175" t="n">
        <v>0.57953</v>
      </c>
      <c r="G87" s="180" t="n">
        <v>3.29</v>
      </c>
      <c r="H87" s="180">
        <f>ROUND(F87*G87,2)</f>
        <v/>
      </c>
    </row>
    <row r="88" ht="31.15" customFormat="1" customHeight="1" s="122">
      <c r="A88" s="175" t="n">
        <v>75</v>
      </c>
      <c r="B88" s="175" t="n"/>
      <c r="C88" s="40" t="inlineStr">
        <is>
          <t>91.06.03-055</t>
        </is>
      </c>
      <c r="D88" s="176" t="inlineStr">
        <is>
          <t>Лебедки электрические тяговым усилием 19,62 кН (2 т)</t>
        </is>
      </c>
      <c r="E88" s="175" t="inlineStr">
        <is>
          <t>маш.час</t>
        </is>
      </c>
      <c r="F88" s="175" t="n">
        <v>0.2843379</v>
      </c>
      <c r="G88" s="180" t="n">
        <v>6.66</v>
      </c>
      <c r="H88" s="180">
        <f>ROUND(F88*G88,2)</f>
        <v/>
      </c>
    </row>
    <row r="89" ht="31.15" customFormat="1" customHeight="1" s="122">
      <c r="A89" s="175" t="n">
        <v>76</v>
      </c>
      <c r="B89" s="175" t="n"/>
      <c r="C89" s="40" t="inlineStr">
        <is>
          <t>91.08.09-023</t>
        </is>
      </c>
      <c r="D89" s="176" t="inlineStr">
        <is>
          <t>Трамбовки пневматические при работе от передвижных компрессорных станций</t>
        </is>
      </c>
      <c r="E89" s="175" t="inlineStr">
        <is>
          <t>маш.час</t>
        </is>
      </c>
      <c r="F89" s="175" t="n">
        <v>3.16785</v>
      </c>
      <c r="G89" s="180" t="n">
        <v>0.55</v>
      </c>
      <c r="H89" s="180">
        <f>ROUND(F89*G89,2)</f>
        <v/>
      </c>
    </row>
    <row r="90" ht="15.6" customFormat="1" customHeight="1" s="122">
      <c r="A90" s="175" t="n">
        <v>77</v>
      </c>
      <c r="B90" s="175" t="n"/>
      <c r="C90" s="40" t="inlineStr">
        <is>
          <t>91.13.01-051</t>
        </is>
      </c>
      <c r="D90" s="176" t="inlineStr">
        <is>
          <t>Тракторы с щетками дорожными навесными</t>
        </is>
      </c>
      <c r="E90" s="175" t="inlineStr">
        <is>
          <t>маш.час</t>
        </is>
      </c>
      <c r="F90" s="175" t="n">
        <v>0.0261</v>
      </c>
      <c r="G90" s="180" t="n">
        <v>62.3</v>
      </c>
      <c r="H90" s="180">
        <f>ROUND(F90*G90,2)</f>
        <v/>
      </c>
    </row>
    <row r="91" ht="31.15" customFormat="1" customHeight="1" s="122">
      <c r="A91" s="175" t="n">
        <v>78</v>
      </c>
      <c r="B91" s="175" t="n"/>
      <c r="C91" s="40" t="inlineStr">
        <is>
          <t>91.06.06-046</t>
        </is>
      </c>
      <c r="D91" s="176" t="inlineStr">
        <is>
          <t>Подъемники одномачтовые, грузоподъемность до 500 кг, высота подъема 25 м</t>
        </is>
      </c>
      <c r="E91" s="175" t="inlineStr">
        <is>
          <t>маш.час</t>
        </is>
      </c>
      <c r="F91" s="175" t="n">
        <v>0.0540102</v>
      </c>
      <c r="G91" s="180" t="n">
        <v>27.66</v>
      </c>
      <c r="H91" s="180">
        <f>ROUND(F91*G91,2)</f>
        <v/>
      </c>
    </row>
    <row r="92" ht="15.6" customFormat="1" customHeight="1" s="122">
      <c r="A92" s="175" t="n">
        <v>79</v>
      </c>
      <c r="B92" s="175" t="n"/>
      <c r="C92" s="40" t="inlineStr">
        <is>
          <t>91.07.04-001</t>
        </is>
      </c>
      <c r="D92" s="176" t="inlineStr">
        <is>
          <t>Вибраторы глубинные</t>
        </is>
      </c>
      <c r="E92" s="175" t="inlineStr">
        <is>
          <t>маш.час</t>
        </is>
      </c>
      <c r="F92" s="175" t="n">
        <v>0.7427138</v>
      </c>
      <c r="G92" s="180" t="n">
        <v>1.9</v>
      </c>
      <c r="H92" s="180">
        <f>ROUND(F92*G92,2)</f>
        <v/>
      </c>
    </row>
    <row r="93" ht="31.15" customFormat="1" customHeight="1" s="122">
      <c r="A93" s="175" t="n">
        <v>80</v>
      </c>
      <c r="B93" s="175" t="n"/>
      <c r="C93" s="40" t="inlineStr">
        <is>
          <t>91.17.04-540</t>
        </is>
      </c>
      <c r="D93" s="176" t="inlineStr">
        <is>
          <t>Аппараты сварочные для дуговой сварки, сила тока 10-320 А</t>
        </is>
      </c>
      <c r="E93" s="175" t="inlineStr">
        <is>
          <t>маш.час</t>
        </is>
      </c>
      <c r="F93" s="175" t="n">
        <v>0.081648</v>
      </c>
      <c r="G93" s="180" t="n">
        <v>17.3</v>
      </c>
      <c r="H93" s="180">
        <f>ROUND(F93*G93,2)</f>
        <v/>
      </c>
    </row>
    <row r="94" ht="46.9" customFormat="1" customHeight="1" s="122">
      <c r="A94" s="175" t="n">
        <v>81</v>
      </c>
      <c r="B94" s="175" t="n"/>
      <c r="C94" s="40" t="inlineStr">
        <is>
          <t>91.18.01-011</t>
        </is>
      </c>
      <c r="D94" s="176" t="inlineStr">
        <is>
          <t>Компрессоры передвижные с электродвигателем давление 600 кПа (6 ат), производительность 0,5 м3/мин</t>
        </is>
      </c>
      <c r="E94" s="175" t="inlineStr">
        <is>
          <t>маш.час</t>
        </is>
      </c>
      <c r="F94" s="175" t="n">
        <v>0.35691</v>
      </c>
      <c r="G94" s="180" t="n">
        <v>3.7</v>
      </c>
      <c r="H94" s="180">
        <f>ROUND(F94*G94,2)</f>
        <v/>
      </c>
    </row>
    <row r="95" ht="15.6" customFormat="1" customHeight="1" s="122">
      <c r="A95" s="175" t="n">
        <v>82</v>
      </c>
      <c r="B95" s="175" t="n"/>
      <c r="C95" s="40" t="inlineStr">
        <is>
          <t>91.21.01-016</t>
        </is>
      </c>
      <c r="D95" s="176" t="inlineStr">
        <is>
          <t>Агрегаты шпатлево-окрасочные</t>
        </is>
      </c>
      <c r="E95" s="175" t="inlineStr">
        <is>
          <t>маш.час</t>
        </is>
      </c>
      <c r="F95" s="175" t="n">
        <v>0.35691</v>
      </c>
      <c r="G95" s="180" t="n">
        <v>2.7</v>
      </c>
      <c r="H95" s="180">
        <f>ROUND(F95*G95,2)</f>
        <v/>
      </c>
    </row>
    <row r="96" ht="15.6" customFormat="1" customHeight="1" s="122">
      <c r="A96" s="175" t="n">
        <v>83</v>
      </c>
      <c r="B96" s="175" t="n"/>
      <c r="C96" s="40" t="inlineStr">
        <is>
          <t>91.14.04-002</t>
        </is>
      </c>
      <c r="D96" s="176" t="inlineStr">
        <is>
          <t>Тягачи седельные, грузоподъемность 15 т</t>
        </is>
      </c>
      <c r="E96" s="175" t="inlineStr">
        <is>
          <t>маш.час</t>
        </is>
      </c>
      <c r="F96" s="175" t="n">
        <v>0.007736</v>
      </c>
      <c r="G96" s="180" t="n">
        <v>94.38</v>
      </c>
      <c r="H96" s="180">
        <f>ROUND(F96*G96,2)</f>
        <v/>
      </c>
    </row>
    <row r="97" ht="31.15" customFormat="1" customHeight="1" s="122">
      <c r="A97" s="175" t="n">
        <v>84</v>
      </c>
      <c r="B97" s="175" t="n"/>
      <c r="C97" s="40" t="inlineStr">
        <is>
          <t>91.04.01-041</t>
        </is>
      </c>
      <c r="D97" s="176" t="inlineStr">
        <is>
          <t>Молотки бурильные легкие при работе от передвижных компрессорных станций</t>
        </is>
      </c>
      <c r="E97" s="175" t="inlineStr">
        <is>
          <t>маш.час</t>
        </is>
      </c>
      <c r="F97" s="175" t="n">
        <v>0.19</v>
      </c>
      <c r="G97" s="180" t="n">
        <v>2.99</v>
      </c>
      <c r="H97" s="180">
        <f>ROUND(F97*G97,2)</f>
        <v/>
      </c>
    </row>
    <row r="98" ht="15.6" customFormat="1" customHeight="1" s="122">
      <c r="A98" s="175" t="n">
        <v>85</v>
      </c>
      <c r="B98" s="175" t="n"/>
      <c r="C98" s="40" t="inlineStr">
        <is>
          <t>91.05.01-016</t>
        </is>
      </c>
      <c r="D98" s="176" t="inlineStr">
        <is>
          <t>Краны башенные, грузоподъемность 5 т</t>
        </is>
      </c>
      <c r="E98" s="175" t="inlineStr">
        <is>
          <t>маш.час</t>
        </is>
      </c>
      <c r="F98" s="175" t="n">
        <v>0.002638</v>
      </c>
      <c r="G98" s="180" t="n">
        <v>83.43000000000001</v>
      </c>
      <c r="H98" s="180">
        <f>ROUND(F98*G98,2)</f>
        <v/>
      </c>
    </row>
    <row r="99" ht="31.15" customFormat="1" customHeight="1" s="122">
      <c r="A99" s="175" t="n">
        <v>86</v>
      </c>
      <c r="B99" s="175" t="n"/>
      <c r="C99" s="40" t="inlineStr">
        <is>
          <t>91.14.05-002</t>
        </is>
      </c>
      <c r="D99" s="176" t="inlineStr">
        <is>
          <t>Полуприцепы-тяжеловозы, грузоподъемность 40 т</t>
        </is>
      </c>
      <c r="E99" s="175" t="inlineStr">
        <is>
          <t>маш.час</t>
        </is>
      </c>
      <c r="F99" s="175" t="n">
        <v>0.007736</v>
      </c>
      <c r="G99" s="180" t="n">
        <v>28.65</v>
      </c>
      <c r="H99" s="180">
        <f>ROUND(F99*G99,2)</f>
        <v/>
      </c>
    </row>
    <row r="100" ht="15.6" customFormat="1" customHeight="1" s="122">
      <c r="A100" s="175" t="n">
        <v>87</v>
      </c>
      <c r="B100" s="175" t="n"/>
      <c r="C100" s="40" t="inlineStr">
        <is>
          <t>91.21.16-012</t>
        </is>
      </c>
      <c r="D100" s="176" t="inlineStr">
        <is>
          <t>Прессы гидравлические с электроприводом</t>
        </is>
      </c>
      <c r="E100" s="175" t="inlineStr">
        <is>
          <t>маш.час</t>
        </is>
      </c>
      <c r="F100" s="175" t="n">
        <v>0.18</v>
      </c>
      <c r="G100" s="180" t="n">
        <v>1.11</v>
      </c>
      <c r="H100" s="180">
        <f>ROUND(F100*G100,2)</f>
        <v/>
      </c>
    </row>
    <row r="101" ht="15.6" customFormat="1" customHeight="1" s="122">
      <c r="A101" s="175" t="n">
        <v>88</v>
      </c>
      <c r="B101" s="175" t="n"/>
      <c r="C101" s="40" t="inlineStr">
        <is>
          <t>91.08.02-011</t>
        </is>
      </c>
      <c r="D101" s="176" t="inlineStr">
        <is>
          <t>Гудронаторы ручные</t>
        </is>
      </c>
      <c r="E101" s="175" t="inlineStr">
        <is>
          <t>маш.час</t>
        </is>
      </c>
      <c r="F101" s="175" t="n">
        <v>0.00696</v>
      </c>
      <c r="G101" s="180" t="n">
        <v>17.2</v>
      </c>
      <c r="H101" s="180">
        <f>ROUND(F101*G101,2)</f>
        <v/>
      </c>
    </row>
    <row r="102" ht="31.15" customFormat="1" customHeight="1" s="122">
      <c r="A102" s="175" t="n">
        <v>89</v>
      </c>
      <c r="B102" s="175" t="n"/>
      <c r="C102" s="40" t="inlineStr">
        <is>
          <t>91.06.06-045</t>
        </is>
      </c>
      <c r="D102" s="176" t="inlineStr">
        <is>
          <t>Подъемники одномачтовые, грузоподъемность до 500 кг, высота подъема 15 м</t>
        </is>
      </c>
      <c r="E102" s="175" t="inlineStr">
        <is>
          <t>маш.час</t>
        </is>
      </c>
      <c r="F102" s="175" t="n">
        <v>0.003762</v>
      </c>
      <c r="G102" s="180" t="n">
        <v>24.33</v>
      </c>
      <c r="H102" s="180">
        <f>ROUND(F102*G102,2)</f>
        <v/>
      </c>
    </row>
    <row r="103" ht="31.15" customFormat="1" customHeight="1" s="122">
      <c r="A103" s="175" t="n">
        <v>90</v>
      </c>
      <c r="B103" s="175" t="n"/>
      <c r="C103" s="40" t="inlineStr">
        <is>
          <t>91.06.05-013</t>
        </is>
      </c>
      <c r="D103" s="176" t="inlineStr">
        <is>
          <t>Погрузчики на автомобильном ходу, грузоподъемность до 2 т</t>
        </is>
      </c>
      <c r="E103" s="175" t="inlineStr">
        <is>
          <t>маш.час</t>
        </is>
      </c>
      <c r="F103" s="175" t="n">
        <v>0.0007242</v>
      </c>
      <c r="G103" s="180" t="n">
        <v>82.31</v>
      </c>
      <c r="H103" s="180">
        <f>ROUND(F103*G103,2)</f>
        <v/>
      </c>
    </row>
    <row r="104" ht="31.15" customFormat="1" customHeight="1" s="122">
      <c r="A104" s="175" t="n">
        <v>91</v>
      </c>
      <c r="B104" s="175" t="n"/>
      <c r="C104" s="40" t="inlineStr">
        <is>
          <t>91.06.06-048</t>
        </is>
      </c>
      <c r="D104" s="176" t="inlineStr">
        <is>
          <t>Подъемники одномачтовые, грузоподъемность до 500 кг, высота подъема 45</t>
        </is>
      </c>
      <c r="E104" s="175" t="inlineStr">
        <is>
          <t>маш.час</t>
        </is>
      </c>
      <c r="F104" s="175" t="n">
        <v>0.0014333</v>
      </c>
      <c r="G104" s="180" t="n">
        <v>31.26</v>
      </c>
      <c r="H104" s="180">
        <f>ROUND(F104*G104,2)</f>
        <v/>
      </c>
    </row>
    <row r="105" ht="46.9" customFormat="1" customHeight="1" s="122">
      <c r="A105" s="175" t="n">
        <v>92</v>
      </c>
      <c r="B105" s="175" t="n"/>
      <c r="C105" s="40" t="inlineStr">
        <is>
          <t>91.21.10-003</t>
        </is>
      </c>
      <c r="D105" s="176" t="inlineStr">
        <is>
          <t>Молотки при работе от передвижных компрессорных станций отбойные пневматические</t>
        </is>
      </c>
      <c r="E105" s="175" t="inlineStr">
        <is>
          <t>маш.час</t>
        </is>
      </c>
      <c r="F105" s="175" t="n">
        <v>0.0160934</v>
      </c>
      <c r="G105" s="180" t="n">
        <v>1.53</v>
      </c>
      <c r="H105" s="180">
        <f>ROUND(F105*G105,2)</f>
        <v/>
      </c>
    </row>
    <row r="106" ht="15.6" customFormat="1" customHeight="1" s="30">
      <c r="A106" s="174" t="inlineStr">
        <is>
          <t>Материалы</t>
        </is>
      </c>
      <c r="B106" s="199" t="n"/>
      <c r="C106" s="199" t="n"/>
      <c r="D106" s="199" t="n"/>
      <c r="E106" s="200" t="n"/>
      <c r="F106" s="174" t="n"/>
      <c r="G106" s="35" t="n"/>
      <c r="H106" s="35">
        <f>SUM(H107:H519)</f>
        <v/>
      </c>
    </row>
    <row r="107" ht="46.9" customFormat="1" customHeight="1" s="122">
      <c r="A107" s="175" t="n">
        <v>93</v>
      </c>
      <c r="B107" s="175" t="n"/>
      <c r="C107" s="40" t="inlineStr">
        <is>
          <t>12.2.05.05-0033</t>
        </is>
      </c>
      <c r="D107" s="176" t="inlineStr">
        <is>
          <t>Плиты минераловатные на синтетическом связующем Техно (ТУ 5762-043-17925162-2006), марки: ТЕХНОРУФ 60</t>
        </is>
      </c>
      <c r="E107" s="175" t="inlineStr">
        <is>
          <t>м3</t>
        </is>
      </c>
      <c r="F107" s="175" t="n">
        <v>37.08</v>
      </c>
      <c r="G107" s="180" t="n">
        <v>1177.32</v>
      </c>
      <c r="H107" s="180">
        <f>ROUND(F107*G107,2)</f>
        <v/>
      </c>
    </row>
    <row r="108" ht="31.15" customFormat="1" customHeight="1" s="122">
      <c r="A108" s="175" t="n">
        <v>94</v>
      </c>
      <c r="B108" s="175" t="n"/>
      <c r="C108" s="40" t="inlineStr">
        <is>
          <t>14.4.01.02-0101</t>
        </is>
      </c>
      <c r="D108" s="176" t="inlineStr">
        <is>
          <t>Грунтовка: акриловая глубокого проникновения "БИРСС Грунт КШ"</t>
        </is>
      </c>
      <c r="E108" s="175" t="inlineStr">
        <is>
          <t>т</t>
        </is>
      </c>
      <c r="F108" s="175" t="n">
        <v>3.624</v>
      </c>
      <c r="G108" s="180" t="n">
        <v>11225.81</v>
      </c>
      <c r="H108" s="180">
        <f>ROUND(F108*G108,2)</f>
        <v/>
      </c>
    </row>
    <row r="109" ht="31.15" customFormat="1" customHeight="1" s="122">
      <c r="A109" s="175" t="n">
        <v>95</v>
      </c>
      <c r="B109" s="175" t="n"/>
      <c r="C109" s="40" t="inlineStr">
        <is>
          <t>06.1.01.05-0015</t>
        </is>
      </c>
      <c r="D109" s="176" t="inlineStr">
        <is>
          <t>Кирпич керамический лицевой, размер 250х120х65 мм, марка 100</t>
        </is>
      </c>
      <c r="E109" s="175" t="inlineStr">
        <is>
          <t>1000 шт</t>
        </is>
      </c>
      <c r="F109" s="175" t="n">
        <v>18.9116</v>
      </c>
      <c r="G109" s="180" t="n">
        <v>1740.2</v>
      </c>
      <c r="H109" s="180">
        <f>ROUND(F109*G109,2)</f>
        <v/>
      </c>
    </row>
    <row r="110" ht="46.9" customFormat="1" customHeight="1" s="122">
      <c r="A110" s="175" t="n">
        <v>96</v>
      </c>
      <c r="B110" s="175" t="n"/>
      <c r="C110" s="40" t="inlineStr">
        <is>
          <t>14.2.02.03-0027</t>
        </is>
      </c>
      <c r="D110" s="176" t="inlineStr">
        <is>
          <t>Краска огнезащитная: органо-растворимая акриловая однокомпонентная АК-121 Defender M solvent (ТУ 2316-014-76044141-09)</t>
        </is>
      </c>
      <c r="E110" s="175" t="inlineStr">
        <is>
          <t>кг</t>
        </is>
      </c>
      <c r="F110" s="175" t="n">
        <v>381.2274</v>
      </c>
      <c r="G110" s="180" t="n">
        <v>82.03</v>
      </c>
      <c r="H110" s="180">
        <f>ROUND(F110*G110,2)</f>
        <v/>
      </c>
    </row>
    <row r="111" ht="62.45" customFormat="1" customHeight="1" s="122">
      <c r="A111" s="175" t="n">
        <v>97</v>
      </c>
      <c r="B111" s="175" t="n"/>
      <c r="C111" s="40" t="inlineStr">
        <is>
          <t>07.2.03.05-0001</t>
        </is>
      </c>
      <c r="D111" s="176" t="inlineStr">
        <is>
      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      </is>
      </c>
      <c r="E111" s="175" t="inlineStr">
        <is>
          <t>т</t>
        </is>
      </c>
      <c r="F111" s="175" t="n">
        <v>2.1063</v>
      </c>
      <c r="G111" s="180" t="n">
        <v>12202.25</v>
      </c>
      <c r="H111" s="180">
        <f>ROUND(F111*G111,2)</f>
        <v/>
      </c>
    </row>
    <row r="112" ht="31.15" customFormat="1" customHeight="1" s="122">
      <c r="A112" s="175" t="n">
        <v>98</v>
      </c>
      <c r="B112" s="175" t="n"/>
      <c r="C112" s="40" t="inlineStr">
        <is>
          <t>08.3.09.01-0019</t>
        </is>
      </c>
      <c r="D112" s="176" t="inlineStr">
        <is>
          <t>Профилированный лист оцинкованный: НС35-1000-0,5</t>
        </is>
      </c>
      <c r="E112" s="175" t="inlineStr">
        <is>
          <t>т</t>
        </is>
      </c>
      <c r="F112" s="175" t="n">
        <v>1.6</v>
      </c>
      <c r="G112" s="180" t="n">
        <v>11014.37</v>
      </c>
      <c r="H112" s="180">
        <f>ROUND(F112*G112,2)</f>
        <v/>
      </c>
    </row>
    <row r="113" ht="46.9" customFormat="1" customHeight="1" s="122">
      <c r="A113" s="175" t="n">
        <v>99</v>
      </c>
      <c r="B113" s="175" t="n"/>
      <c r="C113" s="40" t="inlineStr">
        <is>
          <t>05.1.06.04-1259</t>
        </is>
      </c>
      <c r="D113" s="176" t="inlineStr">
        <is>
          <t>Плиты перекрытия железобетонные 8П 4218-2-1э, бетон B25, объем 1,04 м3, расход арматуры 85,52 кг</t>
        </is>
      </c>
      <c r="E113" s="175" t="inlineStr">
        <is>
          <t>шт</t>
        </is>
      </c>
      <c r="F113" s="175" t="n">
        <v>4</v>
      </c>
      <c r="G113" s="180" t="n">
        <v>4352.49</v>
      </c>
      <c r="H113" s="180">
        <f>ROUND(F113*G113,2)</f>
        <v/>
      </c>
    </row>
    <row r="114" ht="46.9" customFormat="1" customHeight="1" s="122">
      <c r="A114" s="175" t="n">
        <v>100</v>
      </c>
      <c r="B114" s="175" t="n"/>
      <c r="C114" s="40" t="inlineStr">
        <is>
          <t>Прайс из СД ОП</t>
        </is>
      </c>
      <c r="D114" s="176" t="inlineStr">
        <is>
          <t>Саморегулирующаяся электрическая нагревательная лента TERM-LYUF (КП ООО "ГК Терм" №Т-1307 п.2)</t>
        </is>
      </c>
      <c r="E114" s="175" t="inlineStr">
        <is>
          <t>м</t>
        </is>
      </c>
      <c r="F114" s="175" t="n">
        <v>69</v>
      </c>
      <c r="G114" s="180" t="n">
        <v>231.15</v>
      </c>
      <c r="H114" s="180">
        <f>ROUND(F114*G114,2)</f>
        <v/>
      </c>
    </row>
    <row r="115" ht="93.59999999999999" customFormat="1" customHeight="1" s="122">
      <c r="A115" s="175" t="n">
        <v>101</v>
      </c>
      <c r="B115" s="175" t="n"/>
      <c r="C115" s="40" t="inlineStr">
        <is>
          <t>Прайс из СД ОП</t>
        </is>
      </c>
      <c r="D115" s="176" t="inlineStr">
        <is>
      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      </is>
      </c>
      <c r="E115" s="175" t="inlineStr">
        <is>
          <t>шт</t>
        </is>
      </c>
      <c r="F115" s="175" t="n">
        <v>1</v>
      </c>
      <c r="G115" s="180" t="n">
        <v>14865.02</v>
      </c>
      <c r="H115" s="180">
        <f>ROUND(F115*G115,2)</f>
        <v/>
      </c>
    </row>
    <row r="116" ht="31.15" customFormat="1" customHeight="1" s="122">
      <c r="A116" s="175" t="n">
        <v>102</v>
      </c>
      <c r="B116" s="175" t="n"/>
      <c r="C116" s="40" t="inlineStr">
        <is>
          <t>07.1.01.02-0003</t>
        </is>
      </c>
      <c r="D116" s="176" t="inlineStr">
        <is>
          <t>Блоки дверные марки ДЗР-РС-1, размер 980х2080 мм, толщина свинцового листа 3 мм</t>
        </is>
      </c>
      <c r="E116" s="175" t="inlineStr">
        <is>
          <t>шт</t>
        </is>
      </c>
      <c r="F116" s="175" t="n">
        <v>1</v>
      </c>
      <c r="G116" s="180" t="n">
        <v>12925.27</v>
      </c>
      <c r="H116" s="180">
        <f>ROUND(F116*G116,2)</f>
        <v/>
      </c>
    </row>
    <row r="117" ht="46.9" customFormat="1" customHeight="1" s="122">
      <c r="A117" s="175" t="n">
        <v>103</v>
      </c>
      <c r="B117" s="175" t="n"/>
      <c r="C117" s="40" t="inlineStr">
        <is>
          <t>07.1.01.01-0025</t>
        </is>
      </c>
      <c r="D117" s="176" t="inlineStr">
        <is>
          <t>Дверь противопожарная металлическая: остекленная двупольная ДПМО-02/60, размером 1500х2100 мм</t>
        </is>
      </c>
      <c r="E117" s="175" t="inlineStr">
        <is>
          <t>шт</t>
        </is>
      </c>
      <c r="F117" s="175" t="n">
        <v>2</v>
      </c>
      <c r="G117" s="180" t="n">
        <v>6025.88</v>
      </c>
      <c r="H117" s="180">
        <f>ROUND(F117*G117,2)</f>
        <v/>
      </c>
    </row>
    <row r="118" ht="78" customFormat="1" customHeight="1" s="122">
      <c r="A118" s="175" t="n">
        <v>104</v>
      </c>
      <c r="B118" s="175" t="n"/>
      <c r="C118" s="40" t="inlineStr">
        <is>
          <t>11.2.02.01-0034</t>
        </is>
      </c>
      <c r="D118" s="176" t="inlineStr">
        <is>
      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      </is>
      </c>
      <c r="E118" s="175" t="inlineStr">
        <is>
          <t>м2</t>
        </is>
      </c>
      <c r="F118" s="175" t="n">
        <v>5.04</v>
      </c>
      <c r="G118" s="180" t="n">
        <v>2314.17</v>
      </c>
      <c r="H118" s="180">
        <f>ROUND(F118*G118,2)</f>
        <v/>
      </c>
    </row>
    <row r="119" ht="31.15" customFormat="1" customHeight="1" s="122">
      <c r="A119" s="175" t="n">
        <v>105</v>
      </c>
      <c r="B119" s="175" t="n"/>
      <c r="C119" s="40" t="inlineStr">
        <is>
          <t>12.2.05.09-0004</t>
        </is>
      </c>
      <c r="D119" s="176" t="inlineStr">
        <is>
          <t>Пенополистирол экструдированный ТЕХНОНИКОЛЬ XPS 30-200 Стандарт</t>
        </is>
      </c>
      <c r="E119" s="175" t="inlineStr">
        <is>
          <t>м3</t>
        </is>
      </c>
      <c r="F119" s="175" t="n">
        <v>7.96</v>
      </c>
      <c r="G119" s="180" t="n">
        <v>1418.41</v>
      </c>
      <c r="H119" s="180">
        <f>ROUND(F119*G119,2)</f>
        <v/>
      </c>
    </row>
    <row r="120" ht="31.15" customFormat="1" customHeight="1" s="122">
      <c r="A120" s="175" t="n">
        <v>106</v>
      </c>
      <c r="B120" s="175" t="n"/>
      <c r="C120" s="40" t="inlineStr">
        <is>
          <t>19.3.01.06-0207</t>
        </is>
      </c>
      <c r="D120" s="176" t="inlineStr">
        <is>
          <t>Клапаны воздушные утепленные под электропривод КВУ, размер 2400х1400 мм</t>
        </is>
      </c>
      <c r="E120" s="175" t="inlineStr">
        <is>
          <t>шт</t>
        </is>
      </c>
      <c r="F120" s="175" t="n">
        <v>2</v>
      </c>
      <c r="G120" s="180" t="n">
        <v>5053.96</v>
      </c>
      <c r="H120" s="180">
        <f>ROUND(F120*G120,2)</f>
        <v/>
      </c>
    </row>
    <row r="121" ht="46.9" customFormat="1" customHeight="1" s="122">
      <c r="A121" s="175" t="n">
        <v>107</v>
      </c>
      <c r="B121" s="175" t="n"/>
      <c r="C121" s="40" t="inlineStr">
        <is>
          <t>09.4.03.05-1024</t>
        </is>
      </c>
      <c r="D121" s="176" t="inlineStr">
        <is>
          <t>Блок оконный из алюминиевого профиля комбинированного с однокамерным стеклопакетом, площадь 1,5-2,7 м2</t>
        </is>
      </c>
      <c r="E121" s="175" t="inlineStr">
        <is>
          <t>м2</t>
        </is>
      </c>
      <c r="F121" s="175" t="n">
        <v>7.2</v>
      </c>
      <c r="G121" s="180" t="n">
        <v>1301.55</v>
      </c>
      <c r="H121" s="180">
        <f>ROUND(F121*G121,2)</f>
        <v/>
      </c>
    </row>
    <row r="122" ht="31.15" customFormat="1" customHeight="1" s="122">
      <c r="A122" s="175" t="n">
        <v>108</v>
      </c>
      <c r="B122" s="175" t="n"/>
      <c r="C122" s="40" t="inlineStr">
        <is>
          <t>20.3.03.07-0097</t>
        </is>
      </c>
      <c r="D122" s="176" t="inlineStr">
        <is>
          <t>Светильник потолочный GM: A80-32-62-CM-40-L00-V с декоративной накладкой</t>
        </is>
      </c>
      <c r="E122" s="175" t="inlineStr">
        <is>
          <t>шт</t>
        </is>
      </c>
      <c r="F122" s="175" t="n">
        <v>7</v>
      </c>
      <c r="G122" s="180" t="n">
        <v>1295.59</v>
      </c>
      <c r="H122" s="180">
        <f>ROUND(F122*G122,2)</f>
        <v/>
      </c>
    </row>
    <row r="123" ht="31.15" customFormat="1" customHeight="1" s="122">
      <c r="A123" s="175" t="n">
        <v>109</v>
      </c>
      <c r="B123" s="175" t="n"/>
      <c r="C123" s="40" t="inlineStr">
        <is>
          <t>20.3.03.07-0104</t>
        </is>
      </c>
      <c r="D123" s="176" t="inlineStr">
        <is>
          <t>Светильник промышленный GM: C70-28-56-CG-65-Lxx-T (1 модуль)</t>
        </is>
      </c>
      <c r="E123" s="175" t="inlineStr">
        <is>
          <t>шт</t>
        </is>
      </c>
      <c r="F123" s="175" t="n">
        <v>4</v>
      </c>
      <c r="G123" s="180" t="n">
        <v>1865.55</v>
      </c>
      <c r="H123" s="180">
        <f>ROUND(F123*G123,2)</f>
        <v/>
      </c>
    </row>
    <row r="124" ht="15.6" customFormat="1" customHeight="1" s="122">
      <c r="A124" s="175" t="n">
        <v>110</v>
      </c>
      <c r="B124" s="175" t="n"/>
      <c r="C124" s="40" t="inlineStr">
        <is>
          <t>20.5.04.11-0021</t>
        </is>
      </c>
      <c r="D124" s="176" t="inlineStr">
        <is>
          <t>Зажимы (Зажим крепежный РС.50/2)</t>
        </is>
      </c>
      <c r="E124" s="175" t="inlineStr">
        <is>
          <t>100 шт</t>
        </is>
      </c>
      <c r="F124" s="175" t="n">
        <v>4</v>
      </c>
      <c r="G124" s="180" t="n">
        <v>1776</v>
      </c>
      <c r="H124" s="180">
        <f>ROUND(F124*G124,2)</f>
        <v/>
      </c>
    </row>
    <row r="125" ht="15.6" customFormat="1" customHeight="1" s="122">
      <c r="A125" s="175" t="n">
        <v>111</v>
      </c>
      <c r="B125" s="175" t="n"/>
      <c r="C125" s="40" t="inlineStr">
        <is>
          <t>12.1.03.02-0001</t>
        </is>
      </c>
      <c r="D125" s="176" t="inlineStr">
        <is>
          <t>Металлочерепица «Монтеррей»</t>
        </is>
      </c>
      <c r="E125" s="175" t="inlineStr">
        <is>
          <t>м2</t>
        </is>
      </c>
      <c r="F125" s="175" t="n">
        <v>99.72280000000001</v>
      </c>
      <c r="G125" s="180" t="n">
        <v>70.5</v>
      </c>
      <c r="H125" s="180">
        <f>ROUND(F125*G125,2)</f>
        <v/>
      </c>
    </row>
    <row r="126" ht="62.45" customFormat="1" customHeight="1" s="122">
      <c r="A126" s="175" t="n">
        <v>112</v>
      </c>
      <c r="B126" s="175" t="n"/>
      <c r="C126" s="40" t="inlineStr">
        <is>
          <t>01.6.01.04-0013</t>
        </is>
      </c>
      <c r="D126" s="176" t="inlineStr">
        <is>
          <t>Панели отделочные гипсокартонные с лицевой поверхностью из поливинилхлоридной пленки декоративного типа ПДО или ПДСО толщиной 16 мм</t>
        </is>
      </c>
      <c r="E126" s="175" t="inlineStr">
        <is>
          <t>м2</t>
        </is>
      </c>
      <c r="F126" s="175" t="n">
        <v>71.06084</v>
      </c>
      <c r="G126" s="180" t="n">
        <v>91.36</v>
      </c>
      <c r="H126" s="180">
        <f>ROUND(F126*G126,2)</f>
        <v/>
      </c>
    </row>
    <row r="127" ht="62.45" customFormat="1" customHeight="1" s="122">
      <c r="A127" s="175" t="n">
        <v>113</v>
      </c>
      <c r="B127" s="175" t="n"/>
      <c r="C127" s="40" t="inlineStr">
        <is>
          <t>20.2.04.01-0034</t>
        </is>
      </c>
      <c r="D127" s="176" t="inlineStr">
        <is>
          <t>Короб кабельный блочный сварной двухканальный плоский угловой с поворотом на 45 °, сейсмостойкий ККБ-2УГП-0,2/0,5, горячеоцинкованный</t>
        </is>
      </c>
      <c r="E127" s="175" t="inlineStr">
        <is>
          <t>шт</t>
        </is>
      </c>
      <c r="F127" s="175" t="n">
        <v>10</v>
      </c>
      <c r="G127" s="180" t="n">
        <v>573.63</v>
      </c>
      <c r="H127" s="180">
        <f>ROUND(F127*G127,2)</f>
        <v/>
      </c>
    </row>
    <row r="128" ht="46.9" customFormat="1" customHeight="1" s="122">
      <c r="A128" s="175" t="n">
        <v>114</v>
      </c>
      <c r="B128" s="175" t="n"/>
      <c r="C128" s="40" t="inlineStr">
        <is>
          <t>05.2.02.01-0049</t>
        </is>
      </c>
      <c r="D128" s="176" t="inlineStr">
        <is>
          <t>Блоки бетонные для стен подвалов полнотелые ФБС12-6-6-Т, бетон B7,5 (М100, объем 0,398 м3, расход арматуры 1,46 кг</t>
        </is>
      </c>
      <c r="E128" s="175" t="inlineStr">
        <is>
          <t>шт</t>
        </is>
      </c>
      <c r="F128" s="175" t="n">
        <v>20</v>
      </c>
      <c r="G128" s="180" t="n">
        <v>238.8</v>
      </c>
      <c r="H128" s="180">
        <f>ROUND(F128*G128,2)</f>
        <v/>
      </c>
    </row>
    <row r="129" ht="46.9" customFormat="1" customHeight="1" s="122">
      <c r="A129" s="175" t="n">
        <v>115</v>
      </c>
      <c r="B129" s="175" t="n"/>
      <c r="C129" s="40" t="inlineStr">
        <is>
          <t>24.3.04.02-0042</t>
        </is>
      </c>
      <c r="D129" s="176" t="inlineStr">
        <is>
          <t>Трубы гибкие полимерная двухтрубные теплоизолированные, номинальное давление 6 МПа, диаметр 110 мм (32+32) мм</t>
        </is>
      </c>
      <c r="E129" s="175" t="inlineStr">
        <is>
          <t>м</t>
        </is>
      </c>
      <c r="F129" s="175" t="n">
        <v>6</v>
      </c>
      <c r="G129" s="180" t="n">
        <v>625.2</v>
      </c>
      <c r="H129" s="180">
        <f>ROUND(F129*G129,2)</f>
        <v/>
      </c>
    </row>
    <row r="130" ht="78" customFormat="1" customHeight="1" s="122">
      <c r="A130" s="175" t="n">
        <v>116</v>
      </c>
      <c r="B130" s="175" t="n"/>
      <c r="C130" s="40" t="inlineStr">
        <is>
          <t>07.2.07.12-0006</t>
        </is>
      </c>
      <c r="D130" s="176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30" s="175" t="inlineStr">
        <is>
          <t>т</t>
        </is>
      </c>
      <c r="F130" s="175" t="n">
        <v>0.3033</v>
      </c>
      <c r="G130" s="180" t="n">
        <v>10045</v>
      </c>
      <c r="H130" s="180">
        <f>ROUND(F130*G130,2)</f>
        <v/>
      </c>
    </row>
    <row r="131" ht="62.45" customFormat="1" customHeight="1" s="122">
      <c r="A131" s="175" t="n">
        <v>117</v>
      </c>
      <c r="B131" s="175" t="n"/>
      <c r="C131" s="40" t="inlineStr">
        <is>
          <t>07.2.07.12-0004</t>
        </is>
      </c>
      <c r="D131" s="176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E131" s="175" t="inlineStr">
        <is>
          <t>т</t>
        </is>
      </c>
      <c r="F131" s="175" t="n">
        <v>0.3805</v>
      </c>
      <c r="G131" s="180" t="n">
        <v>7980</v>
      </c>
      <c r="H131" s="180">
        <f>ROUND(F131*G131,2)</f>
        <v/>
      </c>
    </row>
    <row r="132" ht="31.15" customFormat="1" customHeight="1" s="122">
      <c r="A132" s="175" t="n">
        <v>118</v>
      </c>
      <c r="B132" s="175" t="n"/>
      <c r="C132" s="40" t="inlineStr">
        <is>
          <t>08.4.02.06-0003</t>
        </is>
      </c>
      <c r="D132" s="176" t="inlineStr">
        <is>
          <t>Сетка сварная из холоднотянутой проволоки 4-5 мм</t>
        </is>
      </c>
      <c r="E132" s="175" t="inlineStr">
        <is>
          <t>т</t>
        </is>
      </c>
      <c r="F132" s="175" t="n">
        <v>0.33845</v>
      </c>
      <c r="G132" s="180" t="n">
        <v>8780.09</v>
      </c>
      <c r="H132" s="180">
        <f>ROUND(F132*G132,2)</f>
        <v/>
      </c>
    </row>
    <row r="133" ht="15.6" customFormat="1" customHeight="1" s="122">
      <c r="A133" s="175" t="n">
        <v>119</v>
      </c>
      <c r="B133" s="175" t="n"/>
      <c r="C133" s="40" t="inlineStr">
        <is>
          <t>02.2.05.04-1697</t>
        </is>
      </c>
      <c r="D133" s="176" t="inlineStr">
        <is>
          <t>Щебень М 800, фракция 10-20 мм, группа 2</t>
        </is>
      </c>
      <c r="E133" s="175" t="inlineStr">
        <is>
          <t>м3</t>
        </is>
      </c>
      <c r="F133" s="175" t="n">
        <v>15.53952</v>
      </c>
      <c r="G133" s="180" t="n">
        <v>185.49</v>
      </c>
      <c r="H133" s="180">
        <f>ROUND(F133*G133,2)</f>
        <v/>
      </c>
    </row>
    <row r="134" ht="31.15" customFormat="1" customHeight="1" s="122">
      <c r="A134" s="175" t="n">
        <v>120</v>
      </c>
      <c r="B134" s="175" t="n"/>
      <c r="C134" s="40" t="inlineStr">
        <is>
          <t>21.1.06.09-0152</t>
        </is>
      </c>
      <c r="D134" s="176" t="inlineStr">
        <is>
          <t>Кабель силовой с медными жилами ВВГнг(A)-LS 3х2,5-660</t>
        </is>
      </c>
      <c r="E134" s="175" t="inlineStr">
        <is>
          <t>1000 м</t>
        </is>
      </c>
      <c r="F134" s="175" t="n">
        <v>0.3672</v>
      </c>
      <c r="G134" s="180" t="n">
        <v>6920.41</v>
      </c>
      <c r="H134" s="180">
        <f>ROUND(F134*G134,2)</f>
        <v/>
      </c>
    </row>
    <row r="135" ht="31.15" customFormat="1" customHeight="1" s="122">
      <c r="A135" s="175" t="n">
        <v>121</v>
      </c>
      <c r="B135" s="175" t="n"/>
      <c r="C135" s="40" t="inlineStr">
        <is>
          <t>04.3.02.01-0606</t>
        </is>
      </c>
      <c r="D135" s="176" t="inlineStr">
        <is>
          <t>Смеси сухие цементные самовыравнивающиеся, толщина 5-10 мм, класс B15 (М200)</t>
        </is>
      </c>
      <c r="E135" s="175" t="inlineStr">
        <is>
          <t>т</t>
        </is>
      </c>
      <c r="F135" s="175" t="n">
        <v>0.73386</v>
      </c>
      <c r="G135" s="180" t="n">
        <v>3233.63</v>
      </c>
      <c r="H135" s="180">
        <f>ROUND(F135*G135,2)</f>
        <v/>
      </c>
    </row>
    <row r="136" ht="46.9" customFormat="1" customHeight="1" s="122">
      <c r="A136" s="175" t="n">
        <v>122</v>
      </c>
      <c r="B136" s="175" t="n"/>
      <c r="C136" s="40" t="inlineStr">
        <is>
          <t>03.2.01.05-0001</t>
        </is>
      </c>
      <c r="D136" s="176" t="inlineStr">
        <is>
          <t>Шлакопортландцемент общестроительного и специального назначения М300 ШПЦ (ЦЕМ III 22,5)</t>
        </is>
      </c>
      <c r="E136" s="175" t="inlineStr">
        <is>
          <t>т</t>
        </is>
      </c>
      <c r="F136" s="175" t="n">
        <v>6.6397384</v>
      </c>
      <c r="G136" s="180" t="n">
        <v>313</v>
      </c>
      <c r="H136" s="180">
        <f>ROUND(F136*G136,2)</f>
        <v/>
      </c>
    </row>
    <row r="137" ht="15.6" customFormat="1" customHeight="1" s="122">
      <c r="A137" s="175" t="n">
        <v>123</v>
      </c>
      <c r="B137" s="175" t="n"/>
      <c r="C137" s="40" t="inlineStr">
        <is>
          <t>08.4.02.04-0001</t>
        </is>
      </c>
      <c r="D137" s="176" t="inlineStr">
        <is>
          <t>Каркасы металлические</t>
        </is>
      </c>
      <c r="E137" s="175" t="inlineStr">
        <is>
          <t>т</t>
        </is>
      </c>
      <c r="F137" s="175" t="n">
        <v>0.2202</v>
      </c>
      <c r="G137" s="180" t="n">
        <v>8200</v>
      </c>
      <c r="H137" s="180">
        <f>ROUND(F137*G137,2)</f>
        <v/>
      </c>
    </row>
    <row r="138" ht="31.15" customFormat="1" customHeight="1" s="122">
      <c r="A138" s="175" t="n">
        <v>124</v>
      </c>
      <c r="B138" s="175" t="n"/>
      <c r="C138" s="40" t="inlineStr">
        <is>
          <t>19.2.03.09-0051</t>
        </is>
      </c>
      <c r="D138" s="176" t="inlineStr">
        <is>
          <t>Решетки раздвижные, металлические, размер уголка 20х20 мм</t>
        </is>
      </c>
      <c r="E138" s="175" t="inlineStr">
        <is>
          <t>м2</t>
        </is>
      </c>
      <c r="F138" s="175" t="n">
        <v>7.2</v>
      </c>
      <c r="G138" s="180" t="n">
        <v>244.79</v>
      </c>
      <c r="H138" s="180">
        <f>ROUND(F138*G138,2)</f>
        <v/>
      </c>
    </row>
    <row r="139" ht="46.9" customFormat="1" customHeight="1" s="122">
      <c r="A139" s="175" t="n">
        <v>125</v>
      </c>
      <c r="B139" s="175" t="n"/>
      <c r="C139" s="40" t="inlineStr">
        <is>
          <t>12.1.01.05-0031</t>
        </is>
      </c>
      <c r="D139" s="176" t="inlineStr">
        <is>
          <t>Планка снегозадержателя металлическая для металлочерепичной кровли, окрашенная, размер 95х65 мм, длина 2000 мм</t>
        </is>
      </c>
      <c r="E139" s="175" t="inlineStr">
        <is>
          <t>шт</t>
        </is>
      </c>
      <c r="F139" s="175" t="n">
        <v>12</v>
      </c>
      <c r="G139" s="180" t="n">
        <v>144.34</v>
      </c>
      <c r="H139" s="180">
        <f>ROUND(F139*G139,2)</f>
        <v/>
      </c>
    </row>
    <row r="140" ht="46.9" customFormat="1" customHeight="1" s="122">
      <c r="A140" s="175" t="n">
        <v>126</v>
      </c>
      <c r="B140" s="175" t="n"/>
      <c r="C140" s="40" t="inlineStr">
        <is>
          <t>07.1.03.05-0011</t>
        </is>
      </c>
      <c r="D140" s="17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140" s="175" t="inlineStr">
        <is>
          <t>т</t>
        </is>
      </c>
      <c r="F140" s="175" t="n">
        <v>0.1296</v>
      </c>
      <c r="G140" s="180" t="n">
        <v>12877.24</v>
      </c>
      <c r="H140" s="180">
        <f>ROUND(F140*G140,2)</f>
        <v/>
      </c>
    </row>
    <row r="141" ht="31.15" customFormat="1" customHeight="1" s="122">
      <c r="A141" s="175" t="n">
        <v>127</v>
      </c>
      <c r="B141" s="175" t="n"/>
      <c r="C141" s="40" t="inlineStr">
        <is>
          <t>Прайс из СД ОП</t>
        </is>
      </c>
      <c r="D141" s="176" t="inlineStr">
        <is>
          <t>Скоба BML-10 BML1007HDZ (КП ООО "Энергопром" № 00284662 п.105)</t>
        </is>
      </c>
      <c r="E141" s="175" t="inlineStr">
        <is>
          <t>шт.</t>
        </is>
      </c>
      <c r="F141" s="175" t="n">
        <v>11</v>
      </c>
      <c r="G141" s="180" t="n">
        <v>150.26</v>
      </c>
      <c r="H141" s="180">
        <f>ROUND(F141*G141,2)</f>
        <v/>
      </c>
    </row>
    <row r="142" ht="15.6" customFormat="1" customHeight="1" s="122">
      <c r="A142" s="175" t="n">
        <v>128</v>
      </c>
      <c r="B142" s="175" t="n"/>
      <c r="C142" s="40" t="inlineStr">
        <is>
          <t>01.6.04.02-0011</t>
        </is>
      </c>
      <c r="D142" s="176" t="inlineStr">
        <is>
          <t>Панели потолочные с комплектующими</t>
        </is>
      </c>
      <c r="E142" s="175" t="inlineStr">
        <is>
          <t>м2</t>
        </is>
      </c>
      <c r="F142" s="175" t="n">
        <v>30.1996</v>
      </c>
      <c r="G142" s="180" t="n">
        <v>51.8</v>
      </c>
      <c r="H142" s="180">
        <f>ROUND(F142*G142,2)</f>
        <v/>
      </c>
    </row>
    <row r="143" ht="46.9" customFormat="1" customHeight="1" s="122">
      <c r="A143" s="175" t="n">
        <v>129</v>
      </c>
      <c r="B143" s="175" t="n"/>
      <c r="C143" s="40" t="inlineStr">
        <is>
          <t>12.1.01.05-0072</t>
        </is>
      </c>
      <c r="D143" s="176" t="inlineStr">
        <is>
          <t>Труба соединительная металлическая для водосточных систем, окрашенная, диаметр 100 мм, длина 1000 мм</t>
        </is>
      </c>
      <c r="E143" s="175" t="inlineStr">
        <is>
          <t>шт</t>
        </is>
      </c>
      <c r="F143" s="175" t="n">
        <v>14.4</v>
      </c>
      <c r="G143" s="180" t="n">
        <v>108.43</v>
      </c>
      <c r="H143" s="180">
        <f>ROUND(F143*G143,2)</f>
        <v/>
      </c>
    </row>
    <row r="144" ht="31.15" customFormat="1" customHeight="1" s="122">
      <c r="A144" s="175" t="n">
        <v>130</v>
      </c>
      <c r="B144" s="175" t="n"/>
      <c r="C144" s="40" t="inlineStr">
        <is>
          <t>21.1.06.01-0005</t>
        </is>
      </c>
      <c r="D144" s="176" t="inlineStr">
        <is>
          <t>Кабель нагревательный двужильный экранированный, мощность 300 Вт, длина 18 м</t>
        </is>
      </c>
      <c r="E144" s="175" t="inlineStr">
        <is>
          <t>компл</t>
        </is>
      </c>
      <c r="F144" s="175" t="n">
        <v>3</v>
      </c>
      <c r="G144" s="180" t="n">
        <v>516.17</v>
      </c>
      <c r="H144" s="180">
        <f>ROUND(F144*G144,2)</f>
        <v/>
      </c>
    </row>
    <row r="145" ht="31.15" customFormat="1" customHeight="1" s="122">
      <c r="A145" s="175" t="n">
        <v>131</v>
      </c>
      <c r="B145" s="175" t="n"/>
      <c r="C145" s="40" t="inlineStr">
        <is>
          <t>Прайс из СД ОП</t>
        </is>
      </c>
      <c r="D145" s="176" t="inlineStr">
        <is>
          <t>Пластина для подвеса лотка FC37311 (КП ООО "Энергопром" № 00284662 п.104)</t>
        </is>
      </c>
      <c r="E145" s="175" t="inlineStr">
        <is>
          <t>шт.</t>
        </is>
      </c>
      <c r="F145" s="175" t="n">
        <v>22</v>
      </c>
      <c r="G145" s="180" t="n">
        <v>69.34999999999999</v>
      </c>
      <c r="H145" s="180">
        <f>ROUND(F145*G145,2)</f>
        <v/>
      </c>
    </row>
    <row r="146" ht="62.45" customFormat="1" customHeight="1" s="122">
      <c r="A146" s="175" t="n">
        <v>132</v>
      </c>
      <c r="B146" s="175" t="n"/>
      <c r="C146" s="40" t="inlineStr">
        <is>
          <t>Прайс из СД ОП</t>
        </is>
      </c>
      <c r="D146" s="176" t="inlineStr">
        <is>
          <t>Коробка распределительная на 5 вводов, с клеммником на 40 А, степень защиты IP66, УХЛ1, TermBox200 (КП ООО "Пролайн Системы Безопасности" № 058 п.19)</t>
        </is>
      </c>
      <c r="E146" s="175" t="inlineStr">
        <is>
          <t>шт.</t>
        </is>
      </c>
      <c r="F146" s="175" t="n">
        <v>2</v>
      </c>
      <c r="G146" s="180" t="n">
        <v>753.34</v>
      </c>
      <c r="H146" s="180">
        <f>ROUND(F146*G146,2)</f>
        <v/>
      </c>
    </row>
    <row r="147" ht="31.15" customFormat="1" customHeight="1" s="122">
      <c r="A147" s="175" t="n">
        <v>133</v>
      </c>
      <c r="B147" s="175" t="n"/>
      <c r="C147" s="40" t="inlineStr">
        <is>
          <t>01.7.06.01-0011</t>
        </is>
      </c>
      <c r="D147" s="176" t="inlineStr">
        <is>
          <t>Лента герметизирующая самоклеящаяся, ширина 100 мм</t>
        </is>
      </c>
      <c r="E147" s="175" t="inlineStr">
        <is>
          <t>м</t>
        </is>
      </c>
      <c r="F147" s="175" t="n">
        <v>55.775412</v>
      </c>
      <c r="G147" s="180" t="n">
        <v>24.91</v>
      </c>
      <c r="H147" s="180">
        <f>ROUND(F147*G147,2)</f>
        <v/>
      </c>
    </row>
    <row r="148" ht="124.9" customFormat="1" customHeight="1" s="122">
      <c r="A148" s="175" t="n">
        <v>134</v>
      </c>
      <c r="B148" s="175" t="n"/>
      <c r="C148" s="40" t="inlineStr">
        <is>
          <t>Прайс из СД ОП</t>
        </is>
      </c>
      <c r="D148" s="176" t="inlineStr">
        <is>
      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      </is>
      </c>
      <c r="E148" s="175" t="inlineStr">
        <is>
          <t>компл</t>
        </is>
      </c>
      <c r="F148" s="175" t="n">
        <v>1</v>
      </c>
      <c r="G148" s="180" t="n">
        <v>1342.77</v>
      </c>
      <c r="H148" s="180">
        <f>ROUND(F148*G148,2)</f>
        <v/>
      </c>
    </row>
    <row r="149" ht="15.6" customFormat="1" customHeight="1" s="122">
      <c r="A149" s="175" t="n">
        <v>135</v>
      </c>
      <c r="B149" s="175" t="n"/>
      <c r="C149" s="40" t="inlineStr">
        <is>
          <t>08.3.05.05-0051</t>
        </is>
      </c>
      <c r="D149" s="176" t="inlineStr">
        <is>
          <t>Сталь листовая оцинкованная, толщина 0,5 мм</t>
        </is>
      </c>
      <c r="E149" s="175" t="inlineStr">
        <is>
          <t>т</t>
        </is>
      </c>
      <c r="F149" s="175" t="n">
        <v>0.1193685</v>
      </c>
      <c r="G149" s="180" t="n">
        <v>11200</v>
      </c>
      <c r="H149" s="180">
        <f>ROUND(F149*G149,2)</f>
        <v/>
      </c>
    </row>
    <row r="150" ht="62.45" customFormat="1" customHeight="1" s="122">
      <c r="A150" s="175" t="n">
        <v>136</v>
      </c>
      <c r="B150" s="175" t="n"/>
      <c r="C150" s="40" t="inlineStr">
        <is>
          <t>Прайс из СД ОП</t>
        </is>
      </c>
      <c r="D150" s="176" t="inlineStr">
        <is>
          <t>Светильник светодиодный переносной напряжением 36/42 В с длиной кабеля 10 м СРП-01 1000 LUM 36/42 В AC (КП ООО "Энергопром" № 00284662 п.78)</t>
        </is>
      </c>
      <c r="E150" s="175" t="inlineStr">
        <is>
          <t>шт.</t>
        </is>
      </c>
      <c r="F150" s="175" t="n">
        <v>1</v>
      </c>
      <c r="G150" s="180" t="n">
        <v>1326.22</v>
      </c>
      <c r="H150" s="180">
        <f>ROUND(F150*G150,2)</f>
        <v/>
      </c>
    </row>
    <row r="151" ht="31.15" customFormat="1" customHeight="1" s="122">
      <c r="A151" s="175" t="n">
        <v>137</v>
      </c>
      <c r="B151" s="175" t="n"/>
      <c r="C151" s="40" t="inlineStr">
        <is>
          <t>Прайс из СД ОП</t>
        </is>
      </c>
      <c r="D151" s="176" t="inlineStr">
        <is>
          <t>Зажим крепежный НРБ.100/2 (КП ООО "Стандарт-электрик" № СЭЕR-048230 п.35)</t>
        </is>
      </c>
      <c r="E151" s="175" t="inlineStr">
        <is>
          <t>шт.</t>
        </is>
      </c>
      <c r="F151" s="175" t="n">
        <v>108</v>
      </c>
      <c r="G151" s="180" t="n">
        <v>11.98</v>
      </c>
      <c r="H151" s="180">
        <f>ROUND(F151*G151,2)</f>
        <v/>
      </c>
    </row>
    <row r="152" ht="31.15" customFormat="1" customHeight="1" s="122">
      <c r="A152" s="175" t="n">
        <v>138</v>
      </c>
      <c r="B152" s="175" t="n"/>
      <c r="C152" s="40" t="inlineStr">
        <is>
          <t>20.2.03.09-0005</t>
        </is>
      </c>
      <c r="D152" s="176" t="inlineStr">
        <is>
          <t>Перегородка разделительная ПР 100-2000-УХЛЗ для короба высотой 100 мм, горячеоцинкованная</t>
        </is>
      </c>
      <c r="E152" s="175" t="inlineStr">
        <is>
          <t>шт</t>
        </is>
      </c>
      <c r="F152" s="175" t="n">
        <v>20</v>
      </c>
      <c r="G152" s="180" t="n">
        <v>64.64</v>
      </c>
      <c r="H152" s="180">
        <f>ROUND(F152*G152,2)</f>
        <v/>
      </c>
    </row>
    <row r="153" ht="46.9" customFormat="1" customHeight="1" s="122">
      <c r="A153" s="175" t="n">
        <v>139</v>
      </c>
      <c r="B153" s="175" t="n"/>
      <c r="C153" s="40" t="inlineStr">
        <is>
          <t>01.6.03.04-0171</t>
        </is>
      </c>
      <c r="D153" s="176" t="inlineStr">
        <is>
          <t>Линолеум поливинилхлоридный на теплоизолирующей подоснове марок: ПР-ВТ, ВК-ВТ, ЭК-ВТ</t>
        </is>
      </c>
      <c r="E153" s="175" t="inlineStr">
        <is>
          <t>м2</t>
        </is>
      </c>
      <c r="F153" s="175" t="n">
        <v>18.4824</v>
      </c>
      <c r="G153" s="180" t="n">
        <v>67.8</v>
      </c>
      <c r="H153" s="180">
        <f>ROUND(F153*G153,2)</f>
        <v/>
      </c>
    </row>
    <row r="154" ht="46.9" customFormat="1" customHeight="1" s="122">
      <c r="A154" s="175" t="n">
        <v>140</v>
      </c>
      <c r="B154" s="175" t="n"/>
      <c r="C154" s="40" t="inlineStr">
        <is>
          <t>07.2.06.03-0199</t>
        </is>
      </c>
      <c r="D154" s="176" t="inlineStr">
        <is>
          <t>Профиль стоечный, стальной, оцинкованный, для монтажа гипсовых перегородок, длина 3 м, сечение 75х50х0,6 мм</t>
        </is>
      </c>
      <c r="E154" s="175" t="inlineStr">
        <is>
          <t>м</t>
        </is>
      </c>
      <c r="F154" s="175" t="n">
        <v>149.427</v>
      </c>
      <c r="G154" s="180" t="n">
        <v>8.06</v>
      </c>
      <c r="H154" s="180">
        <f>ROUND(F154*G154,2)</f>
        <v/>
      </c>
    </row>
    <row r="155" ht="46.9" customFormat="1" customHeight="1" s="122">
      <c r="A155" s="175" t="n">
        <v>141</v>
      </c>
      <c r="B155" s="175" t="n"/>
      <c r="C155" s="40" t="inlineStr">
        <is>
          <t>03.2.01.05-0003</t>
        </is>
      </c>
      <c r="D155" s="176" t="inlineStr">
        <is>
          <t>Шлакопортландцемент общестроительного и специального назначения М400 ШПЦ (ЦЕМ III 32,5)</t>
        </is>
      </c>
      <c r="E155" s="175" t="inlineStr">
        <is>
          <t>т</t>
        </is>
      </c>
      <c r="F155" s="175" t="n">
        <v>3.4973274</v>
      </c>
      <c r="G155" s="180" t="n">
        <v>339</v>
      </c>
      <c r="H155" s="180">
        <f>ROUND(F155*G155,2)</f>
        <v/>
      </c>
    </row>
    <row r="156" ht="31.15" customFormat="1" customHeight="1" s="122">
      <c r="A156" s="175" t="n">
        <v>142</v>
      </c>
      <c r="B156" s="175" t="n"/>
      <c r="C156" s="40" t="inlineStr">
        <is>
          <t>05.1.03.09-0024</t>
        </is>
      </c>
      <c r="D156" s="176" t="inlineStr">
        <is>
          <t>Перемычка брусковая 3ПБ 18-8-п, бетон B15, объем 0,048 м3, расход арматуры 1,5 кг</t>
        </is>
      </c>
      <c r="E156" s="175" t="inlineStr">
        <is>
          <t>шт</t>
        </is>
      </c>
      <c r="F156" s="175" t="n">
        <v>16</v>
      </c>
      <c r="G156" s="180" t="n">
        <v>71.34</v>
      </c>
      <c r="H156" s="180">
        <f>ROUND(F156*G156,2)</f>
        <v/>
      </c>
    </row>
    <row r="157" ht="46.9" customFormat="1" customHeight="1" s="122">
      <c r="A157" s="175" t="n">
        <v>143</v>
      </c>
      <c r="B157" s="175" t="n"/>
      <c r="C157" s="40" t="inlineStr">
        <is>
          <t>06.2.01.02-0011</t>
        </is>
      </c>
      <c r="D157" s="176" t="inlineStr">
        <is>
          <t>Плитка керамическая глазурованная для внутренней облицовки стен гладкая, белая без завала</t>
        </is>
      </c>
      <c r="E157" s="175" t="inlineStr">
        <is>
          <t>м2</t>
        </is>
      </c>
      <c r="F157" s="175" t="n">
        <v>15.955</v>
      </c>
      <c r="G157" s="180" t="n">
        <v>71.19</v>
      </c>
      <c r="H157" s="180">
        <f>ROUND(F157*G157,2)</f>
        <v/>
      </c>
    </row>
    <row r="158" ht="31.15" customFormat="1" customHeight="1" s="122">
      <c r="A158" s="175" t="n">
        <v>144</v>
      </c>
      <c r="B158" s="175" t="n"/>
      <c r="C158" s="40" t="inlineStr">
        <is>
          <t>02.3.01.02-0018</t>
        </is>
      </c>
      <c r="D158" s="176" t="inlineStr">
        <is>
          <t>Песок природный для строительных: растворов мелкий, обогащенный</t>
        </is>
      </c>
      <c r="E158" s="175" t="inlineStr">
        <is>
          <t>м3</t>
        </is>
      </c>
      <c r="F158" s="175" t="n">
        <v>21.7788023</v>
      </c>
      <c r="G158" s="180" t="n">
        <v>49.53</v>
      </c>
      <c r="H158" s="180">
        <f>ROUND(F158*G158,2)</f>
        <v/>
      </c>
    </row>
    <row r="159" ht="31.15" customFormat="1" customHeight="1" s="122">
      <c r="A159" s="175" t="n">
        <v>145</v>
      </c>
      <c r="B159" s="175" t="n"/>
      <c r="C159" s="40" t="inlineStr">
        <is>
          <t>12.1.01.03-0039</t>
        </is>
      </c>
      <c r="D159" s="176" t="inlineStr">
        <is>
          <t>Пленка подкровельная гидроизоляционная антиконденсатная</t>
        </is>
      </c>
      <c r="E159" s="175" t="inlineStr">
        <is>
          <t>м2</t>
        </is>
      </c>
      <c r="F159" s="175" t="n">
        <v>86.526</v>
      </c>
      <c r="G159" s="180" t="n">
        <v>12.37</v>
      </c>
      <c r="H159" s="180">
        <f>ROUND(F159*G159,2)</f>
        <v/>
      </c>
    </row>
    <row r="160" ht="15.6" customFormat="1" customHeight="1" s="122">
      <c r="A160" s="175" t="n">
        <v>146</v>
      </c>
      <c r="B160" s="175" t="n"/>
      <c r="C160" s="40" t="inlineStr">
        <is>
          <t>04.2.04.01-0011</t>
        </is>
      </c>
      <c r="D160" s="176" t="inlineStr">
        <is>
          <t>Смеси асфальтобетонные тип Бх марка I</t>
        </is>
      </c>
      <c r="E160" s="175" t="inlineStr">
        <is>
          <t>т</t>
        </is>
      </c>
      <c r="F160" s="175" t="n">
        <v>2.175</v>
      </c>
      <c r="G160" s="180" t="n">
        <v>481</v>
      </c>
      <c r="H160" s="180">
        <f>ROUND(F160*G160,2)</f>
        <v/>
      </c>
    </row>
    <row r="161" ht="46.9" customFormat="1" customHeight="1" s="122">
      <c r="A161" s="175" t="n">
        <v>147</v>
      </c>
      <c r="B161" s="175" t="n"/>
      <c r="C161" s="40" t="inlineStr">
        <is>
          <t>24.3.03.05-0036</t>
        </is>
      </c>
      <c r="D161" s="176" t="inlineStr">
        <is>
          <t>Трубы полиэтиленовые гибкие гофрированные тяжелые с протяжкой, номинальный внутренний диаметр 50 мм</t>
        </is>
      </c>
      <c r="E161" s="175" t="inlineStr">
        <is>
          <t>м</t>
        </is>
      </c>
      <c r="F161" s="175" t="n">
        <v>40.8</v>
      </c>
      <c r="G161" s="180" t="n">
        <v>24.89</v>
      </c>
      <c r="H161" s="180">
        <f>ROUND(F161*G161,2)</f>
        <v/>
      </c>
    </row>
    <row r="162" ht="31.15" customFormat="1" customHeight="1" s="122">
      <c r="A162" s="175" t="n">
        <v>148</v>
      </c>
      <c r="B162" s="175" t="n"/>
      <c r="C162" s="40" t="inlineStr">
        <is>
          <t>21.1.06.10-0169</t>
        </is>
      </c>
      <c r="D162" s="176" t="inlineStr">
        <is>
          <t>Кабель силовой с медными жилами ВВГнг(A)-FRLS 3х2,5ок-1000</t>
        </is>
      </c>
      <c r="E162" s="175" t="inlineStr">
        <is>
          <t>1000 м</t>
        </is>
      </c>
      <c r="F162" s="175" t="n">
        <v>0.0408</v>
      </c>
      <c r="G162" s="180" t="n">
        <v>24712.04</v>
      </c>
      <c r="H162" s="180">
        <f>ROUND(F162*G162,2)</f>
        <v/>
      </c>
    </row>
    <row r="163" ht="31.15" customFormat="1" customHeight="1" s="122">
      <c r="A163" s="175" t="n">
        <v>149</v>
      </c>
      <c r="B163" s="175" t="n"/>
      <c r="C163" s="40" t="inlineStr">
        <is>
          <t>21.1.06.01-0001</t>
        </is>
      </c>
      <c r="D163" s="176" t="inlineStr">
        <is>
          <t>Кабель нагревательный двужильный экранированный, мощность 115 Вт, длина 7 м</t>
        </is>
      </c>
      <c r="E163" s="175" t="inlineStr">
        <is>
          <t>компл</t>
        </is>
      </c>
      <c r="F163" s="175" t="n">
        <v>3</v>
      </c>
      <c r="G163" s="180" t="n">
        <v>334.06</v>
      </c>
      <c r="H163" s="180">
        <f>ROUND(F163*G163,2)</f>
        <v/>
      </c>
    </row>
    <row r="164" ht="78" customFormat="1" customHeight="1" s="122">
      <c r="A164" s="175" t="n">
        <v>150</v>
      </c>
      <c r="B164" s="175" t="n"/>
      <c r="C164" s="40" t="inlineStr">
        <is>
          <t>08.4.01.02-0013</t>
        </is>
      </c>
      <c r="D164" s="17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64" s="175" t="inlineStr">
        <is>
          <t>т</t>
        </is>
      </c>
      <c r="F164" s="175" t="n">
        <v>0.1472</v>
      </c>
      <c r="G164" s="180" t="n">
        <v>6800</v>
      </c>
      <c r="H164" s="180">
        <f>ROUND(F164*G164,2)</f>
        <v/>
      </c>
    </row>
    <row r="165" ht="31.15" customFormat="1" customHeight="1" s="122">
      <c r="A165" s="175" t="n">
        <v>151</v>
      </c>
      <c r="B165" s="175" t="n"/>
      <c r="C165" s="40" t="inlineStr">
        <is>
          <t>12.2.05.09-0009</t>
        </is>
      </c>
      <c r="D165" s="176" t="inlineStr">
        <is>
          <t>Пенополистирол экструдированный ТЕХНОНИКОЛЬ XPS CARBON 35-300</t>
        </is>
      </c>
      <c r="E165" s="175" t="inlineStr">
        <is>
          <t>м3</t>
        </is>
      </c>
      <c r="F165" s="175" t="n">
        <v>0.5981300000000001</v>
      </c>
      <c r="G165" s="180" t="n">
        <v>1634.71</v>
      </c>
      <c r="H165" s="180">
        <f>ROUND(F165*G165,2)</f>
        <v/>
      </c>
    </row>
    <row r="166" ht="46.9" customFormat="1" customHeight="1" s="122">
      <c r="A166" s="175" t="n">
        <v>152</v>
      </c>
      <c r="B166" s="175" t="n"/>
      <c r="C166" s="40" t="inlineStr">
        <is>
          <t>Прайс из СД ОП</t>
        </is>
      </c>
      <c r="D166" s="176" t="inlineStr">
        <is>
          <t>Коробка клеммная с 12-ти клеммным блоком WK 4/U, 41 А, IP66,230 В, 50 Гц, RK 0612 T (Счет-договор ООО "ТД ТИНКО" № ЗкН356343 п.4)</t>
        </is>
      </c>
      <c r="E166" s="175" t="inlineStr">
        <is>
          <t>шт.</t>
        </is>
      </c>
      <c r="F166" s="175" t="n">
        <v>1</v>
      </c>
      <c r="G166" s="180" t="n">
        <v>963.77</v>
      </c>
      <c r="H166" s="180">
        <f>ROUND(F166*G166,2)</f>
        <v/>
      </c>
    </row>
    <row r="167" ht="31.15" customFormat="1" customHeight="1" s="122">
      <c r="A167" s="175" t="n">
        <v>153</v>
      </c>
      <c r="B167" s="175" t="n"/>
      <c r="C167" s="40" t="inlineStr">
        <is>
          <t>Прайс из СД ОП</t>
        </is>
      </c>
      <c r="D167" s="176" t="inlineStr">
        <is>
          <t>Перфорированная полоса 65Ц (КП ООО "ГК Терм" №Т-1307 п.20)</t>
        </is>
      </c>
      <c r="E167" s="175" t="inlineStr">
        <is>
          <t>м</t>
        </is>
      </c>
      <c r="F167" s="175" t="n">
        <v>22.5</v>
      </c>
      <c r="G167" s="180" t="n">
        <v>42.55</v>
      </c>
      <c r="H167" s="180">
        <f>ROUND(F167*G167,2)</f>
        <v/>
      </c>
    </row>
    <row r="168" ht="31.15" customFormat="1" customHeight="1" s="122">
      <c r="A168" s="175" t="n">
        <v>154</v>
      </c>
      <c r="B168" s="175" t="n"/>
      <c r="C168" s="40" t="inlineStr">
        <is>
          <t>21.1.06.10-0183</t>
        </is>
      </c>
      <c r="D168" s="176" t="inlineStr">
        <is>
          <t>Кабель силовой с медными жилами ВВГнг(A)-FRLS 4х2,5ок(N)-1000</t>
        </is>
      </c>
      <c r="E168" s="175" t="inlineStr">
        <is>
          <t>1000 м</t>
        </is>
      </c>
      <c r="F168" s="175" t="n">
        <v>0.0306</v>
      </c>
      <c r="G168" s="180" t="n">
        <v>30705.83</v>
      </c>
      <c r="H168" s="180">
        <f>ROUND(F168*G168,2)</f>
        <v/>
      </c>
    </row>
    <row r="169" ht="31.15" customFormat="1" customHeight="1" s="122">
      <c r="A169" s="175" t="n">
        <v>155</v>
      </c>
      <c r="B169" s="175" t="n"/>
      <c r="C169" s="40" t="inlineStr">
        <is>
          <t>20.2.07.06-0011</t>
        </is>
      </c>
      <c r="D169" s="176" t="inlineStr">
        <is>
          <t>Лоток кабельный проволочный, размер 300х50 мм, горячеоцинкованный</t>
        </is>
      </c>
      <c r="E169" s="175" t="inlineStr">
        <is>
          <t>м</t>
        </is>
      </c>
      <c r="F169" s="175" t="n">
        <v>15</v>
      </c>
      <c r="G169" s="180" t="n">
        <v>62.18</v>
      </c>
      <c r="H169" s="180">
        <f>ROUND(F169*G169,2)</f>
        <v/>
      </c>
    </row>
    <row r="170" ht="31.15" customFormat="1" customHeight="1" s="122">
      <c r="A170" s="175" t="n">
        <v>156</v>
      </c>
      <c r="B170" s="175" t="n"/>
      <c r="C170" s="40" t="inlineStr">
        <is>
          <t>21.1.06.09-0161</t>
        </is>
      </c>
      <c r="D170" s="176" t="inlineStr">
        <is>
          <t>Кабель силовой с медными жилами ВВГнг(A)-LS 4х2,5-660</t>
        </is>
      </c>
      <c r="E170" s="175" t="inlineStr">
        <is>
          <t>1000 м</t>
        </is>
      </c>
      <c r="F170" s="175" t="n">
        <v>0.0969</v>
      </c>
      <c r="G170" s="180" t="n">
        <v>9526.1</v>
      </c>
      <c r="H170" s="180">
        <f>ROUND(F170*G170,2)</f>
        <v/>
      </c>
    </row>
    <row r="171" ht="15.6" customFormat="1" customHeight="1" s="122">
      <c r="A171" s="175" t="n">
        <v>157</v>
      </c>
      <c r="B171" s="175" t="n"/>
      <c r="C171" s="40" t="inlineStr">
        <is>
          <t>20.5.04.07-0048</t>
        </is>
      </c>
      <c r="D171" s="176" t="inlineStr">
        <is>
          <t>Зажим соединительный СВС-150-3</t>
        </is>
      </c>
      <c r="E171" s="175" t="inlineStr">
        <is>
          <t>шт</t>
        </is>
      </c>
      <c r="F171" s="175" t="n">
        <v>24</v>
      </c>
      <c r="G171" s="180" t="n">
        <v>38.16</v>
      </c>
      <c r="H171" s="180">
        <f>ROUND(F171*G171,2)</f>
        <v/>
      </c>
    </row>
    <row r="172" ht="31.15" customFormat="1" customHeight="1" s="122">
      <c r="A172" s="175" t="n">
        <v>158</v>
      </c>
      <c r="B172" s="175" t="n"/>
      <c r="C172" s="40" t="inlineStr">
        <is>
          <t>08.4.03.03-0003</t>
        </is>
      </c>
      <c r="D172" s="176" t="inlineStr">
        <is>
          <t>Сталь арматурная рифленая свариваемая, класс А500С, диаметр 10 мм</t>
        </is>
      </c>
      <c r="E172" s="175" t="inlineStr">
        <is>
          <t>т</t>
        </is>
      </c>
      <c r="F172" s="175" t="n">
        <v>0.14963</v>
      </c>
      <c r="G172" s="180" t="n">
        <v>5802.77</v>
      </c>
      <c r="H172" s="180">
        <f>ROUND(F172*G172,2)</f>
        <v/>
      </c>
    </row>
    <row r="173" ht="15.6" customFormat="1" customHeight="1" s="122">
      <c r="A173" s="175" t="n">
        <v>159</v>
      </c>
      <c r="B173" s="175" t="n"/>
      <c r="C173" s="40" t="inlineStr">
        <is>
          <t>02.3.01.02-1012</t>
        </is>
      </c>
      <c r="D173" s="176" t="inlineStr">
        <is>
          <t>Песок природный II класс, средний, круглые сита</t>
        </is>
      </c>
      <c r="E173" s="175" t="inlineStr">
        <is>
          <t>м3</t>
        </is>
      </c>
      <c r="F173" s="175" t="n">
        <v>14.304116</v>
      </c>
      <c r="G173" s="180" t="n">
        <v>59.99</v>
      </c>
      <c r="H173" s="180">
        <f>ROUND(F173*G173,2)</f>
        <v/>
      </c>
    </row>
    <row r="174" ht="15.6" customFormat="1" customHeight="1" s="122">
      <c r="A174" s="175" t="n">
        <v>160</v>
      </c>
      <c r="B174" s="175" t="n"/>
      <c r="C174" s="40" t="inlineStr">
        <is>
          <t>06.2.05.03-1002</t>
        </is>
      </c>
      <c r="D174" s="176" t="inlineStr">
        <is>
          <t>Плитка керамогранитная, размер 400х400х9 мм</t>
        </is>
      </c>
      <c r="E174" s="175" t="inlineStr">
        <is>
          <t>м2</t>
        </is>
      </c>
      <c r="F174" s="175" t="n">
        <v>12.8826</v>
      </c>
      <c r="G174" s="180" t="n">
        <v>65.73</v>
      </c>
      <c r="H174" s="180">
        <f>ROUND(F174*G174,2)</f>
        <v/>
      </c>
    </row>
    <row r="175" ht="15.6" customFormat="1" customHeight="1" s="122">
      <c r="A175" s="175" t="n">
        <v>161</v>
      </c>
      <c r="B175" s="175" t="n"/>
      <c r="C175" s="40" t="inlineStr">
        <is>
          <t>Прайс из СД ОП</t>
        </is>
      </c>
      <c r="D175" s="176" t="inlineStr">
        <is>
          <t>Комплект Т-Н (КП ООО "ГК Терм" №Т-1307 п.6)</t>
        </is>
      </c>
      <c r="E175" s="175" t="inlineStr">
        <is>
          <t>шт.</t>
        </is>
      </c>
      <c r="F175" s="175" t="n">
        <v>2</v>
      </c>
      <c r="G175" s="180" t="n">
        <v>399.26</v>
      </c>
      <c r="H175" s="180">
        <f>ROUND(F175*G175,2)</f>
        <v/>
      </c>
    </row>
    <row r="176" ht="62.45" customFormat="1" customHeight="1" s="122">
      <c r="A176" s="175" t="n">
        <v>162</v>
      </c>
      <c r="B176" s="175" t="n"/>
      <c r="C176" s="40" t="inlineStr">
        <is>
          <t>Прайс из СД ОП</t>
        </is>
      </c>
      <c r="D176" s="176" t="inlineStr">
        <is>
          <t>Смеситель для умывальника центральный набортный, См-УмДЦБА излив с аэратором, ГОСТ 25809-96 (Счет ООО Сантехкомплект №9166539_SA)</t>
        </is>
      </c>
      <c r="E176" s="175" t="inlineStr">
        <is>
          <t>шт</t>
        </is>
      </c>
      <c r="F176" s="175" t="n">
        <v>1</v>
      </c>
      <c r="G176" s="180" t="n">
        <v>769.1</v>
      </c>
      <c r="H176" s="180">
        <f>ROUND(F176*G176,2)</f>
        <v/>
      </c>
    </row>
    <row r="177" ht="31.15" customFormat="1" customHeight="1" s="122">
      <c r="A177" s="175" t="n">
        <v>163</v>
      </c>
      <c r="B177" s="175" t="n"/>
      <c r="C177" s="40" t="inlineStr">
        <is>
          <t>12.1.01.05-0026</t>
        </is>
      </c>
      <c r="D177" s="176" t="inlineStr">
        <is>
          <t>Хомут для труб металлический для водосточных систем, окрашенный, диаметр 100 мм</t>
        </is>
      </c>
      <c r="E177" s="175" t="inlineStr">
        <is>
          <t>шт</t>
        </is>
      </c>
      <c r="F177" s="175" t="n">
        <v>6</v>
      </c>
      <c r="G177" s="180" t="n">
        <v>126.21</v>
      </c>
      <c r="H177" s="180">
        <f>ROUND(F177*G177,2)</f>
        <v/>
      </c>
    </row>
    <row r="178" ht="31.15" customFormat="1" customHeight="1" s="122">
      <c r="A178" s="175" t="n">
        <v>164</v>
      </c>
      <c r="B178" s="175" t="n"/>
      <c r="C178" s="40" t="inlineStr">
        <is>
          <t>Прайс из СД ОП</t>
        </is>
      </c>
      <c r="D178" s="176" t="inlineStr">
        <is>
          <t>Коробка соединительная TERMBOX 100 (КП ООО "ГК Терм" №Т-1307 п.10)</t>
        </is>
      </c>
      <c r="E178" s="175" t="inlineStr">
        <is>
          <t>шт.</t>
        </is>
      </c>
      <c r="F178" s="175" t="n">
        <v>2</v>
      </c>
      <c r="G178" s="180" t="n">
        <v>376.93</v>
      </c>
      <c r="H178" s="180">
        <f>ROUND(F178*G178,2)</f>
        <v/>
      </c>
    </row>
    <row r="179" ht="46.9" customFormat="1" customHeight="1" s="122">
      <c r="A179" s="175" t="n">
        <v>165</v>
      </c>
      <c r="B179" s="175" t="n"/>
      <c r="C179" s="40" t="inlineStr">
        <is>
          <t>03.2.01.05-0006</t>
        </is>
      </c>
      <c r="D179" s="176" t="inlineStr">
        <is>
          <t>Шлакопортландцемент общестроительного и специального назначения М500 ШПЦ (ЦЕМ III 42,5)</t>
        </is>
      </c>
      <c r="E179" s="175" t="inlineStr">
        <is>
          <t>т</t>
        </is>
      </c>
      <c r="F179" s="175" t="n">
        <v>1.856664</v>
      </c>
      <c r="G179" s="180" t="n">
        <v>392</v>
      </c>
      <c r="H179" s="180">
        <f>ROUND(F179*G179,2)</f>
        <v/>
      </c>
    </row>
    <row r="180" ht="31.15" customFormat="1" customHeight="1" s="122">
      <c r="A180" s="175" t="n">
        <v>166</v>
      </c>
      <c r="B180" s="175" t="n"/>
      <c r="C180" s="40" t="inlineStr">
        <is>
          <t>09.4.03.11-0081</t>
        </is>
      </c>
      <c r="D180" s="176" t="inlineStr">
        <is>
          <t>Нащельники и детали обрамления из алюминиевых сплавов</t>
        </is>
      </c>
      <c r="E180" s="175" t="inlineStr">
        <is>
          <t>т</t>
        </is>
      </c>
      <c r="F180" s="175" t="n">
        <v>0.0142</v>
      </c>
      <c r="G180" s="180" t="n">
        <v>51099</v>
      </c>
      <c r="H180" s="180">
        <f>ROUND(F180*G180,2)</f>
        <v/>
      </c>
    </row>
    <row r="181" ht="46.9" customFormat="1" customHeight="1" s="122">
      <c r="A181" s="175" t="n">
        <v>167</v>
      </c>
      <c r="B181" s="175" t="n"/>
      <c r="C181" s="40" t="inlineStr">
        <is>
          <t>24.3.03.02-0002</t>
        </is>
      </c>
      <c r="D181" s="176" t="inlineStr">
        <is>
          <t>Блок трубопровода полиэтиленовый для систем водоотведения из труб высокой плотности, диаметр 110 мм, с гильзами</t>
        </is>
      </c>
      <c r="E181" s="175" t="inlineStr">
        <is>
          <t>м</t>
        </is>
      </c>
      <c r="F181" s="175" t="n">
        <v>10.193</v>
      </c>
      <c r="G181" s="180" t="n">
        <v>70.40000000000001</v>
      </c>
      <c r="H181" s="180">
        <f>ROUND(F181*G181,2)</f>
        <v/>
      </c>
    </row>
    <row r="182" ht="15.6" customFormat="1" customHeight="1" s="122">
      <c r="A182" s="175" t="n">
        <v>168</v>
      </c>
      <c r="B182" s="175" t="n"/>
      <c r="C182" s="40" t="inlineStr">
        <is>
          <t>12.1.02.08-0031</t>
        </is>
      </c>
      <c r="D182" s="176" t="inlineStr">
        <is>
          <t>Бикрост: ТКП</t>
        </is>
      </c>
      <c r="E182" s="175" t="inlineStr">
        <is>
          <t>м2</t>
        </is>
      </c>
      <c r="F182" s="175" t="n">
        <v>54.2752</v>
      </c>
      <c r="G182" s="180" t="n">
        <v>13.14</v>
      </c>
      <c r="H182" s="180">
        <f>ROUND(F182*G182,2)</f>
        <v/>
      </c>
    </row>
    <row r="183" ht="31.15" customFormat="1" customHeight="1" s="122">
      <c r="A183" s="175" t="n">
        <v>169</v>
      </c>
      <c r="B183" s="175" t="n"/>
      <c r="C183" s="40" t="inlineStr">
        <is>
          <t>Прайс из СД ОП</t>
        </is>
      </c>
      <c r="D183" s="176" t="inlineStr">
        <is>
          <t>Угол внутренний изменяемый NIAV (КП ООО "Энергопром" № 00284662 п.101)</t>
        </is>
      </c>
      <c r="E183" s="175" t="inlineStr">
        <is>
          <t>шт.</t>
        </is>
      </c>
      <c r="F183" s="175" t="n">
        <v>4</v>
      </c>
      <c r="G183" s="180" t="n">
        <v>172.29</v>
      </c>
      <c r="H183" s="180">
        <f>ROUND(F183*G183,2)</f>
        <v/>
      </c>
    </row>
    <row r="184" ht="31.15" customFormat="1" customHeight="1" s="122">
      <c r="A184" s="175" t="n">
        <v>170</v>
      </c>
      <c r="B184" s="175" t="n"/>
      <c r="C184" s="40" t="inlineStr">
        <is>
          <t>Прайс из СД ОП</t>
        </is>
      </c>
      <c r="D184" s="176" t="inlineStr">
        <is>
          <t>Металлорукав в ПВХ-оболочке диаметром 25 мм МРПИнг 25 (КП НПО "Стройдорпроект" № 28)</t>
        </is>
      </c>
      <c r="E184" s="175" t="inlineStr">
        <is>
          <t>м</t>
        </is>
      </c>
      <c r="F184" s="175" t="n">
        <v>30.9</v>
      </c>
      <c r="G184" s="180" t="n">
        <v>21.44</v>
      </c>
      <c r="H184" s="180">
        <f>ROUND(F184*G184,2)</f>
        <v/>
      </c>
    </row>
    <row r="185" ht="46.9" customFormat="1" customHeight="1" s="122">
      <c r="A185" s="175" t="n">
        <v>171</v>
      </c>
      <c r="B185" s="175" t="n"/>
      <c r="C185" s="40" t="inlineStr">
        <is>
          <t>08.4.03.03-0031</t>
        </is>
      </c>
      <c r="D185" s="176" t="inlineStr">
        <is>
          <t>Сталь арматурная, горячекатаная, периодического профиля, класс А-III, диаметр 10 мм</t>
        </is>
      </c>
      <c r="E185" s="175" t="inlineStr">
        <is>
          <t>т</t>
        </is>
      </c>
      <c r="F185" s="175" t="n">
        <v>0.0808</v>
      </c>
      <c r="G185" s="180" t="n">
        <v>8014.15</v>
      </c>
      <c r="H185" s="180">
        <f>ROUND(F185*G185,2)</f>
        <v/>
      </c>
    </row>
    <row r="186" ht="31.15" customFormat="1" customHeight="1" s="122">
      <c r="A186" s="175" t="n">
        <v>172</v>
      </c>
      <c r="B186" s="175" t="n"/>
      <c r="C186" s="40" t="inlineStr">
        <is>
          <t>Прайс из СД ОП</t>
        </is>
      </c>
      <c r="D186" s="176" t="inlineStr">
        <is>
          <t>Зажим крепежный НРБ.25/1 (КП ООО "Стандарт-электрик" № СЭЕR-048230 п.36)</t>
        </is>
      </c>
      <c r="E186" s="175" t="inlineStr">
        <is>
          <t>шт.</t>
        </is>
      </c>
      <c r="F186" s="175" t="n">
        <v>54</v>
      </c>
      <c r="G186" s="180" t="n">
        <v>11.98</v>
      </c>
      <c r="H186" s="180">
        <f>ROUND(F186*G186,2)</f>
        <v/>
      </c>
    </row>
    <row r="187" ht="46.9" customFormat="1" customHeight="1" s="122">
      <c r="A187" s="175" t="n">
        <v>173</v>
      </c>
      <c r="B187" s="175" t="n"/>
      <c r="C187" s="40" t="inlineStr">
        <is>
          <t>18.1.07.01-1004</t>
        </is>
      </c>
      <c r="D187" s="176" t="inlineStr">
        <is>
          <t>Клапан редукционный бронзовый для воды, номинальное давление 1,6 МПа (16 кгс/см2), номинальный диаметр 25 мм</t>
        </is>
      </c>
      <c r="E187" s="175" t="inlineStr">
        <is>
          <t>шт</t>
        </is>
      </c>
      <c r="F187" s="175" t="n">
        <v>1</v>
      </c>
      <c r="G187" s="180" t="n">
        <v>645.83</v>
      </c>
      <c r="H187" s="180">
        <f>ROUND(F187*G187,2)</f>
        <v/>
      </c>
    </row>
    <row r="188" ht="15.6" customFormat="1" customHeight="1" s="122">
      <c r="A188" s="175" t="n">
        <v>174</v>
      </c>
      <c r="B188" s="175" t="n"/>
      <c r="C188" s="40" t="inlineStr">
        <is>
          <t>14.4.01.01-0003</t>
        </is>
      </c>
      <c r="D188" s="176" t="inlineStr">
        <is>
          <t>Грунтовка ГФ-021</t>
        </is>
      </c>
      <c r="E188" s="175" t="inlineStr">
        <is>
          <t>т</t>
        </is>
      </c>
      <c r="F188" s="175" t="n">
        <v>0.0410292</v>
      </c>
      <c r="G188" s="180" t="n">
        <v>15620</v>
      </c>
      <c r="H188" s="180">
        <f>ROUND(F188*G188,2)</f>
        <v/>
      </c>
    </row>
    <row r="189" ht="31.15" customFormat="1" customHeight="1" s="122">
      <c r="A189" s="175" t="n">
        <v>175</v>
      </c>
      <c r="B189" s="175" t="n"/>
      <c r="C189" s="40" t="inlineStr">
        <is>
          <t>Прайс из СД ОП</t>
        </is>
      </c>
      <c r="D189" s="176" t="inlineStr">
        <is>
          <t>Консоль МL-30 L=300 мм FC34108 (КП ООО "Стандарт-электрик" № СЭЕR-048230 п.30)</t>
        </is>
      </c>
      <c r="E189" s="175" t="inlineStr">
        <is>
          <t>шт.</t>
        </is>
      </c>
      <c r="F189" s="175" t="n">
        <v>3</v>
      </c>
      <c r="G189" s="180" t="n">
        <v>210.22</v>
      </c>
      <c r="H189" s="180">
        <f>ROUND(F189*G189,2)</f>
        <v/>
      </c>
    </row>
    <row r="190" ht="31.15" customFormat="1" customHeight="1" s="122">
      <c r="A190" s="175" t="n">
        <v>176</v>
      </c>
      <c r="B190" s="175" t="n"/>
      <c r="C190" s="40" t="inlineStr">
        <is>
          <t>14.1.06.02-0001</t>
        </is>
      </c>
      <c r="D190" s="176" t="inlineStr">
        <is>
          <t>Клей для облицовочных работ водостойкий (сухая смесь)</t>
        </is>
      </c>
      <c r="E190" s="175" t="inlineStr">
        <is>
          <t>т</t>
        </is>
      </c>
      <c r="F190" s="175" t="n">
        <v>0.14012</v>
      </c>
      <c r="G190" s="180" t="n">
        <v>4316</v>
      </c>
      <c r="H190" s="180">
        <f>ROUND(F190*G190,2)</f>
        <v/>
      </c>
    </row>
    <row r="191" ht="31.15" customFormat="1" customHeight="1" s="122">
      <c r="A191" s="175" t="n">
        <v>177</v>
      </c>
      <c r="B191" s="175" t="n"/>
      <c r="C191" s="40" t="inlineStr">
        <is>
          <t>19.1.01.03-0071</t>
        </is>
      </c>
      <c r="D191" s="176" t="inlineStr">
        <is>
          <t>Воздуховоды из оцинкованной стали, толщина 0,5 мм, диаметр до 200 мм</t>
        </is>
      </c>
      <c r="E191" s="175" t="inlineStr">
        <is>
          <t>м2</t>
        </is>
      </c>
      <c r="F191" s="175" t="n">
        <v>5.8</v>
      </c>
      <c r="G191" s="180" t="n">
        <v>96.29000000000001</v>
      </c>
      <c r="H191" s="180">
        <f>ROUND(F191*G191,2)</f>
        <v/>
      </c>
    </row>
    <row r="192" ht="31.15" customFormat="1" customHeight="1" s="122">
      <c r="A192" s="175" t="n">
        <v>178</v>
      </c>
      <c r="B192" s="175" t="n"/>
      <c r="C192" s="40" t="inlineStr">
        <is>
          <t>20.2.06.02-0004</t>
        </is>
      </c>
      <c r="D192" s="176" t="inlineStr">
        <is>
          <t>Кронштейн к потолку для лотка PNK: 100, длина 450 мм</t>
        </is>
      </c>
      <c r="E192" s="175" t="inlineStr">
        <is>
          <t>шт</t>
        </is>
      </c>
      <c r="F192" s="175" t="n">
        <v>22</v>
      </c>
      <c r="G192" s="180" t="n">
        <v>25.29</v>
      </c>
      <c r="H192" s="180">
        <f>ROUND(F192*G192,2)</f>
        <v/>
      </c>
    </row>
    <row r="193" ht="62.45" customFormat="1" customHeight="1" s="122">
      <c r="A193" s="175" t="n">
        <v>179</v>
      </c>
      <c r="B193" s="175" t="n"/>
      <c r="C193" s="40" t="inlineStr">
        <is>
          <t>07.2.06.03-0116</t>
        </is>
      </c>
      <c r="D193" s="176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E193" s="175" t="inlineStr">
        <is>
          <t>м</t>
        </is>
      </c>
      <c r="F193" s="175" t="n">
        <v>80.35852</v>
      </c>
      <c r="G193" s="180" t="n">
        <v>6.91</v>
      </c>
      <c r="H193" s="180">
        <f>ROUND(F193*G193,2)</f>
        <v/>
      </c>
    </row>
    <row r="194" ht="15.6" customFormat="1" customHeight="1" s="122">
      <c r="A194" s="175" t="n">
        <v>180</v>
      </c>
      <c r="B194" s="175" t="n"/>
      <c r="C194" s="40" t="inlineStr">
        <is>
          <t>08.4.02.01-0021</t>
        </is>
      </c>
      <c r="D194" s="176" t="inlineStr">
        <is>
          <t>Сетка арматурная сварная</t>
        </is>
      </c>
      <c r="E194" s="175" t="inlineStr">
        <is>
          <t>т</t>
        </is>
      </c>
      <c r="F194" s="175" t="n">
        <v>0.0756</v>
      </c>
      <c r="G194" s="180" t="n">
        <v>7200</v>
      </c>
      <c r="H194" s="180">
        <f>ROUND(F194*G194,2)</f>
        <v/>
      </c>
    </row>
    <row r="195" ht="31.15" customFormat="1" customHeight="1" s="122">
      <c r="A195" s="175" t="n">
        <v>181</v>
      </c>
      <c r="B195" s="175" t="n"/>
      <c r="C195" s="40" t="inlineStr">
        <is>
          <t>07.2.07.13-0061</t>
        </is>
      </c>
      <c r="D195" s="176" t="inlineStr">
        <is>
          <t>Конструкции стальные нащельников и деталей обрамления</t>
        </is>
      </c>
      <c r="E195" s="175" t="inlineStr">
        <is>
          <t>т</t>
        </is>
      </c>
      <c r="F195" s="175" t="n">
        <v>0.0494941</v>
      </c>
      <c r="G195" s="180" t="n">
        <v>10898.65</v>
      </c>
      <c r="H195" s="180">
        <f>ROUND(F195*G195,2)</f>
        <v/>
      </c>
    </row>
    <row r="196" ht="31.15" customFormat="1" customHeight="1" s="122">
      <c r="A196" s="175" t="n">
        <v>182</v>
      </c>
      <c r="B196" s="175" t="n"/>
      <c r="C196" s="40" t="inlineStr">
        <is>
          <t>07.2.07.04-0007</t>
        </is>
      </c>
      <c r="D196" s="176" t="inlineStr">
        <is>
          <t>Конструкции стальные индивидуальные решетчатые сварные, масса до 0,1 т</t>
        </is>
      </c>
      <c r="E196" s="175" t="inlineStr">
        <is>
          <t>т</t>
        </is>
      </c>
      <c r="F196" s="175" t="n">
        <v>0.045</v>
      </c>
      <c r="G196" s="180" t="n">
        <v>11500</v>
      </c>
      <c r="H196" s="180">
        <f>ROUND(F196*G196,2)</f>
        <v/>
      </c>
    </row>
    <row r="197" ht="31.15" customFormat="1" customHeight="1" s="122">
      <c r="A197" s="175" t="n">
        <v>183</v>
      </c>
      <c r="B197" s="175" t="n"/>
      <c r="C197" s="40" t="inlineStr">
        <is>
          <t>19.2.03.02-0049</t>
        </is>
      </c>
      <c r="D197" s="176" t="inlineStr">
        <is>
          <t>Решетки вентиляционные алюминиевые "АРКТОС" типа: АЛР, размером 200х100 мм</t>
        </is>
      </c>
      <c r="E197" s="175" t="inlineStr">
        <is>
          <t>шт</t>
        </is>
      </c>
      <c r="F197" s="175" t="n">
        <v>4</v>
      </c>
      <c r="G197" s="180" t="n">
        <v>126.59</v>
      </c>
      <c r="H197" s="180">
        <f>ROUND(F197*G197,2)</f>
        <v/>
      </c>
    </row>
    <row r="198" ht="31.15" customFormat="1" customHeight="1" s="122">
      <c r="A198" s="175" t="n">
        <v>184</v>
      </c>
      <c r="B198" s="175" t="n"/>
      <c r="C198" s="40" t="inlineStr">
        <is>
          <t>01.7.04.07-0003</t>
        </is>
      </c>
      <c r="D198" s="176" t="inlineStr">
        <is>
          <t>Комплект скобяных изделий для блоков входных дверей в помещение однопольных</t>
        </is>
      </c>
      <c r="E198" s="175" t="inlineStr">
        <is>
          <t>компл</t>
        </is>
      </c>
      <c r="F198" s="175" t="n">
        <v>5</v>
      </c>
      <c r="G198" s="180" t="n">
        <v>94.68000000000001</v>
      </c>
      <c r="H198" s="180">
        <f>ROUND(F198*G198,2)</f>
        <v/>
      </c>
    </row>
    <row r="199" ht="15.6" customFormat="1" customHeight="1" s="122">
      <c r="A199" s="175" t="n">
        <v>185</v>
      </c>
      <c r="B199" s="175" t="n"/>
      <c r="C199" s="40" t="inlineStr">
        <is>
          <t>19.2.03.09-0011</t>
        </is>
      </c>
      <c r="D199" s="176" t="inlineStr">
        <is>
          <t>Решетки для приямков стальные</t>
        </is>
      </c>
      <c r="E199" s="175" t="inlineStr">
        <is>
          <t>т</t>
        </is>
      </c>
      <c r="F199" s="175" t="n">
        <v>0.0592</v>
      </c>
      <c r="G199" s="180" t="n">
        <v>7932.6</v>
      </c>
      <c r="H199" s="180">
        <f>ROUND(F199*G199,2)</f>
        <v/>
      </c>
    </row>
    <row r="200" ht="31.15" customFormat="1" customHeight="1" s="122">
      <c r="A200" s="175" t="n">
        <v>186</v>
      </c>
      <c r="B200" s="175" t="n"/>
      <c r="C200" s="40" t="inlineStr">
        <is>
          <t>01.7.06.08-0021</t>
        </is>
      </c>
      <c r="D200" s="176" t="inlineStr">
        <is>
          <t>Наклейка предупредительная LAB-ETL-R «Осторожно! Электрообогрев!»</t>
        </is>
      </c>
      <c r="E200" s="175" t="inlineStr">
        <is>
          <t>100 шт</t>
        </is>
      </c>
      <c r="F200" s="175" t="n">
        <v>0.23</v>
      </c>
      <c r="G200" s="180" t="n">
        <v>2038.25</v>
      </c>
      <c r="H200" s="180">
        <f>ROUND(F200*G200,2)</f>
        <v/>
      </c>
    </row>
    <row r="201" ht="31.15" customFormat="1" customHeight="1" s="122">
      <c r="A201" s="175" t="n">
        <v>187</v>
      </c>
      <c r="B201" s="175" t="n"/>
      <c r="C201" s="40" t="inlineStr">
        <is>
          <t>08.4.02.06-0002</t>
        </is>
      </c>
      <c r="D201" s="176" t="inlineStr">
        <is>
          <t>Сетка сварная из холоднотянутой проволоки 3 мм</t>
        </is>
      </c>
      <c r="E201" s="175" t="inlineStr">
        <is>
          <t>т</t>
        </is>
      </c>
      <c r="F201" s="175" t="n">
        <v>0.04773</v>
      </c>
      <c r="G201" s="180" t="n">
        <v>9800.07</v>
      </c>
      <c r="H201" s="180">
        <f>ROUND(F201*G201,2)</f>
        <v/>
      </c>
    </row>
    <row r="202" ht="15.6" customFormat="1" customHeight="1" s="122">
      <c r="A202" s="175" t="n">
        <v>188</v>
      </c>
      <c r="B202" s="175" t="n"/>
      <c r="C202" s="40" t="inlineStr">
        <is>
          <t>08.1.02.11-0013</t>
        </is>
      </c>
      <c r="D202" s="176" t="inlineStr">
        <is>
          <t>Поковки оцинкованные, масса 2,825 кг</t>
        </is>
      </c>
      <c r="E202" s="175" t="inlineStr">
        <is>
          <t>т</t>
        </is>
      </c>
      <c r="F202" s="175" t="n">
        <v>0.0583726</v>
      </c>
      <c r="G202" s="180" t="n">
        <v>7977</v>
      </c>
      <c r="H202" s="180">
        <f>ROUND(F202*G202,2)</f>
        <v/>
      </c>
    </row>
    <row r="203" ht="15.6" customFormat="1" customHeight="1" s="122">
      <c r="A203" s="175" t="n">
        <v>189</v>
      </c>
      <c r="B203" s="175" t="n"/>
      <c r="C203" s="40" t="inlineStr">
        <is>
          <t>02.2.05.04-1777</t>
        </is>
      </c>
      <c r="D203" s="176" t="inlineStr">
        <is>
          <t>Щебень М 800, фракция 20-40 мм, группа 2</t>
        </is>
      </c>
      <c r="E203" s="175" t="inlineStr">
        <is>
          <t>м3</t>
        </is>
      </c>
      <c r="F203" s="175" t="n">
        <v>4.2</v>
      </c>
      <c r="G203" s="180" t="n">
        <v>108.4</v>
      </c>
      <c r="H203" s="180">
        <f>ROUND(F203*G203,2)</f>
        <v/>
      </c>
    </row>
    <row r="204" ht="46.9" customFormat="1" customHeight="1" s="122">
      <c r="A204" s="175" t="n">
        <v>190</v>
      </c>
      <c r="B204" s="175" t="n"/>
      <c r="C204" s="40" t="inlineStr">
        <is>
          <t>12.1.03.09-1008</t>
        </is>
      </c>
      <c r="D204" s="176" t="inlineStr">
        <is>
          <t>Элемент вентиляционный нижней защитной пленки, из ПВХ, длина 360 мм, ширина 120 мм, высота 20 мм</t>
        </is>
      </c>
      <c r="E204" s="175" t="inlineStr">
        <is>
          <t>шт</t>
        </is>
      </c>
      <c r="F204" s="175" t="n">
        <v>15.048</v>
      </c>
      <c r="G204" s="180" t="n">
        <v>30.22</v>
      </c>
      <c r="H204" s="180">
        <f>ROUND(F204*G204,2)</f>
        <v/>
      </c>
    </row>
    <row r="205" ht="31.15" customFormat="1" customHeight="1" s="122">
      <c r="A205" s="175" t="n">
        <v>191</v>
      </c>
      <c r="B205" s="175" t="n"/>
      <c r="C205" s="40" t="inlineStr">
        <is>
          <t>08.3.07.01-0071</t>
        </is>
      </c>
      <c r="D205" s="176" t="inlineStr">
        <is>
          <t>Прокат полосовой, горячекатаный, марка стали ВСт3кп, размер 5х40 мм</t>
        </is>
      </c>
      <c r="E205" s="175" t="inlineStr">
        <is>
          <t>т</t>
        </is>
      </c>
      <c r="F205" s="175" t="n">
        <v>0.0785</v>
      </c>
      <c r="G205" s="180" t="n">
        <v>5763</v>
      </c>
      <c r="H205" s="180">
        <f>ROUND(F205*G205,2)</f>
        <v/>
      </c>
    </row>
    <row r="206" ht="31.15" customFormat="1" customHeight="1" s="122">
      <c r="A206" s="175" t="n">
        <v>192</v>
      </c>
      <c r="B206" s="175" t="n"/>
      <c r="C206" s="40" t="inlineStr">
        <is>
          <t>01.7.15.07-0132</t>
        </is>
      </c>
      <c r="D206" s="176" t="inlineStr">
        <is>
          <t>Дюбели распорные с металлическим стержнем, размер 10х150 мм</t>
        </is>
      </c>
      <c r="E206" s="175" t="inlineStr">
        <is>
          <t>10 шт</t>
        </is>
      </c>
      <c r="F206" s="175" t="n">
        <v>66.3</v>
      </c>
      <c r="G206" s="180" t="n">
        <v>6.62</v>
      </c>
      <c r="H206" s="180">
        <f>ROUND(F206*G206,2)</f>
        <v/>
      </c>
    </row>
    <row r="207" ht="31.15" customFormat="1" customHeight="1" s="122">
      <c r="A207" s="175" t="n">
        <v>193</v>
      </c>
      <c r="B207" s="175" t="n"/>
      <c r="C207" s="40" t="inlineStr">
        <is>
          <t>Прайс из СД ОП</t>
        </is>
      </c>
      <c r="D207" s="176" t="inlineStr">
        <is>
          <t>Клемма заземления лотка FC37302 (КП ООО "Стандарт-электрик" № СЭЕR-048230 п.32)</t>
        </is>
      </c>
      <c r="E207" s="175" t="inlineStr">
        <is>
          <t>шт.</t>
        </is>
      </c>
      <c r="F207" s="175" t="n">
        <v>4</v>
      </c>
      <c r="G207" s="180" t="n">
        <v>109.52</v>
      </c>
      <c r="H207" s="180">
        <f>ROUND(F207*G207,2)</f>
        <v/>
      </c>
    </row>
    <row r="208" ht="31.15" customFormat="1" customHeight="1" s="122">
      <c r="A208" s="175" t="n">
        <v>194</v>
      </c>
      <c r="B208" s="175" t="n"/>
      <c r="C208" s="40" t="inlineStr">
        <is>
          <t>Прайс из СД ОП</t>
        </is>
      </c>
      <c r="D208" s="176" t="inlineStr">
        <is>
          <t>Комплект заделок TERM (КП ГК "Терм" № Т-253 п.4)</t>
        </is>
      </c>
      <c r="E208" s="175" t="inlineStr">
        <is>
          <t>шт.</t>
        </is>
      </c>
      <c r="F208" s="175" t="n">
        <v>4</v>
      </c>
      <c r="G208" s="180" t="n">
        <v>109.38</v>
      </c>
      <c r="H208" s="180">
        <f>ROUND(F208*G208,2)</f>
        <v/>
      </c>
    </row>
    <row r="209" ht="31.15" customFormat="1" customHeight="1" s="122">
      <c r="A209" s="175" t="n">
        <v>195</v>
      </c>
      <c r="B209" s="175" t="n"/>
      <c r="C209" s="40" t="inlineStr">
        <is>
          <t>Прайс из СД ОП</t>
        </is>
      </c>
      <c r="D209" s="176" t="inlineStr">
        <is>
          <t>Т-образный отвод NTAN  (КП ООО "Энергопром" № 00284662 п.102)</t>
        </is>
      </c>
      <c r="E209" s="175" t="inlineStr">
        <is>
          <t>шт.</t>
        </is>
      </c>
      <c r="F209" s="175" t="n">
        <v>4</v>
      </c>
      <c r="G209" s="180" t="n">
        <v>108.69</v>
      </c>
      <c r="H209" s="180">
        <f>ROUND(F209*G209,2)</f>
        <v/>
      </c>
    </row>
    <row r="210" ht="31.15" customFormat="1" customHeight="1" s="122">
      <c r="A210" s="175" t="n">
        <v>196</v>
      </c>
      <c r="B210" s="175" t="n"/>
      <c r="C210" s="40" t="inlineStr">
        <is>
          <t>04.3.01.12-0111</t>
        </is>
      </c>
      <c r="D210" s="176" t="inlineStr">
        <is>
          <t>Раствор готовый отделочный тяжелый, цементно-известковый, состав 1:1:6</t>
        </is>
      </c>
      <c r="E210" s="175" t="inlineStr">
        <is>
          <t>м3</t>
        </is>
      </c>
      <c r="F210" s="175" t="n">
        <v>0.8121808</v>
      </c>
      <c r="G210" s="180" t="n">
        <v>517.91</v>
      </c>
      <c r="H210" s="180">
        <f>ROUND(F210*G210,2)</f>
        <v/>
      </c>
    </row>
    <row r="211" ht="46.9" customFormat="1" customHeight="1" s="122">
      <c r="A211" s="175" t="n">
        <v>197</v>
      </c>
      <c r="B211" s="175" t="n"/>
      <c r="C211" s="40" t="inlineStr">
        <is>
          <t>06.2.02.01-0071</t>
        </is>
      </c>
      <c r="D211" s="176" t="inlineStr">
        <is>
          <t>Плитка керамическая неглазурованная для полов гладкая, одноцветная с красителем квадратная и прямоугольная</t>
        </is>
      </c>
      <c r="E211" s="175" t="inlineStr">
        <is>
          <t>м2</t>
        </is>
      </c>
      <c r="F211" s="175" t="n">
        <v>6.0588</v>
      </c>
      <c r="G211" s="180" t="n">
        <v>67.8</v>
      </c>
      <c r="H211" s="180">
        <f>ROUND(F211*G211,2)</f>
        <v/>
      </c>
    </row>
    <row r="212" ht="31.15" customFormat="1" customHeight="1" s="122">
      <c r="A212" s="175" t="n">
        <v>198</v>
      </c>
      <c r="B212" s="175" t="n"/>
      <c r="C212" s="40" t="inlineStr">
        <is>
          <t>Прайс из СД ОП</t>
        </is>
      </c>
      <c r="D212" s="176" t="inlineStr">
        <is>
          <t>Устройство ввода под теплоизоляцию TERM LEK/U (КП ООО "ГК Терм" №Т-1307 п.15)</t>
        </is>
      </c>
      <c r="E212" s="175" t="inlineStr">
        <is>
          <t>шт.</t>
        </is>
      </c>
      <c r="F212" s="175" t="n">
        <v>2</v>
      </c>
      <c r="G212" s="180" t="n">
        <v>204.1</v>
      </c>
      <c r="H212" s="180">
        <f>ROUND(F212*G212,2)</f>
        <v/>
      </c>
    </row>
    <row r="213" ht="46.9" customFormat="1" customHeight="1" s="122">
      <c r="A213" s="175" t="n">
        <v>199</v>
      </c>
      <c r="B213" s="175" t="n"/>
      <c r="C213" s="40" t="inlineStr">
        <is>
          <t>18.2.01.06-0031</t>
        </is>
      </c>
      <c r="D213" s="176" t="inlineStr">
        <is>
          <t>Унитазы полуфарфоровые и фарфоровые воронкообразные с сиденьем и креплением, с цельноотлитой полочкой</t>
        </is>
      </c>
      <c r="E213" s="175" t="inlineStr">
        <is>
          <t>компл</t>
        </is>
      </c>
      <c r="F213" s="175" t="n">
        <v>1</v>
      </c>
      <c r="G213" s="180" t="n">
        <v>405.49</v>
      </c>
      <c r="H213" s="180">
        <f>ROUND(F213*G213,2)</f>
        <v/>
      </c>
    </row>
    <row r="214" ht="15.6" customFormat="1" customHeight="1" s="122">
      <c r="A214" s="175" t="n">
        <v>200</v>
      </c>
      <c r="B214" s="175" t="n"/>
      <c r="C214" s="40" t="inlineStr">
        <is>
          <t>11.3.03.01-0010</t>
        </is>
      </c>
      <c r="D214" s="176" t="inlineStr">
        <is>
          <t>Доски подоконные из ПВХ, ширина 500 мм</t>
        </is>
      </c>
      <c r="E214" s="175" t="inlineStr">
        <is>
          <t>м</t>
        </is>
      </c>
      <c r="F214" s="175" t="n">
        <v>6.3</v>
      </c>
      <c r="G214" s="180" t="n">
        <v>64.34999999999999</v>
      </c>
      <c r="H214" s="180">
        <f>ROUND(F214*G214,2)</f>
        <v/>
      </c>
    </row>
    <row r="215" ht="31.15" customFormat="1" customHeight="1" s="122">
      <c r="A215" s="175" t="n">
        <v>201</v>
      </c>
      <c r="B215" s="175" t="n"/>
      <c r="C215" s="40" t="inlineStr">
        <is>
          <t>11.2.11.01-0001</t>
        </is>
      </c>
      <c r="D215" s="176" t="inlineStr">
        <is>
          <t>Пластик бумажно-слоистый с декоративной стороной</t>
        </is>
      </c>
      <c r="E215" s="175" t="inlineStr">
        <is>
          <t>1000 м2</t>
        </is>
      </c>
      <c r="F215" s="175" t="n">
        <v>0.004473</v>
      </c>
      <c r="G215" s="180" t="n">
        <v>89300</v>
      </c>
      <c r="H215" s="180">
        <f>ROUND(F215*G215,2)</f>
        <v/>
      </c>
    </row>
    <row r="216" ht="46.9" customFormat="1" customHeight="1" s="122">
      <c r="A216" s="175" t="n">
        <v>202</v>
      </c>
      <c r="B216" s="175" t="n"/>
      <c r="C216" s="40" t="inlineStr">
        <is>
          <t>Прайс из СД ОП</t>
        </is>
      </c>
      <c r="D216" s="176" t="inlineStr">
        <is>
          <t>Вставка гибкая муфтовая 1", Ру1,0 Мпа-FC6 (КП ООО Компания Металл Профиль № N2N170002653)</t>
        </is>
      </c>
      <c r="E216" s="175" t="inlineStr">
        <is>
          <t>шт</t>
        </is>
      </c>
      <c r="F216" s="175" t="n">
        <v>1</v>
      </c>
      <c r="G216" s="180" t="n">
        <v>384.55</v>
      </c>
      <c r="H216" s="180">
        <f>ROUND(F216*G216,2)</f>
        <v/>
      </c>
    </row>
    <row r="217" ht="31.15" customFormat="1" customHeight="1" s="122">
      <c r="A217" s="175" t="n">
        <v>203</v>
      </c>
      <c r="B217" s="175" t="n"/>
      <c r="C217" s="40" t="inlineStr">
        <is>
          <t>08.1.02.17-0161</t>
        </is>
      </c>
      <c r="D217" s="176" t="inlineStr">
        <is>
          <t>Сетка тканая с квадратными ячейками № 05, без покрытия</t>
        </is>
      </c>
      <c r="E217" s="175" t="inlineStr">
        <is>
          <t>м2</t>
        </is>
      </c>
      <c r="F217" s="175" t="n">
        <v>13.5859661</v>
      </c>
      <c r="G217" s="180" t="n">
        <v>28.25</v>
      </c>
      <c r="H217" s="180">
        <f>ROUND(F217*G217,2)</f>
        <v/>
      </c>
    </row>
    <row r="218" ht="31.15" customFormat="1" customHeight="1" s="122">
      <c r="A218" s="175" t="n">
        <v>204</v>
      </c>
      <c r="B218" s="175" t="n"/>
      <c r="C218" s="40" t="inlineStr">
        <is>
          <t>08.4.03.02-0001</t>
        </is>
      </c>
      <c r="D218" s="176" t="inlineStr">
        <is>
          <t>Сталь арматурная, горячекатаная, гладкая, класс А-I, диаметр 6 мм</t>
        </is>
      </c>
      <c r="E218" s="175" t="inlineStr">
        <is>
          <t>т</t>
        </is>
      </c>
      <c r="F218" s="175" t="n">
        <v>0.05112</v>
      </c>
      <c r="G218" s="180" t="n">
        <v>7418.82</v>
      </c>
      <c r="H218" s="180">
        <f>ROUND(F218*G218,2)</f>
        <v/>
      </c>
    </row>
    <row r="219" ht="46.9" customFormat="1" customHeight="1" s="122">
      <c r="A219" s="175" t="n">
        <v>205</v>
      </c>
      <c r="B219" s="175" t="n"/>
      <c r="C219" s="40" t="inlineStr">
        <is>
          <t>07.2.07.12-0017</t>
        </is>
      </c>
      <c r="D219" s="176" t="inlineStr">
        <is>
          <t>Элементы конструктивные зданий и сооружений с преобладанием гнутых профилей, средняя масса сборочной единицы до 0,1 т</t>
        </is>
      </c>
      <c r="E219" s="175" t="inlineStr">
        <is>
          <t>т</t>
        </is>
      </c>
      <c r="F219" s="175" t="n">
        <v>0.04535</v>
      </c>
      <c r="G219" s="180" t="n">
        <v>8300</v>
      </c>
      <c r="H219" s="180">
        <f>ROUND(F219*G219,2)</f>
        <v/>
      </c>
    </row>
    <row r="220" ht="31.15" customFormat="1" customHeight="1" s="122">
      <c r="A220" s="175" t="n">
        <v>206</v>
      </c>
      <c r="B220" s="175" t="n"/>
      <c r="C220" s="40" t="inlineStr">
        <is>
          <t>01.7.04.01-0001</t>
        </is>
      </c>
      <c r="D220" s="176" t="inlineStr">
        <is>
          <t>Доводчик дверной DS 73 BC "Серия Premium", усилие закрывания EN2-5</t>
        </is>
      </c>
      <c r="E220" s="175" t="inlineStr">
        <is>
          <t>шт</t>
        </is>
      </c>
      <c r="F220" s="175" t="n">
        <v>1</v>
      </c>
      <c r="G220" s="180" t="n">
        <v>371.2</v>
      </c>
      <c r="H220" s="180">
        <f>ROUND(F220*G220,2)</f>
        <v/>
      </c>
    </row>
    <row r="221" ht="46.9" customFormat="1" customHeight="1" s="122">
      <c r="A221" s="175" t="n">
        <v>207</v>
      </c>
      <c r="B221" s="175" t="n"/>
      <c r="C221" s="40" t="inlineStr">
        <is>
          <t>05.2.02.01-0038</t>
        </is>
      </c>
      <c r="D221" s="176" t="inlineStr">
        <is>
          <t>Блоки бетонные для стен подвалов полнотелые ФБС9-6-6-Т, бетон B7,5 (М100, объем 0,293 м3, расход арматуры 1,46 кг</t>
        </is>
      </c>
      <c r="E221" s="175" t="inlineStr">
        <is>
          <t>шт</t>
        </is>
      </c>
      <c r="F221" s="175" t="n">
        <v>2</v>
      </c>
      <c r="G221" s="180" t="n">
        <v>181.66</v>
      </c>
      <c r="H221" s="180">
        <f>ROUND(F221*G221,2)</f>
        <v/>
      </c>
    </row>
    <row r="222" ht="15.6" customFormat="1" customHeight="1" s="122">
      <c r="A222" s="175" t="n">
        <v>208</v>
      </c>
      <c r="B222" s="175" t="n"/>
      <c r="C222" s="40" t="inlineStr">
        <is>
          <t>21.1.08.03-0072</t>
        </is>
      </c>
      <c r="D222" s="176" t="inlineStr">
        <is>
          <t>Кабель контрольный КВВГЭнг(A)-FRLS 4х1,5</t>
        </is>
      </c>
      <c r="E222" s="175" t="inlineStr">
        <is>
          <t>1000 м</t>
        </is>
      </c>
      <c r="F222" s="175" t="n">
        <v>0.0153</v>
      </c>
      <c r="G222" s="180" t="n">
        <v>23111.65</v>
      </c>
      <c r="H222" s="180">
        <f>ROUND(F222*G222,2)</f>
        <v/>
      </c>
    </row>
    <row r="223" ht="31.15" customFormat="1" customHeight="1" s="122">
      <c r="A223" s="175" t="n">
        <v>209</v>
      </c>
      <c r="B223" s="175" t="n"/>
      <c r="C223" s="40" t="inlineStr">
        <is>
          <t>08.1.02.13-0016</t>
        </is>
      </c>
      <c r="D223" s="176" t="inlineStr">
        <is>
          <t>Рукава металлические из алюминиевой ленты, негерметичные, диаметр условный 22 мм</t>
        </is>
      </c>
      <c r="E223" s="175" t="inlineStr">
        <is>
          <t>м</t>
        </is>
      </c>
      <c r="F223" s="175" t="n">
        <v>20</v>
      </c>
      <c r="G223" s="180" t="n">
        <v>16.35</v>
      </c>
      <c r="H223" s="180">
        <f>ROUND(F223*G223,2)</f>
        <v/>
      </c>
    </row>
    <row r="224" ht="46.9" customFormat="1" customHeight="1" s="122">
      <c r="A224" s="175" t="n">
        <v>210</v>
      </c>
      <c r="B224" s="175" t="n"/>
      <c r="C224" s="40" t="inlineStr">
        <is>
          <t>01.7.07.14-0056</t>
        </is>
      </c>
      <c r="D224" s="176" t="inlineStr">
        <is>
          <t>Прокладки уплотнительные пенополиуретановые открытопористые для металлочерепицы 1800х50х50 мм</t>
        </is>
      </c>
      <c r="E224" s="175" t="inlineStr">
        <is>
          <t>м</t>
        </is>
      </c>
      <c r="F224" s="175" t="n">
        <v>13.0784</v>
      </c>
      <c r="G224" s="180" t="n">
        <v>25</v>
      </c>
      <c r="H224" s="180">
        <f>ROUND(F224*G224,2)</f>
        <v/>
      </c>
    </row>
    <row r="225" ht="15.6" customFormat="1" customHeight="1" s="122">
      <c r="A225" s="175" t="n">
        <v>211</v>
      </c>
      <c r="B225" s="175" t="n"/>
      <c r="C225" s="40" t="inlineStr">
        <is>
          <t>01.2.03.03-0007</t>
        </is>
      </c>
      <c r="D225" s="176" t="inlineStr">
        <is>
          <t>Мастика битумная</t>
        </is>
      </c>
      <c r="E225" s="175" t="inlineStr">
        <is>
          <t>т</t>
        </is>
      </c>
      <c r="F225" s="175" t="n">
        <v>0.0936</v>
      </c>
      <c r="G225" s="180" t="n">
        <v>3316.55</v>
      </c>
      <c r="H225" s="180">
        <f>ROUND(F225*G225,2)</f>
        <v/>
      </c>
    </row>
    <row r="226" ht="31.15" customFormat="1" customHeight="1" s="122">
      <c r="A226" s="175" t="n">
        <v>212</v>
      </c>
      <c r="B226" s="175" t="n"/>
      <c r="C226" s="40" t="inlineStr">
        <is>
          <t>18.1.09.06-1038</t>
        </is>
      </c>
      <c r="D226" s="176" t="inlineStr">
        <is>
          <t>Кран шаровый муфтовый для воды, номинальный диаметр 25 мм со сгоном</t>
        </is>
      </c>
      <c r="E226" s="175" t="inlineStr">
        <is>
          <t>шт</t>
        </is>
      </c>
      <c r="F226" s="175" t="n">
        <v>3</v>
      </c>
      <c r="G226" s="180" t="n">
        <v>101.68</v>
      </c>
      <c r="H226" s="180">
        <f>ROUND(F226*G226,2)</f>
        <v/>
      </c>
    </row>
    <row r="227" ht="15.6" customFormat="1" customHeight="1" s="122">
      <c r="A227" s="175" t="n">
        <v>213</v>
      </c>
      <c r="B227" s="175" t="n"/>
      <c r="C227" s="40" t="inlineStr">
        <is>
          <t>01.3.01.01-0010</t>
        </is>
      </c>
      <c r="D227" s="176" t="inlineStr">
        <is>
          <t>Бензин-растворитель</t>
        </is>
      </c>
      <c r="E227" s="175" t="inlineStr">
        <is>
          <t>кг</t>
        </is>
      </c>
      <c r="F227" s="175" t="n">
        <v>46.7717</v>
      </c>
      <c r="G227" s="180" t="n">
        <v>6.15</v>
      </c>
      <c r="H227" s="180">
        <f>ROUND(F227*G227,2)</f>
        <v/>
      </c>
    </row>
    <row r="228" ht="31.15" customFormat="1" customHeight="1" s="122">
      <c r="A228" s="175" t="n">
        <v>214</v>
      </c>
      <c r="B228" s="175" t="n"/>
      <c r="C228" s="40" t="inlineStr">
        <is>
          <t>14.4.02.09-0301</t>
        </is>
      </c>
      <c r="D228" s="176" t="inlineStr">
        <is>
          <t>Композиция антикоррозионная цинкнаполненная</t>
        </is>
      </c>
      <c r="E228" s="175" t="inlineStr">
        <is>
          <t>кг</t>
        </is>
      </c>
      <c r="F228" s="175" t="n">
        <v>1.15</v>
      </c>
      <c r="G228" s="180" t="n">
        <v>238.48</v>
      </c>
      <c r="H228" s="180">
        <f>ROUND(F228*G228,2)</f>
        <v/>
      </c>
    </row>
    <row r="229" ht="46.9" customFormat="1" customHeight="1" s="122">
      <c r="A229" s="175" t="n">
        <v>215</v>
      </c>
      <c r="B229" s="175" t="n"/>
      <c r="C229" s="40" t="inlineStr">
        <is>
          <t>19.2.03.01-0002</t>
        </is>
      </c>
      <c r="D229" s="176" t="inlineStr">
        <is>
          <t>Решетки вентиляционные алюминиевые штампованные с противомоскитной сеткой, диаметр 125 мм</t>
        </is>
      </c>
      <c r="E229" s="175" t="inlineStr">
        <is>
          <t>шт</t>
        </is>
      </c>
      <c r="F229" s="175" t="n">
        <v>1</v>
      </c>
      <c r="G229" s="180" t="n">
        <v>270.91</v>
      </c>
      <c r="H229" s="180">
        <f>ROUND(F229*G229,2)</f>
        <v/>
      </c>
    </row>
    <row r="230" ht="15.6" customFormat="1" customHeight="1" s="122">
      <c r="A230" s="175" t="n">
        <v>216</v>
      </c>
      <c r="B230" s="175" t="n"/>
      <c r="C230" s="40" t="inlineStr">
        <is>
          <t>Прайс из СД ОП</t>
        </is>
      </c>
      <c r="D230" s="176" t="inlineStr">
        <is>
          <t>Комплект Т-R (КП ООО "ГК Терм" №Т-1307 п.8)</t>
        </is>
      </c>
      <c r="E230" s="175" t="inlineStr">
        <is>
          <t>шт.</t>
        </is>
      </c>
      <c r="F230" s="175" t="n">
        <v>1</v>
      </c>
      <c r="G230" s="180" t="n">
        <v>261.36</v>
      </c>
      <c r="H230" s="180">
        <f>ROUND(F230*G230,2)</f>
        <v/>
      </c>
    </row>
    <row r="231" ht="46.9" customFormat="1" customHeight="1" s="122">
      <c r="A231" s="175" t="n">
        <v>217</v>
      </c>
      <c r="B231" s="175" t="n"/>
      <c r="C231" s="40" t="inlineStr">
        <is>
          <t>24.3.03.05-0033</t>
        </is>
      </c>
      <c r="D231" s="176" t="inlineStr">
        <is>
          <t>Трубы полиэтиленовые гибкие гофрированные тяжелые с протяжкой, номинальный внутренний диаметр 25 мм</t>
        </is>
      </c>
      <c r="E231" s="175" t="inlineStr">
        <is>
          <t>м</t>
        </is>
      </c>
      <c r="F231" s="175" t="n">
        <v>30.6</v>
      </c>
      <c r="G231" s="180" t="n">
        <v>8.369999999999999</v>
      </c>
      <c r="H231" s="180">
        <f>ROUND(F231*G231,2)</f>
        <v/>
      </c>
    </row>
    <row r="232" ht="46.9" customFormat="1" customHeight="1" s="122">
      <c r="A232" s="175" t="n">
        <v>218</v>
      </c>
      <c r="B232" s="175" t="n"/>
      <c r="C232" s="40" t="inlineStr">
        <is>
          <t>Прайс из СД ОП</t>
        </is>
      </c>
      <c r="D232" s="176" t="inlineStr">
        <is>
          <t>Коробка ответвительная на четыре ввода степень защиты IP44, герметичная КМ 41237 (КП ООО "Энергопром" № 00284639 п.6)</t>
        </is>
      </c>
      <c r="E232" s="175" t="inlineStr">
        <is>
          <t>шт.</t>
        </is>
      </c>
      <c r="F232" s="175" t="n">
        <v>21</v>
      </c>
      <c r="G232" s="180" t="n">
        <v>12.15</v>
      </c>
      <c r="H232" s="180">
        <f>ROUND(F232*G232,2)</f>
        <v/>
      </c>
    </row>
    <row r="233" ht="15.6" customFormat="1" customHeight="1" s="122">
      <c r="A233" s="175" t="n">
        <v>219</v>
      </c>
      <c r="B233" s="175" t="n"/>
      <c r="C233" s="40" t="inlineStr">
        <is>
          <t>14.3.02.01-0371</t>
        </is>
      </c>
      <c r="D233" s="176" t="inlineStr">
        <is>
          <t>Краска водно-дисперсионная ВД-АК-111 белая</t>
        </is>
      </c>
      <c r="E233" s="175" t="inlineStr">
        <is>
          <t>т</t>
        </is>
      </c>
      <c r="F233" s="175" t="n">
        <v>0.009256800000000001</v>
      </c>
      <c r="G233" s="180" t="n">
        <v>27164.52</v>
      </c>
      <c r="H233" s="180">
        <f>ROUND(F233*G233,2)</f>
        <v/>
      </c>
    </row>
    <row r="234" ht="31.15" customFormat="1" customHeight="1" s="122">
      <c r="A234" s="175" t="n">
        <v>220</v>
      </c>
      <c r="B234" s="175" t="n"/>
      <c r="C234" s="40" t="inlineStr">
        <is>
          <t>05.1.03.09-0016</t>
        </is>
      </c>
      <c r="D234" s="176" t="inlineStr">
        <is>
          <t>Перемычка брусковая 3ПБ16-37-п, бетон B15, объем 0,041 м3, расход арматуры 3,26 кг</t>
        </is>
      </c>
      <c r="E234" s="175" t="inlineStr">
        <is>
          <t>шт</t>
        </is>
      </c>
      <c r="F234" s="175" t="n">
        <v>4</v>
      </c>
      <c r="G234" s="180" t="n">
        <v>61.93</v>
      </c>
      <c r="H234" s="180">
        <f>ROUND(F234*G234,2)</f>
        <v/>
      </c>
    </row>
    <row r="235" ht="15.6" customFormat="1" customHeight="1" s="122">
      <c r="A235" s="175" t="n">
        <v>221</v>
      </c>
      <c r="B235" s="175" t="n"/>
      <c r="C235" s="40" t="inlineStr">
        <is>
          <t>01.2.03.03-0013</t>
        </is>
      </c>
      <c r="D235" s="176" t="inlineStr">
        <is>
          <t>Мастика битумная кровельная горячая</t>
        </is>
      </c>
      <c r="E235" s="175" t="inlineStr">
        <is>
          <t>т</t>
        </is>
      </c>
      <c r="F235" s="175" t="n">
        <v>0.07272000000000001</v>
      </c>
      <c r="G235" s="180" t="n">
        <v>3390</v>
      </c>
      <c r="H235" s="180">
        <f>ROUND(F235*G235,2)</f>
        <v/>
      </c>
    </row>
    <row r="236" ht="31.15" customFormat="1" customHeight="1" s="122">
      <c r="A236" s="175" t="n">
        <v>222</v>
      </c>
      <c r="B236" s="175" t="n"/>
      <c r="C236" s="40" t="inlineStr">
        <is>
          <t>05.1.03.09-0011</t>
        </is>
      </c>
      <c r="D236" s="176" t="inlineStr">
        <is>
          <t>Перемычка брусковая 2ПБ-16-2-п, бетон B15, объем 0,026 м3, расход арматуры 0,79 кг</t>
        </is>
      </c>
      <c r="E236" s="175" t="inlineStr">
        <is>
          <t>шт</t>
        </is>
      </c>
      <c r="F236" s="175" t="n">
        <v>7</v>
      </c>
      <c r="G236" s="180" t="n">
        <v>34.94</v>
      </c>
      <c r="H236" s="180">
        <f>ROUND(F236*G236,2)</f>
        <v/>
      </c>
    </row>
    <row r="237" ht="31.15" customFormat="1" customHeight="1" s="122">
      <c r="A237" s="175" t="n">
        <v>223</v>
      </c>
      <c r="B237" s="175" t="n"/>
      <c r="C237" s="40" t="inlineStr">
        <is>
          <t>21.1.06.09-0176</t>
        </is>
      </c>
      <c r="D237" s="176" t="inlineStr">
        <is>
          <t>Кабель силовой с медными жилами ВВГнг(A)-LS 5х2,5-660</t>
        </is>
      </c>
      <c r="E237" s="175" t="inlineStr">
        <is>
          <t>1000 м</t>
        </is>
      </c>
      <c r="F237" s="175" t="n">
        <v>0.0204</v>
      </c>
      <c r="G237" s="180" t="n">
        <v>11836.8</v>
      </c>
      <c r="H237" s="180">
        <f>ROUND(F237*G237,2)</f>
        <v/>
      </c>
    </row>
    <row r="238" ht="15.6" customFormat="1" customHeight="1" s="122">
      <c r="A238" s="175" t="n">
        <v>224</v>
      </c>
      <c r="B238" s="175" t="n"/>
      <c r="C238" s="40" t="inlineStr">
        <is>
          <t>01.2.03.03-0062</t>
        </is>
      </c>
      <c r="D238" s="176" t="inlineStr">
        <is>
          <t>Мастика битумно-резиновая кровельная</t>
        </is>
      </c>
      <c r="E238" s="175" t="inlineStr">
        <is>
          <t>т</t>
        </is>
      </c>
      <c r="F238" s="175" t="n">
        <v>0.1192116</v>
      </c>
      <c r="G238" s="180" t="n">
        <v>1995</v>
      </c>
      <c r="H238" s="180">
        <f>ROUND(F238*G238,2)</f>
        <v/>
      </c>
    </row>
    <row r="239" ht="15.6" customFormat="1" customHeight="1" s="122">
      <c r="A239" s="175" t="n">
        <v>225</v>
      </c>
      <c r="B239" s="175" t="n"/>
      <c r="C239" s="40" t="inlineStr">
        <is>
          <t>11.3.03.13-0053</t>
        </is>
      </c>
      <c r="D239" s="176" t="inlineStr">
        <is>
          <t>Уголок из ПВХ, размер 100х100 мм</t>
        </is>
      </c>
      <c r="E239" s="175" t="inlineStr">
        <is>
          <t>10 м</t>
        </is>
      </c>
      <c r="F239" s="175" t="n">
        <v>2.13</v>
      </c>
      <c r="G239" s="180" t="n">
        <v>110.7</v>
      </c>
      <c r="H239" s="180">
        <f>ROUND(F239*G239,2)</f>
        <v/>
      </c>
    </row>
    <row r="240" ht="15.6" customFormat="1" customHeight="1" s="122">
      <c r="A240" s="175" t="n">
        <v>226</v>
      </c>
      <c r="B240" s="175" t="n"/>
      <c r="C240" s="40" t="inlineStr">
        <is>
          <t>14.1.02.04-0102</t>
        </is>
      </c>
      <c r="D240" s="176" t="inlineStr">
        <is>
          <t>Клей для укладки ПВХ-покрытий</t>
        </is>
      </c>
      <c r="E240" s="175" t="inlineStr">
        <is>
          <t>кг</t>
        </is>
      </c>
      <c r="F240" s="175" t="n">
        <v>9.06</v>
      </c>
      <c r="G240" s="180" t="n">
        <v>25.56</v>
      </c>
      <c r="H240" s="180">
        <f>ROUND(F240*G240,2)</f>
        <v/>
      </c>
    </row>
    <row r="241" ht="31.15" customFormat="1" customHeight="1" s="122">
      <c r="A241" s="175" t="n">
        <v>227</v>
      </c>
      <c r="B241" s="175" t="n"/>
      <c r="C241" s="40" t="inlineStr">
        <is>
          <t>Прайс из СД ОП</t>
        </is>
      </c>
      <c r="D241" s="176" t="inlineStr">
        <is>
          <t>Коробка соединительная TERMBOX 060 (КП ООО "ГК Терм" №Т-1307 п.12)</t>
        </is>
      </c>
      <c r="E241" s="175" t="inlineStr">
        <is>
          <t>шт.</t>
        </is>
      </c>
      <c r="F241" s="175" t="n">
        <v>1</v>
      </c>
      <c r="G241" s="180" t="n">
        <v>221.12</v>
      </c>
      <c r="H241" s="180">
        <f>ROUND(F241*G241,2)</f>
        <v/>
      </c>
    </row>
    <row r="242" ht="46.9" customFormat="1" customHeight="1" s="122">
      <c r="A242" s="175" t="n">
        <v>228</v>
      </c>
      <c r="B242" s="175" t="n"/>
      <c r="C242" s="40" t="inlineStr">
        <is>
          <t>11.1.03.06-0095</t>
        </is>
      </c>
      <c r="D242" s="176" t="inlineStr">
        <is>
          <t>Доска обрезная, хвойных пород, ширина 75-150 мм, толщина 44 мм и более, длина 4-6,5 м, сорт III</t>
        </is>
      </c>
      <c r="E242" s="175" t="inlineStr">
        <is>
          <t>м3</t>
        </is>
      </c>
      <c r="F242" s="175" t="n">
        <v>0.2017477</v>
      </c>
      <c r="G242" s="180" t="n">
        <v>1056</v>
      </c>
      <c r="H242" s="180">
        <f>ROUND(F242*G242,2)</f>
        <v/>
      </c>
    </row>
    <row r="243" ht="15.6" customFormat="1" customHeight="1" s="122">
      <c r="A243" s="175" t="n">
        <v>229</v>
      </c>
      <c r="B243" s="175" t="n"/>
      <c r="C243" s="40" t="inlineStr">
        <is>
          <t>03.1.02.03-0011</t>
        </is>
      </c>
      <c r="D243" s="176" t="inlineStr">
        <is>
          <t>Известь строительная негашеная комовая, сорт I</t>
        </is>
      </c>
      <c r="E243" s="175" t="inlineStr">
        <is>
          <t>т</t>
        </is>
      </c>
      <c r="F243" s="175" t="n">
        <v>0.2786647</v>
      </c>
      <c r="G243" s="180" t="n">
        <v>734.5</v>
      </c>
      <c r="H243" s="180">
        <f>ROUND(F243*G243,2)</f>
        <v/>
      </c>
    </row>
    <row r="244" ht="31.15" customFormat="1" customHeight="1" s="122">
      <c r="A244" s="175" t="n">
        <v>230</v>
      </c>
      <c r="B244" s="175" t="n"/>
      <c r="C244" s="40" t="inlineStr">
        <is>
          <t>21.2.03.05-0072</t>
        </is>
      </c>
      <c r="D244" s="176" t="inlineStr">
        <is>
          <t>Провод силовой установочный с медными жилами ПуГВ 1х10-450</t>
        </is>
      </c>
      <c r="E244" s="175" t="inlineStr">
        <is>
          <t>1000 м</t>
        </is>
      </c>
      <c r="F244" s="175" t="n">
        <v>0.0255</v>
      </c>
      <c r="G244" s="180" t="n">
        <v>7991.46</v>
      </c>
      <c r="H244" s="180">
        <f>ROUND(F244*G244,2)</f>
        <v/>
      </c>
    </row>
    <row r="245" ht="31.15" customFormat="1" customHeight="1" s="122">
      <c r="A245" s="175" t="n">
        <v>231</v>
      </c>
      <c r="B245" s="175" t="n"/>
      <c r="C245" s="40" t="inlineStr">
        <is>
          <t>21.1.06.10-0168</t>
        </is>
      </c>
      <c r="D245" s="176" t="inlineStr">
        <is>
          <t>Кабель силовой с медными жилами ВВГнг(A)-FRLS 3х1,5ок(N, РЕ)-1000</t>
        </is>
      </c>
      <c r="E245" s="175" t="inlineStr">
        <is>
          <t>1000 м</t>
        </is>
      </c>
      <c r="F245" s="175" t="n">
        <v>0.0102</v>
      </c>
      <c r="G245" s="180" t="n">
        <v>19862.94</v>
      </c>
      <c r="H245" s="180">
        <f>ROUND(F245*G245,2)</f>
        <v/>
      </c>
    </row>
    <row r="246" ht="31.15" customFormat="1" customHeight="1" s="122">
      <c r="A246" s="175" t="n">
        <v>232</v>
      </c>
      <c r="B246" s="175" t="n"/>
      <c r="C246" s="40" t="inlineStr">
        <is>
          <t>Прайс из СД ОП</t>
        </is>
      </c>
      <c r="D246" s="176" t="inlineStr">
        <is>
          <t>Хомут ТЕRM PFS/30 (уп.30 м) (КП ООО "ГК Терм" №Т-1307 п.18)</t>
        </is>
      </c>
      <c r="E246" s="175" t="inlineStr">
        <is>
          <t>уп.</t>
        </is>
      </c>
      <c r="F246" s="175" t="n">
        <v>0.4</v>
      </c>
      <c r="G246" s="180" t="n">
        <v>496.45</v>
      </c>
      <c r="H246" s="180">
        <f>ROUND(F246*G246,2)</f>
        <v/>
      </c>
    </row>
    <row r="247" ht="46.9" customFormat="1" customHeight="1" s="122">
      <c r="A247" s="175" t="n">
        <v>233</v>
      </c>
      <c r="B247" s="175" t="n"/>
      <c r="C247" s="40" t="inlineStr">
        <is>
          <t>18.2.06.01-0002</t>
        </is>
      </c>
      <c r="D247" s="176" t="inlineStr">
        <is>
          <t>Бачки смывные полуфарфоровые и фарфоровые с арматурой непосредственно устанавливаемые на унитазы</t>
        </is>
      </c>
      <c r="E247" s="175" t="inlineStr">
        <is>
          <t>компл</t>
        </is>
      </c>
      <c r="F247" s="175" t="n">
        <v>1</v>
      </c>
      <c r="G247" s="180" t="n">
        <v>198.3</v>
      </c>
      <c r="H247" s="180">
        <f>ROUND(F247*G247,2)</f>
        <v/>
      </c>
    </row>
    <row r="248" ht="31.15" customFormat="1" customHeight="1" s="122">
      <c r="A248" s="175" t="n">
        <v>234</v>
      </c>
      <c r="B248" s="175" t="n"/>
      <c r="C248" s="40" t="inlineStr">
        <is>
          <t>21.1.06.09-0151</t>
        </is>
      </c>
      <c r="D248" s="176" t="inlineStr">
        <is>
          <t>Кабель силовой с медными жилами ВВГнг(A)-LS 3х1,5-660</t>
        </is>
      </c>
      <c r="E248" s="175" t="inlineStr">
        <is>
          <t>1000 м</t>
        </is>
      </c>
      <c r="F248" s="175" t="n">
        <v>0.0408</v>
      </c>
      <c r="G248" s="180" t="n">
        <v>4832.12</v>
      </c>
      <c r="H248" s="180">
        <f>ROUND(F248*G248,2)</f>
        <v/>
      </c>
    </row>
    <row r="249" ht="15.6" customFormat="1" customHeight="1" s="122">
      <c r="A249" s="175" t="n">
        <v>235</v>
      </c>
      <c r="B249" s="175" t="n"/>
      <c r="C249" s="40" t="inlineStr">
        <is>
          <t>01.7.15.03-0042</t>
        </is>
      </c>
      <c r="D249" s="176" t="inlineStr">
        <is>
          <t>Болты с гайками и шайбами строительные</t>
        </is>
      </c>
      <c r="E249" s="175" t="inlineStr">
        <is>
          <t>кг</t>
        </is>
      </c>
      <c r="F249" s="175" t="n">
        <v>21.5934639</v>
      </c>
      <c r="G249" s="180" t="n">
        <v>9.039999999999999</v>
      </c>
      <c r="H249" s="180">
        <f>ROUND(F249*G249,2)</f>
        <v/>
      </c>
    </row>
    <row r="250" ht="46.9" customFormat="1" customHeight="1" s="122">
      <c r="A250" s="175" t="n">
        <v>236</v>
      </c>
      <c r="B250" s="175" t="n"/>
      <c r="C250" s="40" t="inlineStr">
        <is>
          <t>19.2.03.01-0001</t>
        </is>
      </c>
      <c r="D250" s="176" t="inlineStr">
        <is>
          <t>Решетки вентиляционные алюминиевые штампованные с противомоскитной сеткой, диаметр 100 мм</t>
        </is>
      </c>
      <c r="E250" s="175" t="inlineStr">
        <is>
          <t>шт</t>
        </is>
      </c>
      <c r="F250" s="175" t="n">
        <v>1</v>
      </c>
      <c r="G250" s="180" t="n">
        <v>193.32</v>
      </c>
      <c r="H250" s="180">
        <f>ROUND(F250*G250,2)</f>
        <v/>
      </c>
    </row>
    <row r="251" ht="31.15" customFormat="1" customHeight="1" s="122">
      <c r="A251" s="175" t="n">
        <v>237</v>
      </c>
      <c r="B251" s="175" t="n"/>
      <c r="C251" s="40" t="inlineStr">
        <is>
          <t>Прайс из СД ОП</t>
        </is>
      </c>
      <c r="D251" s="176" t="inlineStr">
        <is>
          <t>Кабель силовой КГ-ХЛ 3х2.5 (КП ООО "ТД" КАМА" п.39)</t>
        </is>
      </c>
      <c r="E251" s="175" t="inlineStr">
        <is>
          <t>км</t>
        </is>
      </c>
      <c r="F251" s="175" t="n">
        <v>0.006</v>
      </c>
      <c r="G251" s="180" t="n">
        <v>31772.56</v>
      </c>
      <c r="H251" s="180">
        <f>ROUND(F251*G251,2)</f>
        <v/>
      </c>
    </row>
    <row r="252" ht="62.45" customFormat="1" customHeight="1" s="122">
      <c r="A252" s="175" t="n">
        <v>238</v>
      </c>
      <c r="B252" s="175" t="n"/>
      <c r="C252" s="40" t="inlineStr">
        <is>
          <t>19.1.01.11-0001</t>
        </is>
      </c>
      <c r="D252" s="176" t="inlineStr">
        <is>
          <t>Крепления для воздуховодов оцинкованные (подвески СТД, подвески регулируемые СТД, тяги, хомуты, кронштейны, траверсы, ленты, шпильки, профили)</t>
        </is>
      </c>
      <c r="E252" s="175" t="inlineStr">
        <is>
          <t>т</t>
        </is>
      </c>
      <c r="F252" s="175" t="n">
        <v>0.015</v>
      </c>
      <c r="G252" s="180" t="n">
        <v>12676.79</v>
      </c>
      <c r="H252" s="180">
        <f>ROUND(F252*G252,2)</f>
        <v/>
      </c>
    </row>
    <row r="253" ht="15.6" customFormat="1" customHeight="1" s="122">
      <c r="A253" s="175" t="n">
        <v>239</v>
      </c>
      <c r="B253" s="175" t="n"/>
      <c r="C253" s="40" t="inlineStr">
        <is>
          <t>04.3.01.09-0014</t>
        </is>
      </c>
      <c r="D253" s="176" t="inlineStr">
        <is>
          <t>Раствор готовый кладочный, цементный, М100</t>
        </is>
      </c>
      <c r="E253" s="175" t="inlineStr">
        <is>
          <t>м3</t>
        </is>
      </c>
      <c r="F253" s="175" t="n">
        <v>0.3636</v>
      </c>
      <c r="G253" s="180" t="n">
        <v>519.8</v>
      </c>
      <c r="H253" s="180">
        <f>ROUND(F253*G253,2)</f>
        <v/>
      </c>
    </row>
    <row r="254" ht="46.9" customFormat="1" customHeight="1" s="122">
      <c r="A254" s="175" t="n">
        <v>240</v>
      </c>
      <c r="B254" s="175" t="n"/>
      <c r="C254" s="40" t="inlineStr">
        <is>
          <t>14.4.01.02-0201</t>
        </is>
      </c>
      <c r="D254" s="176" t="inlineStr">
        <is>
          <t>Грунтовка: акриловая упрочняющая стабилизирующая глубокого проникновения "БИРСС Грунт М"</t>
        </is>
      </c>
      <c r="E254" s="175" t="inlineStr">
        <is>
          <t>т</t>
        </is>
      </c>
      <c r="F254" s="175" t="n">
        <v>0.0061712</v>
      </c>
      <c r="G254" s="180" t="n">
        <v>30554.42</v>
      </c>
      <c r="H254" s="180">
        <f>ROUND(F254*G254,2)</f>
        <v/>
      </c>
    </row>
    <row r="255" ht="31.15" customFormat="1" customHeight="1" s="122">
      <c r="A255" s="175" t="n">
        <v>241</v>
      </c>
      <c r="B255" s="175" t="n"/>
      <c r="C255" s="40" t="inlineStr">
        <is>
          <t>21.1.06.09-0177</t>
        </is>
      </c>
      <c r="D255" s="176" t="inlineStr">
        <is>
          <t>Кабель силовой с медными жилами ВВГнг(A)-LS 5х4-660</t>
        </is>
      </c>
      <c r="E255" s="175" t="inlineStr">
        <is>
          <t>1000 м</t>
        </is>
      </c>
      <c r="F255" s="175" t="n">
        <v>0.0102</v>
      </c>
      <c r="G255" s="180" t="n">
        <v>18047.85</v>
      </c>
      <c r="H255" s="180">
        <f>ROUND(F255*G255,2)</f>
        <v/>
      </c>
    </row>
    <row r="256" ht="31.15" customFormat="1" customHeight="1" s="122">
      <c r="A256" s="175" t="n">
        <v>242</v>
      </c>
      <c r="B256" s="175" t="n"/>
      <c r="C256" s="40" t="inlineStr">
        <is>
          <t>Прайс из СД ОП</t>
        </is>
      </c>
      <c r="D256" s="176" t="inlineStr">
        <is>
          <t>Сгон разъемный 1" B-Н Valtec VTr.341.N.0006 (Счет ООО Сантехкомплект №9166399_SA)</t>
        </is>
      </c>
      <c r="E256" s="175" t="inlineStr">
        <is>
          <t>шт</t>
        </is>
      </c>
      <c r="F256" s="175" t="n">
        <v>1</v>
      </c>
      <c r="G256" s="180" t="n">
        <v>180.61</v>
      </c>
      <c r="H256" s="180">
        <f>ROUND(F256*G256,2)</f>
        <v/>
      </c>
    </row>
    <row r="257" ht="46.9" customFormat="1" customHeight="1" s="122">
      <c r="A257" s="175" t="n">
        <v>243</v>
      </c>
      <c r="B257" s="175" t="n"/>
      <c r="C257" s="40" t="inlineStr">
        <is>
          <t>Прайс из СД ОП</t>
        </is>
      </c>
      <c r="D257" s="176" t="inlineStr">
        <is>
          <t>Стандартный анкер со шпилькой М8х70 (СМ440850) (КП ООО "Энергопром" № 00284671 п.16)</t>
        </is>
      </c>
      <c r="E257" s="175" t="inlineStr">
        <is>
          <t>шт.</t>
        </is>
      </c>
      <c r="F257" s="175" t="n">
        <v>17</v>
      </c>
      <c r="G257" s="180" t="n">
        <v>10.59</v>
      </c>
      <c r="H257" s="180">
        <f>ROUND(F257*G257,2)</f>
        <v/>
      </c>
    </row>
    <row r="258" ht="15.6" customFormat="1" customHeight="1" s="122">
      <c r="A258" s="175" t="n">
        <v>244</v>
      </c>
      <c r="B258" s="175" t="n"/>
      <c r="C258" s="40" t="inlineStr">
        <is>
          <t>14.5.11.02-0101</t>
        </is>
      </c>
      <c r="D258" s="176" t="inlineStr">
        <is>
          <t>Шпатлевка водно-дисперсионная</t>
        </is>
      </c>
      <c r="E258" s="175" t="inlineStr">
        <is>
          <t>т</t>
        </is>
      </c>
      <c r="F258" s="175" t="n">
        <v>0.0156885</v>
      </c>
      <c r="G258" s="180" t="n">
        <v>11397.1</v>
      </c>
      <c r="H258" s="180">
        <f>ROUND(F258*G258,2)</f>
        <v/>
      </c>
    </row>
    <row r="259" ht="46.9" customFormat="1" customHeight="1" s="122">
      <c r="A259" s="175" t="n">
        <v>245</v>
      </c>
      <c r="B259" s="175" t="n"/>
      <c r="C259" s="40" t="inlineStr">
        <is>
          <t>12.1.01.05-0005</t>
        </is>
      </c>
      <c r="D259" s="176" t="inlineStr">
        <is>
          <t>Воронка выпускная металлическая для водосточных систем, окрашенная, диаметр 125/100 мм</t>
        </is>
      </c>
      <c r="E259" s="175" t="inlineStr">
        <is>
          <t>шт</t>
        </is>
      </c>
      <c r="F259" s="175" t="n">
        <v>2</v>
      </c>
      <c r="G259" s="180" t="n">
        <v>88.55</v>
      </c>
      <c r="H259" s="180">
        <f>ROUND(F259*G259,2)</f>
        <v/>
      </c>
    </row>
    <row r="260" ht="31.15" customFormat="1" customHeight="1" s="122">
      <c r="A260" s="175" t="n">
        <v>246</v>
      </c>
      <c r="B260" s="175" t="n"/>
      <c r="C260" s="40" t="inlineStr">
        <is>
          <t>Прайс из СД ОП</t>
        </is>
      </c>
      <c r="D260" s="176" t="inlineStr">
        <is>
          <t>Угол плоский NPAN  (КП ООО "Энергопром" № 00284662 п.103)</t>
        </is>
      </c>
      <c r="E260" s="175" t="inlineStr">
        <is>
          <t>шт.</t>
        </is>
      </c>
      <c r="F260" s="175" t="n">
        <v>2</v>
      </c>
      <c r="G260" s="180" t="n">
        <v>87.48</v>
      </c>
      <c r="H260" s="180">
        <f>ROUND(F260*G260,2)</f>
        <v/>
      </c>
    </row>
    <row r="261" ht="46.9" customFormat="1" customHeight="1" s="122">
      <c r="A261" s="175" t="n">
        <v>247</v>
      </c>
      <c r="B261" s="175" t="n"/>
      <c r="C261" s="40" t="inlineStr">
        <is>
          <t>07.2.07.12-0020</t>
        </is>
      </c>
      <c r="D261" s="17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261" s="175" t="inlineStr">
        <is>
          <t>т</t>
        </is>
      </c>
      <c r="F261" s="175" t="n">
        <v>0.0224683</v>
      </c>
      <c r="G261" s="180" t="n">
        <v>7712</v>
      </c>
      <c r="H261" s="180">
        <f>ROUND(F261*G261,2)</f>
        <v/>
      </c>
    </row>
    <row r="262" ht="46.9" customFormat="1" customHeight="1" s="122">
      <c r="A262" s="175" t="n">
        <v>248</v>
      </c>
      <c r="B262" s="175" t="n"/>
      <c r="C262" s="40" t="inlineStr">
        <is>
          <t>Прайс из СД ОП</t>
        </is>
      </c>
      <c r="D262" s="176" t="inlineStr">
        <is>
          <t>Соединитель с переходом на наружную резьбу 25х1/2" Valtec VTр.702.0.02504 (КП ООО Компания Металл Профиль № N2N170002653)</t>
        </is>
      </c>
      <c r="E262" s="175" t="inlineStr">
        <is>
          <t>шт</t>
        </is>
      </c>
      <c r="F262" s="175" t="n">
        <v>3</v>
      </c>
      <c r="G262" s="180" t="n">
        <v>57.11</v>
      </c>
      <c r="H262" s="180">
        <f>ROUND(F262*G262,2)</f>
        <v/>
      </c>
    </row>
    <row r="263" ht="31.15" customFormat="1" customHeight="1" s="122">
      <c r="A263" s="175" t="n">
        <v>249</v>
      </c>
      <c r="B263" s="175" t="n"/>
      <c r="C263" s="40" t="inlineStr">
        <is>
          <t>04.3.01.07-0012</t>
        </is>
      </c>
      <c r="D263" s="176" t="inlineStr">
        <is>
          <t>Раствор готовый отделочный тяжелый, известковый, состав 1:2,5</t>
        </is>
      </c>
      <c r="E263" s="175" t="inlineStr">
        <is>
          <t>м3</t>
        </is>
      </c>
      <c r="F263" s="175" t="n">
        <v>0.32891</v>
      </c>
      <c r="G263" s="180" t="n">
        <v>510.4</v>
      </c>
      <c r="H263" s="180">
        <f>ROUND(F263*G263,2)</f>
        <v/>
      </c>
    </row>
    <row r="264" ht="62.45" customFormat="1" customHeight="1" s="122">
      <c r="A264" s="175" t="n">
        <v>250</v>
      </c>
      <c r="B264" s="175" t="n"/>
      <c r="C264" s="40" t="inlineStr">
        <is>
          <t>Прайс из СД ОП</t>
        </is>
      </c>
      <c r="D264" s="176" t="inlineStr">
        <is>
      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      </is>
      </c>
      <c r="E264" s="175" t="inlineStr">
        <is>
          <t>шт.</t>
        </is>
      </c>
      <c r="F264" s="175" t="n">
        <v>84</v>
      </c>
      <c r="G264" s="180" t="n">
        <v>1.92</v>
      </c>
      <c r="H264" s="180">
        <f>ROUND(F264*G264,2)</f>
        <v/>
      </c>
    </row>
    <row r="265" ht="15.6" customFormat="1" customHeight="1" s="122">
      <c r="A265" s="175" t="n">
        <v>251</v>
      </c>
      <c r="B265" s="175" t="n"/>
      <c r="C265" s="40" t="inlineStr">
        <is>
          <t>21.2.03.03-0101</t>
        </is>
      </c>
      <c r="D265" s="176" t="inlineStr">
        <is>
          <t>Провод силовой гибкий ПВСнг-LS 3х1,5</t>
        </is>
      </c>
      <c r="E265" s="175" t="inlineStr">
        <is>
          <t>1000 м</t>
        </is>
      </c>
      <c r="F265" s="175" t="n">
        <v>0.0206</v>
      </c>
      <c r="G265" s="180" t="n">
        <v>7601.28</v>
      </c>
      <c r="H265" s="180">
        <f>ROUND(F265*G265,2)</f>
        <v/>
      </c>
    </row>
    <row r="266" ht="15.6" customFormat="1" customHeight="1" s="122">
      <c r="A266" s="175" t="n">
        <v>252</v>
      </c>
      <c r="B266" s="175" t="n"/>
      <c r="C266" s="40" t="inlineStr">
        <is>
          <t>01.7.17.09-0077</t>
        </is>
      </c>
      <c r="D266" s="176" t="inlineStr">
        <is>
          <t>Сверло кольцевое алмазное, диаметр 160 мм</t>
        </is>
      </c>
      <c r="E266" s="175" t="inlineStr">
        <is>
          <t>шт</t>
        </is>
      </c>
      <c r="F266" s="175" t="n">
        <v>0.04</v>
      </c>
      <c r="G266" s="180" t="n">
        <v>3828.3</v>
      </c>
      <c r="H266" s="180">
        <f>ROUND(F266*G266,2)</f>
        <v/>
      </c>
    </row>
    <row r="267" ht="15.6" customFormat="1" customHeight="1" s="122">
      <c r="A267" s="175" t="n">
        <v>253</v>
      </c>
      <c r="B267" s="175" t="n"/>
      <c r="C267" s="40" t="inlineStr">
        <is>
          <t>14.5.09.07-0022</t>
        </is>
      </c>
      <c r="D267" s="176" t="inlineStr">
        <is>
          <t>Растворитель № 646</t>
        </is>
      </c>
      <c r="E267" s="175" t="inlineStr">
        <is>
          <t>т</t>
        </is>
      </c>
      <c r="F267" s="175" t="n">
        <v>0.0144911</v>
      </c>
      <c r="G267" s="180" t="n">
        <v>10465</v>
      </c>
      <c r="H267" s="180">
        <f>ROUND(F267*G267,2)</f>
        <v/>
      </c>
    </row>
    <row r="268" ht="46.9" customFormat="1" customHeight="1" s="122">
      <c r="A268" s="175" t="n">
        <v>254</v>
      </c>
      <c r="B268" s="175" t="n"/>
      <c r="C268" s="40" t="inlineStr">
        <is>
          <t>Прайс из СД ОП</t>
        </is>
      </c>
      <c r="D268" s="176" t="inlineStr">
        <is>
          <t>Рамка для ввода канала до 380 В, для установки в ответвительных коробках, ток 32 А, RQM 80х200 мм (КП ООО "Энергопром" № 00284662 п.100)</t>
        </is>
      </c>
      <c r="E268" s="175" t="inlineStr">
        <is>
          <t>шт.</t>
        </is>
      </c>
      <c r="F268" s="175" t="n">
        <v>4</v>
      </c>
      <c r="G268" s="180" t="n">
        <v>37.15</v>
      </c>
      <c r="H268" s="180">
        <f>ROUND(F268*G268,2)</f>
        <v/>
      </c>
    </row>
    <row r="269" ht="46.9" customFormat="1" customHeight="1" s="122">
      <c r="A269" s="175" t="n">
        <v>255</v>
      </c>
      <c r="B269" s="175" t="n"/>
      <c r="C269" s="40" t="inlineStr">
        <is>
          <t>08.4.03.03-0030</t>
        </is>
      </c>
      <c r="D269" s="176" t="inlineStr">
        <is>
          <t>Сталь арматурная, горячекатаная, периодического профиля, класс А-III, диаметр 8 мм</t>
        </is>
      </c>
      <c r="E269" s="175" t="inlineStr">
        <is>
          <t>т</t>
        </is>
      </c>
      <c r="F269" s="175" t="n">
        <v>0.01808</v>
      </c>
      <c r="G269" s="180" t="n">
        <v>8102.64</v>
      </c>
      <c r="H269" s="180">
        <f>ROUND(F269*G269,2)</f>
        <v/>
      </c>
    </row>
    <row r="270" ht="62.45" customFormat="1" customHeight="1" s="122">
      <c r="A270" s="175" t="n">
        <v>256</v>
      </c>
      <c r="B270" s="175" t="n"/>
      <c r="C270" s="40" t="inlineStr">
        <is>
          <t>Прайс из СД ОП</t>
        </is>
      </c>
      <c r="D270" s="176" t="inlineStr">
        <is>
      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      </is>
      </c>
      <c r="E270" s="175" t="inlineStr">
        <is>
          <t>шт.</t>
        </is>
      </c>
      <c r="F270" s="175" t="n">
        <v>1</v>
      </c>
      <c r="G270" s="180" t="n">
        <v>144.49</v>
      </c>
      <c r="H270" s="180">
        <f>ROUND(F270*G270,2)</f>
        <v/>
      </c>
    </row>
    <row r="271" ht="15.6" customFormat="1" customHeight="1" s="122">
      <c r="A271" s="175" t="n">
        <v>257</v>
      </c>
      <c r="B271" s="175" t="n"/>
      <c r="C271" s="40" t="inlineStr">
        <is>
          <t>01.7.11.07-0032</t>
        </is>
      </c>
      <c r="D271" s="176" t="inlineStr">
        <is>
          <t>Электроды сварочные Э42, диаметр 4 мм</t>
        </is>
      </c>
      <c r="E271" s="175" t="inlineStr">
        <is>
          <t>т</t>
        </is>
      </c>
      <c r="F271" s="175" t="n">
        <v>0.0138207</v>
      </c>
      <c r="G271" s="180" t="n">
        <v>10315.01</v>
      </c>
      <c r="H271" s="180">
        <f>ROUND(F271*G271,2)</f>
        <v/>
      </c>
    </row>
    <row r="272" ht="15.6" customFormat="1" customHeight="1" s="122">
      <c r="A272" s="175" t="n">
        <v>258</v>
      </c>
      <c r="B272" s="175" t="n"/>
      <c r="C272" s="40" t="inlineStr">
        <is>
          <t>18.5.08.09-0001</t>
        </is>
      </c>
      <c r="D272" s="176" t="inlineStr">
        <is>
          <t>Патрубки</t>
        </is>
      </c>
      <c r="E272" s="175" t="inlineStr">
        <is>
          <t>10 шт</t>
        </is>
      </c>
      <c r="F272" s="175" t="n">
        <v>0.5</v>
      </c>
      <c r="G272" s="180" t="n">
        <v>277.5</v>
      </c>
      <c r="H272" s="180">
        <f>ROUND(F272*G272,2)</f>
        <v/>
      </c>
    </row>
    <row r="273" ht="31.15" customFormat="1" customHeight="1" s="122">
      <c r="A273" s="175" t="n">
        <v>259</v>
      </c>
      <c r="B273" s="175" t="n"/>
      <c r="C273" s="40" t="inlineStr">
        <is>
          <t>08.3.07.01-0076</t>
        </is>
      </c>
      <c r="D273" s="176" t="inlineStr">
        <is>
          <t>Прокат полосовой, горячекатаный, марка стали Ст3сп, ширина 50-200 мм, толщина 4-5 мм</t>
        </is>
      </c>
      <c r="E273" s="175" t="inlineStr">
        <is>
          <t>т</t>
        </is>
      </c>
      <c r="F273" s="175" t="n">
        <v>0.027226</v>
      </c>
      <c r="G273" s="180" t="n">
        <v>5000</v>
      </c>
      <c r="H273" s="180">
        <f>ROUND(F273*G273,2)</f>
        <v/>
      </c>
    </row>
    <row r="274" ht="15.6" customFormat="1" customHeight="1" s="122">
      <c r="A274" s="175" t="n">
        <v>260</v>
      </c>
      <c r="B274" s="175" t="n"/>
      <c r="C274" s="40" t="inlineStr">
        <is>
          <t>14.4.04.08-0003</t>
        </is>
      </c>
      <c r="D274" s="176" t="inlineStr">
        <is>
          <t>Эмаль ПФ-115, серая</t>
        </is>
      </c>
      <c r="E274" s="175" t="inlineStr">
        <is>
          <t>т</t>
        </is>
      </c>
      <c r="F274" s="175" t="n">
        <v>0.009411299999999999</v>
      </c>
      <c r="G274" s="180" t="n">
        <v>14312.87</v>
      </c>
      <c r="H274" s="180">
        <f>ROUND(F274*G274,2)</f>
        <v/>
      </c>
    </row>
    <row r="275" ht="31.15" customFormat="1" customHeight="1" s="122">
      <c r="A275" s="175" t="n">
        <v>261</v>
      </c>
      <c r="B275" s="175" t="n"/>
      <c r="C275" s="40" t="inlineStr">
        <is>
          <t>Прайс из СД ОП</t>
        </is>
      </c>
      <c r="D275" s="176" t="inlineStr">
        <is>
          <t>Замок для хомута ТЕRM PFS/30 (КП ООО "ГК Терм" №Т-1307 п.19)</t>
        </is>
      </c>
      <c r="E275" s="175" t="inlineStr">
        <is>
          <t>шт.</t>
        </is>
      </c>
      <c r="F275" s="175" t="n">
        <v>5</v>
      </c>
      <c r="G275" s="180" t="n">
        <v>25.22</v>
      </c>
      <c r="H275" s="180">
        <f>ROUND(F275*G275,2)</f>
        <v/>
      </c>
    </row>
    <row r="276" ht="15.6" customFormat="1" customHeight="1" s="122">
      <c r="A276" s="175" t="n">
        <v>262</v>
      </c>
      <c r="B276" s="175" t="n"/>
      <c r="C276" s="40" t="inlineStr">
        <is>
          <t>14.5.01.10-0003</t>
        </is>
      </c>
      <c r="D276" s="176" t="inlineStr">
        <is>
          <t>Пена монтажная</t>
        </is>
      </c>
      <c r="E276" s="175" t="inlineStr">
        <is>
          <t>л</t>
        </is>
      </c>
      <c r="F276" s="175" t="n">
        <v>2.67435</v>
      </c>
      <c r="G276" s="180" t="n">
        <v>46.86</v>
      </c>
      <c r="H276" s="180">
        <f>ROUND(F276*G276,2)</f>
        <v/>
      </c>
    </row>
    <row r="277" ht="46.9" customFormat="1" customHeight="1" s="122">
      <c r="A277" s="175" t="n">
        <v>263</v>
      </c>
      <c r="B277" s="175" t="n"/>
      <c r="C277" s="40" t="inlineStr">
        <is>
          <t>18.1.04.06-0033</t>
        </is>
      </c>
      <c r="D277" s="176" t="inlineStr">
        <is>
          <t>Клапан обратный пружинный латунный, номинальное давление 2,5 МПа (25 кгс/см2), номинальный диаметр 25 мм</t>
        </is>
      </c>
      <c r="E277" s="175" t="inlineStr">
        <is>
          <t>шт</t>
        </is>
      </c>
      <c r="F277" s="175" t="n">
        <v>1</v>
      </c>
      <c r="G277" s="180" t="n">
        <v>125.18</v>
      </c>
      <c r="H277" s="180">
        <f>ROUND(F277*G277,2)</f>
        <v/>
      </c>
    </row>
    <row r="278" ht="46.9" customFormat="1" customHeight="1" s="122">
      <c r="A278" s="175" t="n">
        <v>264</v>
      </c>
      <c r="B278" s="175" t="n"/>
      <c r="C278" s="40" t="inlineStr">
        <is>
          <t>02.3.01.02-0016</t>
        </is>
      </c>
      <c r="D278" s="176" t="inlineStr">
        <is>
          <t>Песок природный для строительных: работ средний с крупностью зерен размером свыше 5 мм-до 5% по массе</t>
        </is>
      </c>
      <c r="E278" s="175" t="inlineStr">
        <is>
          <t>м3</t>
        </is>
      </c>
      <c r="F278" s="175" t="n">
        <v>2.25</v>
      </c>
      <c r="G278" s="180" t="n">
        <v>55.26</v>
      </c>
      <c r="H278" s="180">
        <f>ROUND(F278*G278,2)</f>
        <v/>
      </c>
    </row>
    <row r="279" ht="46.9" customFormat="1" customHeight="1" s="122">
      <c r="A279" s="175" t="n">
        <v>265</v>
      </c>
      <c r="B279" s="175" t="n"/>
      <c r="C279" s="40" t="inlineStr">
        <is>
          <t>Прайс из СД ОП</t>
        </is>
      </c>
      <c r="D279" s="176" t="inlineStr">
        <is>
          <t>Сгон разъемный 1/2" В-Н Valtec VTr.341.N.0004 (КП ООО Компания Металл Профиль № N2N170002653)</t>
        </is>
      </c>
      <c r="E279" s="175" t="inlineStr">
        <is>
          <t>шт</t>
        </is>
      </c>
      <c r="F279" s="175" t="n">
        <v>2</v>
      </c>
      <c r="G279" s="180" t="n">
        <v>62.1</v>
      </c>
      <c r="H279" s="180">
        <f>ROUND(F279*G279,2)</f>
        <v/>
      </c>
    </row>
    <row r="280" ht="15.6" customFormat="1" customHeight="1" s="122">
      <c r="A280" s="175" t="n">
        <v>266</v>
      </c>
      <c r="B280" s="175" t="n"/>
      <c r="C280" s="40" t="inlineStr">
        <is>
          <t>19.2.03.02-0441</t>
        </is>
      </c>
      <c r="D280" s="176" t="inlineStr">
        <is>
          <t>Решетки воздухоприточные, размер 100х200 мм</t>
        </is>
      </c>
      <c r="E280" s="175" t="inlineStr">
        <is>
          <t>м2</t>
        </is>
      </c>
      <c r="F280" s="175" t="n">
        <v>0.08</v>
      </c>
      <c r="G280" s="180" t="n">
        <v>1539.5</v>
      </c>
      <c r="H280" s="180">
        <f>ROUND(F280*G280,2)</f>
        <v/>
      </c>
    </row>
    <row r="281" ht="15.6" customFormat="1" customHeight="1" s="122">
      <c r="A281" s="175" t="n">
        <v>267</v>
      </c>
      <c r="B281" s="175" t="n"/>
      <c r="C281" s="40" t="inlineStr">
        <is>
          <t>01.7.17.09-0075</t>
        </is>
      </c>
      <c r="D281" s="176" t="inlineStr">
        <is>
          <t>Сверло кольцевое алмазное, диаметр 125 мм</t>
        </is>
      </c>
      <c r="E281" s="175" t="inlineStr">
        <is>
          <t>шт</t>
        </is>
      </c>
      <c r="F281" s="175" t="n">
        <v>0.04</v>
      </c>
      <c r="G281" s="180" t="n">
        <v>3046.2</v>
      </c>
      <c r="H281" s="180">
        <f>ROUND(F281*G281,2)</f>
        <v/>
      </c>
    </row>
    <row r="282" ht="15.6" customFormat="1" customHeight="1" s="122">
      <c r="A282" s="175" t="n">
        <v>268</v>
      </c>
      <c r="B282" s="175" t="n"/>
      <c r="C282" s="40" t="inlineStr">
        <is>
          <t>20.1.02.19-0012</t>
        </is>
      </c>
      <c r="D282" s="176" t="inlineStr">
        <is>
          <t>Трос</t>
        </is>
      </c>
      <c r="E282" s="175" t="inlineStr">
        <is>
          <t>м</t>
        </is>
      </c>
      <c r="F282" s="175" t="n">
        <v>10</v>
      </c>
      <c r="G282" s="180" t="n">
        <v>12.03</v>
      </c>
      <c r="H282" s="180">
        <f>ROUND(F282*G282,2)</f>
        <v/>
      </c>
    </row>
    <row r="283" ht="31.15" customFormat="1" customHeight="1" s="122">
      <c r="A283" s="175" t="n">
        <v>269</v>
      </c>
      <c r="B283" s="175" t="n"/>
      <c r="C283" s="40" t="inlineStr">
        <is>
          <t>04.3.01.09-0023</t>
        </is>
      </c>
      <c r="D283" s="176" t="inlineStr">
        <is>
          <t>Раствор отделочный тяжелый цементный, состав 1:3</t>
        </is>
      </c>
      <c r="E283" s="175" t="inlineStr">
        <is>
          <t>м3</t>
        </is>
      </c>
      <c r="F283" s="175" t="n">
        <v>0.239325</v>
      </c>
      <c r="G283" s="180" t="n">
        <v>497</v>
      </c>
      <c r="H283" s="180">
        <f>ROUND(F283*G283,2)</f>
        <v/>
      </c>
    </row>
    <row r="284" ht="31.15" customFormat="1" customHeight="1" s="122">
      <c r="A284" s="175" t="n">
        <v>270</v>
      </c>
      <c r="B284" s="175" t="n"/>
      <c r="C284" s="40" t="inlineStr">
        <is>
          <t>14.5.01.10-0024</t>
        </is>
      </c>
      <c r="D284" s="176" t="inlineStr">
        <is>
          <t>Пена монтажная для герметизации стыков в баллончике емкостью 0,75 л</t>
        </is>
      </c>
      <c r="E284" s="175" t="inlineStr">
        <is>
          <t>шт</t>
        </is>
      </c>
      <c r="F284" s="175" t="n">
        <v>2</v>
      </c>
      <c r="G284" s="180" t="n">
        <v>59.19</v>
      </c>
      <c r="H284" s="180">
        <f>ROUND(F284*G284,2)</f>
        <v/>
      </c>
    </row>
    <row r="285" ht="31.15" customFormat="1" customHeight="1" s="122">
      <c r="A285" s="175" t="n">
        <v>271</v>
      </c>
      <c r="B285" s="175" t="n"/>
      <c r="C285" s="40" t="inlineStr">
        <is>
          <t>01.7.15.07-0010</t>
        </is>
      </c>
      <c r="D285" s="176" t="inlineStr">
        <is>
          <t>Дюбели пластмассовые с шурупами, размер 10х50 мм</t>
        </is>
      </c>
      <c r="E285" s="175" t="inlineStr">
        <is>
          <t>100 шт</t>
        </is>
      </c>
      <c r="F285" s="175" t="n">
        <v>2.88</v>
      </c>
      <c r="G285" s="180" t="n">
        <v>39</v>
      </c>
      <c r="H285" s="180">
        <f>ROUND(F285*G285,2)</f>
        <v/>
      </c>
    </row>
    <row r="286" ht="31.15" customFormat="1" customHeight="1" s="122">
      <c r="A286" s="175" t="n">
        <v>272</v>
      </c>
      <c r="B286" s="175" t="n"/>
      <c r="C286" s="40" t="inlineStr">
        <is>
          <t>20.4.03.05-0003</t>
        </is>
      </c>
      <c r="D286" s="176" t="inlineStr">
        <is>
          <t>Розетка открытой проводки двухгнездная с заземлением</t>
        </is>
      </c>
      <c r="E286" s="175" t="inlineStr">
        <is>
          <t>100 шт</t>
        </is>
      </c>
      <c r="F286" s="175" t="n">
        <v>0.05</v>
      </c>
      <c r="G286" s="180" t="n">
        <v>2202</v>
      </c>
      <c r="H286" s="180">
        <f>ROUND(F286*G286,2)</f>
        <v/>
      </c>
    </row>
    <row r="287" ht="31.15" customFormat="1" customHeight="1" s="122">
      <c r="A287" s="175" t="n">
        <v>273</v>
      </c>
      <c r="B287" s="175" t="n"/>
      <c r="C287" s="40" t="inlineStr">
        <is>
          <t>21.1.06.09-0146</t>
        </is>
      </c>
      <c r="D287" s="176" t="inlineStr">
        <is>
          <t>Кабель силовой с медными жилами ВВГнг-LS 2х2,5-660</t>
        </is>
      </c>
      <c r="E287" s="175" t="inlineStr">
        <is>
          <t>1000 м</t>
        </is>
      </c>
      <c r="F287" s="175" t="n">
        <v>0.0204</v>
      </c>
      <c r="G287" s="180" t="n">
        <v>5365.89</v>
      </c>
      <c r="H287" s="180">
        <f>ROUND(F287*G287,2)</f>
        <v/>
      </c>
    </row>
    <row r="288" ht="31.15" customFormat="1" customHeight="1" s="122">
      <c r="A288" s="175" t="n">
        <v>274</v>
      </c>
      <c r="B288" s="175" t="n"/>
      <c r="C288" s="40" t="inlineStr">
        <is>
          <t>01.7.15.04-0056</t>
        </is>
      </c>
      <c r="D288" s="176" t="inlineStr">
        <is>
          <t>Винты самонарезающие, с уплотнительной прокладкой, размер 4,8х35 мм</t>
        </is>
      </c>
      <c r="E288" s="175" t="inlineStr">
        <is>
          <t>100 шт</t>
        </is>
      </c>
      <c r="F288" s="175" t="n">
        <v>5.35223</v>
      </c>
      <c r="G288" s="180" t="n">
        <v>20</v>
      </c>
      <c r="H288" s="180">
        <f>ROUND(F288*G288,2)</f>
        <v/>
      </c>
    </row>
    <row r="289" ht="31.15" customFormat="1" customHeight="1" s="122">
      <c r="A289" s="175" t="n">
        <v>275</v>
      </c>
      <c r="B289" s="175" t="n"/>
      <c r="C289" s="40" t="inlineStr">
        <is>
          <t>18.1.09.07-0021</t>
        </is>
      </c>
      <c r="D289" s="176" t="inlineStr">
        <is>
          <t>Кран шаровый полипропиленовый PPRC PN20, диаметром: 20 мм</t>
        </is>
      </c>
      <c r="E289" s="175" t="inlineStr">
        <is>
          <t>шт</t>
        </is>
      </c>
      <c r="F289" s="175" t="n">
        <v>3</v>
      </c>
      <c r="G289" s="180" t="n">
        <v>35.64</v>
      </c>
      <c r="H289" s="180">
        <f>ROUND(F289*G289,2)</f>
        <v/>
      </c>
    </row>
    <row r="290" ht="15.6" customFormat="1" customHeight="1" s="122">
      <c r="A290" s="175" t="n">
        <v>276</v>
      </c>
      <c r="B290" s="175" t="n"/>
      <c r="C290" s="40" t="inlineStr">
        <is>
          <t>01.7.03.01-0001</t>
        </is>
      </c>
      <c r="D290" s="176" t="inlineStr">
        <is>
          <t>Вода</t>
        </is>
      </c>
      <c r="E290" s="175" t="inlineStr">
        <is>
          <t>м3</t>
        </is>
      </c>
      <c r="F290" s="175" t="n">
        <v>43.5853318</v>
      </c>
      <c r="G290" s="180" t="n">
        <v>2.44</v>
      </c>
      <c r="H290" s="180">
        <f>ROUND(F290*G290,2)</f>
        <v/>
      </c>
    </row>
    <row r="291" ht="15.6" customFormat="1" customHeight="1" s="122">
      <c r="A291" s="175" t="n">
        <v>277</v>
      </c>
      <c r="B291" s="175" t="n"/>
      <c r="C291" s="40" t="inlineStr">
        <is>
          <t>20.2.10.03-0009</t>
        </is>
      </c>
      <c r="D291" s="176" t="inlineStr">
        <is>
          <t>Наконечники кабельные медные ТМ-10</t>
        </is>
      </c>
      <c r="E291" s="175" t="inlineStr">
        <is>
          <t>100 шт</t>
        </is>
      </c>
      <c r="F291" s="175" t="n">
        <v>0.5</v>
      </c>
      <c r="G291" s="180" t="n">
        <v>208</v>
      </c>
      <c r="H291" s="180">
        <f>ROUND(F291*G291,2)</f>
        <v/>
      </c>
    </row>
    <row r="292" ht="46.9" customFormat="1" customHeight="1" s="122">
      <c r="A292" s="175" t="n">
        <v>278</v>
      </c>
      <c r="B292" s="175" t="n"/>
      <c r="C292" s="40" t="inlineStr">
        <is>
          <t>08.4.01.02-0011</t>
        </is>
      </c>
      <c r="D292" s="176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E292" s="175" t="inlineStr">
        <is>
          <t>т</t>
        </is>
      </c>
      <c r="F292" s="175" t="n">
        <v>0.017829</v>
      </c>
      <c r="G292" s="180" t="n">
        <v>5804</v>
      </c>
      <c r="H292" s="180">
        <f>ROUND(F292*G292,2)</f>
        <v/>
      </c>
    </row>
    <row r="293" ht="31.15" customFormat="1" customHeight="1" s="122">
      <c r="A293" s="175" t="n">
        <v>279</v>
      </c>
      <c r="B293" s="175" t="n"/>
      <c r="C293" s="40" t="inlineStr">
        <is>
          <t>Прайс из СД ОП</t>
        </is>
      </c>
      <c r="D293" s="176" t="inlineStr">
        <is>
          <t>Покрытие огнезащитное вспучивающееся МПВО (Счет ООО "ОгнеКом" № 810)</t>
        </is>
      </c>
      <c r="E293" s="175" t="inlineStr">
        <is>
          <t>кг</t>
        </is>
      </c>
      <c r="F293" s="175" t="n">
        <v>1</v>
      </c>
      <c r="G293" s="180" t="n">
        <v>100.86</v>
      </c>
      <c r="H293" s="180">
        <f>ROUND(F293*G293,2)</f>
        <v/>
      </c>
    </row>
    <row r="294" ht="15.6" customFormat="1" customHeight="1" s="122">
      <c r="A294" s="175" t="n">
        <v>280</v>
      </c>
      <c r="B294" s="175" t="n"/>
      <c r="C294" s="40" t="inlineStr">
        <is>
          <t>14.5.04.08-0002</t>
        </is>
      </c>
      <c r="D294" s="176" t="inlineStr">
        <is>
          <t>Мастика герметизирующая</t>
        </is>
      </c>
      <c r="E294" s="175" t="inlineStr">
        <is>
          <t>кг</t>
        </is>
      </c>
      <c r="F294" s="175" t="n">
        <v>6</v>
      </c>
      <c r="G294" s="180" t="n">
        <v>16.5</v>
      </c>
      <c r="H294" s="180">
        <f>ROUND(F294*G294,2)</f>
        <v/>
      </c>
    </row>
    <row r="295" ht="31.15" customFormat="1" customHeight="1" s="122">
      <c r="A295" s="175" t="n">
        <v>281</v>
      </c>
      <c r="B295" s="175" t="n"/>
      <c r="C295" s="40" t="inlineStr">
        <is>
          <t>07.2.06.03-0229</t>
        </is>
      </c>
      <c r="D295" s="176" t="inlineStr">
        <is>
          <t>Профиль угловой, стальной, оцинкованный, для защиты углов, длина 3 м, сечение 31х31х0,4 мм</t>
        </is>
      </c>
      <c r="E295" s="175" t="inlineStr">
        <is>
          <t>м</t>
        </is>
      </c>
      <c r="F295" s="175" t="n">
        <v>30.54952</v>
      </c>
      <c r="G295" s="180" t="n">
        <v>3.18</v>
      </c>
      <c r="H295" s="180">
        <f>ROUND(F295*G295,2)</f>
        <v/>
      </c>
    </row>
    <row r="296" ht="15.6" customFormat="1" customHeight="1" s="122">
      <c r="A296" s="175" t="n">
        <v>282</v>
      </c>
      <c r="B296" s="175" t="n"/>
      <c r="C296" s="40" t="inlineStr">
        <is>
          <t>01.7.15.07-0014</t>
        </is>
      </c>
      <c r="D296" s="176" t="inlineStr">
        <is>
          <t>Дюбели распорные полипропиленовые</t>
        </is>
      </c>
      <c r="E296" s="175" t="inlineStr">
        <is>
          <t>100 шт</t>
        </is>
      </c>
      <c r="F296" s="175" t="n">
        <v>1.1203</v>
      </c>
      <c r="G296" s="180" t="n">
        <v>86</v>
      </c>
      <c r="H296" s="180">
        <f>ROUND(F296*G296,2)</f>
        <v/>
      </c>
    </row>
    <row r="297" ht="31.15" customFormat="1" customHeight="1" s="122">
      <c r="A297" s="175" t="n">
        <v>283</v>
      </c>
      <c r="B297" s="175" t="n"/>
      <c r="C297" s="40" t="inlineStr">
        <is>
          <t>01.7.06.04-0007</t>
        </is>
      </c>
      <c r="D297" s="176" t="inlineStr">
        <is>
          <t>Лента разделительная для сопряжения потолка из ЛГК со стеной</t>
        </is>
      </c>
      <c r="E297" s="175" t="inlineStr">
        <is>
          <t>100 м</t>
        </is>
      </c>
      <c r="F297" s="175" t="n">
        <v>0.5445784</v>
      </c>
      <c r="G297" s="180" t="n">
        <v>173</v>
      </c>
      <c r="H297" s="180">
        <f>ROUND(F297*G297,2)</f>
        <v/>
      </c>
    </row>
    <row r="298" ht="46.9" customFormat="1" customHeight="1" s="122">
      <c r="A298" s="175" t="n">
        <v>284</v>
      </c>
      <c r="B298" s="175" t="n"/>
      <c r="C298" s="40" t="inlineStr">
        <is>
          <t>14.4.01.02-0012</t>
        </is>
      </c>
      <c r="D298" s="176" t="inlineStr">
        <is>
          <t>Грунтовка укрепляющая, глубокого проникновения, быстросохнущая, паропроницаемая</t>
        </is>
      </c>
      <c r="E298" s="175" t="inlineStr">
        <is>
          <t>кг</t>
        </is>
      </c>
      <c r="F298" s="175" t="n">
        <v>7.02034</v>
      </c>
      <c r="G298" s="180" t="n">
        <v>13.08</v>
      </c>
      <c r="H298" s="180">
        <f>ROUND(F298*G298,2)</f>
        <v/>
      </c>
    </row>
    <row r="299" ht="31.15" customFormat="1" customHeight="1" s="122">
      <c r="A299" s="175" t="n">
        <v>285</v>
      </c>
      <c r="B299" s="175" t="n"/>
      <c r="C299" s="40" t="inlineStr">
        <is>
          <t>01.7.15.12-1014</t>
        </is>
      </c>
      <c r="D299" s="176" t="inlineStr">
        <is>
          <t>Шпильки резьбовые оцинкованные, диаметр 8-16 мм</t>
        </is>
      </c>
      <c r="E299" s="175" t="inlineStr">
        <is>
          <t>кг</t>
        </is>
      </c>
      <c r="F299" s="175" t="n">
        <v>3.85</v>
      </c>
      <c r="G299" s="180" t="n">
        <v>23.69</v>
      </c>
      <c r="H299" s="180">
        <f>ROUND(F299*G299,2)</f>
        <v/>
      </c>
    </row>
    <row r="300" ht="15.6" customFormat="1" customHeight="1" s="122">
      <c r="A300" s="175" t="n">
        <v>286</v>
      </c>
      <c r="B300" s="175" t="n"/>
      <c r="C300" s="40" t="inlineStr">
        <is>
          <t>08.3.03.04-0012</t>
        </is>
      </c>
      <c r="D300" s="176" t="inlineStr">
        <is>
          <t>Проволока светлая, диаметр 1,1 мм</t>
        </is>
      </c>
      <c r="E300" s="175" t="inlineStr">
        <is>
          <t>т</t>
        </is>
      </c>
      <c r="F300" s="175" t="n">
        <v>0.0088802</v>
      </c>
      <c r="G300" s="180" t="n">
        <v>10200</v>
      </c>
      <c r="H300" s="180">
        <f>ROUND(F300*G300,2)</f>
        <v/>
      </c>
    </row>
    <row r="301" ht="15.6" customFormat="1" customHeight="1" s="122">
      <c r="A301" s="175" t="n">
        <v>287</v>
      </c>
      <c r="B301" s="175" t="n"/>
      <c r="C301" s="40" t="inlineStr">
        <is>
          <t>20.1.02.14-0001</t>
        </is>
      </c>
      <c r="D301" s="176" t="inlineStr">
        <is>
          <t>Серьга</t>
        </is>
      </c>
      <c r="E301" s="175" t="inlineStr">
        <is>
          <t>шт</t>
        </is>
      </c>
      <c r="F301" s="175" t="n">
        <v>7.85</v>
      </c>
      <c r="G301" s="180" t="n">
        <v>10.54</v>
      </c>
      <c r="H301" s="180">
        <f>ROUND(F301*G301,2)</f>
        <v/>
      </c>
    </row>
    <row r="302" ht="46.9" customFormat="1" customHeight="1" s="122">
      <c r="A302" s="175" t="n">
        <v>288</v>
      </c>
      <c r="B302" s="175" t="n"/>
      <c r="C302" s="40" t="inlineStr">
        <is>
          <t>24.3.03.02-0001</t>
        </is>
      </c>
      <c r="D302" s="176" t="inlineStr">
        <is>
          <t>Блок трубопровода полиэтиленовый для систем водоотведения из труб высокой плотности, диаметр 50 мм, с гильзами</t>
        </is>
      </c>
      <c r="E302" s="175" t="inlineStr">
        <is>
          <t>м</t>
        </is>
      </c>
      <c r="F302" s="175" t="n">
        <v>2.068</v>
      </c>
      <c r="G302" s="180" t="n">
        <v>39.36</v>
      </c>
      <c r="H302" s="180">
        <f>ROUND(F302*G302,2)</f>
        <v/>
      </c>
    </row>
    <row r="303" ht="46.9" customFormat="1" customHeight="1" s="122">
      <c r="A303" s="175" t="n">
        <v>289</v>
      </c>
      <c r="B303" s="175" t="n"/>
      <c r="C303" s="40" t="inlineStr">
        <is>
          <t>01.7.06.05-0042</t>
        </is>
      </c>
      <c r="D303" s="176" t="inlineStr">
        <is>
          <t>Лента липкая изоляционная на поликасиновом компаунде, ширина 20-30 мм, толщина от 0,14 до 0,19 мм</t>
        </is>
      </c>
      <c r="E303" s="175" t="inlineStr">
        <is>
          <t>кг</t>
        </is>
      </c>
      <c r="F303" s="175" t="n">
        <v>0.8423835</v>
      </c>
      <c r="G303" s="180" t="n">
        <v>91.29000000000001</v>
      </c>
      <c r="H303" s="180">
        <f>ROUND(F303*G303,2)</f>
        <v/>
      </c>
    </row>
    <row r="304" ht="15.6" customFormat="1" customHeight="1" s="122">
      <c r="A304" s="175" t="n">
        <v>290</v>
      </c>
      <c r="B304" s="175" t="n"/>
      <c r="C304" s="40" t="inlineStr">
        <is>
          <t>01.7.07.29-0111</t>
        </is>
      </c>
      <c r="D304" s="176" t="inlineStr">
        <is>
          <t>Пакля пропитанная</t>
        </is>
      </c>
      <c r="E304" s="175" t="inlineStr">
        <is>
          <t>кг</t>
        </is>
      </c>
      <c r="F304" s="175" t="n">
        <v>8.4732</v>
      </c>
      <c r="G304" s="180" t="n">
        <v>9.039999999999999</v>
      </c>
      <c r="H304" s="180">
        <f>ROUND(F304*G304,2)</f>
        <v/>
      </c>
    </row>
    <row r="305" ht="31.15" customFormat="1" customHeight="1" s="122">
      <c r="A305" s="175" t="n">
        <v>291</v>
      </c>
      <c r="B305" s="175" t="n"/>
      <c r="C305" s="40" t="inlineStr">
        <is>
          <t>01.3.05.30-0001</t>
        </is>
      </c>
      <c r="D305" s="176" t="inlineStr">
        <is>
          <t>Сополимер (смола) метакриловой кислоты и ее эфира</t>
        </is>
      </c>
      <c r="E305" s="175" t="inlineStr">
        <is>
          <t>т</t>
        </is>
      </c>
      <c r="F305" s="175" t="n">
        <v>0.0019384</v>
      </c>
      <c r="G305" s="180" t="n">
        <v>37870</v>
      </c>
      <c r="H305" s="180">
        <f>ROUND(F305*G305,2)</f>
        <v/>
      </c>
    </row>
    <row r="306" ht="15.6" customFormat="1" customHeight="1" s="122">
      <c r="A306" s="175" t="n">
        <v>292</v>
      </c>
      <c r="B306" s="175" t="n"/>
      <c r="C306" s="40" t="inlineStr">
        <is>
          <t>01.2.01.02-0054</t>
        </is>
      </c>
      <c r="D306" s="176" t="inlineStr">
        <is>
          <t>Битумы нефтяные строительные БН-90/10</t>
        </is>
      </c>
      <c r="E306" s="175" t="inlineStr">
        <is>
          <t>т</t>
        </is>
      </c>
      <c r="F306" s="175" t="n">
        <v>0.0528933</v>
      </c>
      <c r="G306" s="180" t="n">
        <v>1383.1</v>
      </c>
      <c r="H306" s="180">
        <f>ROUND(F306*G306,2)</f>
        <v/>
      </c>
    </row>
    <row r="307" ht="46.9" customFormat="1" customHeight="1" s="122">
      <c r="A307" s="175" t="n">
        <v>293</v>
      </c>
      <c r="B307" s="175" t="n"/>
      <c r="C307" s="40" t="inlineStr">
        <is>
          <t>Прайс из СД ОП</t>
        </is>
      </c>
      <c r="D307" s="176" t="inlineStr">
        <is>
          <t>Комплект №3 для соединения проволочных лотков СМ350003 (КП ООО "Стандарт-электрик" № СЭЕR-048230 п.31)</t>
        </is>
      </c>
      <c r="E307" s="175" t="inlineStr">
        <is>
          <t>шт.</t>
        </is>
      </c>
      <c r="F307" s="175" t="n">
        <v>5</v>
      </c>
      <c r="G307" s="180" t="n">
        <v>14.41</v>
      </c>
      <c r="H307" s="180">
        <f>ROUND(F307*G307,2)</f>
        <v/>
      </c>
    </row>
    <row r="308" ht="31.15" customFormat="1" customHeight="1" s="122">
      <c r="A308" s="175" t="n">
        <v>294</v>
      </c>
      <c r="B308" s="175" t="n"/>
      <c r="C308" s="40" t="inlineStr">
        <is>
          <t>18.5.14.01-0013</t>
        </is>
      </c>
      <c r="D308" s="176" t="inlineStr">
        <is>
          <t>Фильтры косые для очистки воды в трубопроводах систем отопления, диаметр 25 мм</t>
        </is>
      </c>
      <c r="E308" s="175" t="inlineStr">
        <is>
          <t>шт</t>
        </is>
      </c>
      <c r="F308" s="175" t="n">
        <v>1</v>
      </c>
      <c r="G308" s="180" t="n">
        <v>72.03</v>
      </c>
      <c r="H308" s="180">
        <f>ROUND(F308*G308,2)</f>
        <v/>
      </c>
    </row>
    <row r="309" ht="31.15" customFormat="1" customHeight="1" s="122">
      <c r="A309" s="175" t="n">
        <v>295</v>
      </c>
      <c r="B309" s="175" t="n"/>
      <c r="C309" s="40" t="inlineStr">
        <is>
          <t>Прайс из СД ОП</t>
        </is>
      </c>
      <c r="D309" s="176" t="inlineStr">
        <is>
          <t>Переход ПЭ 100 SDR17 O50-O32 (КП ООО Компания Металл Профиль № N2N170002653)</t>
        </is>
      </c>
      <c r="E309" s="175" t="inlineStr">
        <is>
          <t>шт</t>
        </is>
      </c>
      <c r="F309" s="175" t="n">
        <v>1</v>
      </c>
      <c r="G309" s="180" t="n">
        <v>71.39</v>
      </c>
      <c r="H309" s="180">
        <f>ROUND(F309*G309,2)</f>
        <v/>
      </c>
    </row>
    <row r="310" ht="15.6" customFormat="1" customHeight="1" s="122">
      <c r="A310" s="175" t="n">
        <v>296</v>
      </c>
      <c r="B310" s="175" t="n"/>
      <c r="C310" s="40" t="inlineStr">
        <is>
          <t>20.2.05.04-0026</t>
        </is>
      </c>
      <c r="D310" s="176" t="inlineStr">
        <is>
          <t>Кабель-канал (короб) 25х25 мм</t>
        </is>
      </c>
      <c r="E310" s="175" t="inlineStr">
        <is>
          <t>м</t>
        </is>
      </c>
      <c r="F310" s="175" t="n">
        <v>28</v>
      </c>
      <c r="G310" s="180" t="n">
        <v>2.48</v>
      </c>
      <c r="H310" s="180">
        <f>ROUND(F310*G310,2)</f>
        <v/>
      </c>
    </row>
    <row r="311" ht="62.45" customFormat="1" customHeight="1" s="122">
      <c r="A311" s="175" t="n">
        <v>297</v>
      </c>
      <c r="B311" s="175" t="n"/>
      <c r="C311" s="40" t="inlineStr">
        <is>
          <t>14.5.11.03-0004</t>
        </is>
      </c>
      <c r="D311" s="176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E311" s="175" t="inlineStr">
        <is>
          <t>кг</t>
        </is>
      </c>
      <c r="F311" s="175" t="n">
        <v>24.57244</v>
      </c>
      <c r="G311" s="180" t="n">
        <v>2.7</v>
      </c>
      <c r="H311" s="180">
        <f>ROUND(F311*G311,2)</f>
        <v/>
      </c>
    </row>
    <row r="312" ht="15.6" customFormat="1" customHeight="1" s="122">
      <c r="A312" s="175" t="n">
        <v>298</v>
      </c>
      <c r="B312" s="175" t="n"/>
      <c r="C312" s="40" t="inlineStr">
        <is>
          <t>14.5.01.01-0011</t>
        </is>
      </c>
      <c r="D312" s="176" t="inlineStr">
        <is>
          <t>Герметик акриловый: KIM TEC, 300 мл</t>
        </is>
      </c>
      <c r="E312" s="175" t="inlineStr">
        <is>
          <t>шт</t>
        </is>
      </c>
      <c r="F312" s="175" t="n">
        <v>4.64884</v>
      </c>
      <c r="G312" s="180" t="n">
        <v>14.14</v>
      </c>
      <c r="H312" s="180">
        <f>ROUND(F312*G312,2)</f>
        <v/>
      </c>
    </row>
    <row r="313" ht="31.15" customFormat="1" customHeight="1" s="122">
      <c r="A313" s="175" t="n">
        <v>299</v>
      </c>
      <c r="B313" s="175" t="n"/>
      <c r="C313" s="40" t="inlineStr">
        <is>
          <t>01.7.06.01-0043</t>
        </is>
      </c>
      <c r="D313" s="176" t="inlineStr">
        <is>
          <t>Лента эластичная самоклеящаяся для профилей направляющих 70/30000 мм</t>
        </is>
      </c>
      <c r="E313" s="175" t="inlineStr">
        <is>
          <t>м</t>
        </is>
      </c>
      <c r="F313" s="175" t="n">
        <v>77.03792</v>
      </c>
      <c r="G313" s="180" t="n">
        <v>0.84</v>
      </c>
      <c r="H313" s="180">
        <f>ROUND(F313*G313,2)</f>
        <v/>
      </c>
    </row>
    <row r="314" ht="93.59999999999999" customFormat="1" customHeight="1" s="122">
      <c r="A314" s="175" t="n">
        <v>300</v>
      </c>
      <c r="B314" s="175" t="n"/>
      <c r="C314" s="40" t="inlineStr">
        <is>
          <t>14.1.06.01-0001</t>
        </is>
      </c>
      <c r="D314" s="176" t="inlineStr">
        <is>
      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      </is>
      </c>
      <c r="E314" s="175" t="inlineStr">
        <is>
          <t>кг</t>
        </is>
      </c>
      <c r="F314" s="175" t="n">
        <v>39.8472</v>
      </c>
      <c r="G314" s="180" t="n">
        <v>1.58</v>
      </c>
      <c r="H314" s="180">
        <f>ROUND(F314*G314,2)</f>
        <v/>
      </c>
    </row>
    <row r="315" ht="31.15" customFormat="1" customHeight="1" s="122">
      <c r="A315" s="175" t="n">
        <v>301</v>
      </c>
      <c r="B315" s="175" t="n"/>
      <c r="C315" s="40" t="inlineStr">
        <is>
          <t>Прайс из СД ОП</t>
        </is>
      </c>
      <c r="D315" s="176" t="inlineStr">
        <is>
          <t>Герметик силиконовый прозрачный (310 мл) (КП ООО "ГК Терм" №Т-1307 п.13)</t>
        </is>
      </c>
      <c r="E315" s="175" t="inlineStr">
        <is>
          <t>уп.</t>
        </is>
      </c>
      <c r="F315" s="175" t="n">
        <v>0.5</v>
      </c>
      <c r="G315" s="180" t="n">
        <v>119.52</v>
      </c>
      <c r="H315" s="180">
        <f>ROUND(F315*G315,2)</f>
        <v/>
      </c>
    </row>
    <row r="316" ht="31.15" customFormat="1" customHeight="1" s="122">
      <c r="A316" s="175" t="n">
        <v>302</v>
      </c>
      <c r="B316" s="175" t="n"/>
      <c r="C316" s="40" t="inlineStr">
        <is>
          <t>18.5.08.15-0004</t>
        </is>
      </c>
      <c r="D316" s="176" t="inlineStr">
        <is>
          <t>Футорка универсальная ИГЛ БИР ПЕКС (Eagle BP), размером: 1"х1/2"</t>
        </is>
      </c>
      <c r="E316" s="175" t="inlineStr">
        <is>
          <t>10 шт</t>
        </is>
      </c>
      <c r="F316" s="175" t="n">
        <v>0.5</v>
      </c>
      <c r="G316" s="180" t="n">
        <v>117.9</v>
      </c>
      <c r="H316" s="180">
        <f>ROUND(F316*G316,2)</f>
        <v/>
      </c>
    </row>
    <row r="317" ht="31.15" customFormat="1" customHeight="1" s="122">
      <c r="A317" s="175" t="n">
        <v>303</v>
      </c>
      <c r="B317" s="175" t="n"/>
      <c r="C317" s="40" t="inlineStr">
        <is>
          <t>14.3.01.02-0102</t>
        </is>
      </c>
      <c r="D317" s="176" t="inlineStr">
        <is>
          <t>Грунтовка: водно-дисперсионная "БИРСС Бетон-контакт"</t>
        </is>
      </c>
      <c r="E317" s="175" t="inlineStr">
        <is>
          <t>т</t>
        </is>
      </c>
      <c r="F317" s="175" t="n">
        <v>0.003191</v>
      </c>
      <c r="G317" s="180" t="n">
        <v>18390.16</v>
      </c>
      <c r="H317" s="180">
        <f>ROUND(F317*G317,2)</f>
        <v/>
      </c>
    </row>
    <row r="318" ht="46.9" customFormat="1" customHeight="1" s="122">
      <c r="A318" s="175" t="n">
        <v>304</v>
      </c>
      <c r="B318" s="175" t="n"/>
      <c r="C318" s="40" t="inlineStr">
        <is>
          <t>01.7.06.05-0041</t>
        </is>
      </c>
      <c r="D318" s="176" t="inlineStr">
        <is>
          <t>Лента изоляционная прорезиненная односторонняя, ширина 20 мм, толщина 0,25-0,35 мм</t>
        </is>
      </c>
      <c r="E318" s="175" t="inlineStr">
        <is>
          <t>кг</t>
        </is>
      </c>
      <c r="F318" s="175" t="n">
        <v>1.8874</v>
      </c>
      <c r="G318" s="180" t="n">
        <v>30.4</v>
      </c>
      <c r="H318" s="180">
        <f>ROUND(F318*G318,2)</f>
        <v/>
      </c>
    </row>
    <row r="319" ht="15.6" customFormat="1" customHeight="1" s="122">
      <c r="A319" s="175" t="n">
        <v>305</v>
      </c>
      <c r="B319" s="175" t="n"/>
      <c r="C319" s="40" t="inlineStr">
        <is>
          <t>01.7.11.07-0034</t>
        </is>
      </c>
      <c r="D319" s="176" t="inlineStr">
        <is>
          <t>Электроды сварочные Э42А, диаметр 4 мм</t>
        </is>
      </c>
      <c r="E319" s="175" t="inlineStr">
        <is>
          <t>кг</t>
        </is>
      </c>
      <c r="F319" s="175" t="n">
        <v>5.3292594</v>
      </c>
      <c r="G319" s="180" t="n">
        <v>10.57</v>
      </c>
      <c r="H319" s="180">
        <f>ROUND(F319*G319,2)</f>
        <v/>
      </c>
    </row>
    <row r="320" ht="15.6" customFormat="1" customHeight="1" s="122">
      <c r="A320" s="175" t="n">
        <v>306</v>
      </c>
      <c r="B320" s="175" t="n"/>
      <c r="C320" s="40" t="inlineStr">
        <is>
          <t>01.3.01.03-0002</t>
        </is>
      </c>
      <c r="D320" s="176" t="inlineStr">
        <is>
          <t>Керосин для технических целей</t>
        </is>
      </c>
      <c r="E320" s="175" t="inlineStr">
        <is>
          <t>т</t>
        </is>
      </c>
      <c r="F320" s="175" t="n">
        <v>0.0209941</v>
      </c>
      <c r="G320" s="180" t="n">
        <v>2606.9</v>
      </c>
      <c r="H320" s="180">
        <f>ROUND(F320*G320,2)</f>
        <v/>
      </c>
    </row>
    <row r="321" ht="31.15" customFormat="1" customHeight="1" s="122">
      <c r="A321" s="175" t="n">
        <v>307</v>
      </c>
      <c r="B321" s="175" t="n"/>
      <c r="C321" s="40" t="inlineStr">
        <is>
          <t>24.3.03.01-0216</t>
        </is>
      </c>
      <c r="D321" s="176" t="inlineStr">
        <is>
          <t>Трубка термоусадочная цветная полиэтиленовая, коэффициент усадки 2:1, ТУТ 50/25</t>
        </is>
      </c>
      <c r="E321" s="175" t="inlineStr">
        <is>
          <t>м</t>
        </is>
      </c>
      <c r="F321" s="175" t="n">
        <v>5.4</v>
      </c>
      <c r="G321" s="180" t="n">
        <v>10.1</v>
      </c>
      <c r="H321" s="180">
        <f>ROUND(F321*G321,2)</f>
        <v/>
      </c>
    </row>
    <row r="322" ht="31.15" customFormat="1" customHeight="1" s="122">
      <c r="A322" s="175" t="n">
        <v>308</v>
      </c>
      <c r="B322" s="175" t="n"/>
      <c r="C322" s="40" t="inlineStr">
        <is>
          <t>20.4.01.01-0031</t>
        </is>
      </c>
      <c r="D322" s="176" t="inlineStr">
        <is>
          <t>Выключатель одноклавишный для открытой проводки</t>
        </is>
      </c>
      <c r="E322" s="175" t="inlineStr">
        <is>
          <t>10 шт</t>
        </is>
      </c>
      <c r="F322" s="175" t="n">
        <v>0.8</v>
      </c>
      <c r="G322" s="180" t="n">
        <v>68</v>
      </c>
      <c r="H322" s="180">
        <f>ROUND(F322*G322,2)</f>
        <v/>
      </c>
    </row>
    <row r="323" ht="15.6" customFormat="1" customHeight="1" s="122">
      <c r="A323" s="175" t="n">
        <v>309</v>
      </c>
      <c r="B323" s="175" t="n"/>
      <c r="C323" s="40" t="inlineStr">
        <is>
          <t>20.4.03.05-0004</t>
        </is>
      </c>
      <c r="D323" s="176" t="inlineStr">
        <is>
          <t>Розетка открытой проводки с заземлением</t>
        </is>
      </c>
      <c r="E323" s="175" t="inlineStr">
        <is>
          <t>100 шт</t>
        </is>
      </c>
      <c r="F323" s="175" t="n">
        <v>0.06</v>
      </c>
      <c r="G323" s="180" t="n">
        <v>899</v>
      </c>
      <c r="H323" s="180">
        <f>ROUND(F323*G323,2)</f>
        <v/>
      </c>
    </row>
    <row r="324" ht="31.15" customFormat="1" customHeight="1" s="122">
      <c r="A324" s="175" t="n">
        <v>310</v>
      </c>
      <c r="B324" s="175" t="n"/>
      <c r="C324" s="40" t="inlineStr">
        <is>
          <t>10.3.02.03-0011</t>
        </is>
      </c>
      <c r="D324" s="176" t="inlineStr">
        <is>
          <t>Припои оловянно-свинцовые бессурьмянистые, марка ПОС30</t>
        </is>
      </c>
      <c r="E324" s="175" t="inlineStr">
        <is>
          <t>т</t>
        </is>
      </c>
      <c r="F324" s="175" t="n">
        <v>0.0007818</v>
      </c>
      <c r="G324" s="180" t="n">
        <v>68050</v>
      </c>
      <c r="H324" s="180">
        <f>ROUND(F324*G324,2)</f>
        <v/>
      </c>
    </row>
    <row r="325" ht="15.6" customFormat="1" customHeight="1" s="122">
      <c r="A325" s="175" t="n">
        <v>311</v>
      </c>
      <c r="B325" s="175" t="n"/>
      <c r="C325" s="40" t="inlineStr">
        <is>
          <t>01.7.17.09-0074</t>
        </is>
      </c>
      <c r="D325" s="176" t="inlineStr">
        <is>
          <t>Сверло кольцевое алмазное, диаметр 110 мм</t>
        </is>
      </c>
      <c r="E325" s="175" t="inlineStr">
        <is>
          <t>шт</t>
        </is>
      </c>
      <c r="F325" s="175" t="n">
        <v>0.02</v>
      </c>
      <c r="G325" s="180" t="n">
        <v>2632.8</v>
      </c>
      <c r="H325" s="180">
        <f>ROUND(F325*G325,2)</f>
        <v/>
      </c>
    </row>
    <row r="326" ht="15.6" customFormat="1" customHeight="1" s="122">
      <c r="A326" s="175" t="n">
        <v>312</v>
      </c>
      <c r="B326" s="175" t="n"/>
      <c r="C326" s="40" t="inlineStr">
        <is>
          <t>01.3.01.01-0001</t>
        </is>
      </c>
      <c r="D326" s="176" t="inlineStr">
        <is>
          <t>Бензин авиационный Б-70</t>
        </is>
      </c>
      <c r="E326" s="175" t="inlineStr">
        <is>
          <t>т</t>
        </is>
      </c>
      <c r="F326" s="175" t="n">
        <v>0.0107</v>
      </c>
      <c r="G326" s="180" t="n">
        <v>4488.4</v>
      </c>
      <c r="H326" s="180">
        <f>ROUND(F326*G326,2)</f>
        <v/>
      </c>
    </row>
    <row r="327" ht="46.9" customFormat="1" customHeight="1" s="122">
      <c r="A327" s="175" t="n">
        <v>313</v>
      </c>
      <c r="B327" s="175" t="n"/>
      <c r="C327" s="40" t="inlineStr">
        <is>
          <t>Прайс из СД ОП</t>
        </is>
      </c>
      <c r="D327" s="176" t="inlineStr">
        <is>
          <t>Соединитель с переходом на внутреннюю резьбу 25х1/2" Valtec VTр.702.0.02504 (КП ООО Компания Металл Профиль № N2N170002653)</t>
        </is>
      </c>
      <c r="E327" s="175" t="inlineStr">
        <is>
          <t>шт</t>
        </is>
      </c>
      <c r="F327" s="175" t="n">
        <v>1</v>
      </c>
      <c r="G327" s="180" t="n">
        <v>47.28</v>
      </c>
      <c r="H327" s="180">
        <f>ROUND(F327*G327,2)</f>
        <v/>
      </c>
    </row>
    <row r="328" ht="15.6" customFormat="1" customHeight="1" s="122">
      <c r="A328" s="175" t="n">
        <v>314</v>
      </c>
      <c r="B328" s="175" t="n"/>
      <c r="C328" s="40" t="inlineStr">
        <is>
          <t>04.3.01.09-0016</t>
        </is>
      </c>
      <c r="D328" s="176" t="inlineStr">
        <is>
          <t>Раствор готовый кладочный, цементный, М200</t>
        </is>
      </c>
      <c r="E328" s="175" t="inlineStr">
        <is>
          <t>м3</t>
        </is>
      </c>
      <c r="F328" s="175" t="n">
        <v>0.07764</v>
      </c>
      <c r="G328" s="180" t="n">
        <v>600</v>
      </c>
      <c r="H328" s="180">
        <f>ROUND(F328*G328,2)</f>
        <v/>
      </c>
    </row>
    <row r="329" ht="31.15" customFormat="1" customHeight="1" s="122">
      <c r="A329" s="175" t="n">
        <v>315</v>
      </c>
      <c r="B329" s="175" t="n"/>
      <c r="C329" s="40" t="inlineStr">
        <is>
          <t>05.1.03.09-0013</t>
        </is>
      </c>
      <c r="D329" s="176" t="inlineStr">
        <is>
          <t>Перемычка брусковая 2ПБ-19-3-п, бетон B15, объем 0,033 м3, расход арматуры 0,11 кг</t>
        </is>
      </c>
      <c r="E329" s="175" t="inlineStr">
        <is>
          <t>шт</t>
        </is>
      </c>
      <c r="F329" s="175" t="n">
        <v>1</v>
      </c>
      <c r="G329" s="180" t="n">
        <v>44.46</v>
      </c>
      <c r="H329" s="180">
        <f>ROUND(F329*G329,2)</f>
        <v/>
      </c>
    </row>
    <row r="330" ht="31.15" customFormat="1" customHeight="1" s="122">
      <c r="A330" s="175" t="n">
        <v>316</v>
      </c>
      <c r="B330" s="175" t="n"/>
      <c r="C330" s="40" t="inlineStr">
        <is>
          <t>14.5.01.10-0025</t>
        </is>
      </c>
      <c r="D330" s="176" t="inlineStr">
        <is>
          <t>Пена монтажная для герметизации стыков в баллончике емкостью 0,85 л</t>
        </is>
      </c>
      <c r="E330" s="175" t="inlineStr">
        <is>
          <t>шт</t>
        </is>
      </c>
      <c r="F330" s="175" t="n">
        <v>0.5943000000000001</v>
      </c>
      <c r="G330" s="180" t="n">
        <v>72.8</v>
      </c>
      <c r="H330" s="180">
        <f>ROUND(F330*G330,2)</f>
        <v/>
      </c>
    </row>
    <row r="331" ht="31.15" customFormat="1" customHeight="1" s="122">
      <c r="A331" s="175" t="n">
        <v>317</v>
      </c>
      <c r="B331" s="175" t="n"/>
      <c r="C331" s="40" t="inlineStr">
        <is>
          <t>18.1.09.07-0022</t>
        </is>
      </c>
      <c r="D331" s="176" t="inlineStr">
        <is>
          <t>Кран шаровый полипропиленовый PPRC PN20, диаметром: 25 мм</t>
        </is>
      </c>
      <c r="E331" s="175" t="inlineStr">
        <is>
          <t>шт</t>
        </is>
      </c>
      <c r="F331" s="175" t="n">
        <v>1</v>
      </c>
      <c r="G331" s="180" t="n">
        <v>42.47</v>
      </c>
      <c r="H331" s="180">
        <f>ROUND(F331*G331,2)</f>
        <v/>
      </c>
    </row>
    <row r="332" ht="31.15" customFormat="1" customHeight="1" s="122">
      <c r="A332" s="175" t="n">
        <v>318</v>
      </c>
      <c r="B332" s="175" t="n"/>
      <c r="C332" s="40" t="inlineStr">
        <is>
          <t>24.3.05.07-0087</t>
        </is>
      </c>
      <c r="D332" s="176" t="inlineStr">
        <is>
          <t>Муфта полипропиленовая комбинированная, с наружной резьбой, диаметр 32-1" мм</t>
        </is>
      </c>
      <c r="E332" s="175" t="inlineStr">
        <is>
          <t>шт</t>
        </is>
      </c>
      <c r="F332" s="175" t="n">
        <v>2</v>
      </c>
      <c r="G332" s="180" t="n">
        <v>21.11</v>
      </c>
      <c r="H332" s="180">
        <f>ROUND(F332*G332,2)</f>
        <v/>
      </c>
    </row>
    <row r="333" ht="15.6" customFormat="1" customHeight="1" s="122">
      <c r="A333" s="175" t="n">
        <v>319</v>
      </c>
      <c r="B333" s="175" t="n"/>
      <c r="C333" s="40" t="inlineStr">
        <is>
          <t>01.7.07.12-0024</t>
        </is>
      </c>
      <c r="D333" s="176" t="inlineStr">
        <is>
          <t>Пленка полиэтиленовая, толщина 0,15 мм</t>
        </is>
      </c>
      <c r="E333" s="175" t="inlineStr">
        <is>
          <t>м2</t>
        </is>
      </c>
      <c r="F333" s="175" t="n">
        <v>11.39172</v>
      </c>
      <c r="G333" s="180" t="n">
        <v>3.62</v>
      </c>
      <c r="H333" s="180">
        <f>ROUND(F333*G333,2)</f>
        <v/>
      </c>
    </row>
    <row r="334" ht="15.6" customFormat="1" customHeight="1" s="122">
      <c r="A334" s="175" t="n">
        <v>320</v>
      </c>
      <c r="B334" s="175" t="n"/>
      <c r="C334" s="40" t="inlineStr">
        <is>
          <t>08.3.11.01-0091</t>
        </is>
      </c>
      <c r="D334" s="176" t="inlineStr">
        <is>
          <t>Швеллеры № 40, марка стали Ст0</t>
        </is>
      </c>
      <c r="E334" s="175" t="inlineStr">
        <is>
          <t>т</t>
        </is>
      </c>
      <c r="F334" s="175" t="n">
        <v>0.0081706</v>
      </c>
      <c r="G334" s="180" t="n">
        <v>4920</v>
      </c>
      <c r="H334" s="180">
        <f>ROUND(F334*G334,2)</f>
        <v/>
      </c>
    </row>
    <row r="335" ht="31.15" customFormat="1" customHeight="1" s="122">
      <c r="A335" s="175" t="n">
        <v>321</v>
      </c>
      <c r="B335" s="175" t="n"/>
      <c r="C335" s="40" t="inlineStr">
        <is>
          <t>999-9950</t>
        </is>
      </c>
      <c r="D335" s="176" t="inlineStr">
        <is>
          <t>Вспомогательные ненормируемые ресурсы (2% от Оплаты труда рабочих)</t>
        </is>
      </c>
      <c r="E335" s="175" t="inlineStr">
        <is>
          <t>руб</t>
        </is>
      </c>
      <c r="F335" s="175" t="n">
        <v>39.7475082</v>
      </c>
      <c r="G335" s="180" t="n">
        <v>1</v>
      </c>
      <c r="H335" s="180">
        <f>ROUND(F335*G335,2)</f>
        <v/>
      </c>
    </row>
    <row r="336" ht="31.15" customFormat="1" customHeight="1" s="122">
      <c r="A336" s="175" t="n">
        <v>322</v>
      </c>
      <c r="B336" s="175" t="n"/>
      <c r="C336" s="40" t="inlineStr">
        <is>
          <t>11.1.03.01-0079</t>
        </is>
      </c>
      <c r="D336" s="176" t="inlineStr">
        <is>
          <t>Бруски обрезные, хвойных пород, длина 4-6,5 м, ширина 75-150 мм, толщина 40-75 мм, сорт III</t>
        </is>
      </c>
      <c r="E336" s="175" t="inlineStr">
        <is>
          <t>м3</t>
        </is>
      </c>
      <c r="F336" s="175" t="n">
        <v>0.030441</v>
      </c>
      <c r="G336" s="180" t="n">
        <v>1287</v>
      </c>
      <c r="H336" s="180">
        <f>ROUND(F336*G336,2)</f>
        <v/>
      </c>
    </row>
    <row r="337" ht="46.9" customFormat="1" customHeight="1" s="122">
      <c r="A337" s="175" t="n">
        <v>323</v>
      </c>
      <c r="B337" s="175" t="n"/>
      <c r="C337" s="40" t="inlineStr">
        <is>
          <t>08.4.03.03-0035</t>
        </is>
      </c>
      <c r="D337" s="176" t="inlineStr">
        <is>
          <t>Сталь арматурная, горячекатаная, периодического профиля, класс А-III, диаметр 20-22 мм</t>
        </is>
      </c>
      <c r="E337" s="175" t="inlineStr">
        <is>
          <t>т</t>
        </is>
      </c>
      <c r="F337" s="175" t="n">
        <v>0.0048</v>
      </c>
      <c r="G337" s="180" t="n">
        <v>7917</v>
      </c>
      <c r="H337" s="180">
        <f>ROUND(F337*G337,2)</f>
        <v/>
      </c>
    </row>
    <row r="338" ht="15.6" customFormat="1" customHeight="1" s="122">
      <c r="A338" s="175" t="n">
        <v>324</v>
      </c>
      <c r="B338" s="175" t="n"/>
      <c r="C338" s="40" t="inlineStr">
        <is>
          <t>23.8.01.11-0003</t>
        </is>
      </c>
      <c r="D338" s="176" t="inlineStr">
        <is>
          <t>Переходник Н-В размером 1/2"</t>
        </is>
      </c>
      <c r="E338" s="175" t="inlineStr">
        <is>
          <t>10 шт</t>
        </is>
      </c>
      <c r="F338" s="175" t="n">
        <v>0.1</v>
      </c>
      <c r="G338" s="180" t="n">
        <v>379</v>
      </c>
      <c r="H338" s="180">
        <f>ROUND(F338*G338,2)</f>
        <v/>
      </c>
    </row>
    <row r="339" ht="31.15" customFormat="1" customHeight="1" s="122">
      <c r="A339" s="175" t="n">
        <v>325</v>
      </c>
      <c r="B339" s="175" t="n"/>
      <c r="C339" s="40" t="inlineStr">
        <is>
          <t>Прайс из СД ОП</t>
        </is>
      </c>
      <c r="D339" s="176" t="inlineStr">
        <is>
          <t>Перекрещивание П20-РР-В (Счет ООО Сантехкомплект №9166539_SA)</t>
        </is>
      </c>
      <c r="E339" s="175" t="inlineStr">
        <is>
          <t>шт</t>
        </is>
      </c>
      <c r="F339" s="175" t="n">
        <v>1</v>
      </c>
      <c r="G339" s="180" t="n">
        <v>37.82</v>
      </c>
      <c r="H339" s="180">
        <f>ROUND(F339*G339,2)</f>
        <v/>
      </c>
    </row>
    <row r="340" ht="15.6" customFormat="1" customHeight="1" s="122">
      <c r="A340" s="175" t="n">
        <v>326</v>
      </c>
      <c r="B340" s="175" t="n"/>
      <c r="C340" s="40" t="inlineStr">
        <is>
          <t>01.7.15.06-0111</t>
        </is>
      </c>
      <c r="D340" s="176" t="inlineStr">
        <is>
          <t>Гвозди строительные</t>
        </is>
      </c>
      <c r="E340" s="175" t="inlineStr">
        <is>
          <t>т</t>
        </is>
      </c>
      <c r="F340" s="175" t="n">
        <v>0.0031089</v>
      </c>
      <c r="G340" s="180" t="n">
        <v>11978</v>
      </c>
      <c r="H340" s="180">
        <f>ROUND(F340*G340,2)</f>
        <v/>
      </c>
    </row>
    <row r="341" ht="62.45" customFormat="1" customHeight="1" s="122">
      <c r="A341" s="175" t="n">
        <v>327</v>
      </c>
      <c r="B341" s="175" t="n"/>
      <c r="C341" s="40" t="inlineStr">
        <is>
          <t>01.7.16.04-0012</t>
        </is>
      </c>
      <c r="D341" s="176" t="inlineStr">
        <is>
          <t>Опалубка для стен (амортизация) крупнощитовая разборно-переставная из стальных профилей, с палубой из ламинированной фанеры толщиной 18 мм</t>
        </is>
      </c>
      <c r="E341" s="175" t="inlineStr">
        <is>
          <t>м2</t>
        </is>
      </c>
      <c r="F341" s="175" t="n">
        <v>8.4</v>
      </c>
      <c r="G341" s="180" t="n">
        <v>4.4</v>
      </c>
      <c r="H341" s="180">
        <f>ROUND(F341*G341,2)</f>
        <v/>
      </c>
    </row>
    <row r="342" ht="15.6" customFormat="1" customHeight="1" s="122">
      <c r="A342" s="175" t="n">
        <v>328</v>
      </c>
      <c r="B342" s="175" t="n"/>
      <c r="C342" s="40" t="inlineStr">
        <is>
          <t>25.2.01.01-0001</t>
        </is>
      </c>
      <c r="D342" s="176" t="inlineStr">
        <is>
          <t>Бирки-оконцеватели</t>
        </is>
      </c>
      <c r="E342" s="175" t="inlineStr">
        <is>
          <t>100 шт</t>
        </is>
      </c>
      <c r="F342" s="175" t="n">
        <v>0.5732</v>
      </c>
      <c r="G342" s="180" t="n">
        <v>63</v>
      </c>
      <c r="H342" s="180">
        <f>ROUND(F342*G342,2)</f>
        <v/>
      </c>
    </row>
    <row r="343" ht="31.15" customFormat="1" customHeight="1" s="122">
      <c r="A343" s="175" t="n">
        <v>329</v>
      </c>
      <c r="B343" s="175" t="n"/>
      <c r="C343" s="40" t="inlineStr">
        <is>
          <t>14.5.04.01-0011</t>
        </is>
      </c>
      <c r="D343" s="176" t="inlineStr">
        <is>
          <t>Мастика бутилкаучуковая строительная для герметизации швов цементобетонных покрытий</t>
        </is>
      </c>
      <c r="E343" s="175" t="inlineStr">
        <is>
          <t>кг</t>
        </is>
      </c>
      <c r="F343" s="175" t="n">
        <v>4.524</v>
      </c>
      <c r="G343" s="180" t="n">
        <v>7.59</v>
      </c>
      <c r="H343" s="180">
        <f>ROUND(F343*G343,2)</f>
        <v/>
      </c>
    </row>
    <row r="344" ht="15.6" customFormat="1" customHeight="1" s="122">
      <c r="A344" s="175" t="n">
        <v>330</v>
      </c>
      <c r="B344" s="175" t="n"/>
      <c r="C344" s="40" t="inlineStr">
        <is>
          <t>01.3.02.08-0001</t>
        </is>
      </c>
      <c r="D344" s="176" t="inlineStr">
        <is>
          <t>Кислород газообразный технический</t>
        </is>
      </c>
      <c r="E344" s="175" t="inlineStr">
        <is>
          <t>м3</t>
        </is>
      </c>
      <c r="F344" s="175" t="n">
        <v>5.4823848</v>
      </c>
      <c r="G344" s="180" t="n">
        <v>6.22</v>
      </c>
      <c r="H344" s="180">
        <f>ROUND(F344*G344,2)</f>
        <v/>
      </c>
    </row>
    <row r="345" ht="15.6" customFormat="1" customHeight="1" s="122">
      <c r="A345" s="175" t="n">
        <v>331</v>
      </c>
      <c r="B345" s="175" t="n"/>
      <c r="C345" s="40" t="inlineStr">
        <is>
          <t>14.1.06.04-0001</t>
        </is>
      </c>
      <c r="D345" s="176" t="inlineStr">
        <is>
          <t>Клей для приклеивания минеральной ваты</t>
        </is>
      </c>
      <c r="E345" s="175" t="inlineStr">
        <is>
          <t>кг</t>
        </is>
      </c>
      <c r="F345" s="175" t="n">
        <v>5.426203</v>
      </c>
      <c r="G345" s="180" t="n">
        <v>6.2</v>
      </c>
      <c r="H345" s="180">
        <f>ROUND(F345*G345,2)</f>
        <v/>
      </c>
    </row>
    <row r="346" ht="15.6" customFormat="1" customHeight="1" s="122">
      <c r="A346" s="175" t="n">
        <v>332</v>
      </c>
      <c r="B346" s="175" t="n"/>
      <c r="C346" s="40" t="inlineStr">
        <is>
          <t>01.3.02.09-0022</t>
        </is>
      </c>
      <c r="D346" s="176" t="inlineStr">
        <is>
          <t>Пропан-бутан смесь техническая</t>
        </is>
      </c>
      <c r="E346" s="175" t="inlineStr">
        <is>
          <t>кг</t>
        </is>
      </c>
      <c r="F346" s="175" t="n">
        <v>5.44396</v>
      </c>
      <c r="G346" s="180" t="n">
        <v>6.09</v>
      </c>
      <c r="H346" s="180">
        <f>ROUND(F346*G346,2)</f>
        <v/>
      </c>
    </row>
    <row r="347" ht="15.6" customFormat="1" customHeight="1" s="122">
      <c r="A347" s="175" t="n">
        <v>333</v>
      </c>
      <c r="B347" s="175" t="n"/>
      <c r="C347" s="40" t="inlineStr">
        <is>
          <t>01.7.20.08-0162</t>
        </is>
      </c>
      <c r="D347" s="176" t="inlineStr">
        <is>
          <t>Ткань мешочная</t>
        </is>
      </c>
      <c r="E347" s="175" t="inlineStr">
        <is>
          <t>10 м2</t>
        </is>
      </c>
      <c r="F347" s="175" t="n">
        <v>0.3828</v>
      </c>
      <c r="G347" s="180" t="n">
        <v>84.75</v>
      </c>
      <c r="H347" s="180">
        <f>ROUND(F347*G347,2)</f>
        <v/>
      </c>
    </row>
    <row r="348" ht="15.6" customFormat="1" customHeight="1" s="122">
      <c r="A348" s="175" t="n">
        <v>334</v>
      </c>
      <c r="B348" s="175" t="n"/>
      <c r="C348" s="40" t="inlineStr">
        <is>
          <t>04.3.01.09-0012</t>
        </is>
      </c>
      <c r="D348" s="176" t="inlineStr">
        <is>
          <t>Раствор готовый кладочный, цементный, М50</t>
        </is>
      </c>
      <c r="E348" s="175" t="inlineStr">
        <is>
          <t>м3</t>
        </is>
      </c>
      <c r="F348" s="175" t="n">
        <v>0.0667</v>
      </c>
      <c r="G348" s="180" t="n">
        <v>485.9</v>
      </c>
      <c r="H348" s="180">
        <f>ROUND(F348*G348,2)</f>
        <v/>
      </c>
    </row>
    <row r="349" ht="31.15" customFormat="1" customHeight="1" s="122">
      <c r="A349" s="175" t="n">
        <v>335</v>
      </c>
      <c r="B349" s="175" t="n"/>
      <c r="C349" s="40" t="inlineStr">
        <is>
          <t>08.4.03.02-0003</t>
        </is>
      </c>
      <c r="D349" s="176" t="inlineStr">
        <is>
          <t>Сталь арматурная, горячекатаная, гладкая, класс А-I, диаметр 10 мм</t>
        </is>
      </c>
      <c r="E349" s="175" t="inlineStr">
        <is>
          <t>т</t>
        </is>
      </c>
      <c r="F349" s="175" t="n">
        <v>0.0048</v>
      </c>
      <c r="G349" s="180" t="n">
        <v>6726.18</v>
      </c>
      <c r="H349" s="180">
        <f>ROUND(F349*G349,2)</f>
        <v/>
      </c>
    </row>
    <row r="350" ht="46.9" customFormat="1" customHeight="1" s="122">
      <c r="A350" s="175" t="n">
        <v>336</v>
      </c>
      <c r="B350" s="175" t="n"/>
      <c r="C350" s="40" t="inlineStr">
        <is>
          <t>24.3.03.05-0022</t>
        </is>
      </c>
      <c r="D350" s="176" t="inlineStr">
        <is>
          <t>Трубы полиэтиленовые гибкие гофрированные тяжелые без протяжки, номинальный внутренний диаметр 20 мм</t>
        </is>
      </c>
      <c r="E350" s="175" t="inlineStr">
        <is>
          <t>м</t>
        </is>
      </c>
      <c r="F350" s="175" t="n">
        <v>6</v>
      </c>
      <c r="G350" s="180" t="n">
        <v>5.31</v>
      </c>
      <c r="H350" s="180">
        <f>ROUND(F350*G350,2)</f>
        <v/>
      </c>
    </row>
    <row r="351" ht="31.15" customFormat="1" customHeight="1" s="122">
      <c r="A351" s="175" t="n">
        <v>337</v>
      </c>
      <c r="B351" s="175" t="n"/>
      <c r="C351" s="40" t="inlineStr">
        <is>
          <t>01.7.19.04-0031</t>
        </is>
      </c>
      <c r="D351" s="176" t="inlineStr">
        <is>
          <t>Прокладки резиновые (пластина техническая прессованная)</t>
        </is>
      </c>
      <c r="E351" s="175" t="inlineStr">
        <is>
          <t>кг</t>
        </is>
      </c>
      <c r="F351" s="175" t="n">
        <v>1.35644</v>
      </c>
      <c r="G351" s="180" t="n">
        <v>23.09</v>
      </c>
      <c r="H351" s="180">
        <f>ROUND(F351*G351,2)</f>
        <v/>
      </c>
    </row>
    <row r="352" ht="46.9" customFormat="1" customHeight="1" s="122">
      <c r="A352" s="175" t="n">
        <v>338</v>
      </c>
      <c r="B352" s="175" t="n"/>
      <c r="C352" s="40" t="inlineStr">
        <is>
          <t>20.4.01.01-0033</t>
        </is>
      </c>
      <c r="D352" s="176" t="inlineStr">
        <is>
          <t>Выключатель одноклавишный для открытой проводки влагопылезащищенный  0-4-IP44-01-6/220</t>
        </is>
      </c>
      <c r="E352" s="175" t="inlineStr">
        <is>
          <t>10 шт</t>
        </is>
      </c>
      <c r="F352" s="175" t="n">
        <v>0.2</v>
      </c>
      <c r="G352" s="180" t="n">
        <v>154.2</v>
      </c>
      <c r="H352" s="180">
        <f>ROUND(F352*G352,2)</f>
        <v/>
      </c>
    </row>
    <row r="353" ht="15.6" customFormat="1" customHeight="1" s="122">
      <c r="A353" s="175" t="n">
        <v>339</v>
      </c>
      <c r="B353" s="175" t="n"/>
      <c r="C353" s="40" t="inlineStr">
        <is>
          <t>01.7.07.13-0001</t>
        </is>
      </c>
      <c r="D353" s="176" t="inlineStr">
        <is>
          <t>Мука андезитовая кислотоупорная, А</t>
        </is>
      </c>
      <c r="E353" s="175" t="inlineStr">
        <is>
          <t>т</t>
        </is>
      </c>
      <c r="F353" s="175" t="n">
        <v>0.0421125</v>
      </c>
      <c r="G353" s="180" t="n">
        <v>688.8</v>
      </c>
      <c r="H353" s="180">
        <f>ROUND(F353*G353,2)</f>
        <v/>
      </c>
    </row>
    <row r="354" ht="31.15" customFormat="1" customHeight="1" s="122">
      <c r="A354" s="175" t="n">
        <v>340</v>
      </c>
      <c r="B354" s="175" t="n"/>
      <c r="C354" s="40" t="inlineStr">
        <is>
          <t>05.1.03.09-0010</t>
        </is>
      </c>
      <c r="D354" s="176" t="inlineStr">
        <is>
          <t>Перемычка брусковая 2ПБ-13-1-п, бетон B15, объем 0,022 м3, расход арматуры 0,57 кг</t>
        </is>
      </c>
      <c r="E354" s="175" t="inlineStr">
        <is>
          <t>шт</t>
        </is>
      </c>
      <c r="F354" s="175" t="n">
        <v>1</v>
      </c>
      <c r="G354" s="180" t="n">
        <v>28.58</v>
      </c>
      <c r="H354" s="180">
        <f>ROUND(F354*G354,2)</f>
        <v/>
      </c>
    </row>
    <row r="355" ht="46.9" customFormat="1" customHeight="1" s="122">
      <c r="A355" s="175" t="n">
        <v>341</v>
      </c>
      <c r="B355" s="175" t="n"/>
      <c r="C355" s="40" t="inlineStr">
        <is>
          <t>Прайс из СД ОП</t>
        </is>
      </c>
      <c r="D355" s="176" t="inlineStr">
        <is>
          <t>Канализационный аэратор (фановый клапан) Dy110, вакуумный клапан (КП ООО Группа ПОЛИМЕРТЕПЛО № 3582)</t>
        </is>
      </c>
      <c r="E355" s="175" t="inlineStr">
        <is>
          <t>шт</t>
        </is>
      </c>
      <c r="F355" s="175" t="n">
        <v>1</v>
      </c>
      <c r="G355" s="180" t="n">
        <v>28.45</v>
      </c>
      <c r="H355" s="180">
        <f>ROUND(F355*G355,2)</f>
        <v/>
      </c>
    </row>
    <row r="356" ht="15.6" customFormat="1" customHeight="1" s="122">
      <c r="A356" s="175" t="n">
        <v>342</v>
      </c>
      <c r="B356" s="175" t="n"/>
      <c r="C356" s="40" t="inlineStr">
        <is>
          <t>20.2.01.05-0005</t>
        </is>
      </c>
      <c r="D356" s="176" t="inlineStr">
        <is>
          <t>Гильзы кабельные медные ГМ 16</t>
        </is>
      </c>
      <c r="E356" s="175" t="inlineStr">
        <is>
          <t>100 шт</t>
        </is>
      </c>
      <c r="F356" s="175" t="n">
        <v>0.1955</v>
      </c>
      <c r="G356" s="180" t="n">
        <v>143</v>
      </c>
      <c r="H356" s="180">
        <f>ROUND(F356*G356,2)</f>
        <v/>
      </c>
    </row>
    <row r="357" ht="15.6" customFormat="1" customHeight="1" s="122">
      <c r="A357" s="175" t="n">
        <v>343</v>
      </c>
      <c r="B357" s="175" t="n"/>
      <c r="C357" s="40" t="inlineStr">
        <is>
          <t>14.4.02.09-0001</t>
        </is>
      </c>
      <c r="D357" s="176" t="inlineStr">
        <is>
          <t>Краска</t>
        </is>
      </c>
      <c r="E357" s="175" t="inlineStr">
        <is>
          <t>кг</t>
        </is>
      </c>
      <c r="F357" s="175" t="n">
        <v>0.9252</v>
      </c>
      <c r="G357" s="180" t="n">
        <v>28.6</v>
      </c>
      <c r="H357" s="180">
        <f>ROUND(F357*G357,2)</f>
        <v/>
      </c>
    </row>
    <row r="358" ht="46.9" customFormat="1" customHeight="1" s="122">
      <c r="A358" s="175" t="n">
        <v>344</v>
      </c>
      <c r="B358" s="175" t="n"/>
      <c r="C358" s="40" t="inlineStr">
        <is>
          <t>24.3.02.05-0034</t>
        </is>
      </c>
      <c r="D358" s="176" t="inlineStr">
        <is>
          <t>Трубы полипропиленовые ПП-Р, номинальное давление 2,5 МПа, номинальный наружный диаметр 25 мм</t>
        </is>
      </c>
      <c r="E358" s="175" t="inlineStr">
        <is>
          <t>м</t>
        </is>
      </c>
      <c r="F358" s="175" t="n">
        <v>1.5</v>
      </c>
      <c r="G358" s="180" t="n">
        <v>17.44</v>
      </c>
      <c r="H358" s="180">
        <f>ROUND(F358*G358,2)</f>
        <v/>
      </c>
    </row>
    <row r="359" ht="46.9" customFormat="1" customHeight="1" s="122">
      <c r="A359" s="175" t="n">
        <v>345</v>
      </c>
      <c r="B359" s="175" t="n"/>
      <c r="C359" s="40" t="inlineStr">
        <is>
          <t>24.3.02.05-0002</t>
        </is>
      </c>
      <c r="D359" s="176" t="inlineStr">
        <is>
          <t>Трубы полипропиленовые ПП-Р, номинальное давление 1,0 МПа, номинальный наружный диаметр 20 мм</t>
        </is>
      </c>
      <c r="E359" s="175" t="inlineStr">
        <is>
          <t>м</t>
        </is>
      </c>
      <c r="F359" s="175" t="n">
        <v>7</v>
      </c>
      <c r="G359" s="180" t="n">
        <v>3.7</v>
      </c>
      <c r="H359" s="180">
        <f>ROUND(F359*G359,2)</f>
        <v/>
      </c>
    </row>
    <row r="360" ht="15.6" customFormat="1" customHeight="1" s="122">
      <c r="A360" s="175" t="n">
        <v>346</v>
      </c>
      <c r="B360" s="175" t="n"/>
      <c r="C360" s="40" t="inlineStr">
        <is>
          <t>11.2.13.04-0012</t>
        </is>
      </c>
      <c r="D360" s="176" t="inlineStr">
        <is>
          <t>Щиты из досок, толщина 40 мм</t>
        </is>
      </c>
      <c r="E360" s="175" t="inlineStr">
        <is>
          <t>м2</t>
        </is>
      </c>
      <c r="F360" s="175" t="n">
        <v>0.447948</v>
      </c>
      <c r="G360" s="180" t="n">
        <v>57.63</v>
      </c>
      <c r="H360" s="180">
        <f>ROUND(F360*G360,2)</f>
        <v/>
      </c>
    </row>
    <row r="361" ht="15.6" customFormat="1" customHeight="1" s="122">
      <c r="A361" s="175" t="n">
        <v>347</v>
      </c>
      <c r="B361" s="175" t="n"/>
      <c r="C361" s="40" t="inlineStr">
        <is>
          <t>20.1.02.23-0082</t>
        </is>
      </c>
      <c r="D361" s="176" t="inlineStr">
        <is>
          <t>Перемычки гибкие, тип ПГС-50</t>
        </is>
      </c>
      <c r="E361" s="175" t="inlineStr">
        <is>
          <t>10 шт</t>
        </is>
      </c>
      <c r="F361" s="175" t="n">
        <v>0.65</v>
      </c>
      <c r="G361" s="180" t="n">
        <v>39</v>
      </c>
      <c r="H361" s="180">
        <f>ROUND(F361*G361,2)</f>
        <v/>
      </c>
    </row>
    <row r="362" ht="62.45" customFormat="1" customHeight="1" s="122">
      <c r="A362" s="175" t="n">
        <v>348</v>
      </c>
      <c r="B362" s="175" t="n"/>
      <c r="C362" s="40" t="inlineStr">
        <is>
          <t>01.7.15.14-0044</t>
        </is>
      </c>
      <c r="D362" s="176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E362" s="175" t="inlineStr">
        <is>
          <t>100 шт</t>
        </is>
      </c>
      <c r="F362" s="175" t="n">
        <v>12.319426</v>
      </c>
      <c r="G362" s="180" t="n">
        <v>2</v>
      </c>
      <c r="H362" s="180">
        <f>ROUND(F362*G362,2)</f>
        <v/>
      </c>
    </row>
    <row r="363" ht="46.9" customFormat="1" customHeight="1" s="122">
      <c r="A363" s="175" t="n">
        <v>349</v>
      </c>
      <c r="B363" s="175" t="n"/>
      <c r="C363" s="40" t="inlineStr">
        <is>
          <t>24.3.05.07-0082</t>
        </is>
      </c>
      <c r="D363" s="176" t="inlineStr">
        <is>
          <t>Муфта полипропиленовая комбинированная, с наружной резьбой, номинальный наружный диаметр 20 мм, размер резьбы 1/2"</t>
        </is>
      </c>
      <c r="E363" s="175" t="inlineStr">
        <is>
          <t>шт</t>
        </is>
      </c>
      <c r="F363" s="175" t="n">
        <v>3</v>
      </c>
      <c r="G363" s="180" t="n">
        <v>8.1</v>
      </c>
      <c r="H363" s="180">
        <f>ROUND(F363*G363,2)</f>
        <v/>
      </c>
    </row>
    <row r="364" ht="15.6" customFormat="1" customHeight="1" s="122">
      <c r="A364" s="175" t="n">
        <v>350</v>
      </c>
      <c r="B364" s="175" t="n"/>
      <c r="C364" s="40" t="inlineStr">
        <is>
          <t>20.1.02.20-0001</t>
        </is>
      </c>
      <c r="D364" s="176" t="inlineStr">
        <is>
          <t>Анкер тросовый</t>
        </is>
      </c>
      <c r="E364" s="175" t="inlineStr">
        <is>
          <t>100 шт</t>
        </is>
      </c>
      <c r="F364" s="175" t="n">
        <v>0.008</v>
      </c>
      <c r="G364" s="180" t="n">
        <v>3000</v>
      </c>
      <c r="H364" s="180">
        <f>ROUND(F364*G364,2)</f>
        <v/>
      </c>
    </row>
    <row r="365" ht="31.15" customFormat="1" customHeight="1" s="122">
      <c r="A365" s="175" t="n">
        <v>351</v>
      </c>
      <c r="B365" s="175" t="n"/>
      <c r="C365" s="40" t="inlineStr">
        <is>
          <t>11.1.03.01-0080</t>
        </is>
      </c>
      <c r="D365" s="176" t="inlineStr">
        <is>
          <t>Бруски обрезные, хвойных пород, длина 4-6,5 м, ширина 75-150 мм, толщина 40-75 мм, сорт IV</t>
        </is>
      </c>
      <c r="E365" s="175" t="inlineStr">
        <is>
          <t>м3</t>
        </is>
      </c>
      <c r="F365" s="175" t="n">
        <v>0.0223418</v>
      </c>
      <c r="G365" s="180" t="n">
        <v>1056</v>
      </c>
      <c r="H365" s="180">
        <f>ROUND(F365*G365,2)</f>
        <v/>
      </c>
    </row>
    <row r="366" ht="46.9" customFormat="1" customHeight="1" s="122">
      <c r="A366" s="175" t="n">
        <v>352</v>
      </c>
      <c r="B366" s="175" t="n"/>
      <c r="C366" s="40" t="inlineStr">
        <is>
          <t>23.1.02.06-0052</t>
        </is>
      </c>
      <c r="D366" s="176" t="inlineStr">
        <is>
          <t>Хомут стальной оцинкованный с саморезом и резиновой прокладкой для крепления чугунных канализационных труб диаметром: 100 мм</t>
        </is>
      </c>
      <c r="E366" s="175" t="inlineStr">
        <is>
          <t>10 шт</t>
        </is>
      </c>
      <c r="F366" s="175" t="n">
        <v>0.2</v>
      </c>
      <c r="G366" s="180" t="n">
        <v>113.2</v>
      </c>
      <c r="H366" s="180">
        <f>ROUND(F366*G366,2)</f>
        <v/>
      </c>
    </row>
    <row r="367" ht="15.6" customFormat="1" customHeight="1" s="122">
      <c r="A367" s="175" t="n">
        <v>353</v>
      </c>
      <c r="B367" s="175" t="n"/>
      <c r="C367" s="40" t="inlineStr">
        <is>
          <t>11.2.13.04-0011</t>
        </is>
      </c>
      <c r="D367" s="176" t="inlineStr">
        <is>
          <t>Щиты из досок, толщина 25 мм</t>
        </is>
      </c>
      <c r="E367" s="175" t="inlineStr">
        <is>
          <t>м2</t>
        </is>
      </c>
      <c r="F367" s="175" t="n">
        <v>0.6258617</v>
      </c>
      <c r="G367" s="180" t="n">
        <v>35.53</v>
      </c>
      <c r="H367" s="180">
        <f>ROUND(F367*G367,2)</f>
        <v/>
      </c>
    </row>
    <row r="368" ht="15.6" customFormat="1" customHeight="1" s="122">
      <c r="A368" s="175" t="n">
        <v>354</v>
      </c>
      <c r="B368" s="175" t="n"/>
      <c r="C368" s="40" t="inlineStr">
        <is>
          <t>20.5.04.09-0001</t>
        </is>
      </c>
      <c r="D368" s="176" t="inlineStr">
        <is>
          <t>Сжимы ответвительные</t>
        </is>
      </c>
      <c r="E368" s="175" t="inlineStr">
        <is>
          <t>100 шт</t>
        </is>
      </c>
      <c r="F368" s="175" t="n">
        <v>0.041</v>
      </c>
      <c r="G368" s="180" t="n">
        <v>528</v>
      </c>
      <c r="H368" s="180">
        <f>ROUND(F368*G368,2)</f>
        <v/>
      </c>
    </row>
    <row r="369" ht="15.6" customFormat="1" customHeight="1" s="122">
      <c r="A369" s="175" t="n">
        <v>355</v>
      </c>
      <c r="B369" s="175" t="n"/>
      <c r="C369" s="40" t="inlineStr">
        <is>
          <t>01.7.20.08-0051</t>
        </is>
      </c>
      <c r="D369" s="176" t="inlineStr">
        <is>
          <t>Ветошь</t>
        </is>
      </c>
      <c r="E369" s="175" t="inlineStr">
        <is>
          <t>кг</t>
        </is>
      </c>
      <c r="F369" s="175" t="n">
        <v>11.8694939</v>
      </c>
      <c r="G369" s="180" t="n">
        <v>1.82</v>
      </c>
      <c r="H369" s="180">
        <f>ROUND(F369*G369,2)</f>
        <v/>
      </c>
    </row>
    <row r="370" ht="31.15" customFormat="1" customHeight="1" s="122">
      <c r="A370" s="175" t="n">
        <v>356</v>
      </c>
      <c r="B370" s="175" t="n"/>
      <c r="C370" s="40" t="inlineStr">
        <is>
          <t>20.2.08.05-0018</t>
        </is>
      </c>
      <c r="D370" s="176" t="inlineStr">
        <is>
          <t>Профиль монтажный Z-образный К241, размер 62х32 мм, длина 2 м</t>
        </is>
      </c>
      <c r="E370" s="175" t="inlineStr">
        <is>
          <t>шт</t>
        </is>
      </c>
      <c r="F370" s="175" t="n">
        <v>0.5</v>
      </c>
      <c r="G370" s="180" t="n">
        <v>42.37</v>
      </c>
      <c r="H370" s="180">
        <f>ROUND(F370*G370,2)</f>
        <v/>
      </c>
    </row>
    <row r="371" ht="15.6" customFormat="1" customHeight="1" s="122">
      <c r="A371" s="175" t="n">
        <v>357</v>
      </c>
      <c r="B371" s="175" t="n"/>
      <c r="C371" s="40" t="inlineStr">
        <is>
          <t>14.1.02.03-0002</t>
        </is>
      </c>
      <c r="D371" s="176" t="inlineStr">
        <is>
          <t>Клей ПВА</t>
        </is>
      </c>
      <c r="E371" s="175" t="inlineStr">
        <is>
          <t>кг</t>
        </is>
      </c>
      <c r="F371" s="175" t="n">
        <v>1.278</v>
      </c>
      <c r="G371" s="180" t="n">
        <v>15.9</v>
      </c>
      <c r="H371" s="180">
        <f>ROUND(F371*G371,2)</f>
        <v/>
      </c>
    </row>
    <row r="372" ht="15.6" customFormat="1" customHeight="1" s="122">
      <c r="A372" s="175" t="n">
        <v>358</v>
      </c>
      <c r="B372" s="175" t="n"/>
      <c r="C372" s="40" t="inlineStr">
        <is>
          <t>20.4.03.07-0021</t>
        </is>
      </c>
      <c r="D372" s="176" t="inlineStr">
        <is>
          <t>Розетка штепсельная с заземляющим контактом</t>
        </is>
      </c>
      <c r="E372" s="175" t="inlineStr">
        <is>
          <t>100 шт</t>
        </is>
      </c>
      <c r="F372" s="175" t="n">
        <v>0.01</v>
      </c>
      <c r="G372" s="180" t="n">
        <v>1983</v>
      </c>
      <c r="H372" s="180">
        <f>ROUND(F372*G372,2)</f>
        <v/>
      </c>
    </row>
    <row r="373" ht="62.45" customFormat="1" customHeight="1" s="122">
      <c r="A373" s="175" t="n">
        <v>359</v>
      </c>
      <c r="B373" s="175" t="n"/>
      <c r="C373" s="40" t="inlineStr">
        <is>
          <t>14.5.11.03-0001</t>
        </is>
      </c>
      <c r="D373" s="176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E373" s="175" t="inlineStr">
        <is>
          <t>кг</t>
        </is>
      </c>
      <c r="F373" s="175" t="n">
        <v>2.65648</v>
      </c>
      <c r="G373" s="180" t="n">
        <v>7.46</v>
      </c>
      <c r="H373" s="180">
        <f>ROUND(F373*G373,2)</f>
        <v/>
      </c>
    </row>
    <row r="374" ht="15.6" customFormat="1" customHeight="1" s="122">
      <c r="A374" s="175" t="n">
        <v>360</v>
      </c>
      <c r="B374" s="175" t="n"/>
      <c r="C374" s="40" t="inlineStr">
        <is>
          <t>01.7.15.03-0042</t>
        </is>
      </c>
      <c r="D374" s="176" t="inlineStr">
        <is>
          <t>Болты с гайками и шайбами строительные</t>
        </is>
      </c>
      <c r="E374" s="175" t="inlineStr">
        <is>
          <t>кг</t>
        </is>
      </c>
      <c r="F374" s="175" t="n">
        <v>2.068123</v>
      </c>
      <c r="G374" s="180" t="n">
        <v>9.039999999999999</v>
      </c>
      <c r="H374" s="180">
        <f>ROUND(F374*G374,2)</f>
        <v/>
      </c>
    </row>
    <row r="375" ht="15.6" customFormat="1" customHeight="1" s="122">
      <c r="A375" s="175" t="n">
        <v>361</v>
      </c>
      <c r="B375" s="175" t="n"/>
      <c r="C375" s="40" t="inlineStr">
        <is>
          <t>01.7.02.09-0002</t>
        </is>
      </c>
      <c r="D375" s="176" t="inlineStr">
        <is>
          <t>Шпагат бумажный</t>
        </is>
      </c>
      <c r="E375" s="175" t="inlineStr">
        <is>
          <t>кг</t>
        </is>
      </c>
      <c r="F375" s="175" t="n">
        <v>1.6112</v>
      </c>
      <c r="G375" s="180" t="n">
        <v>11.5</v>
      </c>
      <c r="H375" s="180">
        <f>ROUND(F375*G375,2)</f>
        <v/>
      </c>
    </row>
    <row r="376" ht="31.15" customFormat="1" customHeight="1" s="122">
      <c r="A376" s="175" t="n">
        <v>362</v>
      </c>
      <c r="B376" s="175" t="n"/>
      <c r="C376" s="40" t="inlineStr">
        <is>
          <t>01.7.17.11-0011</t>
        </is>
      </c>
      <c r="D376" s="176" t="inlineStr">
        <is>
          <t>Шкурка шлифовальная двухслойная с зернистостью 40-25</t>
        </is>
      </c>
      <c r="E376" s="175" t="inlineStr">
        <is>
          <t>м2</t>
        </is>
      </c>
      <c r="F376" s="175" t="n">
        <v>0.2555196</v>
      </c>
      <c r="G376" s="180" t="n">
        <v>72.31999999999999</v>
      </c>
      <c r="H376" s="180">
        <f>ROUND(F376*G376,2)</f>
        <v/>
      </c>
    </row>
    <row r="377" ht="31.15" customFormat="1" customHeight="1" s="122">
      <c r="A377" s="175" t="n">
        <v>363</v>
      </c>
      <c r="B377" s="175" t="n"/>
      <c r="C377" s="40" t="inlineStr">
        <is>
          <t>01.7.15.07-0022</t>
        </is>
      </c>
      <c r="D377" s="176" t="inlineStr">
        <is>
          <t>Дюбели распорные полиэтиленовые, размер 6х40 мм</t>
        </is>
      </c>
      <c r="E377" s="175" t="inlineStr">
        <is>
          <t>1000 шт</t>
        </is>
      </c>
      <c r="F377" s="175" t="n">
        <v>0.096</v>
      </c>
      <c r="G377" s="180" t="n">
        <v>180</v>
      </c>
      <c r="H377" s="180">
        <f>ROUND(F377*G377,2)</f>
        <v/>
      </c>
    </row>
    <row r="378" ht="15.6" customFormat="1" customHeight="1" s="122">
      <c r="A378" s="175" t="n">
        <v>364</v>
      </c>
      <c r="B378" s="175" t="n"/>
      <c r="C378" s="40" t="inlineStr">
        <is>
          <t>14.5.09.07-0030</t>
        </is>
      </c>
      <c r="D378" s="176" t="inlineStr">
        <is>
          <t>Растворитель Р-4</t>
        </is>
      </c>
      <c r="E378" s="175" t="inlineStr">
        <is>
          <t>кг</t>
        </is>
      </c>
      <c r="F378" s="175" t="n">
        <v>1.8174996</v>
      </c>
      <c r="G378" s="180" t="n">
        <v>9.42</v>
      </c>
      <c r="H378" s="180">
        <f>ROUND(F378*G378,2)</f>
        <v/>
      </c>
    </row>
    <row r="379" ht="31.15" customFormat="1" customHeight="1" s="122">
      <c r="A379" s="175" t="n">
        <v>365</v>
      </c>
      <c r="B379" s="175" t="n"/>
      <c r="C379" s="40" t="inlineStr">
        <is>
          <t>08.4.03.02-0004</t>
        </is>
      </c>
      <c r="D379" s="176" t="inlineStr">
        <is>
          <t>Сталь арматурная, горячекатаная, гладкая, класс А-I, диаметр 12 мм</t>
        </is>
      </c>
      <c r="E379" s="175" t="inlineStr">
        <is>
          <t>т</t>
        </is>
      </c>
      <c r="F379" s="175" t="n">
        <v>0.00258</v>
      </c>
      <c r="G379" s="180" t="n">
        <v>6508.75</v>
      </c>
      <c r="H379" s="180">
        <f>ROUND(F379*G379,2)</f>
        <v/>
      </c>
    </row>
    <row r="380" ht="31.15" customFormat="1" customHeight="1" s="122">
      <c r="A380" s="175" t="n">
        <v>366</v>
      </c>
      <c r="B380" s="175" t="n"/>
      <c r="C380" s="40" t="inlineStr">
        <is>
          <t>01.7.04.09-0023</t>
        </is>
      </c>
      <c r="D380" s="176" t="inlineStr">
        <is>
          <t>Петля накладная с ходом на центрах ПН 1-150 с напылением</t>
        </is>
      </c>
      <c r="E380" s="175" t="inlineStr">
        <is>
          <t>шт</t>
        </is>
      </c>
      <c r="F380" s="175" t="n">
        <v>2.079</v>
      </c>
      <c r="G380" s="180" t="n">
        <v>8.039999999999999</v>
      </c>
      <c r="H380" s="180">
        <f>ROUND(F380*G380,2)</f>
        <v/>
      </c>
    </row>
    <row r="381" ht="46.9" customFormat="1" customHeight="1" s="122">
      <c r="A381" s="175" t="n">
        <v>367</v>
      </c>
      <c r="B381" s="175" t="n"/>
      <c r="C381" s="40" t="inlineStr">
        <is>
          <t>24.3.02.05-0003</t>
        </is>
      </c>
      <c r="D381" s="176" t="inlineStr">
        <is>
          <t>Трубы полипропиленовые ПП-Р, номинальное давление 1,0 МПа, номинальный наружный диаметр 25 мм</t>
        </is>
      </c>
      <c r="E381" s="175" t="inlineStr">
        <is>
          <t>м</t>
        </is>
      </c>
      <c r="F381" s="175" t="n">
        <v>3</v>
      </c>
      <c r="G381" s="180" t="n">
        <v>5.54</v>
      </c>
      <c r="H381" s="180">
        <f>ROUND(F381*G381,2)</f>
        <v/>
      </c>
    </row>
    <row r="382" ht="15.6" customFormat="1" customHeight="1" s="122">
      <c r="A382" s="175" t="n">
        <v>368</v>
      </c>
      <c r="B382" s="175" t="n"/>
      <c r="C382" s="40" t="inlineStr">
        <is>
          <t>01.2.03.03-0044</t>
        </is>
      </c>
      <c r="D382" s="176" t="inlineStr">
        <is>
          <t>Мастика битумно-латексная кровельная</t>
        </is>
      </c>
      <c r="E382" s="175" t="inlineStr">
        <is>
          <t>т</t>
        </is>
      </c>
      <c r="F382" s="175" t="n">
        <v>0.0053904</v>
      </c>
      <c r="G382" s="180" t="n">
        <v>3039.7</v>
      </c>
      <c r="H382" s="180">
        <f>ROUND(F382*G382,2)</f>
        <v/>
      </c>
    </row>
    <row r="383" ht="31.15" customFormat="1" customHeight="1" s="122">
      <c r="A383" s="175" t="n">
        <v>369</v>
      </c>
      <c r="B383" s="175" t="n"/>
      <c r="C383" s="40" t="inlineStr">
        <is>
          <t>01.7.15.04-0057</t>
        </is>
      </c>
      <c r="D383" s="176" t="inlineStr">
        <is>
          <t>Винты самонарезающие, с уплотнительной прокладкой, размер 4,8х80 мм</t>
        </is>
      </c>
      <c r="E383" s="175" t="inlineStr">
        <is>
          <t>100 шт</t>
        </is>
      </c>
      <c r="F383" s="175" t="n">
        <v>0.662094</v>
      </c>
      <c r="G383" s="180" t="n">
        <v>24</v>
      </c>
      <c r="H383" s="180">
        <f>ROUND(F383*G383,2)</f>
        <v/>
      </c>
    </row>
    <row r="384" ht="15.6" customFormat="1" customHeight="1" s="122">
      <c r="A384" s="175" t="n">
        <v>370</v>
      </c>
      <c r="B384" s="175" t="n"/>
      <c r="C384" s="40" t="inlineStr">
        <is>
          <t>01.7.20.08-0071</t>
        </is>
      </c>
      <c r="D384" s="176" t="inlineStr">
        <is>
          <t>Канат пеньковый пропитанный</t>
        </is>
      </c>
      <c r="E384" s="175" t="inlineStr">
        <is>
          <t>т</t>
        </is>
      </c>
      <c r="F384" s="175" t="n">
        <v>0.0004184</v>
      </c>
      <c r="G384" s="180" t="n">
        <v>37900</v>
      </c>
      <c r="H384" s="180">
        <f>ROUND(F384*G384,2)</f>
        <v/>
      </c>
    </row>
    <row r="385" ht="31.15" customFormat="1" customHeight="1" s="122">
      <c r="A385" s="175" t="n">
        <v>371</v>
      </c>
      <c r="B385" s="175" t="n"/>
      <c r="C385" s="40" t="inlineStr">
        <is>
          <t>01.2.01.02-0031</t>
        </is>
      </c>
      <c r="D385" s="176" t="inlineStr">
        <is>
          <t>Битумы нефтяные строительные изоляционные БНИ-IV-3, БНИ-IV, БНИ-V</t>
        </is>
      </c>
      <c r="E385" s="175" t="inlineStr">
        <is>
          <t>т</t>
        </is>
      </c>
      <c r="F385" s="175" t="n">
        <v>0.0111458</v>
      </c>
      <c r="G385" s="180" t="n">
        <v>1412.5</v>
      </c>
      <c r="H385" s="180">
        <f>ROUND(F385*G385,2)</f>
        <v/>
      </c>
    </row>
    <row r="386" ht="31.15" customFormat="1" customHeight="1" s="122">
      <c r="A386" s="175" t="n">
        <v>372</v>
      </c>
      <c r="B386" s="175" t="n"/>
      <c r="C386" s="40" t="inlineStr">
        <is>
          <t>01.7.15.06-0094</t>
        </is>
      </c>
      <c r="D386" s="176" t="inlineStr">
        <is>
          <t>Гвозди проволочные оцинкованные для асбестоцементной кровли, размер 4,5х120 мм</t>
        </is>
      </c>
      <c r="E386" s="175" t="inlineStr">
        <is>
          <t>т</t>
        </is>
      </c>
      <c r="F386" s="175" t="n">
        <v>0.0013125</v>
      </c>
      <c r="G386" s="180" t="n">
        <v>11978</v>
      </c>
      <c r="H386" s="180">
        <f>ROUND(F386*G386,2)</f>
        <v/>
      </c>
    </row>
    <row r="387" ht="15.6" customFormat="1" customHeight="1" s="122">
      <c r="A387" s="175" t="n">
        <v>373</v>
      </c>
      <c r="B387" s="175" t="n"/>
      <c r="C387" s="40" t="inlineStr">
        <is>
          <t>01.7.15.04-0011</t>
        </is>
      </c>
      <c r="D387" s="176" t="inlineStr">
        <is>
          <t>Винты с полукруглой головкой, длина 50 мм</t>
        </is>
      </c>
      <c r="E387" s="175" t="inlineStr">
        <is>
          <t>т</t>
        </is>
      </c>
      <c r="F387" s="175" t="n">
        <v>0.0012584</v>
      </c>
      <c r="G387" s="180" t="n">
        <v>12430</v>
      </c>
      <c r="H387" s="180">
        <f>ROUND(F387*G387,2)</f>
        <v/>
      </c>
    </row>
    <row r="388" ht="31.15" customFormat="1" customHeight="1" s="122">
      <c r="A388" s="175" t="n">
        <v>374</v>
      </c>
      <c r="B388" s="175" t="n"/>
      <c r="C388" s="40" t="inlineStr">
        <is>
          <t>08.4.03.02-0005</t>
        </is>
      </c>
      <c r="D388" s="176" t="inlineStr">
        <is>
          <t>Сталь арматурная, горячекатаная, гладкая, класс А-I, диаметр 14 мм</t>
        </is>
      </c>
      <c r="E388" s="175" t="inlineStr">
        <is>
          <t>т</t>
        </is>
      </c>
      <c r="F388" s="175" t="n">
        <v>0.0024624</v>
      </c>
      <c r="G388" s="180" t="n">
        <v>6210</v>
      </c>
      <c r="H388" s="180">
        <f>ROUND(F388*G388,2)</f>
        <v/>
      </c>
    </row>
    <row r="389" ht="15.6" customFormat="1" customHeight="1" s="122">
      <c r="A389" s="175" t="n">
        <v>375</v>
      </c>
      <c r="B389" s="175" t="n"/>
      <c r="C389" s="40" t="inlineStr">
        <is>
          <t>01.7.06.12-0005</t>
        </is>
      </c>
      <c r="D389" s="176" t="inlineStr">
        <is>
          <t>Лента клеевая термоспекаемая однослойная</t>
        </is>
      </c>
      <c r="E389" s="175" t="inlineStr">
        <is>
          <t>100 м</t>
        </is>
      </c>
      <c r="F389" s="175" t="n">
        <v>0.105</v>
      </c>
      <c r="G389" s="180" t="n">
        <v>143.98</v>
      </c>
      <c r="H389" s="180">
        <f>ROUND(F389*G389,2)</f>
        <v/>
      </c>
    </row>
    <row r="390" ht="31.15" customFormat="1" customHeight="1" s="122">
      <c r="A390" s="175" t="n">
        <v>376</v>
      </c>
      <c r="B390" s="175" t="n"/>
      <c r="C390" s="40" t="inlineStr">
        <is>
          <t>01.7.19.02-0041</t>
        </is>
      </c>
      <c r="D390" s="176" t="inlineStr">
        <is>
          <t>Кольца резиновые для чугунных напорных труб диаметром 65-300 мм</t>
        </is>
      </c>
      <c r="E390" s="175" t="inlineStr">
        <is>
          <t>кг</t>
        </is>
      </c>
      <c r="F390" s="175" t="n">
        <v>0.61674</v>
      </c>
      <c r="G390" s="180" t="n">
        <v>24.41</v>
      </c>
      <c r="H390" s="180">
        <f>ROUND(F390*G390,2)</f>
        <v/>
      </c>
    </row>
    <row r="391" ht="15.6" customFormat="1" customHeight="1" s="122">
      <c r="A391" s="175" t="n">
        <v>377</v>
      </c>
      <c r="B391" s="175" t="n"/>
      <c r="C391" s="40" t="inlineStr">
        <is>
          <t>12.1.02.06-0022</t>
        </is>
      </c>
      <c r="D391" s="176" t="inlineStr">
        <is>
          <t>Рубероид кровельный РКП-350</t>
        </is>
      </c>
      <c r="E391" s="175" t="inlineStr">
        <is>
          <t>м2</t>
        </is>
      </c>
      <c r="F391" s="175" t="n">
        <v>2.376</v>
      </c>
      <c r="G391" s="180" t="n">
        <v>6.2</v>
      </c>
      <c r="H391" s="180">
        <f>ROUND(F391*G391,2)</f>
        <v/>
      </c>
    </row>
    <row r="392" ht="15.6" customFormat="1" customHeight="1" s="122">
      <c r="A392" s="175" t="n">
        <v>378</v>
      </c>
      <c r="B392" s="175" t="n"/>
      <c r="C392" s="40" t="inlineStr">
        <is>
          <t>20.5.04.11-0021</t>
        </is>
      </c>
      <c r="D392" s="176" t="inlineStr">
        <is>
          <t>Зажимы</t>
        </is>
      </c>
      <c r="E392" s="175" t="inlineStr">
        <is>
          <t>100 шт</t>
        </is>
      </c>
      <c r="F392" s="175" t="n">
        <v>0.008</v>
      </c>
      <c r="G392" s="180" t="n">
        <v>1776</v>
      </c>
      <c r="H392" s="180">
        <f>ROUND(F392*G392,2)</f>
        <v/>
      </c>
    </row>
    <row r="393" ht="31.15" customFormat="1" customHeight="1" s="122">
      <c r="A393" s="175" t="n">
        <v>379</v>
      </c>
      <c r="B393" s="175" t="n"/>
      <c r="C393" s="40" t="inlineStr">
        <is>
          <t>01.2.01.02-0041</t>
        </is>
      </c>
      <c r="D393" s="176" t="inlineStr">
        <is>
          <t>Битумы нефтяные строительные кровельные БНК-45/190, БНК-40/180</t>
        </is>
      </c>
      <c r="E393" s="175" t="inlineStr">
        <is>
          <t>т</t>
        </is>
      </c>
      <c r="F393" s="175" t="n">
        <v>0.008999999999999999</v>
      </c>
      <c r="G393" s="180" t="n">
        <v>1530</v>
      </c>
      <c r="H393" s="180">
        <f>ROUND(F393*G393,2)</f>
        <v/>
      </c>
    </row>
    <row r="394" ht="31.15" customFormat="1" customHeight="1" s="122">
      <c r="A394" s="175" t="n">
        <v>380</v>
      </c>
      <c r="B394" s="175" t="n"/>
      <c r="C394" s="40" t="inlineStr">
        <is>
          <t>24.3.01.03-0003</t>
        </is>
      </c>
      <c r="D394" s="176" t="inlineStr">
        <is>
          <t>Трубы гладкие жесткие из ПВХ "DKC" диаметром: 32 мм</t>
        </is>
      </c>
      <c r="E394" s="175" t="inlineStr">
        <is>
          <t>10 м</t>
        </is>
      </c>
      <c r="F394" s="175" t="n">
        <v>0.2</v>
      </c>
      <c r="G394" s="180" t="n">
        <v>65.90000000000001</v>
      </c>
      <c r="H394" s="180">
        <f>ROUND(F394*G394,2)</f>
        <v/>
      </c>
    </row>
    <row r="395" ht="15.6" customFormat="1" customHeight="1" s="122">
      <c r="A395" s="175" t="n">
        <v>381</v>
      </c>
      <c r="B395" s="175" t="n"/>
      <c r="C395" s="40" t="inlineStr">
        <is>
          <t>01.7.15.07-0152</t>
        </is>
      </c>
      <c r="D395" s="176" t="inlineStr">
        <is>
          <t>Дюбели с шурупом, размер 6х35 мм</t>
        </is>
      </c>
      <c r="E395" s="175" t="inlineStr">
        <is>
          <t>100 шт</t>
        </is>
      </c>
      <c r="F395" s="175" t="n">
        <v>1.6461036</v>
      </c>
      <c r="G395" s="180" t="n">
        <v>8</v>
      </c>
      <c r="H395" s="180">
        <f>ROUND(F395*G395,2)</f>
        <v/>
      </c>
    </row>
    <row r="396" ht="15.6" customFormat="1" customHeight="1" s="122">
      <c r="A396" s="175" t="n">
        <v>382</v>
      </c>
      <c r="B396" s="175" t="n"/>
      <c r="C396" s="40" t="inlineStr">
        <is>
          <t>01.7.15.10-0057</t>
        </is>
      </c>
      <c r="D396" s="176" t="inlineStr">
        <is>
          <t>Скобы скрепляющие и для подвеса</t>
        </is>
      </c>
      <c r="E396" s="175" t="inlineStr">
        <is>
          <t>кг</t>
        </is>
      </c>
      <c r="F396" s="175" t="n">
        <v>2</v>
      </c>
      <c r="G396" s="180" t="n">
        <v>6.5</v>
      </c>
      <c r="H396" s="180">
        <f>ROUND(F396*G396,2)</f>
        <v/>
      </c>
    </row>
    <row r="397" ht="15.6" customFormat="1" customHeight="1" s="122">
      <c r="A397" s="175" t="n">
        <v>383</v>
      </c>
      <c r="B397" s="175" t="n"/>
      <c r="C397" s="40" t="inlineStr">
        <is>
          <t>11.3.03.15-0021</t>
        </is>
      </c>
      <c r="D397" s="176" t="inlineStr">
        <is>
          <t>Клинья пластиковые монтажные</t>
        </is>
      </c>
      <c r="E397" s="175" t="inlineStr">
        <is>
          <t>100 шт</t>
        </is>
      </c>
      <c r="F397" s="175" t="n">
        <v>0.252</v>
      </c>
      <c r="G397" s="180" t="n">
        <v>50</v>
      </c>
      <c r="H397" s="180">
        <f>ROUND(F397*G397,2)</f>
        <v/>
      </c>
    </row>
    <row r="398" ht="46.9" customFormat="1" customHeight="1" s="122">
      <c r="A398" s="175" t="n">
        <v>384</v>
      </c>
      <c r="B398" s="175" t="n"/>
      <c r="C398" s="40" t="inlineStr">
        <is>
          <t>23.1.02.06-0036</t>
        </is>
      </c>
      <c r="D398" s="176" t="inlineStr">
        <is>
          <t>Хомут металлический с шурупом и резиновым профилем для крепления трубопроводов диаметром: 48-53 мм</t>
        </is>
      </c>
      <c r="E398" s="175" t="inlineStr">
        <is>
          <t>10 шт</t>
        </is>
      </c>
      <c r="F398" s="175" t="n">
        <v>0.2</v>
      </c>
      <c r="G398" s="180" t="n">
        <v>61.8</v>
      </c>
      <c r="H398" s="180">
        <f>ROUND(F398*G398,2)</f>
        <v/>
      </c>
    </row>
    <row r="399" ht="15.6" customFormat="1" customHeight="1" s="122">
      <c r="A399" s="175" t="n">
        <v>385</v>
      </c>
      <c r="B399" s="175" t="n"/>
      <c r="C399" s="40" t="inlineStr">
        <is>
          <t>01.2.01.02-0001</t>
        </is>
      </c>
      <c r="D399" s="176" t="inlineStr">
        <is>
          <t>Битум горячий</t>
        </is>
      </c>
      <c r="E399" s="175" t="inlineStr">
        <is>
          <t>т</t>
        </is>
      </c>
      <c r="F399" s="175" t="n">
        <v>0.00624</v>
      </c>
      <c r="G399" s="180" t="n">
        <v>1946.91</v>
      </c>
      <c r="H399" s="180">
        <f>ROUND(F399*G399,2)</f>
        <v/>
      </c>
    </row>
    <row r="400" ht="46.9" customFormat="1" customHeight="1" s="122">
      <c r="A400" s="175" t="n">
        <v>386</v>
      </c>
      <c r="B400" s="175" t="n"/>
      <c r="C400" s="40" t="inlineStr">
        <is>
          <t>24.3.05.07-0032</t>
        </is>
      </c>
      <c r="D400" s="176" t="inlineStr">
        <is>
          <t>Муфта полипропиленовая комбинированная, с внутренней резьбой, номинальный наружный диаметр 20 мм, размер резьбы 1/2"</t>
        </is>
      </c>
      <c r="E400" s="175" t="inlineStr">
        <is>
          <t>шт</t>
        </is>
      </c>
      <c r="F400" s="175" t="n">
        <v>2</v>
      </c>
      <c r="G400" s="180" t="n">
        <v>6.07</v>
      </c>
      <c r="H400" s="180">
        <f>ROUND(F400*G400,2)</f>
        <v/>
      </c>
    </row>
    <row r="401" ht="15.6" customFormat="1" customHeight="1" s="122">
      <c r="A401" s="175" t="n">
        <v>387</v>
      </c>
      <c r="B401" s="175" t="n"/>
      <c r="C401" s="40" t="inlineStr">
        <is>
          <t>14.5.02.02-0105</t>
        </is>
      </c>
      <c r="D401" s="176" t="inlineStr">
        <is>
          <t>Замазка суриковая</t>
        </is>
      </c>
      <c r="E401" s="175" t="inlineStr">
        <is>
          <t>кг</t>
        </is>
      </c>
      <c r="F401" s="175" t="n">
        <v>0.6</v>
      </c>
      <c r="G401" s="180" t="n">
        <v>19.61</v>
      </c>
      <c r="H401" s="180">
        <f>ROUND(F401*G401,2)</f>
        <v/>
      </c>
    </row>
    <row r="402" ht="31.15" customFormat="1" customHeight="1" s="122">
      <c r="A402" s="175" t="n">
        <v>388</v>
      </c>
      <c r="B402" s="175" t="n"/>
      <c r="C402" s="40" t="inlineStr">
        <is>
          <t>08.3.05.02-0101</t>
        </is>
      </c>
      <c r="D402" s="176" t="inlineStr">
        <is>
          <t>Прокат толстолистовой горячекатаный в листах, марка стали ВСт3пс5, толщина 4-6 мм</t>
        </is>
      </c>
      <c r="E402" s="175" t="inlineStr">
        <is>
          <t>т</t>
        </is>
      </c>
      <c r="F402" s="175" t="n">
        <v>0.002</v>
      </c>
      <c r="G402" s="180" t="n">
        <v>5763</v>
      </c>
      <c r="H402" s="180">
        <f>ROUND(F402*G402,2)</f>
        <v/>
      </c>
    </row>
    <row r="403" ht="15.6" customFormat="1" customHeight="1" s="122">
      <c r="A403" s="175" t="n">
        <v>389</v>
      </c>
      <c r="B403" s="175" t="n"/>
      <c r="C403" s="40" t="inlineStr">
        <is>
          <t>20.5.04.10-0011</t>
        </is>
      </c>
      <c r="D403" s="176" t="inlineStr">
        <is>
          <t>Сжимы соединительные</t>
        </is>
      </c>
      <c r="E403" s="175" t="inlineStr">
        <is>
          <t>100 шт</t>
        </is>
      </c>
      <c r="F403" s="175" t="n">
        <v>0.1122</v>
      </c>
      <c r="G403" s="180" t="n">
        <v>100</v>
      </c>
      <c r="H403" s="180">
        <f>ROUND(F403*G403,2)</f>
        <v/>
      </c>
    </row>
    <row r="404" ht="46.9" customFormat="1" customHeight="1" s="122">
      <c r="A404" s="175" t="n">
        <v>390</v>
      </c>
      <c r="B404" s="175" t="n"/>
      <c r="C404" s="40" t="inlineStr">
        <is>
          <t>11.1.03.06-0014</t>
        </is>
      </c>
      <c r="D404" s="176" t="inlineStr">
        <is>
          <t>Доска обрезная, лиственных пород (береза, липа). длина 2-3,75 м, все ширины, толщина 25, 32, 40 мм, сорт I</t>
        </is>
      </c>
      <c r="E404" s="175" t="inlineStr">
        <is>
          <t>м3</t>
        </is>
      </c>
      <c r="F404" s="175" t="n">
        <v>0.008352</v>
      </c>
      <c r="G404" s="180" t="n">
        <v>1320</v>
      </c>
      <c r="H404" s="180">
        <f>ROUND(F404*G404,2)</f>
        <v/>
      </c>
    </row>
    <row r="405" ht="31.15" customFormat="1" customHeight="1" s="122">
      <c r="A405" s="175" t="n">
        <v>391</v>
      </c>
      <c r="B405" s="175" t="n"/>
      <c r="C405" s="40" t="inlineStr">
        <is>
          <t>01.3.01.06-0050</t>
        </is>
      </c>
      <c r="D405" s="176" t="inlineStr">
        <is>
          <t>Смазка универсальная тугоплавкая УТ (консталин жировой)</t>
        </is>
      </c>
      <c r="E405" s="175" t="inlineStr">
        <is>
          <t>т</t>
        </is>
      </c>
      <c r="F405" s="175" t="n">
        <v>0.00062</v>
      </c>
      <c r="G405" s="180" t="n">
        <v>17500</v>
      </c>
      <c r="H405" s="180">
        <f>ROUND(F405*G405,2)</f>
        <v/>
      </c>
    </row>
    <row r="406" ht="15.6" customFormat="1" customHeight="1" s="122">
      <c r="A406" s="175" t="n">
        <v>392</v>
      </c>
      <c r="B406" s="175" t="n"/>
      <c r="C406" s="40" t="inlineStr">
        <is>
          <t>14.5.09.02-0002</t>
        </is>
      </c>
      <c r="D406" s="176" t="inlineStr">
        <is>
          <t>Ксилол нефтяной, марка А</t>
        </is>
      </c>
      <c r="E406" s="175" t="inlineStr">
        <is>
          <t>т</t>
        </is>
      </c>
      <c r="F406" s="175" t="n">
        <v>0.0014193</v>
      </c>
      <c r="G406" s="180" t="n">
        <v>7640</v>
      </c>
      <c r="H406" s="180">
        <f>ROUND(F406*G406,2)</f>
        <v/>
      </c>
    </row>
    <row r="407" ht="15.6" customFormat="1" customHeight="1" s="122">
      <c r="A407" s="175" t="n">
        <v>393</v>
      </c>
      <c r="B407" s="175" t="n"/>
      <c r="C407" s="40" t="inlineStr">
        <is>
          <t>01.7.12.16-0021</t>
        </is>
      </c>
      <c r="D407" s="176" t="inlineStr">
        <is>
          <t>Геоткань</t>
        </is>
      </c>
      <c r="E407" s="175" t="inlineStr">
        <is>
          <t>м2</t>
        </is>
      </c>
      <c r="F407" s="175" t="n">
        <v>0.322</v>
      </c>
      <c r="G407" s="180" t="n">
        <v>32.3</v>
      </c>
      <c r="H407" s="180">
        <f>ROUND(F407*G407,2)</f>
        <v/>
      </c>
    </row>
    <row r="408" ht="15.6" customFormat="1" customHeight="1" s="122">
      <c r="A408" s="175" t="n">
        <v>394</v>
      </c>
      <c r="B408" s="175" t="n"/>
      <c r="C408" s="40" t="inlineStr">
        <is>
          <t>08.1.02.11-0001</t>
        </is>
      </c>
      <c r="D408" s="176" t="inlineStr">
        <is>
          <t>Поковки из квадратных заготовок, масса 1,8 кг</t>
        </is>
      </c>
      <c r="E408" s="175" t="inlineStr">
        <is>
          <t>т</t>
        </is>
      </c>
      <c r="F408" s="175" t="n">
        <v>0.0017315</v>
      </c>
      <c r="G408" s="180" t="n">
        <v>5989</v>
      </c>
      <c r="H408" s="180">
        <f>ROUND(F408*G408,2)</f>
        <v/>
      </c>
    </row>
    <row r="409" ht="31.15" customFormat="1" customHeight="1" s="122">
      <c r="A409" s="175" t="n">
        <v>395</v>
      </c>
      <c r="B409" s="175" t="n"/>
      <c r="C409" s="40" t="inlineStr">
        <is>
          <t>11.1.03.06-0087</t>
        </is>
      </c>
      <c r="D409" s="176" t="inlineStr">
        <is>
          <t>Доска обрезная, хвойных пород, ширина 75-150 мм, толщина 25 мм, длина 4-6,5 м, сорт III</t>
        </is>
      </c>
      <c r="E409" s="175" t="inlineStr">
        <is>
          <t>м3</t>
        </is>
      </c>
      <c r="F409" s="175" t="n">
        <v>0.009164</v>
      </c>
      <c r="G409" s="180" t="n">
        <v>1100</v>
      </c>
      <c r="H409" s="180">
        <f>ROUND(F409*G409,2)</f>
        <v/>
      </c>
    </row>
    <row r="410" ht="15.6" customFormat="1" customHeight="1" s="122">
      <c r="A410" s="175" t="n">
        <v>396</v>
      </c>
      <c r="B410" s="175" t="n"/>
      <c r="C410" s="40" t="inlineStr">
        <is>
          <t>14.5.09.11-0102</t>
        </is>
      </c>
      <c r="D410" s="176" t="inlineStr">
        <is>
          <t>Уайт-спирит</t>
        </is>
      </c>
      <c r="E410" s="175" t="inlineStr">
        <is>
          <t>кг</t>
        </is>
      </c>
      <c r="F410" s="175" t="n">
        <v>1.49523</v>
      </c>
      <c r="G410" s="180" t="n">
        <v>6.67</v>
      </c>
      <c r="H410" s="180">
        <f>ROUND(F410*G410,2)</f>
        <v/>
      </c>
    </row>
    <row r="411" ht="15.6" customFormat="1" customHeight="1" s="122">
      <c r="A411" s="175" t="n">
        <v>397</v>
      </c>
      <c r="B411" s="175" t="n"/>
      <c r="C411" s="40" t="inlineStr">
        <is>
          <t>01.7.06.03-0023</t>
        </is>
      </c>
      <c r="D411" s="176" t="inlineStr">
        <is>
          <t>Лента полиэтиленовая с липким слоем, марка А</t>
        </is>
      </c>
      <c r="E411" s="175" t="inlineStr">
        <is>
          <t>кг</t>
        </is>
      </c>
      <c r="F411" s="175" t="n">
        <v>0.2524313</v>
      </c>
      <c r="G411" s="180" t="n">
        <v>39.02</v>
      </c>
      <c r="H411" s="180">
        <f>ROUND(F411*G411,2)</f>
        <v/>
      </c>
    </row>
    <row r="412" ht="31.15" customFormat="1" customHeight="1" s="122">
      <c r="A412" s="175" t="n">
        <v>398</v>
      </c>
      <c r="B412" s="175" t="n"/>
      <c r="C412" s="40" t="inlineStr">
        <is>
          <t>01.7.15.03-0032</t>
        </is>
      </c>
      <c r="D412" s="176" t="inlineStr">
        <is>
          <t>Болты с гайками и шайбами оцинкованные, диаметр 8 мм</t>
        </is>
      </c>
      <c r="E412" s="175" t="inlineStr">
        <is>
          <t>кг</t>
        </is>
      </c>
      <c r="F412" s="175" t="n">
        <v>0.364</v>
      </c>
      <c r="G412" s="180" t="n">
        <v>26.94</v>
      </c>
      <c r="H412" s="180">
        <f>ROUND(F412*G412,2)</f>
        <v/>
      </c>
    </row>
    <row r="413" ht="15.6" customFormat="1" customHeight="1" s="122">
      <c r="A413" s="175" t="n">
        <v>399</v>
      </c>
      <c r="B413" s="175" t="n"/>
      <c r="C413" s="40" t="inlineStr">
        <is>
          <t>01.2.01.02-0052</t>
        </is>
      </c>
      <c r="D413" s="176" t="inlineStr">
        <is>
          <t>Битумы нефтяные строительные БН-70/30</t>
        </is>
      </c>
      <c r="E413" s="175" t="inlineStr">
        <is>
          <t>т</t>
        </is>
      </c>
      <c r="F413" s="175" t="n">
        <v>0.0064011</v>
      </c>
      <c r="G413" s="180" t="n">
        <v>1525.5</v>
      </c>
      <c r="H413" s="180">
        <f>ROUND(F413*G413,2)</f>
        <v/>
      </c>
    </row>
    <row r="414" ht="46.9" customFormat="1" customHeight="1" s="122">
      <c r="A414" s="175" t="n">
        <v>400</v>
      </c>
      <c r="B414" s="175" t="n"/>
      <c r="C414" s="40" t="inlineStr">
        <is>
          <t>04.3.02.09-0102</t>
        </is>
      </c>
      <c r="D414" s="176" t="inlineStr">
        <is>
          <t>Смеси сухие водостойкие для затирки межплиточных швов шириной 1-6 мм (различная цветовая гамма)</t>
        </is>
      </c>
      <c r="E414" s="175" t="inlineStr">
        <is>
          <t>т</t>
        </is>
      </c>
      <c r="F414" s="175" t="n">
        <v>0.001456</v>
      </c>
      <c r="G414" s="180" t="n">
        <v>6513</v>
      </c>
      <c r="H414" s="180">
        <f>ROUND(F414*G414,2)</f>
        <v/>
      </c>
    </row>
    <row r="415" ht="15.6" customFormat="1" customHeight="1" s="122">
      <c r="A415" s="175" t="n">
        <v>401</v>
      </c>
      <c r="B415" s="175" t="n"/>
      <c r="C415" s="40" t="inlineStr">
        <is>
          <t>01.7.06.07-0002</t>
        </is>
      </c>
      <c r="D415" s="176" t="inlineStr">
        <is>
          <t>Лента монтажная, тип ЛМ-5</t>
        </is>
      </c>
      <c r="E415" s="175" t="inlineStr">
        <is>
          <t>10 м</t>
        </is>
      </c>
      <c r="F415" s="175" t="n">
        <v>1.36709</v>
      </c>
      <c r="G415" s="180" t="n">
        <v>6.9</v>
      </c>
      <c r="H415" s="180">
        <f>ROUND(F415*G415,2)</f>
        <v/>
      </c>
    </row>
    <row r="416" ht="31.15" customFormat="1" customHeight="1" s="122">
      <c r="A416" s="175" t="n">
        <v>402</v>
      </c>
      <c r="B416" s="175" t="n"/>
      <c r="C416" s="40" t="inlineStr">
        <is>
          <t>01.7.06.04-0002</t>
        </is>
      </c>
      <c r="D416" s="176" t="inlineStr">
        <is>
          <t>Лента бумажная для повышения трещиностойкости стыков ГКЛ и ГВЛ</t>
        </is>
      </c>
      <c r="E416" s="175" t="inlineStr">
        <is>
          <t>м</t>
        </is>
      </c>
      <c r="F416" s="175" t="n">
        <v>55.12196</v>
      </c>
      <c r="G416" s="180" t="n">
        <v>0.17</v>
      </c>
      <c r="H416" s="180">
        <f>ROUND(F416*G416,2)</f>
        <v/>
      </c>
    </row>
    <row r="417" ht="46.9" customFormat="1" customHeight="1" s="122">
      <c r="A417" s="175" t="n">
        <v>403</v>
      </c>
      <c r="B417" s="175" t="n"/>
      <c r="C417" s="40" t="inlineStr">
        <is>
          <t>04.3.02.09-0102</t>
        </is>
      </c>
      <c r="D417" s="176" t="inlineStr">
        <is>
          <t>Смеси сухие водостойкие для затирки межплиточных швов шириной 1-6 мм (различная цветовая гамма)</t>
        </is>
      </c>
      <c r="E417" s="175" t="inlineStr">
        <is>
          <t>т</t>
        </is>
      </c>
      <c r="F417" s="175" t="n">
        <v>0.00143</v>
      </c>
      <c r="G417" s="180" t="n">
        <v>6513</v>
      </c>
      <c r="H417" s="180">
        <f>ROUND(F417*G417,2)</f>
        <v/>
      </c>
    </row>
    <row r="418" ht="31.15" customFormat="1" customHeight="1" s="122">
      <c r="A418" s="175" t="n">
        <v>404</v>
      </c>
      <c r="B418" s="175" t="n"/>
      <c r="C418" s="40" t="inlineStr">
        <is>
          <t>01.7.15.03-0013</t>
        </is>
      </c>
      <c r="D418" s="176" t="inlineStr">
        <is>
          <t>Болты с гайками и шайбами для санитарно-технических работ, диаметр 12 мм</t>
        </is>
      </c>
      <c r="E418" s="175" t="inlineStr">
        <is>
          <t>т</t>
        </is>
      </c>
      <c r="F418" s="175" t="n">
        <v>0.0005999999999999999</v>
      </c>
      <c r="G418" s="180" t="n">
        <v>15323</v>
      </c>
      <c r="H418" s="180">
        <f>ROUND(F418*G418,2)</f>
        <v/>
      </c>
    </row>
    <row r="419" ht="15.6" customFormat="1" customHeight="1" s="122">
      <c r="A419" s="175" t="n">
        <v>405</v>
      </c>
      <c r="B419" s="175" t="n"/>
      <c r="C419" s="40" t="inlineStr">
        <is>
          <t>23.1.02.06-0101</t>
        </is>
      </c>
      <c r="D419" s="176" t="inlineStr">
        <is>
          <t>Стяжки пластиковые крепежные</t>
        </is>
      </c>
      <c r="E419" s="175" t="inlineStr">
        <is>
          <t>100 шт</t>
        </is>
      </c>
      <c r="F419" s="175" t="n">
        <v>0.06</v>
      </c>
      <c r="G419" s="180" t="n">
        <v>150</v>
      </c>
      <c r="H419" s="180">
        <f>ROUND(F419*G419,2)</f>
        <v/>
      </c>
    </row>
    <row r="420" ht="15.6" customFormat="1" customHeight="1" s="122">
      <c r="A420" s="175" t="n">
        <v>406</v>
      </c>
      <c r="B420" s="175" t="n"/>
      <c r="C420" s="40" t="inlineStr">
        <is>
          <t>01.7.07.20-0002</t>
        </is>
      </c>
      <c r="D420" s="176" t="inlineStr">
        <is>
          <t>Тальк молотый, сорт I</t>
        </is>
      </c>
      <c r="E420" s="175" t="inlineStr">
        <is>
          <t>т</t>
        </is>
      </c>
      <c r="F420" s="175" t="n">
        <v>0.0046455</v>
      </c>
      <c r="G420" s="180" t="n">
        <v>1820</v>
      </c>
      <c r="H420" s="180">
        <f>ROUND(F420*G420,2)</f>
        <v/>
      </c>
    </row>
    <row r="421" ht="15.6" customFormat="1" customHeight="1" s="122">
      <c r="A421" s="175" t="n">
        <v>407</v>
      </c>
      <c r="B421" s="175" t="n"/>
      <c r="C421" s="40" t="inlineStr">
        <is>
          <t>20.2.02.01-0013</t>
        </is>
      </c>
      <c r="D421" s="176" t="inlineStr">
        <is>
          <t>Втулки, диаметр 28 мм</t>
        </is>
      </c>
      <c r="E421" s="175" t="inlineStr">
        <is>
          <t>1000 шт</t>
        </is>
      </c>
      <c r="F421" s="175" t="n">
        <v>0.047702</v>
      </c>
      <c r="G421" s="180" t="n">
        <v>176.21</v>
      </c>
      <c r="H421" s="180">
        <f>ROUND(F421*G421,2)</f>
        <v/>
      </c>
    </row>
    <row r="422" ht="15.6" customFormat="1" customHeight="1" s="122">
      <c r="A422" s="175" t="n">
        <v>408</v>
      </c>
      <c r="B422" s="175" t="n"/>
      <c r="C422" s="40" t="inlineStr">
        <is>
          <t>14.4.03.03-0002</t>
        </is>
      </c>
      <c r="D422" s="176" t="inlineStr">
        <is>
          <t>Лак битумный БТ-123</t>
        </is>
      </c>
      <c r="E422" s="175" t="inlineStr">
        <is>
          <t>т</t>
        </is>
      </c>
      <c r="F422" s="175" t="n">
        <v>0.0010732</v>
      </c>
      <c r="G422" s="180" t="n">
        <v>7826.9</v>
      </c>
      <c r="H422" s="180">
        <f>ROUND(F422*G422,2)</f>
        <v/>
      </c>
    </row>
    <row r="423" ht="15.6" customFormat="1" customHeight="1" s="122">
      <c r="A423" s="175" t="n">
        <v>409</v>
      </c>
      <c r="B423" s="175" t="n"/>
      <c r="C423" s="40" t="inlineStr">
        <is>
          <t>01.7.15.14-0165</t>
        </is>
      </c>
      <c r="D423" s="176" t="inlineStr">
        <is>
          <t>Шурупы с полукруглой головкой 4х40 мм</t>
        </is>
      </c>
      <c r="E423" s="175" t="inlineStr">
        <is>
          <t>т</t>
        </is>
      </c>
      <c r="F423" s="175" t="n">
        <v>0.0006713</v>
      </c>
      <c r="G423" s="180" t="n">
        <v>12430</v>
      </c>
      <c r="H423" s="180">
        <f>ROUND(F423*G423,2)</f>
        <v/>
      </c>
    </row>
    <row r="424" ht="15.6" customFormat="1" customHeight="1" s="122">
      <c r="A424" s="175" t="n">
        <v>410</v>
      </c>
      <c r="B424" s="175" t="n"/>
      <c r="C424" s="40" t="inlineStr">
        <is>
          <t>20.1.02.06-0001</t>
        </is>
      </c>
      <c r="D424" s="176" t="inlineStr">
        <is>
          <t>Жир паяльный</t>
        </is>
      </c>
      <c r="E424" s="175" t="inlineStr">
        <is>
          <t>кг</t>
        </is>
      </c>
      <c r="F424" s="175" t="n">
        <v>0.08</v>
      </c>
      <c r="G424" s="180" t="n">
        <v>100.8</v>
      </c>
      <c r="H424" s="180">
        <f>ROUND(F424*G424,2)</f>
        <v/>
      </c>
    </row>
    <row r="425" ht="15.6" customFormat="1" customHeight="1" s="122">
      <c r="A425" s="175" t="n">
        <v>411</v>
      </c>
      <c r="B425" s="175" t="n"/>
      <c r="C425" s="40" t="inlineStr">
        <is>
          <t>14.1.04.02-0011</t>
        </is>
      </c>
      <c r="D425" s="176" t="inlineStr">
        <is>
          <t>Клей резиновый № 88-Н</t>
        </is>
      </c>
      <c r="E425" s="175" t="inlineStr">
        <is>
          <t>кг</t>
        </is>
      </c>
      <c r="F425" s="175" t="n">
        <v>0.1704</v>
      </c>
      <c r="G425" s="180" t="n">
        <v>45</v>
      </c>
      <c r="H425" s="180">
        <f>ROUND(F425*G425,2)</f>
        <v/>
      </c>
    </row>
    <row r="426" ht="31.15" customFormat="1" customHeight="1" s="122">
      <c r="A426" s="175" t="n">
        <v>412</v>
      </c>
      <c r="B426" s="175" t="n"/>
      <c r="C426" s="40" t="inlineStr">
        <is>
          <t>23.8.03.02-0002</t>
        </is>
      </c>
      <c r="D426" s="176" t="inlineStr">
        <is>
          <t>Клипса для крепежа гофротрубы, номинальный диаметр 20 мм</t>
        </is>
      </c>
      <c r="E426" s="175" t="inlineStr">
        <is>
          <t>10 шт</t>
        </is>
      </c>
      <c r="F426" s="175" t="n">
        <v>2.6</v>
      </c>
      <c r="G426" s="180" t="n">
        <v>2.9</v>
      </c>
      <c r="H426" s="180">
        <f>ROUND(F426*G426,2)</f>
        <v/>
      </c>
    </row>
    <row r="427" ht="15.6" customFormat="1" customHeight="1" s="122">
      <c r="A427" s="175" t="n">
        <v>413</v>
      </c>
      <c r="B427" s="175" t="n"/>
      <c r="C427" s="40" t="inlineStr">
        <is>
          <t>20.2.02.01-0019</t>
        </is>
      </c>
      <c r="D427" s="176" t="inlineStr">
        <is>
          <t>Втулки изолирующие</t>
        </is>
      </c>
      <c r="E427" s="175" t="inlineStr">
        <is>
          <t>1000 шт</t>
        </is>
      </c>
      <c r="F427" s="175" t="n">
        <v>0.02664</v>
      </c>
      <c r="G427" s="180" t="n">
        <v>270</v>
      </c>
      <c r="H427" s="180">
        <f>ROUND(F427*G427,2)</f>
        <v/>
      </c>
    </row>
    <row r="428" ht="31.15" customFormat="1" customHeight="1" s="122">
      <c r="A428" s="175" t="n">
        <v>414</v>
      </c>
      <c r="B428" s="175" t="n"/>
      <c r="C428" s="40" t="inlineStr">
        <is>
          <t>24.3.05.16-0131</t>
        </is>
      </c>
      <c r="D428" s="176" t="inlineStr">
        <is>
          <t>Угольник 90° из сополимера полипропилена РР-R тип 3 (PRC-R), наружный диаметр 20 мм</t>
        </is>
      </c>
      <c r="E428" s="175" t="inlineStr">
        <is>
          <t>шт</t>
        </is>
      </c>
      <c r="F428" s="175" t="n">
        <v>10</v>
      </c>
      <c r="G428" s="180" t="n">
        <v>0.71</v>
      </c>
      <c r="H428" s="180">
        <f>ROUND(F428*G428,2)</f>
        <v/>
      </c>
    </row>
    <row r="429" ht="15.6" customFormat="1" customHeight="1" s="122">
      <c r="A429" s="175" t="n">
        <v>415</v>
      </c>
      <c r="B429" s="175" t="n"/>
      <c r="C429" s="40" t="inlineStr">
        <is>
          <t>20.2.09.13-0011</t>
        </is>
      </c>
      <c r="D429" s="176" t="inlineStr">
        <is>
          <t>Муфты</t>
        </is>
      </c>
      <c r="E429" s="175" t="inlineStr">
        <is>
          <t>шт</t>
        </is>
      </c>
      <c r="F429" s="175" t="n">
        <v>1.41</v>
      </c>
      <c r="G429" s="180" t="n">
        <v>5</v>
      </c>
      <c r="H429" s="180">
        <f>ROUND(F429*G429,2)</f>
        <v/>
      </c>
    </row>
    <row r="430" ht="31.15" customFormat="1" customHeight="1" s="122">
      <c r="A430" s="175" t="n">
        <v>416</v>
      </c>
      <c r="B430" s="175" t="n"/>
      <c r="C430" s="40" t="inlineStr">
        <is>
          <t>11.1.03.01-0077</t>
        </is>
      </c>
      <c r="D430" s="176" t="inlineStr">
        <is>
          <t>Бруски обрезные, хвойных пород, длина 4-6,5 м, ширина 75-150 мм, толщина 40-75 мм, сорт I</t>
        </is>
      </c>
      <c r="E430" s="175" t="inlineStr">
        <is>
          <t>м3</t>
        </is>
      </c>
      <c r="F430" s="175" t="n">
        <v>0.0041008</v>
      </c>
      <c r="G430" s="180" t="n">
        <v>1700</v>
      </c>
      <c r="H430" s="180">
        <f>ROUND(F430*G430,2)</f>
        <v/>
      </c>
    </row>
    <row r="431" ht="15.6" customFormat="1" customHeight="1" s="122">
      <c r="A431" s="175" t="n">
        <v>417</v>
      </c>
      <c r="B431" s="175" t="n"/>
      <c r="C431" s="40" t="inlineStr">
        <is>
          <t>24.3.01.01-0002</t>
        </is>
      </c>
      <c r="D431" s="176" t="inlineStr">
        <is>
          <t>Трубка полихлорвиниловая</t>
        </is>
      </c>
      <c r="E431" s="175" t="inlineStr">
        <is>
          <t>кг</t>
        </is>
      </c>
      <c r="F431" s="175" t="n">
        <v>0.194</v>
      </c>
      <c r="G431" s="180" t="n">
        <v>35.7</v>
      </c>
      <c r="H431" s="180">
        <f>ROUND(F431*G431,2)</f>
        <v/>
      </c>
    </row>
    <row r="432" ht="15.6" customFormat="1" customHeight="1" s="122">
      <c r="A432" s="175" t="n">
        <v>418</v>
      </c>
      <c r="B432" s="175" t="n"/>
      <c r="C432" s="40" t="inlineStr">
        <is>
          <t>01.7.07.29-0091</t>
        </is>
      </c>
      <c r="D432" s="176" t="inlineStr">
        <is>
          <t>Опилки древесные</t>
        </is>
      </c>
      <c r="E432" s="175" t="inlineStr">
        <is>
          <t>м3</t>
        </is>
      </c>
      <c r="F432" s="175" t="n">
        <v>0.197719</v>
      </c>
      <c r="G432" s="180" t="n">
        <v>34.92</v>
      </c>
      <c r="H432" s="180">
        <f>ROUND(F432*G432,2)</f>
        <v/>
      </c>
    </row>
    <row r="433" ht="31.15" customFormat="1" customHeight="1" s="122">
      <c r="A433" s="175" t="n">
        <v>419</v>
      </c>
      <c r="B433" s="175" t="n"/>
      <c r="C433" s="40" t="inlineStr">
        <is>
          <t>01.1.02.08-0001</t>
        </is>
      </c>
      <c r="D433" s="176" t="inlineStr">
        <is>
          <t>Прокладки из паронита ПМБ, толщина 1 мм, диаметр 50 мм</t>
        </is>
      </c>
      <c r="E433" s="175" t="inlineStr">
        <is>
          <t>1000 шт</t>
        </is>
      </c>
      <c r="F433" s="175" t="n">
        <v>0.002</v>
      </c>
      <c r="G433" s="180" t="n">
        <v>3450</v>
      </c>
      <c r="H433" s="180">
        <f>ROUND(F433*G433,2)</f>
        <v/>
      </c>
    </row>
    <row r="434" ht="15.6" customFormat="1" customHeight="1" s="122">
      <c r="A434" s="175" t="n">
        <v>420</v>
      </c>
      <c r="B434" s="175" t="n"/>
      <c r="C434" s="40" t="inlineStr">
        <is>
          <t>01.2.03.03-0043</t>
        </is>
      </c>
      <c r="D434" s="176" t="inlineStr">
        <is>
          <t>Мастика битумно-кукерсольная холодная</t>
        </is>
      </c>
      <c r="E434" s="175" t="inlineStr">
        <is>
          <t>т</t>
        </is>
      </c>
      <c r="F434" s="175" t="n">
        <v>0.00196</v>
      </c>
      <c r="G434" s="180" t="n">
        <v>3219.2</v>
      </c>
      <c r="H434" s="180">
        <f>ROUND(F434*G434,2)</f>
        <v/>
      </c>
    </row>
    <row r="435" ht="31.15" customFormat="1" customHeight="1" s="122">
      <c r="A435" s="175" t="n">
        <v>421</v>
      </c>
      <c r="B435" s="175" t="n"/>
      <c r="C435" s="40" t="inlineStr">
        <is>
          <t>01.7.15.03-0014</t>
        </is>
      </c>
      <c r="D435" s="176" t="inlineStr">
        <is>
          <t>Болты с гайками и шайбами для санитарно-технических работ, диаметр 16 мм</t>
        </is>
      </c>
      <c r="E435" s="175" t="inlineStr">
        <is>
          <t>т</t>
        </is>
      </c>
      <c r="F435" s="175" t="n">
        <v>0.0004079</v>
      </c>
      <c r="G435" s="180" t="n">
        <v>14830</v>
      </c>
      <c r="H435" s="180">
        <f>ROUND(F435*G435,2)</f>
        <v/>
      </c>
    </row>
    <row r="436" ht="31.15" customFormat="1" customHeight="1" s="122">
      <c r="A436" s="175" t="n">
        <v>422</v>
      </c>
      <c r="B436" s="175" t="n"/>
      <c r="C436" s="40" t="inlineStr">
        <is>
          <t>01.7.06.12-0007</t>
        </is>
      </c>
      <c r="D436" s="176" t="inlineStr">
        <is>
          <t>Лента покровная термоспекаемая однослойная, ширина 40 мм</t>
        </is>
      </c>
      <c r="E436" s="175" t="inlineStr">
        <is>
          <t>100 м</t>
        </is>
      </c>
      <c r="F436" s="175" t="n">
        <v>0.14</v>
      </c>
      <c r="G436" s="180" t="n">
        <v>38.59</v>
      </c>
      <c r="H436" s="180">
        <f>ROUND(F436*G436,2)</f>
        <v/>
      </c>
    </row>
    <row r="437" ht="15.6" customFormat="1" customHeight="1" s="122">
      <c r="A437" s="175" t="n">
        <v>423</v>
      </c>
      <c r="B437" s="175" t="n"/>
      <c r="C437" s="40" t="inlineStr">
        <is>
          <t>25.2.01.01-0018</t>
        </is>
      </c>
      <c r="D437" s="176" t="inlineStr">
        <is>
          <t>Бирки маркировочные пластмассовые У134</t>
        </is>
      </c>
      <c r="E437" s="175" t="inlineStr">
        <is>
          <t>100 шт</t>
        </is>
      </c>
      <c r="F437" s="175" t="n">
        <v>0.04</v>
      </c>
      <c r="G437" s="180" t="n">
        <v>125</v>
      </c>
      <c r="H437" s="180">
        <f>ROUND(F437*G437,2)</f>
        <v/>
      </c>
    </row>
    <row r="438" ht="31.15" customFormat="1" customHeight="1" s="122">
      <c r="A438" s="175" t="n">
        <v>424</v>
      </c>
      <c r="B438" s="175" t="n"/>
      <c r="C438" s="40" t="inlineStr">
        <is>
          <t>08.3.03.06-0002</t>
        </is>
      </c>
      <c r="D438" s="176" t="inlineStr">
        <is>
          <t>Проволока горячекатаная в мотках, диаметр 6,3-6,5 мм</t>
        </is>
      </c>
      <c r="E438" s="175" t="inlineStr">
        <is>
          <t>т</t>
        </is>
      </c>
      <c r="F438" s="175" t="n">
        <v>0.0011179</v>
      </c>
      <c r="G438" s="180" t="n">
        <v>4455.2</v>
      </c>
      <c r="H438" s="180">
        <f>ROUND(F438*G438,2)</f>
        <v/>
      </c>
    </row>
    <row r="439" ht="15.6" customFormat="1" customHeight="1" s="122">
      <c r="A439" s="175" t="n">
        <v>425</v>
      </c>
      <c r="B439" s="175" t="n"/>
      <c r="C439" s="40" t="inlineStr">
        <is>
          <t>20.2.01.05-0003</t>
        </is>
      </c>
      <c r="D439" s="176" t="inlineStr">
        <is>
          <t>Гильзы кабельные медные ГМ 6</t>
        </is>
      </c>
      <c r="E439" s="175" t="inlineStr">
        <is>
          <t>100 шт</t>
        </is>
      </c>
      <c r="F439" s="175" t="n">
        <v>0.045</v>
      </c>
      <c r="G439" s="180" t="n">
        <v>110</v>
      </c>
      <c r="H439" s="180">
        <f>ROUND(F439*G439,2)</f>
        <v/>
      </c>
    </row>
    <row r="440" ht="15.6" customFormat="1" customHeight="1" s="122">
      <c r="A440" s="175" t="n">
        <v>426</v>
      </c>
      <c r="B440" s="175" t="n"/>
      <c r="C440" s="40" t="inlineStr">
        <is>
          <t>01.7.11.07-0045</t>
        </is>
      </c>
      <c r="D440" s="176" t="inlineStr">
        <is>
          <t>Электроды сварочные Э42А, диаметр 5 мм</t>
        </is>
      </c>
      <c r="E440" s="175" t="inlineStr">
        <is>
          <t>т</t>
        </is>
      </c>
      <c r="F440" s="175" t="n">
        <v>0.0004758</v>
      </c>
      <c r="G440" s="180" t="n">
        <v>10362</v>
      </c>
      <c r="H440" s="180">
        <f>ROUND(F440*G440,2)</f>
        <v/>
      </c>
    </row>
    <row r="441" ht="31.15" customFormat="1" customHeight="1" s="122">
      <c r="A441" s="175" t="n">
        <v>427</v>
      </c>
      <c r="B441" s="175" t="n"/>
      <c r="C441" s="40" t="inlineStr">
        <is>
          <t>24.3.03.13-0278</t>
        </is>
      </c>
      <c r="D441" s="176" t="inlineStr">
        <is>
          <t>Трубы полиэтиленовые ПЭ100, SDR17, диаметр 50 мм</t>
        </is>
      </c>
      <c r="E441" s="175" t="inlineStr">
        <is>
          <t>м</t>
        </is>
      </c>
      <c r="F441" s="175" t="n">
        <v>0.5</v>
      </c>
      <c r="G441" s="180" t="n">
        <v>9.789999999999999</v>
      </c>
      <c r="H441" s="180">
        <f>ROUND(F441*G441,2)</f>
        <v/>
      </c>
    </row>
    <row r="442" ht="31.15" customFormat="1" customHeight="1" s="122">
      <c r="A442" s="175" t="n">
        <v>428</v>
      </c>
      <c r="B442" s="175" t="n"/>
      <c r="C442" s="40" t="inlineStr">
        <is>
          <t>18.2.06.08-0016</t>
        </is>
      </c>
      <c r="D442" s="176" t="inlineStr">
        <is>
          <t>Подводка гибкая армированная резиновая, диаметр 15 мм, длина 1000 мм</t>
        </is>
      </c>
      <c r="E442" s="175" t="inlineStr">
        <is>
          <t>10 шт</t>
        </is>
      </c>
      <c r="F442" s="175" t="n">
        <v>0.03</v>
      </c>
      <c r="G442" s="180" t="n">
        <v>160.2</v>
      </c>
      <c r="H442" s="180">
        <f>ROUND(F442*G442,2)</f>
        <v/>
      </c>
    </row>
    <row r="443" ht="31.15" customFormat="1" customHeight="1" s="122">
      <c r="A443" s="175" t="n">
        <v>429</v>
      </c>
      <c r="B443" s="175" t="n"/>
      <c r="C443" s="40" t="inlineStr">
        <is>
          <t>01.7.15.04-0029</t>
        </is>
      </c>
      <c r="D443" s="176" t="inlineStr">
        <is>
          <t>Винты с полукруглой головкой размером 6,0х30 мм</t>
        </is>
      </c>
      <c r="E443" s="175" t="inlineStr">
        <is>
          <t>кг</t>
        </is>
      </c>
      <c r="F443" s="175" t="n">
        <v>0.378</v>
      </c>
      <c r="G443" s="180" t="n">
        <v>12.49</v>
      </c>
      <c r="H443" s="180">
        <f>ROUND(F443*G443,2)</f>
        <v/>
      </c>
    </row>
    <row r="444" ht="15.6" customFormat="1" customHeight="1" s="122">
      <c r="A444" s="175" t="n">
        <v>430</v>
      </c>
      <c r="B444" s="175" t="n"/>
      <c r="C444" s="40" t="inlineStr">
        <is>
          <t>03.2.02.08-0001</t>
        </is>
      </c>
      <c r="D444" s="176" t="inlineStr">
        <is>
          <t>Цемент гипсоглиноземистый расширяющийся</t>
        </is>
      </c>
      <c r="E444" s="175" t="inlineStr">
        <is>
          <t>т</t>
        </is>
      </c>
      <c r="F444" s="175" t="n">
        <v>0.00256</v>
      </c>
      <c r="G444" s="180" t="n">
        <v>1836</v>
      </c>
      <c r="H444" s="180">
        <f>ROUND(F444*G444,2)</f>
        <v/>
      </c>
    </row>
    <row r="445" ht="15.6" customFormat="1" customHeight="1" s="122">
      <c r="A445" s="175" t="n">
        <v>431</v>
      </c>
      <c r="B445" s="175" t="n"/>
      <c r="C445" s="40" t="inlineStr">
        <is>
          <t>01.1.02.08-0031</t>
        </is>
      </c>
      <c r="D445" s="176" t="inlineStr">
        <is>
          <t>Прокладки паронитовые</t>
        </is>
      </c>
      <c r="E445" s="175" t="inlineStr">
        <is>
          <t>кг</t>
        </is>
      </c>
      <c r="F445" s="175" t="n">
        <v>0.168</v>
      </c>
      <c r="G445" s="180" t="n">
        <v>26.44</v>
      </c>
      <c r="H445" s="180">
        <f>ROUND(F445*G445,2)</f>
        <v/>
      </c>
    </row>
    <row r="446" ht="15.6" customFormat="1" customHeight="1" s="122">
      <c r="A446" s="175" t="n">
        <v>432</v>
      </c>
      <c r="B446" s="175" t="n"/>
      <c r="C446" s="40" t="inlineStr">
        <is>
          <t>01.7.11.07-0039</t>
        </is>
      </c>
      <c r="D446" s="176" t="inlineStr">
        <is>
          <t>Электроды сварочные Э50, диаметр 4 мм</t>
        </is>
      </c>
      <c r="E446" s="175" t="inlineStr">
        <is>
          <t>кг</t>
        </is>
      </c>
      <c r="F446" s="175" t="n">
        <v>0.384</v>
      </c>
      <c r="G446" s="180" t="n">
        <v>11.22</v>
      </c>
      <c r="H446" s="180">
        <f>ROUND(F446*G446,2)</f>
        <v/>
      </c>
    </row>
    <row r="447" ht="46.9" customFormat="1" customHeight="1" s="122">
      <c r="A447" s="175" t="n">
        <v>433</v>
      </c>
      <c r="B447" s="175" t="n"/>
      <c r="C447" s="40" t="inlineStr">
        <is>
          <t>02.3.01.02-0013</t>
        </is>
      </c>
      <c r="D447" s="176" t="inlineStr">
        <is>
          <t>Песок природный для строительных: работ очень мелкий с крупностью зерен размером свыше 1,25 мм-до 5% по массе</t>
        </is>
      </c>
      <c r="E447" s="175" t="inlineStr">
        <is>
          <t>м3</t>
        </is>
      </c>
      <c r="F447" s="175" t="n">
        <v>0.08827</v>
      </c>
      <c r="G447" s="180" t="n">
        <v>45.92</v>
      </c>
      <c r="H447" s="180">
        <f>ROUND(F447*G447,2)</f>
        <v/>
      </c>
    </row>
    <row r="448" ht="15.6" customFormat="1" customHeight="1" s="122">
      <c r="A448" s="175" t="n">
        <v>434</v>
      </c>
      <c r="B448" s="175" t="n"/>
      <c r="C448" s="40" t="inlineStr">
        <is>
          <t>08.3.03.06-0001</t>
        </is>
      </c>
      <c r="D448" s="176" t="inlineStr">
        <is>
          <t>Проволока вязальная</t>
        </is>
      </c>
      <c r="E448" s="175" t="inlineStr">
        <is>
          <t>кг</t>
        </is>
      </c>
      <c r="F448" s="175" t="n">
        <v>0.42</v>
      </c>
      <c r="G448" s="180" t="n">
        <v>9.5</v>
      </c>
      <c r="H448" s="180">
        <f>ROUND(F448*G448,2)</f>
        <v/>
      </c>
    </row>
    <row r="449" ht="15.6" customFormat="1" customHeight="1" s="122">
      <c r="A449" s="175" t="n">
        <v>435</v>
      </c>
      <c r="B449" s="175" t="n"/>
      <c r="C449" s="40" t="inlineStr">
        <is>
          <t>01.7.15.04-0012</t>
        </is>
      </c>
      <c r="D449" s="176" t="inlineStr">
        <is>
          <t>Винты с полукруглой головкой, длина 55-120 мм</t>
        </is>
      </c>
      <c r="E449" s="175" t="inlineStr">
        <is>
          <t>т</t>
        </is>
      </c>
      <c r="F449" s="175" t="n">
        <v>0.00032</v>
      </c>
      <c r="G449" s="180" t="n">
        <v>12430</v>
      </c>
      <c r="H449" s="180">
        <f>ROUND(F449*G449,2)</f>
        <v/>
      </c>
    </row>
    <row r="450" ht="15.6" customFormat="1" customHeight="1" s="122">
      <c r="A450" s="175" t="n">
        <v>436</v>
      </c>
      <c r="B450" s="175" t="n"/>
      <c r="C450" s="40" t="inlineStr">
        <is>
          <t>01.7.07.12-1006</t>
        </is>
      </c>
      <c r="D450" s="176" t="inlineStr">
        <is>
          <t>Пленка полиэтиленовая, толщина 80 мкм</t>
        </is>
      </c>
      <c r="E450" s="175" t="inlineStr">
        <is>
          <t>м2</t>
        </is>
      </c>
      <c r="F450" s="175" t="n">
        <v>1.812</v>
      </c>
      <c r="G450" s="180" t="n">
        <v>1.94</v>
      </c>
      <c r="H450" s="180">
        <f>ROUND(F450*G450,2)</f>
        <v/>
      </c>
    </row>
    <row r="451" ht="62.45" customFormat="1" customHeight="1" s="122">
      <c r="A451" s="175" t="n">
        <v>437</v>
      </c>
      <c r="B451" s="175" t="n"/>
      <c r="C451" s="40" t="inlineStr">
        <is>
          <t>08.2.02.11-0007</t>
        </is>
      </c>
      <c r="D451" s="17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451" s="175" t="inlineStr">
        <is>
          <t>10 м</t>
        </is>
      </c>
      <c r="F451" s="175" t="n">
        <v>0.0679445</v>
      </c>
      <c r="G451" s="180" t="n">
        <v>50.24</v>
      </c>
      <c r="H451" s="180">
        <f>ROUND(F451*G451,2)</f>
        <v/>
      </c>
    </row>
    <row r="452" ht="15.6" customFormat="1" customHeight="1" s="122">
      <c r="A452" s="175" t="n">
        <v>438</v>
      </c>
      <c r="B452" s="175" t="n"/>
      <c r="C452" s="40" t="inlineStr">
        <is>
          <t>01.7.07.10-0001</t>
        </is>
      </c>
      <c r="D452" s="176" t="inlineStr">
        <is>
          <t>Патроны для строительно-монтажного пистолета</t>
        </is>
      </c>
      <c r="E452" s="175" t="inlineStr">
        <is>
          <t>1000 шт</t>
        </is>
      </c>
      <c r="F452" s="175" t="n">
        <v>0.0127686</v>
      </c>
      <c r="G452" s="180" t="n">
        <v>253.8</v>
      </c>
      <c r="H452" s="180">
        <f>ROUND(F452*G452,2)</f>
        <v/>
      </c>
    </row>
    <row r="453" ht="31.15" customFormat="1" customHeight="1" s="122">
      <c r="A453" s="175" t="n">
        <v>439</v>
      </c>
      <c r="B453" s="175" t="n"/>
      <c r="C453" s="40" t="inlineStr">
        <is>
          <t>03.2.01.01-0001</t>
        </is>
      </c>
      <c r="D453" s="176" t="inlineStr">
        <is>
          <t>Портландцемент общестроительного назначения бездобавочный М400 Д0 (ЦЕМ I 32,5Н)</t>
        </is>
      </c>
      <c r="E453" s="175" t="inlineStr">
        <is>
          <t>т</t>
        </is>
      </c>
      <c r="F453" s="175" t="n">
        <v>0.0077613</v>
      </c>
      <c r="G453" s="180" t="n">
        <v>412</v>
      </c>
      <c r="H453" s="180">
        <f>ROUND(F453*G453,2)</f>
        <v/>
      </c>
    </row>
    <row r="454" ht="46.9" customFormat="1" customHeight="1" s="122">
      <c r="A454" s="175" t="n">
        <v>440</v>
      </c>
      <c r="B454" s="175" t="n"/>
      <c r="C454" s="40" t="inlineStr">
        <is>
          <t>11.3.03.14-1000</t>
        </is>
      </c>
      <c r="D454" s="176" t="inlineStr">
        <is>
          <t>Заглушки торцевые двусторонние к подоконной доске из ПВХ, белый, мрамор, размеры 40х480 мм</t>
        </is>
      </c>
      <c r="E454" s="175" t="inlineStr">
        <is>
          <t>10 шт</t>
        </is>
      </c>
      <c r="F454" s="175" t="n">
        <v>1</v>
      </c>
      <c r="G454" s="180" t="n">
        <v>3.15</v>
      </c>
      <c r="H454" s="180">
        <f>ROUND(F454*G454,2)</f>
        <v/>
      </c>
    </row>
    <row r="455" ht="15.6" customFormat="1" customHeight="1" s="122">
      <c r="A455" s="175" t="n">
        <v>441</v>
      </c>
      <c r="B455" s="175" t="n"/>
      <c r="C455" s="40" t="inlineStr">
        <is>
          <t>01.1.02.10-1022</t>
        </is>
      </c>
      <c r="D455" s="176" t="inlineStr">
        <is>
          <t>Хризотил, группа 6К</t>
        </is>
      </c>
      <c r="E455" s="175" t="inlineStr">
        <is>
          <t>т</t>
        </is>
      </c>
      <c r="F455" s="175" t="n">
        <v>0.0026952</v>
      </c>
      <c r="G455" s="180" t="n">
        <v>1160</v>
      </c>
      <c r="H455" s="180">
        <f>ROUND(F455*G455,2)</f>
        <v/>
      </c>
    </row>
    <row r="456" ht="15.6" customFormat="1" customHeight="1" s="122">
      <c r="A456" s="175" t="n">
        <v>442</v>
      </c>
      <c r="B456" s="175" t="n"/>
      <c r="C456" s="40" t="inlineStr">
        <is>
          <t>01.7.20.04-0003</t>
        </is>
      </c>
      <c r="D456" s="176" t="inlineStr">
        <is>
          <t>Нитки суровые</t>
        </is>
      </c>
      <c r="E456" s="175" t="inlineStr">
        <is>
          <t>кг</t>
        </is>
      </c>
      <c r="F456" s="175" t="n">
        <v>0.02</v>
      </c>
      <c r="G456" s="180" t="n">
        <v>155</v>
      </c>
      <c r="H456" s="180">
        <f>ROUND(F456*G456,2)</f>
        <v/>
      </c>
    </row>
    <row r="457" ht="31.15" customFormat="1" customHeight="1" s="122">
      <c r="A457" s="175" t="n">
        <v>443</v>
      </c>
      <c r="B457" s="175" t="n"/>
      <c r="C457" s="40" t="inlineStr">
        <is>
          <t>01.7.15.14-0181</t>
        </is>
      </c>
      <c r="D457" s="176" t="inlineStr">
        <is>
          <t>Шурупы с потайной головкой черные размером 2,5х25 мм</t>
        </is>
      </c>
      <c r="E457" s="175" t="inlineStr">
        <is>
          <t>т</t>
        </is>
      </c>
      <c r="F457" s="175" t="n">
        <v>0.0001399</v>
      </c>
      <c r="G457" s="180" t="n">
        <v>21828.72</v>
      </c>
      <c r="H457" s="180">
        <f>ROUND(F457*G457,2)</f>
        <v/>
      </c>
    </row>
    <row r="458" ht="15.6" customFormat="1" customHeight="1" s="122">
      <c r="A458" s="175" t="n">
        <v>444</v>
      </c>
      <c r="B458" s="175" t="n"/>
      <c r="C458" s="40" t="inlineStr">
        <is>
          <t>01.7.07.29-0031</t>
        </is>
      </c>
      <c r="D458" s="176" t="inlineStr">
        <is>
          <t>Каболка</t>
        </is>
      </c>
      <c r="E458" s="175" t="inlineStr">
        <is>
          <t>т</t>
        </is>
      </c>
      <c r="F458" s="175" t="n">
        <v>0.0001</v>
      </c>
      <c r="G458" s="180" t="n">
        <v>30030</v>
      </c>
      <c r="H458" s="180">
        <f>ROUND(F458*G458,2)</f>
        <v/>
      </c>
    </row>
    <row r="459" ht="15.6" customFormat="1" customHeight="1" s="122">
      <c r="A459" s="175" t="n">
        <v>445</v>
      </c>
      <c r="B459" s="175" t="n"/>
      <c r="C459" s="40" t="inlineStr">
        <is>
          <t>11.2.04.05-0001</t>
        </is>
      </c>
      <c r="D459" s="176" t="inlineStr">
        <is>
          <t>Рейки деревянные, сечение 8х18 мм</t>
        </is>
      </c>
      <c r="E459" s="175" t="inlineStr">
        <is>
          <t>м3</t>
        </is>
      </c>
      <c r="F459" s="175" t="n">
        <v>0.00112</v>
      </c>
      <c r="G459" s="180" t="n">
        <v>2500</v>
      </c>
      <c r="H459" s="180">
        <f>ROUND(F459*G459,2)</f>
        <v/>
      </c>
    </row>
    <row r="460" ht="15.6" customFormat="1" customHeight="1" s="122">
      <c r="A460" s="175" t="n">
        <v>446</v>
      </c>
      <c r="B460" s="175" t="n"/>
      <c r="C460" s="40" t="inlineStr">
        <is>
          <t>01.3.05.17-0002</t>
        </is>
      </c>
      <c r="D460" s="176" t="inlineStr">
        <is>
          <t>Канифоль сосновая</t>
        </is>
      </c>
      <c r="E460" s="175" t="inlineStr">
        <is>
          <t>кг</t>
        </is>
      </c>
      <c r="F460" s="175" t="n">
        <v>0.1</v>
      </c>
      <c r="G460" s="180" t="n">
        <v>27.74</v>
      </c>
      <c r="H460" s="180">
        <f>ROUND(F460*G460,2)</f>
        <v/>
      </c>
    </row>
    <row r="461" ht="31.15" customFormat="1" customHeight="1" s="122">
      <c r="A461" s="175" t="n">
        <v>447</v>
      </c>
      <c r="B461" s="175" t="n"/>
      <c r="C461" s="40" t="inlineStr">
        <is>
          <t>01.7.15.06-0121</t>
        </is>
      </c>
      <c r="D461" s="176" t="inlineStr">
        <is>
          <t>Гвозди строительные с плоской головкой, размер 1,6х50 мм</t>
        </is>
      </c>
      <c r="E461" s="175" t="inlineStr">
        <is>
          <t>т</t>
        </is>
      </c>
      <c r="F461" s="175" t="n">
        <v>0.000313</v>
      </c>
      <c r="G461" s="180" t="n">
        <v>8475</v>
      </c>
      <c r="H461" s="180">
        <f>ROUND(F461*G461,2)</f>
        <v/>
      </c>
    </row>
    <row r="462" ht="31.15" customFormat="1" customHeight="1" s="122">
      <c r="A462" s="175" t="n">
        <v>448</v>
      </c>
      <c r="B462" s="175" t="n"/>
      <c r="C462" s="40" t="inlineStr">
        <is>
          <t>24.3.05.07-0133</t>
        </is>
      </c>
      <c r="D462" s="176" t="inlineStr">
        <is>
          <t>Муфта полипропиленовая переходная, номинальный наружный диаметр 32х25 мм</t>
        </is>
      </c>
      <c r="E462" s="175" t="inlineStr">
        <is>
          <t>шт</t>
        </is>
      </c>
      <c r="F462" s="175" t="n">
        <v>2</v>
      </c>
      <c r="G462" s="180" t="n">
        <v>1.32</v>
      </c>
      <c r="H462" s="180">
        <f>ROUND(F462*G462,2)</f>
        <v/>
      </c>
    </row>
    <row r="463" ht="15.6" customFormat="1" customHeight="1" s="122">
      <c r="A463" s="175" t="n">
        <v>449</v>
      </c>
      <c r="B463" s="175" t="n"/>
      <c r="C463" s="40" t="inlineStr">
        <is>
          <t>01.2.01.01-0001</t>
        </is>
      </c>
      <c r="D463" s="176" t="inlineStr">
        <is>
          <t>Битумы нефтяные дорожные жидкие МГ, СГ</t>
        </is>
      </c>
      <c r="E463" s="175" t="inlineStr">
        <is>
          <t>т</t>
        </is>
      </c>
      <c r="F463" s="175" t="n">
        <v>0.00174</v>
      </c>
      <c r="G463" s="180" t="n">
        <v>1487.6</v>
      </c>
      <c r="H463" s="180">
        <f>ROUND(F463*G463,2)</f>
        <v/>
      </c>
    </row>
    <row r="464" ht="15.6" customFormat="1" customHeight="1" s="122">
      <c r="A464" s="175" t="n">
        <v>450</v>
      </c>
      <c r="B464" s="175" t="n"/>
      <c r="C464" s="40" t="inlineStr">
        <is>
          <t>01.3.01.02-0002</t>
        </is>
      </c>
      <c r="D464" s="176" t="inlineStr">
        <is>
          <t>Вазелин технический</t>
        </is>
      </c>
      <c r="E464" s="175" t="inlineStr">
        <is>
          <t>кг</t>
        </is>
      </c>
      <c r="F464" s="175" t="n">
        <v>0.056</v>
      </c>
      <c r="G464" s="180" t="n">
        <v>44.97</v>
      </c>
      <c r="H464" s="180">
        <f>ROUND(F464*G464,2)</f>
        <v/>
      </c>
    </row>
    <row r="465" ht="31.15" customFormat="1" customHeight="1" s="122">
      <c r="A465" s="175" t="n">
        <v>451</v>
      </c>
      <c r="B465" s="175" t="n"/>
      <c r="C465" s="40" t="inlineStr">
        <is>
          <t>01.7.15.07-0042</t>
        </is>
      </c>
      <c r="D465" s="176" t="inlineStr">
        <is>
          <t>Дюбели с калиброванной головкой (в обоймах), размер 3х58,5 мм</t>
        </is>
      </c>
      <c r="E465" s="175" t="inlineStr">
        <is>
          <t>т</t>
        </is>
      </c>
      <c r="F465" s="175" t="n">
        <v>0.0001087</v>
      </c>
      <c r="G465" s="180" t="n">
        <v>22558</v>
      </c>
      <c r="H465" s="180">
        <f>ROUND(F465*G465,2)</f>
        <v/>
      </c>
    </row>
    <row r="466" ht="15.6" customFormat="1" customHeight="1" s="122">
      <c r="A466" s="175" t="n">
        <v>452</v>
      </c>
      <c r="B466" s="175" t="n"/>
      <c r="C466" s="40" t="inlineStr">
        <is>
          <t>01.7.07.29-0101</t>
        </is>
      </c>
      <c r="D466" s="176" t="inlineStr">
        <is>
          <t>Очес льняной</t>
        </is>
      </c>
      <c r="E466" s="175" t="inlineStr">
        <is>
          <t>кг</t>
        </is>
      </c>
      <c r="F466" s="175" t="n">
        <v>0.064</v>
      </c>
      <c r="G466" s="180" t="n">
        <v>37.29</v>
      </c>
      <c r="H466" s="180">
        <f>ROUND(F466*G466,2)</f>
        <v/>
      </c>
    </row>
    <row r="467" ht="31.15" customFormat="1" customHeight="1" s="122">
      <c r="A467" s="175" t="n">
        <v>453</v>
      </c>
      <c r="B467" s="175" t="n"/>
      <c r="C467" s="40" t="inlineStr">
        <is>
          <t>14.4.02.04-0142</t>
        </is>
      </c>
      <c r="D467" s="176" t="inlineStr">
        <is>
          <t>Краска масляная земляная МА-0115, мумия, сурик железный</t>
        </is>
      </c>
      <c r="E467" s="175" t="inlineStr">
        <is>
          <t>кг</t>
        </is>
      </c>
      <c r="F467" s="175" t="n">
        <v>0.146</v>
      </c>
      <c r="G467" s="180" t="n">
        <v>15.12</v>
      </c>
      <c r="H467" s="180">
        <f>ROUND(F467*G467,2)</f>
        <v/>
      </c>
    </row>
    <row r="468" ht="15.6" customFormat="1" customHeight="1" s="122">
      <c r="A468" s="175" t="n">
        <v>454</v>
      </c>
      <c r="B468" s="175" t="n"/>
      <c r="C468" s="40" t="inlineStr">
        <is>
          <t>12.1.02.06-0012</t>
        </is>
      </c>
      <c r="D468" s="176" t="inlineStr">
        <is>
          <t>Рубероид кровельный РКК-350</t>
        </is>
      </c>
      <c r="E468" s="175" t="inlineStr">
        <is>
          <t>м2</t>
        </is>
      </c>
      <c r="F468" s="175" t="n">
        <v>0.284784</v>
      </c>
      <c r="G468" s="180" t="n">
        <v>7.46</v>
      </c>
      <c r="H468" s="180">
        <f>ROUND(F468*G468,2)</f>
        <v/>
      </c>
    </row>
    <row r="469" ht="31.15" customFormat="1" customHeight="1" s="122">
      <c r="A469" s="175" t="n">
        <v>455</v>
      </c>
      <c r="B469" s="175" t="n"/>
      <c r="C469" s="40" t="inlineStr">
        <is>
          <t>24.3.05.15-0143</t>
        </is>
      </c>
      <c r="D469" s="176" t="inlineStr">
        <is>
          <t>Тройник полипропиленовый переходной, диаметр 25х20х25 мм</t>
        </is>
      </c>
      <c r="E469" s="175" t="inlineStr">
        <is>
          <t>шт</t>
        </is>
      </c>
      <c r="F469" s="175" t="n">
        <v>1</v>
      </c>
      <c r="G469" s="180" t="n">
        <v>2.05</v>
      </c>
      <c r="H469" s="180">
        <f>ROUND(F469*G469,2)</f>
        <v/>
      </c>
    </row>
    <row r="470" ht="15.6" customFormat="1" customHeight="1" s="122">
      <c r="A470" s="175" t="n">
        <v>456</v>
      </c>
      <c r="B470" s="175" t="n"/>
      <c r="C470" s="40" t="inlineStr">
        <is>
          <t>03.1.01.01-0002</t>
        </is>
      </c>
      <c r="D470" s="176" t="inlineStr">
        <is>
          <t>Гипс строительный Г-3</t>
        </is>
      </c>
      <c r="E470" s="175" t="inlineStr">
        <is>
          <t>т</t>
        </is>
      </c>
      <c r="F470" s="175" t="n">
        <v>0.0025202</v>
      </c>
      <c r="G470" s="180" t="n">
        <v>729.98</v>
      </c>
      <c r="H470" s="180">
        <f>ROUND(F470*G470,2)</f>
        <v/>
      </c>
    </row>
    <row r="471" ht="15.6" customFormat="1" customHeight="1" s="122">
      <c r="A471" s="175" t="n">
        <v>457</v>
      </c>
      <c r="B471" s="175" t="n"/>
      <c r="C471" s="40" t="inlineStr">
        <is>
          <t>08.1.02.25-0101</t>
        </is>
      </c>
      <c r="D471" s="176" t="inlineStr">
        <is>
          <t>Наконечники для полиэтиленовых труб</t>
        </is>
      </c>
      <c r="E471" s="175" t="inlineStr">
        <is>
          <t>кг</t>
        </is>
      </c>
      <c r="F471" s="175" t="n">
        <v>0.070272</v>
      </c>
      <c r="G471" s="180" t="n">
        <v>25</v>
      </c>
      <c r="H471" s="180">
        <f>ROUND(F471*G471,2)</f>
        <v/>
      </c>
    </row>
    <row r="472" ht="31.15" customFormat="1" customHeight="1" s="122">
      <c r="A472" s="175" t="n">
        <v>458</v>
      </c>
      <c r="B472" s="175" t="n"/>
      <c r="C472" s="40" t="inlineStr">
        <is>
          <t>11.1.03.05-0066</t>
        </is>
      </c>
      <c r="D472" s="176" t="inlineStr">
        <is>
          <t>Доска необрезная, хвойных пород, длина 2-3,75 м, все ширины, толщина 32-40 мм, сорт IV</t>
        </is>
      </c>
      <c r="E472" s="175" t="inlineStr">
        <is>
          <t>м3</t>
        </is>
      </c>
      <c r="F472" s="175" t="n">
        <v>0.0026952</v>
      </c>
      <c r="G472" s="180" t="n">
        <v>602</v>
      </c>
      <c r="H472" s="180">
        <f>ROUND(F472*G472,2)</f>
        <v/>
      </c>
    </row>
    <row r="473" ht="15.6" customFormat="1" customHeight="1" s="122">
      <c r="A473" s="175" t="n">
        <v>459</v>
      </c>
      <c r="B473" s="175" t="n"/>
      <c r="C473" s="40" t="inlineStr">
        <is>
          <t>14.4.03.17-0011</t>
        </is>
      </c>
      <c r="D473" s="176" t="inlineStr">
        <is>
          <t>Лак электроизоляционный 318</t>
        </is>
      </c>
      <c r="E473" s="175" t="inlineStr">
        <is>
          <t>кг</t>
        </is>
      </c>
      <c r="F473" s="175" t="n">
        <v>0.04</v>
      </c>
      <c r="G473" s="180" t="n">
        <v>35.63</v>
      </c>
      <c r="H473" s="180">
        <f>ROUND(F473*G473,2)</f>
        <v/>
      </c>
    </row>
    <row r="474" ht="15.6" customFormat="1" customHeight="1" s="122">
      <c r="A474" s="175" t="n">
        <v>460</v>
      </c>
      <c r="B474" s="175" t="n"/>
      <c r="C474" s="40" t="inlineStr">
        <is>
          <t>01.3.02.03-0001</t>
        </is>
      </c>
      <c r="D474" s="176" t="inlineStr">
        <is>
          <t>Ацетилен газообразный технический</t>
        </is>
      </c>
      <c r="E474" s="175" t="inlineStr">
        <is>
          <t>м3</t>
        </is>
      </c>
      <c r="F474" s="175" t="n">
        <v>0.0363984</v>
      </c>
      <c r="G474" s="180" t="n">
        <v>38.51</v>
      </c>
      <c r="H474" s="180">
        <f>ROUND(F474*G474,2)</f>
        <v/>
      </c>
    </row>
    <row r="475" ht="15.6" customFormat="1" customHeight="1" s="122">
      <c r="A475" s="175" t="n">
        <v>461</v>
      </c>
      <c r="B475" s="175" t="n"/>
      <c r="C475" s="40" t="inlineStr">
        <is>
          <t>20.2.02.01-0012</t>
        </is>
      </c>
      <c r="D475" s="176" t="inlineStr">
        <is>
          <t>Втулки, диаметр 22 мм</t>
        </is>
      </c>
      <c r="E475" s="175" t="inlineStr">
        <is>
          <t>1000 шт</t>
        </is>
      </c>
      <c r="F475" s="175" t="n">
        <v>0.01098</v>
      </c>
      <c r="G475" s="180" t="n">
        <v>119</v>
      </c>
      <c r="H475" s="180">
        <f>ROUND(F475*G475,2)</f>
        <v/>
      </c>
    </row>
    <row r="476" ht="15.6" customFormat="1" customHeight="1" s="122">
      <c r="A476" s="175" t="n">
        <v>462</v>
      </c>
      <c r="B476" s="175" t="n"/>
      <c r="C476" s="40" t="inlineStr">
        <is>
          <t>14.4.03.17-0101</t>
        </is>
      </c>
      <c r="D476" s="176" t="inlineStr">
        <is>
          <t>Лак канифольный КФ-965</t>
        </is>
      </c>
      <c r="E476" s="175" t="inlineStr">
        <is>
          <t>т</t>
        </is>
      </c>
      <c r="F476" s="175" t="n">
        <v>1.6e-05</v>
      </c>
      <c r="G476" s="180" t="n">
        <v>70200</v>
      </c>
      <c r="H476" s="180">
        <f>ROUND(F476*G476,2)</f>
        <v/>
      </c>
    </row>
    <row r="477" ht="31.15" customFormat="1" customHeight="1" s="122">
      <c r="A477" s="175" t="n">
        <v>463</v>
      </c>
      <c r="B477" s="175" t="n"/>
      <c r="C477" s="40" t="inlineStr">
        <is>
          <t>01.7.15.14-0091</t>
        </is>
      </c>
      <c r="D477" s="176" t="inlineStr">
        <is>
          <t>Шурупы-саморезы с потайной головкой черные, размером 6х30 мм</t>
        </is>
      </c>
      <c r="E477" s="175" t="inlineStr">
        <is>
          <t>кг</t>
        </is>
      </c>
      <c r="F477" s="175" t="n">
        <v>0.1</v>
      </c>
      <c r="G477" s="180" t="n">
        <v>11.13</v>
      </c>
      <c r="H477" s="180">
        <f>ROUND(F477*G477,2)</f>
        <v/>
      </c>
    </row>
    <row r="478" ht="15.6" customFormat="1" customHeight="1" s="122">
      <c r="A478" s="175" t="n">
        <v>464</v>
      </c>
      <c r="B478" s="175" t="n"/>
      <c r="C478" s="40" t="inlineStr">
        <is>
          <t>01.7.19.04-0002</t>
        </is>
      </c>
      <c r="D478" s="176" t="inlineStr">
        <is>
          <t>Пластина резиновая рулонная вулканизированная</t>
        </is>
      </c>
      <c r="E478" s="175" t="inlineStr">
        <is>
          <t>кг</t>
        </is>
      </c>
      <c r="F478" s="175" t="n">
        <v>0.08</v>
      </c>
      <c r="G478" s="180" t="n">
        <v>13.56</v>
      </c>
      <c r="H478" s="180">
        <f>ROUND(F478*G478,2)</f>
        <v/>
      </c>
    </row>
    <row r="479" ht="46.9" customFormat="1" customHeight="1" s="122">
      <c r="A479" s="175" t="n">
        <v>465</v>
      </c>
      <c r="B479" s="175" t="n"/>
      <c r="C479" s="40" t="inlineStr">
        <is>
          <t>14.5.05.01-0012</t>
        </is>
      </c>
      <c r="D479" s="176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479" s="175" t="inlineStr">
        <is>
          <t>т</t>
        </is>
      </c>
      <c r="F479" s="175" t="n">
        <v>6.3e-05</v>
      </c>
      <c r="G479" s="180" t="n">
        <v>16950</v>
      </c>
      <c r="H479" s="180">
        <f>ROUND(F479*G479,2)</f>
        <v/>
      </c>
    </row>
    <row r="480" ht="31.15" customFormat="1" customHeight="1" s="122">
      <c r="A480" s="175" t="n">
        <v>466</v>
      </c>
      <c r="B480" s="175" t="n"/>
      <c r="C480" s="40" t="inlineStr">
        <is>
          <t>24.3.05.16-0132</t>
        </is>
      </c>
      <c r="D480" s="176" t="inlineStr">
        <is>
          <t>Угольник 90° из сополимера полипропилена РР-R тип 3 (PRC-R), наружный диаметр 25мм</t>
        </is>
      </c>
      <c r="E480" s="175" t="inlineStr">
        <is>
          <t>шт</t>
        </is>
      </c>
      <c r="F480" s="175" t="n">
        <v>1</v>
      </c>
      <c r="G480" s="180" t="n">
        <v>1.02</v>
      </c>
      <c r="H480" s="180">
        <f>ROUND(F480*G480,2)</f>
        <v/>
      </c>
    </row>
    <row r="481" ht="15.6" customFormat="1" customHeight="1" s="122">
      <c r="A481" s="175" t="n">
        <v>467</v>
      </c>
      <c r="B481" s="175" t="n"/>
      <c r="C481" s="40" t="inlineStr">
        <is>
          <t>14.1.04.02-0002</t>
        </is>
      </c>
      <c r="D481" s="176" t="inlineStr">
        <is>
          <t>Клей 88-СА</t>
        </is>
      </c>
      <c r="E481" s="175" t="inlineStr">
        <is>
          <t>кг</t>
        </is>
      </c>
      <c r="F481" s="175" t="n">
        <v>0.034853</v>
      </c>
      <c r="G481" s="180" t="n">
        <v>28.93</v>
      </c>
      <c r="H481" s="180">
        <f>ROUND(F481*G481,2)</f>
        <v/>
      </c>
    </row>
    <row r="482" ht="46.9" customFormat="1" customHeight="1" s="122">
      <c r="A482" s="175" t="n">
        <v>468</v>
      </c>
      <c r="B482" s="175" t="n"/>
      <c r="C482" s="40" t="inlineStr">
        <is>
          <t>01.7.15.14-0043</t>
        </is>
      </c>
      <c r="D482" s="176" t="inlineStr">
        <is>
          <t>Шурупы самонарезающий прокалывающий, для крепления металлических профилей или листовых деталей 3,5/11 мм</t>
        </is>
      </c>
      <c r="E482" s="175" t="inlineStr">
        <is>
          <t>100 шт</t>
        </is>
      </c>
      <c r="F482" s="175" t="n">
        <v>0.51</v>
      </c>
      <c r="G482" s="180" t="n">
        <v>2</v>
      </c>
      <c r="H482" s="180">
        <f>ROUND(F482*G482,2)</f>
        <v/>
      </c>
    </row>
    <row r="483" ht="15.6" customFormat="1" customHeight="1" s="122">
      <c r="A483" s="175" t="n">
        <v>469</v>
      </c>
      <c r="B483" s="175" t="n"/>
      <c r="C483" s="40" t="inlineStr">
        <is>
          <t>14.1.05.03-0012</t>
        </is>
      </c>
      <c r="D483" s="176" t="inlineStr">
        <is>
          <t>Клей фенолополивинилацетальный БФ-2, сорт I</t>
        </is>
      </c>
      <c r="E483" s="175" t="inlineStr">
        <is>
          <t>т</t>
        </is>
      </c>
      <c r="F483" s="175" t="n">
        <v>8.000000000000001e-05</v>
      </c>
      <c r="G483" s="180" t="n">
        <v>12330</v>
      </c>
      <c r="H483" s="180">
        <f>ROUND(F483*G483,2)</f>
        <v/>
      </c>
    </row>
    <row r="484" ht="31.15" customFormat="1" customHeight="1" s="122">
      <c r="A484" s="175" t="n">
        <v>470</v>
      </c>
      <c r="B484" s="175" t="n"/>
      <c r="C484" s="40" t="inlineStr">
        <is>
          <t>24.3.05.07-0131</t>
        </is>
      </c>
      <c r="D484" s="176" t="inlineStr">
        <is>
          <t>Муфта полипропиленовая переходная, номинальный наружный диаметр 25х20 мм</t>
        </is>
      </c>
      <c r="E484" s="175" t="inlineStr">
        <is>
          <t>шт</t>
        </is>
      </c>
      <c r="F484" s="175" t="n">
        <v>1</v>
      </c>
      <c r="G484" s="180" t="n">
        <v>0.96</v>
      </c>
      <c r="H484" s="180">
        <f>ROUND(F484*G484,2)</f>
        <v/>
      </c>
    </row>
    <row r="485" ht="15.6" customFormat="1" customHeight="1" s="122">
      <c r="A485" s="175" t="n">
        <v>471</v>
      </c>
      <c r="B485" s="175" t="n"/>
      <c r="C485" s="40" t="inlineStr">
        <is>
          <t>14.4.03.03-0102</t>
        </is>
      </c>
      <c r="D485" s="176" t="inlineStr">
        <is>
          <t>Лак битумный БТ-577</t>
        </is>
      </c>
      <c r="E485" s="175" t="inlineStr">
        <is>
          <t>т</t>
        </is>
      </c>
      <c r="F485" s="175" t="n">
        <v>0.0001</v>
      </c>
      <c r="G485" s="180" t="n">
        <v>9550.01</v>
      </c>
      <c r="H485" s="180">
        <f>ROUND(F485*G485,2)</f>
        <v/>
      </c>
    </row>
    <row r="486" ht="15.6" customFormat="1" customHeight="1" s="122">
      <c r="A486" s="175" t="n">
        <v>472</v>
      </c>
      <c r="B486" s="175" t="n"/>
      <c r="C486" s="40" t="inlineStr">
        <is>
          <t>08.3.03.05-0002</t>
        </is>
      </c>
      <c r="D486" s="176" t="inlineStr">
        <is>
          <t>Проволока канатная оцинкованная, диаметр 3 мм</t>
        </is>
      </c>
      <c r="E486" s="175" t="inlineStr">
        <is>
          <t>т</t>
        </is>
      </c>
      <c r="F486" s="175" t="n">
        <v>0.0001134</v>
      </c>
      <c r="G486" s="180" t="n">
        <v>8190</v>
      </c>
      <c r="H486" s="180">
        <f>ROUND(F486*G486,2)</f>
        <v/>
      </c>
    </row>
    <row r="487" ht="15.6" customFormat="1" customHeight="1" s="122">
      <c r="A487" s="175" t="n">
        <v>473</v>
      </c>
      <c r="B487" s="175" t="n"/>
      <c r="C487" s="40" t="inlineStr">
        <is>
          <t>01.7.06.11-0021</t>
        </is>
      </c>
      <c r="D487" s="176" t="inlineStr">
        <is>
          <t>Лента ФУМ</t>
        </is>
      </c>
      <c r="E487" s="175" t="inlineStr">
        <is>
          <t>кг</t>
        </is>
      </c>
      <c r="F487" s="175" t="n">
        <v>0.002</v>
      </c>
      <c r="G487" s="180" t="n">
        <v>444</v>
      </c>
      <c r="H487" s="180">
        <f>ROUND(F487*G487,2)</f>
        <v/>
      </c>
    </row>
    <row r="488" ht="31.15" customFormat="1" customHeight="1" s="122">
      <c r="A488" s="175" t="n">
        <v>474</v>
      </c>
      <c r="B488" s="175" t="n"/>
      <c r="C488" s="40" t="inlineStr">
        <is>
          <t>01.7.15.07-0024</t>
        </is>
      </c>
      <c r="D488" s="176" t="inlineStr">
        <is>
          <t>Дюбели распорные полиэтиленовые, размер 8х40 мм</t>
        </is>
      </c>
      <c r="E488" s="175" t="inlineStr">
        <is>
          <t>1000 шт</t>
        </is>
      </c>
      <c r="F488" s="175" t="n">
        <v>0.004</v>
      </c>
      <c r="G488" s="180" t="n">
        <v>200</v>
      </c>
      <c r="H488" s="180">
        <f>ROUND(F488*G488,2)</f>
        <v/>
      </c>
    </row>
    <row r="489" ht="15.6" customFormat="1" customHeight="1" s="122">
      <c r="A489" s="175" t="n">
        <v>475</v>
      </c>
      <c r="B489" s="175" t="n"/>
      <c r="C489" s="40" t="inlineStr">
        <is>
          <t>01.7.15.14-0173</t>
        </is>
      </c>
      <c r="D489" s="176" t="inlineStr">
        <is>
          <t>Шурупы с полукруглой головкой 6-10х100 мм</t>
        </is>
      </c>
      <c r="E489" s="175" t="inlineStr">
        <is>
          <t>т</t>
        </is>
      </c>
      <c r="F489" s="175" t="n">
        <v>6.999999999999999e-05</v>
      </c>
      <c r="G489" s="180" t="n">
        <v>11350</v>
      </c>
      <c r="H489" s="180">
        <f>ROUND(F489*G489,2)</f>
        <v/>
      </c>
    </row>
    <row r="490" ht="15.6" customFormat="1" customHeight="1" s="122">
      <c r="A490" s="175" t="n">
        <v>476</v>
      </c>
      <c r="B490" s="175" t="n"/>
      <c r="C490" s="40" t="inlineStr">
        <is>
          <t>01.7.20.04-0005</t>
        </is>
      </c>
      <c r="D490" s="176" t="inlineStr">
        <is>
          <t>Нитки швейные</t>
        </is>
      </c>
      <c r="E490" s="175" t="inlineStr">
        <is>
          <t>кг</t>
        </is>
      </c>
      <c r="F490" s="175" t="n">
        <v>0.0056</v>
      </c>
      <c r="G490" s="180" t="n">
        <v>133.05</v>
      </c>
      <c r="H490" s="180">
        <f>ROUND(F490*G490,2)</f>
        <v/>
      </c>
    </row>
    <row r="491" ht="31.15" customFormat="1" customHeight="1" s="122">
      <c r="A491" s="175" t="n">
        <v>477</v>
      </c>
      <c r="B491" s="175" t="n"/>
      <c r="C491" s="40" t="inlineStr">
        <is>
          <t>01.7.15.07-0023</t>
        </is>
      </c>
      <c r="D491" s="176" t="inlineStr">
        <is>
          <t>Дюбели распорные полиэтиленовые, размер 8х30 мм</t>
        </is>
      </c>
      <c r="E491" s="175" t="inlineStr">
        <is>
          <t>1000 шт</t>
        </is>
      </c>
      <c r="F491" s="175" t="n">
        <v>0.004</v>
      </c>
      <c r="G491" s="180" t="n">
        <v>180</v>
      </c>
      <c r="H491" s="180">
        <f>ROUND(F491*G491,2)</f>
        <v/>
      </c>
    </row>
    <row r="492" ht="15.6" customFormat="1" customHeight="1" s="122">
      <c r="A492" s="175" t="n">
        <v>478</v>
      </c>
      <c r="B492" s="175" t="n"/>
      <c r="C492" s="40" t="inlineStr">
        <is>
          <t>20.2.08.05-0017</t>
        </is>
      </c>
      <c r="D492" s="176" t="inlineStr">
        <is>
          <t>Профиль монтажный</t>
        </is>
      </c>
      <c r="E492" s="175" t="inlineStr">
        <is>
          <t>шт</t>
        </is>
      </c>
      <c r="F492" s="175" t="n">
        <v>0.01</v>
      </c>
      <c r="G492" s="180" t="n">
        <v>66.81999999999999</v>
      </c>
      <c r="H492" s="180">
        <f>ROUND(F492*G492,2)</f>
        <v/>
      </c>
    </row>
    <row r="493" ht="15.6" customFormat="1" customHeight="1" s="122">
      <c r="A493" s="175" t="n">
        <v>479</v>
      </c>
      <c r="B493" s="175" t="n"/>
      <c r="C493" s="40" t="inlineStr">
        <is>
          <t>01.3.01.05-0009</t>
        </is>
      </c>
      <c r="D493" s="176" t="inlineStr">
        <is>
          <t>Парафин нефтяной твердый Т-1</t>
        </is>
      </c>
      <c r="E493" s="175" t="inlineStr">
        <is>
          <t>т</t>
        </is>
      </c>
      <c r="F493" s="175" t="n">
        <v>8.000000000000001e-05</v>
      </c>
      <c r="G493" s="180" t="n">
        <v>8105.71</v>
      </c>
      <c r="H493" s="180">
        <f>ROUND(F493*G493,2)</f>
        <v/>
      </c>
    </row>
    <row r="494" ht="15.6" customFormat="1" customHeight="1" s="122">
      <c r="A494" s="175" t="n">
        <v>480</v>
      </c>
      <c r="B494" s="175" t="n"/>
      <c r="C494" s="40" t="inlineStr">
        <is>
          <t>24.3.05.15-0191</t>
        </is>
      </c>
      <c r="D494" s="176" t="inlineStr">
        <is>
          <t>Тройник полипропиленовый, диаметр 20 мм</t>
        </is>
      </c>
      <c r="E494" s="175" t="inlineStr">
        <is>
          <t>шт</t>
        </is>
      </c>
      <c r="F494" s="175" t="n">
        <v>1</v>
      </c>
      <c r="G494" s="180" t="n">
        <v>0.62</v>
      </c>
      <c r="H494" s="180">
        <f>ROUND(F494*G494,2)</f>
        <v/>
      </c>
    </row>
    <row r="495" ht="15.6" customFormat="1" customHeight="1" s="122">
      <c r="A495" s="175" t="n">
        <v>481</v>
      </c>
      <c r="B495" s="175" t="n"/>
      <c r="C495" s="40" t="inlineStr">
        <is>
          <t>01.7.15.14-0171</t>
        </is>
      </c>
      <c r="D495" s="176" t="inlineStr">
        <is>
          <t>Шурупы с полукруглой головкой 6х60 мм</t>
        </is>
      </c>
      <c r="E495" s="175" t="inlineStr">
        <is>
          <t>т</t>
        </is>
      </c>
      <c r="F495" s="175" t="n">
        <v>5e-05</v>
      </c>
      <c r="G495" s="180" t="n">
        <v>12430</v>
      </c>
      <c r="H495" s="180">
        <f>ROUND(F495*G495,2)</f>
        <v/>
      </c>
    </row>
    <row r="496" ht="15.6" customFormat="1" customHeight="1" s="122">
      <c r="A496" s="175" t="n">
        <v>482</v>
      </c>
      <c r="B496" s="175" t="n"/>
      <c r="C496" s="40" t="inlineStr">
        <is>
          <t>01.3.05.38-0241</t>
        </is>
      </c>
      <c r="D496" s="176" t="inlineStr">
        <is>
          <t>Метилен хлористый технический</t>
        </is>
      </c>
      <c r="E496" s="175" t="inlineStr">
        <is>
          <t>кг</t>
        </is>
      </c>
      <c r="F496" s="175" t="n">
        <v>0.0383195</v>
      </c>
      <c r="G496" s="180" t="n">
        <v>11.8</v>
      </c>
      <c r="H496" s="180">
        <f>ROUND(F496*G496,2)</f>
        <v/>
      </c>
    </row>
    <row r="497" ht="31.15" customFormat="1" customHeight="1" s="122">
      <c r="A497" s="175" t="n">
        <v>483</v>
      </c>
      <c r="B497" s="175" t="n"/>
      <c r="C497" s="40" t="inlineStr">
        <is>
          <t>01.2.01.01-0019</t>
        </is>
      </c>
      <c r="D497" s="176" t="inlineStr">
        <is>
          <t>Битумы нефтяные дорожные вязкие БНД 60/90, БНД 90/130</t>
        </is>
      </c>
      <c r="E497" s="175" t="inlineStr">
        <is>
          <t>т</t>
        </is>
      </c>
      <c r="F497" s="175" t="n">
        <v>0.0002436</v>
      </c>
      <c r="G497" s="180" t="n">
        <v>1690</v>
      </c>
      <c r="H497" s="180">
        <f>ROUND(F497*G497,2)</f>
        <v/>
      </c>
    </row>
    <row r="498" ht="31.15" customFormat="1" customHeight="1" s="122">
      <c r="A498" s="175" t="n">
        <v>484</v>
      </c>
      <c r="B498" s="175" t="n"/>
      <c r="C498" s="40" t="inlineStr">
        <is>
          <t>25.2.01.01-0014</t>
        </is>
      </c>
      <c r="D498" s="176" t="inlineStr">
        <is>
          <t>Бирки кабельные маркировочные пластмассовые У136</t>
        </is>
      </c>
      <c r="E498" s="175" t="inlineStr">
        <is>
          <t>100 шт</t>
        </is>
      </c>
      <c r="F498" s="175" t="n">
        <v>0.02</v>
      </c>
      <c r="G498" s="180" t="n">
        <v>20</v>
      </c>
      <c r="H498" s="180">
        <f>ROUND(F498*G498,2)</f>
        <v/>
      </c>
    </row>
    <row r="499" ht="15.6" customFormat="1" customHeight="1" s="122">
      <c r="A499" s="175" t="n">
        <v>485</v>
      </c>
      <c r="B499" s="175" t="n"/>
      <c r="C499" s="40" t="inlineStr">
        <is>
          <t>20.2.02.02-0011</t>
        </is>
      </c>
      <c r="D499" s="176" t="inlineStr">
        <is>
          <t>Заглушки</t>
        </is>
      </c>
      <c r="E499" s="175" t="inlineStr">
        <is>
          <t>10 шт</t>
        </is>
      </c>
      <c r="F499" s="175" t="n">
        <v>0.02</v>
      </c>
      <c r="G499" s="180" t="n">
        <v>19.9</v>
      </c>
      <c r="H499" s="180">
        <f>ROUND(F499*G499,2)</f>
        <v/>
      </c>
    </row>
    <row r="500" ht="15.6" customFormat="1" customHeight="1" s="122">
      <c r="A500" s="175" t="n">
        <v>486</v>
      </c>
      <c r="B500" s="175" t="n"/>
      <c r="C500" s="40" t="inlineStr">
        <is>
          <t>01.7.15.14-0161</t>
        </is>
      </c>
      <c r="D500" s="176" t="inlineStr">
        <is>
          <t>Шурупы с полукруглой головкой 2,5х20 мм</t>
        </is>
      </c>
      <c r="E500" s="175" t="inlineStr">
        <is>
          <t>т</t>
        </is>
      </c>
      <c r="F500" s="175" t="n">
        <v>1.28e-05</v>
      </c>
      <c r="G500" s="180" t="n">
        <v>29800</v>
      </c>
      <c r="H500" s="180">
        <f>ROUND(F500*G500,2)</f>
        <v/>
      </c>
    </row>
    <row r="501" ht="31.15" customFormat="1" customHeight="1" s="122">
      <c r="A501" s="175" t="n">
        <v>487</v>
      </c>
      <c r="B501" s="175" t="n"/>
      <c r="C501" s="40" t="inlineStr">
        <is>
          <t>01.7.15.07-0021</t>
        </is>
      </c>
      <c r="D501" s="176" t="inlineStr">
        <is>
          <t>Дюбели распорные полиэтиленовые, размер 6х30 мм</t>
        </is>
      </c>
      <c r="E501" s="175" t="inlineStr">
        <is>
          <t>1000 шт</t>
        </is>
      </c>
      <c r="F501" s="175" t="n">
        <v>0.002</v>
      </c>
      <c r="G501" s="180" t="n">
        <v>160</v>
      </c>
      <c r="H501" s="180">
        <f>ROUND(F501*G501,2)</f>
        <v/>
      </c>
    </row>
    <row r="502" ht="15.6" customFormat="1" customHeight="1" s="122">
      <c r="A502" s="175" t="n">
        <v>488</v>
      </c>
      <c r="B502" s="175" t="n"/>
      <c r="C502" s="40" t="inlineStr">
        <is>
          <t>01.7.15.06-0146</t>
        </is>
      </c>
      <c r="D502" s="176" t="inlineStr">
        <is>
          <t>Гвозди толевые круглые, размер 3,0х40 мм</t>
        </is>
      </c>
      <c r="E502" s="175" t="inlineStr">
        <is>
          <t>т</t>
        </is>
      </c>
      <c r="F502" s="175" t="n">
        <v>3.78e-05</v>
      </c>
      <c r="G502" s="180" t="n">
        <v>8475</v>
      </c>
      <c r="H502" s="180">
        <f>ROUND(F502*G502,2)</f>
        <v/>
      </c>
    </row>
    <row r="503" ht="78" customFormat="1" customHeight="1" s="122">
      <c r="A503" s="175" t="n">
        <v>489</v>
      </c>
      <c r="B503" s="175" t="n"/>
      <c r="C503" s="40" t="inlineStr">
        <is>
          <t>07.2.07.12-0006</t>
        </is>
      </c>
      <c r="D503" s="176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503" s="175" t="inlineStr">
        <is>
          <t>т</t>
        </is>
      </c>
      <c r="F503" s="175" t="n">
        <v>2.8e-05</v>
      </c>
      <c r="G503" s="180" t="n">
        <v>10045</v>
      </c>
      <c r="H503" s="180">
        <f>ROUND(F503*G503,2)</f>
        <v/>
      </c>
    </row>
    <row r="504" ht="15.6" customFormat="1" customHeight="1" s="122">
      <c r="A504" s="175" t="n">
        <v>490</v>
      </c>
      <c r="B504" s="175" t="n"/>
      <c r="C504" s="40" t="inlineStr">
        <is>
          <t>12.1.02.06-0042</t>
        </is>
      </c>
      <c r="D504" s="176" t="inlineStr">
        <is>
          <t>Рубероид кровельный РПП-300</t>
        </is>
      </c>
      <c r="E504" s="175" t="inlineStr">
        <is>
          <t>м2</t>
        </is>
      </c>
      <c r="F504" s="175" t="n">
        <v>0.038116</v>
      </c>
      <c r="G504" s="180" t="n">
        <v>6.78</v>
      </c>
      <c r="H504" s="180">
        <f>ROUND(F504*G504,2)</f>
        <v/>
      </c>
    </row>
    <row r="505" ht="31.15" customFormat="1" customHeight="1" s="122">
      <c r="A505" s="175" t="n">
        <v>491</v>
      </c>
      <c r="B505" s="175" t="n"/>
      <c r="C505" s="40" t="inlineStr">
        <is>
          <t>11.1.03.06-0092</t>
        </is>
      </c>
      <c r="D505" s="176" t="inlineStr">
        <is>
          <t>Доска обрезная, хвойных пород, ширина 75-150 мм, толщина 32-40 мм, длина 4-6,5 м, сорт IV</t>
        </is>
      </c>
      <c r="E505" s="175" t="inlineStr">
        <is>
          <t>м3</t>
        </is>
      </c>
      <c r="F505" s="175" t="n">
        <v>0.0002328</v>
      </c>
      <c r="G505" s="180" t="n">
        <v>1010</v>
      </c>
      <c r="H505" s="180">
        <f>ROUND(F505*G505,2)</f>
        <v/>
      </c>
    </row>
    <row r="506" ht="15.6" customFormat="1" customHeight="1" s="122">
      <c r="A506" s="175" t="n">
        <v>492</v>
      </c>
      <c r="B506" s="175" t="n"/>
      <c r="C506" s="40" t="inlineStr">
        <is>
          <t>14.5.05.02-0001</t>
        </is>
      </c>
      <c r="D506" s="176" t="inlineStr">
        <is>
          <t>Олифа натуральная</t>
        </is>
      </c>
      <c r="E506" s="175" t="inlineStr">
        <is>
          <t>кг</t>
        </is>
      </c>
      <c r="F506" s="175" t="n">
        <v>0.007</v>
      </c>
      <c r="G506" s="180" t="n">
        <v>32.6</v>
      </c>
      <c r="H506" s="180">
        <f>ROUND(F506*G506,2)</f>
        <v/>
      </c>
    </row>
    <row r="507" ht="31.15" customFormat="1" customHeight="1" s="122">
      <c r="A507" s="175" t="n">
        <v>493</v>
      </c>
      <c r="B507" s="175" t="n"/>
      <c r="C507" s="40" t="inlineStr">
        <is>
          <t>24.3.01.02-1004</t>
        </is>
      </c>
      <c r="D507" s="176" t="inlineStr">
        <is>
          <t>Кольца резиновые уплотнительные для ПВХ труб канализации, диаметр 50 мм</t>
        </is>
      </c>
      <c r="E507" s="175" t="inlineStr">
        <is>
          <t>шт</t>
        </is>
      </c>
      <c r="F507" s="175" t="n">
        <v>1</v>
      </c>
      <c r="G507" s="180" t="n">
        <v>0.22</v>
      </c>
      <c r="H507" s="180">
        <f>ROUND(F507*G507,2)</f>
        <v/>
      </c>
    </row>
    <row r="508" ht="15.6" customFormat="1" customHeight="1" s="122">
      <c r="A508" s="175" t="n">
        <v>494</v>
      </c>
      <c r="B508" s="175" t="n"/>
      <c r="C508" s="40" t="inlineStr">
        <is>
          <t>14.1.02.01-0002</t>
        </is>
      </c>
      <c r="D508" s="176" t="inlineStr">
        <is>
          <t>Клей БМК-5к</t>
        </is>
      </c>
      <c r="E508" s="175" t="inlineStr">
        <is>
          <t>кг</t>
        </is>
      </c>
      <c r="F508" s="175" t="n">
        <v>0.008</v>
      </c>
      <c r="G508" s="180" t="n">
        <v>25.8</v>
      </c>
      <c r="H508" s="180">
        <f>ROUND(F508*G508,2)</f>
        <v/>
      </c>
    </row>
    <row r="509" ht="31.15" customFormat="1" customHeight="1" s="122">
      <c r="A509" s="175" t="n">
        <v>495</v>
      </c>
      <c r="B509" s="175" t="n"/>
      <c r="C509" s="40" t="inlineStr">
        <is>
          <t>01.7.15.14-1024</t>
        </is>
      </c>
      <c r="D509" s="176" t="inlineStr">
        <is>
          <t>Шурупы с потайной головкой, оцинкованные, длина 13-20 мм</t>
        </is>
      </c>
      <c r="E509" s="175" t="inlineStr">
        <is>
          <t>т</t>
        </is>
      </c>
      <c r="F509" s="175" t="n">
        <v>1e-05</v>
      </c>
      <c r="G509" s="180" t="n">
        <v>20974.37</v>
      </c>
      <c r="H509" s="180">
        <f>ROUND(F509*G509,2)</f>
        <v/>
      </c>
    </row>
    <row r="510" ht="15.6" customFormat="1" customHeight="1" s="122">
      <c r="A510" s="175" t="n">
        <v>496</v>
      </c>
      <c r="B510" s="175" t="n"/>
      <c r="C510" s="40" t="inlineStr">
        <is>
          <t>01.7.03.04-0001</t>
        </is>
      </c>
      <c r="D510" s="176" t="inlineStr">
        <is>
          <t>Электроэнергия</t>
        </is>
      </c>
      <c r="E510" s="175" t="inlineStr">
        <is>
          <t>кВт-ч</t>
        </is>
      </c>
      <c r="F510" s="175" t="n">
        <v>0.5129</v>
      </c>
      <c r="G510" s="180" t="n">
        <v>0.4</v>
      </c>
      <c r="H510" s="180">
        <f>ROUND(F510*G510,2)</f>
        <v/>
      </c>
    </row>
    <row r="511" ht="15.6" customFormat="1" customHeight="1" s="122">
      <c r="A511" s="175" t="n">
        <v>497</v>
      </c>
      <c r="B511" s="175" t="n"/>
      <c r="C511" s="40" t="inlineStr">
        <is>
          <t>01.7.15.14-0166</t>
        </is>
      </c>
      <c r="D511" s="176" t="inlineStr">
        <is>
          <t>Шурупы с полукруглой головкой 5х35 мм</t>
        </is>
      </c>
      <c r="E511" s="175" t="inlineStr">
        <is>
          <t>т</t>
        </is>
      </c>
      <c r="F511" s="175" t="n">
        <v>1e-05</v>
      </c>
      <c r="G511" s="180" t="n">
        <v>12430</v>
      </c>
      <c r="H511" s="180">
        <f>ROUND(F511*G511,2)</f>
        <v/>
      </c>
    </row>
    <row r="512" ht="15.6" customFormat="1" customHeight="1" s="122">
      <c r="A512" s="175" t="n">
        <v>498</v>
      </c>
      <c r="B512" s="175" t="n"/>
      <c r="C512" s="40" t="inlineStr">
        <is>
          <t>01.7.11.07-0054</t>
        </is>
      </c>
      <c r="D512" s="176" t="inlineStr">
        <is>
          <t>Электроды сварочные Э42, диаметр 6 мм</t>
        </is>
      </c>
      <c r="E512" s="175" t="inlineStr">
        <is>
          <t>т</t>
        </is>
      </c>
      <c r="F512" s="175" t="n">
        <v>1.2e-05</v>
      </c>
      <c r="G512" s="180" t="n">
        <v>9424</v>
      </c>
      <c r="H512" s="180">
        <f>ROUND(F512*G512,2)</f>
        <v/>
      </c>
    </row>
    <row r="513" ht="15.6" customFormat="1" customHeight="1" s="122">
      <c r="A513" s="175" t="n">
        <v>499</v>
      </c>
      <c r="B513" s="175" t="n"/>
      <c r="C513" s="40" t="inlineStr">
        <is>
          <t>14.4.02.04-0006</t>
        </is>
      </c>
      <c r="D513" s="176" t="inlineStr">
        <is>
          <t>Краска для наружных работ, коричневая</t>
        </is>
      </c>
      <c r="E513" s="175" t="inlineStr">
        <is>
          <t>т</t>
        </is>
      </c>
      <c r="F513" s="175" t="n">
        <v>4e-06</v>
      </c>
      <c r="G513" s="180" t="n">
        <v>17796.96</v>
      </c>
      <c r="H513" s="180">
        <f>ROUND(F513*G513,2)</f>
        <v/>
      </c>
    </row>
    <row r="514" ht="31.15" customFormat="1" customHeight="1" s="122">
      <c r="A514" s="175" t="n">
        <v>500</v>
      </c>
      <c r="B514" s="175" t="n"/>
      <c r="C514" s="40" t="inlineStr">
        <is>
          <t>ОП ФЕР12- 1% от ОТ</t>
        </is>
      </c>
      <c r="D514" s="176" t="inlineStr">
        <is>
          <t>Затраты на электроэнергию, потребляемую ручным инструментом - 1%</t>
        </is>
      </c>
      <c r="E514" s="175" t="inlineStr">
        <is>
          <t>руб.</t>
        </is>
      </c>
      <c r="F514" s="175" t="n">
        <v>2.6314558</v>
      </c>
      <c r="G514" s="180" t="n"/>
      <c r="H514" s="180">
        <f>ROUND(F514*G514,2)</f>
        <v/>
      </c>
    </row>
    <row r="515" ht="31.15" customFormat="1" customHeight="1" s="122">
      <c r="A515" s="175" t="n">
        <v>501</v>
      </c>
      <c r="B515" s="175" t="n"/>
      <c r="C515" s="40" t="inlineStr">
        <is>
          <t>ОП ФЕР 46- 2% от ОТ</t>
        </is>
      </c>
      <c r="D515" s="176" t="inlineStr">
        <is>
          <t>Затраты на электроэнергию, потребляемую ручным инструментом - 2%</t>
        </is>
      </c>
      <c r="E515" s="175" t="inlineStr">
        <is>
          <t>руб.</t>
        </is>
      </c>
      <c r="F515" s="175" t="n">
        <v>0.533736</v>
      </c>
      <c r="G515" s="180" t="n"/>
      <c r="H515" s="180">
        <f>ROUND(F515*G515,2)</f>
        <v/>
      </c>
    </row>
    <row r="516" ht="31.15" customFormat="1" customHeight="1" s="122">
      <c r="A516" s="175" t="n">
        <v>502</v>
      </c>
      <c r="B516" s="175" t="n"/>
      <c r="C516" s="40" t="inlineStr">
        <is>
          <t>ОП ФЕР 20- 1% от ОТ</t>
        </is>
      </c>
      <c r="D516" s="176" t="inlineStr">
        <is>
          <t>Затраты на электроэнергию, потребляемую ручным инструментом - 1%</t>
        </is>
      </c>
      <c r="E516" s="175" t="inlineStr">
        <is>
          <t>руб.</t>
        </is>
      </c>
      <c r="F516" s="175" t="n">
        <v>0.576</v>
      </c>
      <c r="G516" s="180" t="n"/>
      <c r="H516" s="180">
        <f>ROUND(F516*G516,2)</f>
        <v/>
      </c>
    </row>
    <row r="517" ht="31.15" customFormat="1" customHeight="1" s="122">
      <c r="A517" s="175" t="n">
        <v>503</v>
      </c>
      <c r="B517" s="175" t="n"/>
      <c r="C517" s="40" t="inlineStr">
        <is>
          <t>ОП ФЕР 12- 1% от ОТ</t>
        </is>
      </c>
      <c r="D517" s="176" t="inlineStr">
        <is>
          <t>Затраты на электроэнергию, потребляемую ручным инструментом - 1%</t>
        </is>
      </c>
      <c r="E517" s="175" t="inlineStr">
        <is>
          <t>руб.</t>
        </is>
      </c>
      <c r="F517" s="175" t="n">
        <v>0.119568</v>
      </c>
      <c r="G517" s="180" t="n"/>
      <c r="H517" s="180">
        <f>ROUND(F517*G517,2)</f>
        <v/>
      </c>
    </row>
    <row r="518" ht="15.6" customFormat="1" customHeight="1" s="122">
      <c r="A518" s="175" t="n">
        <v>504</v>
      </c>
      <c r="B518" s="175" t="n"/>
      <c r="C518" s="40" t="inlineStr">
        <is>
          <t>999-0005</t>
        </is>
      </c>
      <c r="D518" s="176" t="inlineStr">
        <is>
          <t>Масса</t>
        </is>
      </c>
      <c r="E518" s="175" t="inlineStr">
        <is>
          <t>т</t>
        </is>
      </c>
      <c r="F518" s="175" t="n">
        <v>0.0847</v>
      </c>
      <c r="G518" s="180" t="n"/>
      <c r="H518" s="180">
        <f>ROUND(F518*G518,2)</f>
        <v/>
      </c>
    </row>
    <row r="519" ht="31.15" customFormat="1" customHeight="1" s="122">
      <c r="A519" s="175" t="n">
        <v>505</v>
      </c>
      <c r="B519" s="175" t="n"/>
      <c r="C519" s="40" t="inlineStr">
        <is>
          <t>03.1.02.03-0015</t>
        </is>
      </c>
      <c r="D519" s="176" t="inlineStr">
        <is>
          <t>Известь строительная негашеная хлорная, марка А</t>
        </is>
      </c>
      <c r="E519" s="175" t="inlineStr">
        <is>
          <t>кг</t>
        </is>
      </c>
      <c r="F519" s="175" t="n">
        <v>0.0003379</v>
      </c>
      <c r="G519" s="180" t="n">
        <v>2.15</v>
      </c>
      <c r="H519" s="180">
        <f>ROUND(F519*G519,2)</f>
        <v/>
      </c>
    </row>
    <row r="520" ht="15.6" customFormat="1" customHeight="1" s="30">
      <c r="A520" s="174" t="inlineStr">
        <is>
          <t>Оборудование</t>
        </is>
      </c>
      <c r="B520" s="199" t="n"/>
      <c r="C520" s="199" t="n"/>
      <c r="D520" s="199" t="n"/>
      <c r="E520" s="200" t="n"/>
      <c r="F520" s="174" t="n"/>
      <c r="G520" s="35" t="n"/>
      <c r="H520" s="35">
        <f>SUM(H521:H535)</f>
        <v/>
      </c>
    </row>
    <row r="521" ht="78" customFormat="1" customHeight="1" s="122">
      <c r="A521" s="175" t="n">
        <v>506</v>
      </c>
      <c r="B521" s="175" t="n"/>
      <c r="C521" s="40" t="inlineStr">
        <is>
          <t>Прайс из СД ОП</t>
        </is>
      </c>
      <c r="D521" s="176" t="inlineStr">
        <is>
      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      </is>
      </c>
      <c r="E521" s="175" t="inlineStr">
        <is>
          <t>шт.</t>
        </is>
      </c>
      <c r="F521" s="175" t="n">
        <v>1</v>
      </c>
      <c r="G521" s="180" t="n">
        <v>59890.55</v>
      </c>
      <c r="H521" s="180">
        <f>ROUND(F521*G521,2)</f>
        <v/>
      </c>
    </row>
    <row r="522" ht="78" customFormat="1" customHeight="1" s="122">
      <c r="A522" s="175" t="n">
        <v>507</v>
      </c>
      <c r="B522" s="175" t="n"/>
      <c r="C522" s="40" t="inlineStr">
        <is>
          <t>Прайс из СД ОП</t>
        </is>
      </c>
      <c r="D522" s="176" t="inlineStr">
        <is>
          <t>Шкаф управления нагревом 380 В/220 В ШУ-TERM-B16-330, навесного исполнения, IP31, УХЛ3, габаритные размеры (не более) 500(h)х400х210 мм (Счет ООО "ГК Терм" № 1619)</t>
        </is>
      </c>
      <c r="E522" s="175" t="inlineStr">
        <is>
          <t>шт.</t>
        </is>
      </c>
      <c r="F522" s="175" t="n">
        <v>1</v>
      </c>
      <c r="G522" s="180" t="n">
        <v>48074.43</v>
      </c>
      <c r="H522" s="180">
        <f>ROUND(F522*G522,2)</f>
        <v/>
      </c>
    </row>
    <row r="523" ht="78" customFormat="1" customHeight="1" s="122">
      <c r="A523" s="175" t="n">
        <v>508</v>
      </c>
      <c r="B523" s="175" t="n"/>
      <c r="C523" s="40" t="inlineStr">
        <is>
          <t>Прайс из СД ОП</t>
        </is>
      </c>
      <c r="D523" s="176" t="inlineStr">
        <is>
          <t>Шкаф управления нагревом  ШУ-TERM-10А-ПП-201, навесного исполнения, IP31, УХЛ3,габаритные размеры (не более) 400(h)х300х210 мм (КП ООО "ГК Терм" №Т-1307 п.23)</t>
        </is>
      </c>
      <c r="E523" s="175" t="inlineStr">
        <is>
          <t>шт.</t>
        </is>
      </c>
      <c r="F523" s="175" t="n">
        <v>1</v>
      </c>
      <c r="G523" s="180" t="n">
        <v>29440.36</v>
      </c>
      <c r="H523" s="180">
        <f>ROUND(F523*G523,2)</f>
        <v/>
      </c>
    </row>
    <row r="524" ht="62.45" customFormat="1" customHeight="1" s="122">
      <c r="A524" s="175" t="n">
        <v>509</v>
      </c>
      <c r="B524" s="175" t="n"/>
      <c r="C524" s="40" t="inlineStr">
        <is>
          <t>64.1.02.01-0045</t>
        </is>
      </c>
      <c r="D524" s="176" t="inlineStr">
        <is>
          <t>Вентиляторы канальные в изолированном корпусе для круглых воздуховодов OSTBERG марки: IRE 315 A, производительность 1450 м3/час</t>
        </is>
      </c>
      <c r="E524" s="175" t="inlineStr">
        <is>
          <t>шт</t>
        </is>
      </c>
      <c r="F524" s="175" t="n">
        <v>2</v>
      </c>
      <c r="G524" s="180" t="n">
        <v>11133.19</v>
      </c>
      <c r="H524" s="180">
        <f>ROUND(F524*G524,2)</f>
        <v/>
      </c>
    </row>
    <row r="525" ht="62.45" customFormat="1" customHeight="1" s="122">
      <c r="A525" s="175" t="n">
        <v>510</v>
      </c>
      <c r="B525" s="175" t="n"/>
      <c r="C525" s="40" t="inlineStr">
        <is>
          <t>Прайс из СД ОП</t>
        </is>
      </c>
      <c r="D525" s="176" t="inlineStr">
        <is>
          <t>Щиток аварийного освещения проходной =220 В 6DХ1N, навесного исполнения, IP54, габаритные размеры не более) 1200(h)х800х400 (ТКП ООО "ЭЛЕКТРУМ-Ч" № 06/098 п.43)</t>
        </is>
      </c>
      <c r="E525" s="175" t="inlineStr">
        <is>
          <t>шт.</t>
        </is>
      </c>
      <c r="F525" s="175" t="n">
        <v>1</v>
      </c>
      <c r="G525" s="180" t="n">
        <v>22166.52</v>
      </c>
      <c r="H525" s="180">
        <f>ROUND(F525*G525,2)</f>
        <v/>
      </c>
    </row>
    <row r="526" ht="46.9" customFormat="1" customHeight="1" s="122">
      <c r="A526" s="175" t="n">
        <v>511</v>
      </c>
      <c r="B526" s="175" t="n"/>
      <c r="C526" s="40" t="inlineStr">
        <is>
          <t>Прайс из СД ОП</t>
        </is>
      </c>
      <c r="D526" s="176" t="inlineStr">
        <is>
          <t>Электроконвектор со встроенным термостатом, мощность  1.0 кВт / КП ООО ТД Электротехмонтаж №015 от 09.03.2022</t>
        </is>
      </c>
      <c r="E526" s="175" t="inlineStr">
        <is>
          <t>шт</t>
        </is>
      </c>
      <c r="F526" s="175" t="n">
        <v>2</v>
      </c>
      <c r="G526" s="180" t="n">
        <v>2432.52</v>
      </c>
      <c r="H526" s="180">
        <f>ROUND(F526*G526,2)</f>
        <v/>
      </c>
    </row>
    <row r="527" ht="78" customFormat="1" customHeight="1" s="122">
      <c r="A527" s="175" t="n">
        <v>512</v>
      </c>
      <c r="B527" s="175" t="n"/>
      <c r="C527" s="40" t="inlineStr">
        <is>
          <t>Прайс из СД ОП</t>
        </is>
      </c>
      <c r="D527" s="176" t="inlineStr">
        <is>
      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      </is>
      </c>
      <c r="E527" s="175" t="inlineStr">
        <is>
          <t>компл</t>
        </is>
      </c>
      <c r="F527" s="175" t="n">
        <v>1</v>
      </c>
      <c r="G527" s="180" t="n">
        <v>4205.59</v>
      </c>
      <c r="H527" s="180">
        <f>ROUND(F527*G527,2)</f>
        <v/>
      </c>
    </row>
    <row r="528" ht="46.9" customFormat="1" customHeight="1" s="122">
      <c r="A528" s="175" t="n">
        <v>513</v>
      </c>
      <c r="B528" s="175" t="n"/>
      <c r="C528" s="40" t="inlineStr">
        <is>
          <t>Прайс из СД ОП</t>
        </is>
      </c>
      <c r="D528" s="176" t="inlineStr">
        <is>
          <t>Электроконвектор со встроенным термостатом, мощность  2.0 кВт / КП ООО ТД Электротехмонтаж №015 от 09.03.2022</t>
        </is>
      </c>
      <c r="E528" s="175" t="inlineStr">
        <is>
          <t>шт</t>
        </is>
      </c>
      <c r="F528" s="175" t="n">
        <v>1</v>
      </c>
      <c r="G528" s="180" t="n">
        <v>3726.32</v>
      </c>
      <c r="H528" s="180">
        <f>ROUND(F528*G528,2)</f>
        <v/>
      </c>
    </row>
    <row r="529" ht="46.9" customFormat="1" customHeight="1" s="122">
      <c r="A529" s="175" t="n">
        <v>514</v>
      </c>
      <c r="B529" s="175" t="n"/>
      <c r="C529" s="40" t="inlineStr">
        <is>
          <t>Прайс из СД ОП</t>
        </is>
      </c>
      <c r="D529" s="176" t="inlineStr">
        <is>
          <t>Электроконвектор со встроенным термостатом, мощность  1.5 кВт / Счет на оптату ООО МИРКЛИ №У48 076 от 02.03.2022</t>
        </is>
      </c>
      <c r="E529" s="175" t="inlineStr">
        <is>
          <t>шт</t>
        </is>
      </c>
      <c r="F529" s="175" t="n">
        <v>1</v>
      </c>
      <c r="G529" s="180" t="n">
        <v>1644.28</v>
      </c>
      <c r="H529" s="180">
        <f>ROUND(F529*G529,2)</f>
        <v/>
      </c>
    </row>
    <row r="530" ht="46.9" customFormat="1" customHeight="1" s="122">
      <c r="A530" s="175" t="n">
        <v>515</v>
      </c>
      <c r="B530" s="175" t="n"/>
      <c r="C530" s="40" t="inlineStr">
        <is>
          <t>Прайс из СД ОП</t>
        </is>
      </c>
      <c r="D530" s="176" t="inlineStr">
        <is>
          <t>Электроконвектор со встроенным термостатом, мощность  0.5 кВт / Счет на оптату ООО МИРКЛИ №У48 076 от 02.03.2022</t>
        </is>
      </c>
      <c r="E530" s="175" t="inlineStr">
        <is>
          <t>шт</t>
        </is>
      </c>
      <c r="F530" s="175" t="n">
        <v>1</v>
      </c>
      <c r="G530" s="180" t="n">
        <v>784.26</v>
      </c>
      <c r="H530" s="180">
        <f>ROUND(F530*G530,2)</f>
        <v/>
      </c>
    </row>
    <row r="531" ht="31.15" customFormat="1" customHeight="1" s="122">
      <c r="A531" s="175" t="n">
        <v>516</v>
      </c>
      <c r="B531" s="175" t="n"/>
      <c r="C531" s="40" t="inlineStr">
        <is>
          <t>Прайс из СД ОП</t>
        </is>
      </c>
      <c r="D531" s="176" t="inlineStr">
        <is>
          <t>Термометр сопротивления ДТС314-Pt100.В3.50/2 (КП ООО "ГК Терм" №Т-1307 п.25)</t>
        </is>
      </c>
      <c r="E531" s="175" t="inlineStr">
        <is>
          <t>шт.</t>
        </is>
      </c>
      <c r="F531" s="175" t="n">
        <v>1</v>
      </c>
      <c r="G531" s="180" t="n">
        <v>779.8200000000001</v>
      </c>
      <c r="H531" s="180">
        <f>ROUND(F531*G531,2)</f>
        <v/>
      </c>
    </row>
    <row r="532" ht="31.15" customFormat="1" customHeight="1" s="122">
      <c r="A532" s="175" t="n">
        <v>517</v>
      </c>
      <c r="B532" s="175" t="n"/>
      <c r="C532" s="40" t="inlineStr">
        <is>
          <t>Прайс из СД ОП</t>
        </is>
      </c>
      <c r="D532" s="176" t="inlineStr">
        <is>
          <t>Датчик воды TSW01-10.0 (Счет ООО "ГК Терм" № 1619 п.3)</t>
        </is>
      </c>
      <c r="E532" s="175" t="inlineStr">
        <is>
          <t>шт.</t>
        </is>
      </c>
      <c r="F532" s="175" t="n">
        <v>1</v>
      </c>
      <c r="G532" s="180" t="n">
        <v>744.75</v>
      </c>
      <c r="H532" s="180">
        <f>ROUND(F532*G532,2)</f>
        <v/>
      </c>
    </row>
    <row r="533" ht="31.15" customFormat="1" customHeight="1" s="122">
      <c r="A533" s="175" t="n">
        <v>518</v>
      </c>
      <c r="B533" s="175" t="n"/>
      <c r="C533" s="40" t="inlineStr">
        <is>
          <t>62.1.02.22-0011</t>
        </is>
      </c>
      <c r="D533" s="176" t="inlineStr">
        <is>
          <t>Ящики, тип ЯТП-0.25, с трансформатором понижающим</t>
        </is>
      </c>
      <c r="E533" s="175" t="inlineStr">
        <is>
          <t>шт</t>
        </is>
      </c>
      <c r="F533" s="175" t="n">
        <v>1</v>
      </c>
      <c r="G533" s="180" t="n">
        <v>233.43</v>
      </c>
      <c r="H533" s="180">
        <f>ROUND(F533*G533,2)</f>
        <v/>
      </c>
    </row>
    <row r="534" ht="31.15" customFormat="1" customHeight="1" s="122">
      <c r="A534" s="175" t="n">
        <v>519</v>
      </c>
      <c r="B534" s="175" t="n"/>
      <c r="C534" s="40" t="inlineStr">
        <is>
          <t>Прайс из СД ОП</t>
        </is>
      </c>
      <c r="D534" s="176" t="inlineStr">
        <is>
          <t>Датчик температуры ST22 (Счет ООО "ГК Терм" № 1619 п.2)</t>
        </is>
      </c>
      <c r="E534" s="175" t="inlineStr">
        <is>
          <t>шт.</t>
        </is>
      </c>
      <c r="F534" s="175" t="n">
        <v>1</v>
      </c>
      <c r="G534" s="180" t="n">
        <v>184.62</v>
      </c>
      <c r="H534" s="180">
        <f>ROUND(F534*G534,2)</f>
        <v/>
      </c>
    </row>
    <row r="535" ht="31.15" customFormat="1" customHeight="1" s="122">
      <c r="A535" s="175" t="n">
        <v>520</v>
      </c>
      <c r="B535" s="175" t="n"/>
      <c r="C535" s="40" t="inlineStr">
        <is>
          <t>65.1.04.01-0005</t>
        </is>
      </c>
      <c r="D535" s="176" t="inlineStr">
        <is>
          <t>Счетчики холодной и горячей воды крыльчатые СВК-20-5</t>
        </is>
      </c>
      <c r="E535" s="175" t="inlineStr">
        <is>
          <t>шт</t>
        </is>
      </c>
      <c r="F535" s="175" t="n">
        <v>1</v>
      </c>
      <c r="G535" s="180" t="n">
        <v>123.15</v>
      </c>
      <c r="H535" s="180">
        <f>ROUND(F535*G535,2)</f>
        <v/>
      </c>
    </row>
    <row r="536" ht="15.6" customFormat="1" customHeight="1" s="122"/>
    <row r="537" ht="15.6" customFormat="1" customHeight="1" s="122"/>
    <row r="538" ht="15.6" customFormat="1" customHeight="1" s="122"/>
    <row r="539" ht="15.6" customFormat="1" customHeight="1" s="122"/>
    <row r="540" ht="15.6" customFormat="1" customHeight="1" s="122">
      <c r="B540" s="122" t="inlineStr">
        <is>
          <t>Составил ______________________        М.С. Колотиевская</t>
        </is>
      </c>
      <c r="C540" s="122" t="n"/>
    </row>
    <row r="541" ht="15.6" customFormat="1" customHeight="1" s="122">
      <c r="B541" s="128" t="inlineStr">
        <is>
          <t xml:space="preserve">                         (подпись, инициалы, фамилия)</t>
        </is>
      </c>
      <c r="C541" s="122" t="n"/>
    </row>
    <row r="542" ht="15.6" customFormat="1" customHeight="1" s="122">
      <c r="B542" s="122" t="n"/>
      <c r="C542" s="122" t="n"/>
    </row>
    <row r="543" ht="15.6" customFormat="1" customHeight="1" s="122">
      <c r="B543" s="122" t="inlineStr">
        <is>
          <t>Проверил ______________________       М.С. Колотиевская</t>
        </is>
      </c>
      <c r="C543" s="122" t="n"/>
    </row>
    <row r="544" ht="15.6" customFormat="1" customHeight="1" s="122">
      <c r="B544" s="128" t="inlineStr">
        <is>
          <t xml:space="preserve">                        (подпись, инициалы, фамилия)</t>
        </is>
      </c>
      <c r="C544" s="122" t="n"/>
    </row>
    <row r="545" ht="15.6" customFormat="1" customHeight="1" s="122"/>
  </sheetData>
  <mergeCells count="16">
    <mergeCell ref="A39:E39"/>
    <mergeCell ref="A3:H3"/>
    <mergeCell ref="A8:A9"/>
    <mergeCell ref="E8:E9"/>
    <mergeCell ref="C8:C9"/>
    <mergeCell ref="F8:F9"/>
    <mergeCell ref="A2:H2"/>
    <mergeCell ref="A41:E41"/>
    <mergeCell ref="A520:E520"/>
    <mergeCell ref="A11:E11"/>
    <mergeCell ref="D8:D9"/>
    <mergeCell ref="B8:B9"/>
    <mergeCell ref="C4:H4"/>
    <mergeCell ref="G8:H8"/>
    <mergeCell ref="A6:H6"/>
    <mergeCell ref="A106:E106"/>
  </mergeCells>
  <conditionalFormatting sqref="F10:F535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8" zoomScale="60" zoomScaleNormal="100" workbookViewId="0">
      <selection activeCell="E28" sqref="E28"/>
    </sheetView>
  </sheetViews>
  <sheetFormatPr baseColWidth="8" defaultColWidth="9.140625" defaultRowHeight="15"/>
  <cols>
    <col width="4.140625" customWidth="1" style="97" min="1" max="1"/>
    <col width="36.28515625" customWidth="1" style="97" min="2" max="2"/>
    <col width="18.85546875" customWidth="1" style="97" min="3" max="3"/>
    <col width="18.28515625" customWidth="1" style="97" min="4" max="4"/>
    <col width="20.85546875" customWidth="1" style="97" min="5" max="5"/>
    <col width="9.140625" customWidth="1" style="97" min="6" max="10"/>
    <col width="13.5703125" customWidth="1" style="97" min="11" max="11"/>
    <col width="9.140625" customWidth="1" style="97" min="12" max="12"/>
  </cols>
  <sheetData>
    <row r="1" ht="15.6" customHeight="1" s="97">
      <c r="A1" s="95" t="n"/>
      <c r="B1" s="122" t="n"/>
      <c r="C1" s="122" t="n"/>
      <c r="D1" s="122" t="n"/>
      <c r="E1" s="122" t="n"/>
    </row>
    <row r="2" ht="15.6" customHeight="1" s="97">
      <c r="B2" s="122" t="n"/>
      <c r="C2" s="122" t="n"/>
      <c r="D2" s="122" t="n"/>
      <c r="E2" s="186" t="inlineStr">
        <is>
          <t>Приложение № 4</t>
        </is>
      </c>
    </row>
    <row r="3" ht="15.6" customHeight="1" s="97">
      <c r="B3" s="122" t="n"/>
      <c r="C3" s="122" t="n"/>
      <c r="D3" s="122" t="n"/>
      <c r="E3" s="122" t="n"/>
    </row>
    <row r="4" ht="15.6" customHeight="1" s="97">
      <c r="B4" s="122" t="n"/>
      <c r="C4" s="122" t="n"/>
      <c r="D4" s="122" t="n"/>
      <c r="E4" s="122" t="n"/>
    </row>
    <row r="5" ht="15.6" customHeight="1" s="97">
      <c r="B5" s="161" t="inlineStr">
        <is>
          <t>Ресурсная модель</t>
        </is>
      </c>
    </row>
    <row r="6" ht="15.6" customHeight="1" s="97">
      <c r="B6" s="163" t="n"/>
      <c r="C6" s="122" t="n"/>
      <c r="D6" s="122" t="n"/>
      <c r="E6" s="122" t="n"/>
    </row>
    <row r="7" ht="15.6" customHeight="1" s="97">
      <c r="B7" s="179">
        <f>'Прил.5 Расчет СМР и ОБ'!$A$6&amp;'Прил.5 Расчет СМР и ОБ'!$D$6</f>
        <v/>
      </c>
    </row>
    <row r="8" ht="15.6" customHeight="1" s="97">
      <c r="B8" s="164">
        <f>'Прил.5 Расчет СМР и ОБ'!$A$7</f>
        <v/>
      </c>
    </row>
    <row r="9">
      <c r="B9" s="100" t="n"/>
      <c r="C9" s="101" t="n"/>
      <c r="D9" s="101" t="n"/>
      <c r="E9" s="101" t="n"/>
    </row>
    <row r="10" ht="62.45" customFormat="1" customHeight="1" s="122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 ht="15" customFormat="1" customHeight="1" s="122">
      <c r="B11" s="190" t="inlineStr">
        <is>
          <t>Оплата труда рабочих</t>
        </is>
      </c>
      <c r="C11" s="104">
        <f>'Прил.5 Расчет СМР и ОБ'!J14</f>
        <v/>
      </c>
      <c r="D11" s="105">
        <f>C11/C24</f>
        <v/>
      </c>
      <c r="E11" s="105">
        <f>C11/C40</f>
        <v/>
      </c>
    </row>
    <row r="12" ht="15" customFormat="1" customHeight="1" s="122">
      <c r="B12" s="190" t="inlineStr">
        <is>
          <t>Эксплуатация машин основных</t>
        </is>
      </c>
      <c r="C12" s="104">
        <f>'Прил.5 Расчет СМР и ОБ'!J30</f>
        <v/>
      </c>
      <c r="D12" s="105">
        <f>C12/C24</f>
        <v/>
      </c>
      <c r="E12" s="105">
        <f>C12/C40</f>
        <v/>
      </c>
    </row>
    <row r="13" ht="15" customFormat="1" customHeight="1" s="122">
      <c r="B13" s="190" t="inlineStr">
        <is>
          <t>Эксплуатация машин прочих</t>
        </is>
      </c>
      <c r="C13" s="104">
        <f>'Прил.5 Расчет СМР и ОБ'!J84</f>
        <v/>
      </c>
      <c r="D13" s="105">
        <f>C13/C24</f>
        <v/>
      </c>
      <c r="E13" s="105">
        <f>C13/C40</f>
        <v/>
      </c>
    </row>
    <row r="14" ht="15" customFormat="1" customHeight="1" s="122">
      <c r="B14" s="190" t="inlineStr">
        <is>
          <t>ЭКСПЛУАТАЦИЯ МАШИН, ВСЕГО:</t>
        </is>
      </c>
      <c r="C14" s="104">
        <f>C13+C12</f>
        <v/>
      </c>
      <c r="D14" s="105">
        <f>C14/C24</f>
        <v/>
      </c>
      <c r="E14" s="105">
        <f>C14/C40</f>
        <v/>
      </c>
    </row>
    <row r="15" ht="15" customFormat="1" customHeight="1" s="122">
      <c r="B15" s="190" t="inlineStr">
        <is>
          <t>в том числе зарплата машинистов</t>
        </is>
      </c>
      <c r="C15" s="104">
        <f>'Прил.5 Расчет СМР и ОБ'!J16</f>
        <v/>
      </c>
      <c r="D15" s="105">
        <f>C15/C24</f>
        <v/>
      </c>
      <c r="E15" s="105">
        <f>C15/C40</f>
        <v/>
      </c>
    </row>
    <row r="16" ht="15" customFormat="1" customHeight="1" s="122">
      <c r="B16" s="190" t="inlineStr">
        <is>
          <t>Материалы основные</t>
        </is>
      </c>
      <c r="C16" s="104">
        <f>'Прил.5 Расчет СМР и ОБ'!J152</f>
        <v/>
      </c>
      <c r="D16" s="105">
        <f>C16/C24</f>
        <v/>
      </c>
      <c r="E16" s="105">
        <f>C16/C40</f>
        <v/>
      </c>
    </row>
    <row r="17" ht="15" customFormat="1" customHeight="1" s="122">
      <c r="B17" s="190" t="inlineStr">
        <is>
          <t>Материалы прочие</t>
        </is>
      </c>
      <c r="C17" s="104">
        <f>'Прил.5 Расчет СМР и ОБ'!J523</f>
        <v/>
      </c>
      <c r="D17" s="105">
        <f>C17/C24</f>
        <v/>
      </c>
      <c r="E17" s="105">
        <f>C17/C40</f>
        <v/>
      </c>
    </row>
    <row r="18" ht="15" customFormat="1" customHeight="1" s="122">
      <c r="B18" s="190" t="inlineStr">
        <is>
          <t>МАТЕРИАЛЫ, ВСЕГО:</t>
        </is>
      </c>
      <c r="C18" s="104">
        <f>C17+C16</f>
        <v/>
      </c>
      <c r="D18" s="105">
        <f>C18/C24</f>
        <v/>
      </c>
      <c r="E18" s="105">
        <f>C18/C40</f>
        <v/>
      </c>
    </row>
    <row r="19" ht="15" customFormat="1" customHeight="1" s="122">
      <c r="B19" s="190" t="inlineStr">
        <is>
          <t>ИТОГО</t>
        </is>
      </c>
      <c r="C19" s="104">
        <f>C18+C14+C11</f>
        <v/>
      </c>
      <c r="D19" s="105">
        <f>C19/C24</f>
        <v/>
      </c>
      <c r="E19" s="106">
        <f>C19/C40</f>
        <v/>
      </c>
    </row>
    <row r="20" ht="15" customFormat="1" customHeight="1" s="122">
      <c r="B20" s="190" t="inlineStr">
        <is>
          <t>Сметная прибыль, руб.</t>
        </is>
      </c>
      <c r="C20" s="104">
        <f>'Прил.5 Расчет СМР и ОБ'!J527</f>
        <v/>
      </c>
      <c r="D20" s="105">
        <f>C20/C24</f>
        <v/>
      </c>
      <c r="E20" s="105">
        <f>C20/C40</f>
        <v/>
      </c>
    </row>
    <row r="21" ht="15" customFormat="1" customHeight="1" s="122">
      <c r="B21" s="190" t="inlineStr">
        <is>
          <t>Сметная прибыль, %</t>
        </is>
      </c>
      <c r="C21" s="107">
        <f>'Прил.5 Расчет СМР и ОБ'!D527</f>
        <v/>
      </c>
      <c r="D21" s="105" t="n"/>
      <c r="E21" s="106" t="n"/>
    </row>
    <row r="22" ht="15" customFormat="1" customHeight="1" s="122">
      <c r="B22" s="190" t="inlineStr">
        <is>
          <t>Накладные расходы, руб.</t>
        </is>
      </c>
      <c r="C22" s="104">
        <f>'Прил.5 Расчет СМР и ОБ'!J526</f>
        <v/>
      </c>
      <c r="D22" s="105">
        <f>C22/C24</f>
        <v/>
      </c>
      <c r="E22" s="105">
        <f>C22/C40</f>
        <v/>
      </c>
    </row>
    <row r="23" ht="15" customFormat="1" customHeight="1" s="122">
      <c r="B23" s="190" t="inlineStr">
        <is>
          <t>Накладные расходы, %</t>
        </is>
      </c>
      <c r="C23" s="107">
        <f>'Прил.5 Расчет СМР и ОБ'!D526</f>
        <v/>
      </c>
      <c r="D23" s="105" t="n"/>
      <c r="E23" s="106" t="n"/>
    </row>
    <row r="24" ht="15" customFormat="1" customHeight="1" s="122">
      <c r="B24" s="190" t="inlineStr">
        <is>
          <t>ВСЕГО СМР с НР и СП</t>
        </is>
      </c>
      <c r="C24" s="104">
        <f>C19+C20+C22</f>
        <v/>
      </c>
      <c r="D24" s="105">
        <f>C24/C24</f>
        <v/>
      </c>
      <c r="E24" s="105">
        <f>C24/C40</f>
        <v/>
      </c>
    </row>
    <row r="25" ht="31.15" customFormat="1" customHeight="1" s="122">
      <c r="B25" s="190" t="inlineStr">
        <is>
          <t>ВСЕГО стоимость оборудования, в том числе</t>
        </is>
      </c>
      <c r="C25" s="104">
        <f>'Прил.5 Расчет СМР и ОБ'!J105</f>
        <v/>
      </c>
      <c r="D25" s="105" t="n"/>
      <c r="E25" s="105">
        <f>C25/C40</f>
        <v/>
      </c>
    </row>
    <row r="26" ht="31.15" customFormat="1" customHeight="1" s="122">
      <c r="B26" s="190" t="inlineStr">
        <is>
          <t>стоимость оборудования технологического</t>
        </is>
      </c>
      <c r="C26" s="104">
        <f>C25</f>
        <v/>
      </c>
      <c r="D26" s="105" t="n"/>
      <c r="E26" s="105">
        <f>C26/C40</f>
        <v/>
      </c>
    </row>
    <row r="27" ht="15" customFormat="1" customHeight="1" s="122">
      <c r="B27" s="190" t="inlineStr">
        <is>
          <t>ИТОГО (СМР + ОБОРУДОВАНИЕ)</t>
        </is>
      </c>
      <c r="C27" s="108">
        <f>C24+C25</f>
        <v/>
      </c>
      <c r="D27" s="105" t="n"/>
      <c r="E27" s="105">
        <f>C27/C40</f>
        <v/>
      </c>
    </row>
    <row r="28" ht="33" customFormat="1" customHeight="1" s="122">
      <c r="B28" s="190" t="inlineStr">
        <is>
          <t>ПРОЧ. ЗАТР., УЧТЕННЫЕ ПОКАЗАТЕЛЕМ,  в том числе</t>
        </is>
      </c>
      <c r="C28" s="190" t="n"/>
      <c r="D28" s="106" t="n"/>
      <c r="E28" s="106" t="n"/>
    </row>
    <row r="29" ht="31.15" customFormat="1" customHeight="1" s="122">
      <c r="B29" s="190" t="inlineStr">
        <is>
          <t>Временные здания и сооружения - 3,9%</t>
        </is>
      </c>
      <c r="C29" s="108">
        <f>ROUND(C24*0.039,2)</f>
        <v/>
      </c>
      <c r="D29" s="106" t="n"/>
      <c r="E29" s="105">
        <f>C29/C40</f>
        <v/>
      </c>
    </row>
    <row r="30" ht="62.45" customFormat="1" customHeight="1" s="122">
      <c r="B30" s="190" t="inlineStr">
        <is>
          <t>Дополнительные затраты при производстве строительно-монтажных работ в зимнее время - 2,1%</t>
        </is>
      </c>
      <c r="C30" s="108">
        <f>ROUND((C24+C29)*0.021,2)</f>
        <v/>
      </c>
      <c r="D30" s="106" t="n"/>
      <c r="E30" s="105">
        <f>C30/C40</f>
        <v/>
      </c>
    </row>
    <row r="31" ht="15.6" customFormat="1" customHeight="1" s="122">
      <c r="B31" s="190" t="inlineStr">
        <is>
          <t>Пусконаладочные работы</t>
        </is>
      </c>
      <c r="C31" s="108" t="n">
        <v>98700.2</v>
      </c>
      <c r="D31" s="106" t="n"/>
      <c r="E31" s="105">
        <f>C31/C40</f>
        <v/>
      </c>
    </row>
    <row r="32" ht="31.15" customFormat="1" customHeight="1" s="122">
      <c r="B32" s="190" t="inlineStr">
        <is>
          <t>Затраты по перевозке работников к месту работы и обратно</t>
        </is>
      </c>
      <c r="C32" s="108" t="n">
        <v>0</v>
      </c>
      <c r="D32" s="106" t="n"/>
      <c r="E32" s="105">
        <f>C32/C40</f>
        <v/>
      </c>
    </row>
    <row r="33" ht="46.9" customFormat="1" customHeight="1" s="122">
      <c r="B33" s="190" t="inlineStr">
        <is>
          <t>Затраты, связанные с осуществлением работ вахтовым методом</t>
        </is>
      </c>
      <c r="C33" s="108" t="n">
        <v>0</v>
      </c>
      <c r="D33" s="106" t="n"/>
      <c r="E33" s="105">
        <f>C33/C40</f>
        <v/>
      </c>
    </row>
    <row r="34" ht="62.45" customFormat="1" customHeight="1" s="122">
      <c r="B34" s="1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8" t="n">
        <v>0</v>
      </c>
      <c r="D34" s="106" t="n"/>
      <c r="E34" s="105">
        <f>C34/C40</f>
        <v/>
      </c>
    </row>
    <row r="35" ht="93.59999999999999" customFormat="1" customHeight="1" s="122">
      <c r="B35" s="1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8" t="n">
        <v>0</v>
      </c>
      <c r="D35" s="106" t="n"/>
      <c r="E35" s="105">
        <f>C35/C40</f>
        <v/>
      </c>
    </row>
    <row r="36" ht="46.9" customFormat="1" customHeight="1" s="122">
      <c r="B36" s="109" t="inlineStr">
        <is>
          <t>Строительный контроль и содержание службы заказчика - 2,14%</t>
        </is>
      </c>
      <c r="C36" s="110">
        <f>ROUND((C27+C29+C31+C30)*0.0214,2)</f>
        <v/>
      </c>
      <c r="D36" s="111" t="n"/>
      <c r="E36" s="112">
        <f>C36/C40</f>
        <v/>
      </c>
      <c r="K36" s="113" t="n"/>
    </row>
    <row r="37" ht="15.6" customFormat="1" customHeight="1" s="122">
      <c r="B37" s="182" t="inlineStr">
        <is>
          <t>Авторский надзор - 0,2%</t>
        </is>
      </c>
      <c r="C37" s="182">
        <f>ROUND((C27+C29+C30+C31)*0.002,2)</f>
        <v/>
      </c>
      <c r="D37" s="115" t="n"/>
      <c r="E37" s="115">
        <f>C37/C40</f>
        <v/>
      </c>
    </row>
    <row r="38" ht="62.45" customFormat="1" customHeight="1" s="122">
      <c r="B38" s="116" t="inlineStr">
        <is>
          <t>ИТОГО (СМР+ОБОРУДОВАНИЕ+ПРОЧ. ЗАТР., УЧТЕННЫЕ ПОКАЗАТЕЛЕМ)</t>
        </is>
      </c>
      <c r="C38" s="117">
        <f>C27+C29+C30+C31+C36+C37</f>
        <v/>
      </c>
      <c r="D38" s="118" t="n"/>
      <c r="E38" s="119">
        <f>C38/C40</f>
        <v/>
      </c>
    </row>
    <row r="39" ht="15.6" customFormat="1" customHeight="1" s="122">
      <c r="B39" s="190" t="inlineStr">
        <is>
          <t>Непредвиденные расходы</t>
        </is>
      </c>
      <c r="C39" s="104">
        <f>ROUND(C38*0.03,2)</f>
        <v/>
      </c>
      <c r="D39" s="106" t="n"/>
      <c r="E39" s="105">
        <f>C39/C40</f>
        <v/>
      </c>
    </row>
    <row r="40" ht="15.6" customFormat="1" customHeight="1" s="122">
      <c r="B40" s="190" t="inlineStr">
        <is>
          <t>ВСЕГО:</t>
        </is>
      </c>
      <c r="C40" s="104">
        <f>C39+C38</f>
        <v/>
      </c>
      <c r="D40" s="106" t="n"/>
      <c r="E40" s="105">
        <f>C40/C40</f>
        <v/>
      </c>
    </row>
    <row r="41" ht="31.15" customFormat="1" customHeight="1" s="122">
      <c r="B41" s="190" t="inlineStr">
        <is>
          <t>ИТОГО ПОКАЗАТЕЛЬ НА ЕД. ИЗМ.</t>
        </is>
      </c>
      <c r="C41" s="104">
        <f>C40/'Прил.5 Расчет СМР и ОБ'!E530</f>
        <v/>
      </c>
      <c r="D41" s="106" t="n"/>
      <c r="E41" s="106" t="n"/>
    </row>
    <row r="42" ht="15.6" customFormat="1" customHeight="1" s="122">
      <c r="B42" s="128" t="n"/>
    </row>
    <row r="43" ht="15.6" customFormat="1" customHeight="1" s="122">
      <c r="B43" s="128" t="inlineStr">
        <is>
          <t>Составил ____________________________ М.С. Колотиевская</t>
        </is>
      </c>
    </row>
    <row r="44" ht="15.6" customFormat="1" customHeight="1" s="122">
      <c r="B44" s="128" t="inlineStr">
        <is>
          <t xml:space="preserve">(должность, подпись, инициалы, фамилия) </t>
        </is>
      </c>
    </row>
    <row r="45" ht="15.6" customFormat="1" customHeight="1" s="122">
      <c r="B45" s="128" t="n"/>
    </row>
    <row r="46" ht="15.6" customFormat="1" customHeight="1" s="122">
      <c r="B46" s="128" t="inlineStr">
        <is>
          <t>Проверил ____________________________ М.С. Колотиевская</t>
        </is>
      </c>
    </row>
    <row r="47" ht="15.6" customFormat="1" customHeight="1" s="122">
      <c r="B47" s="179" t="inlineStr">
        <is>
          <t>(должность, подпись, инициалы, фамилия)</t>
        </is>
      </c>
      <c r="C47" s="179" t="n"/>
    </row>
    <row r="48" ht="15.6" customFormat="1" customHeight="1" s="12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537"/>
  <sheetViews>
    <sheetView view="pageBreakPreview" topLeftCell="A564" zoomScale="60" zoomScaleNormal="100" workbookViewId="0">
      <selection activeCell="G589" sqref="G589"/>
    </sheetView>
  </sheetViews>
  <sheetFormatPr baseColWidth="8" defaultColWidth="9.140625" defaultRowHeight="15" outlineLevelRow="1"/>
  <cols>
    <col width="5.7109375" customWidth="1" style="48" min="1" max="1"/>
    <col width="22.5703125" customWidth="1" style="48" min="2" max="2"/>
    <col width="39.140625" customWidth="1" style="48" min="3" max="3"/>
    <col width="10.7109375" customWidth="1" style="48" min="4" max="4"/>
    <col width="12.7109375" customWidth="1" style="48" min="5" max="5"/>
    <col width="14.5703125" customWidth="1" style="48" min="6" max="6"/>
    <col width="13.42578125" customWidth="1" style="48" min="7" max="7"/>
    <col width="12.7109375" customWidth="1" style="48" min="8" max="8"/>
    <col width="14.5703125" customWidth="1" style="48" min="9" max="9"/>
    <col width="15.140625" customWidth="1" style="48" min="10" max="10"/>
    <col width="22.42578125" customWidth="1" style="48" min="11" max="11"/>
    <col width="16.28515625" customWidth="1" style="48" min="12" max="12"/>
    <col width="10.85546875" customWidth="1" style="48" min="13" max="13"/>
    <col width="9.140625" customWidth="1" style="48" min="14" max="14"/>
    <col width="9.140625" customWidth="1" style="97" min="15" max="15"/>
  </cols>
  <sheetData>
    <row r="1" ht="13.9" customFormat="1" customHeight="1" s="48">
      <c r="A1" s="101" t="n"/>
    </row>
    <row r="2" ht="15.6" customFormat="1" customHeight="1" s="48">
      <c r="A2" s="122" t="n"/>
      <c r="B2" s="122" t="n"/>
      <c r="C2" s="122" t="n"/>
      <c r="D2" s="122" t="n"/>
      <c r="E2" s="122" t="n"/>
      <c r="F2" s="122" t="n"/>
      <c r="G2" s="122" t="n"/>
      <c r="H2" s="186" t="inlineStr">
        <is>
          <t>Приложение №5</t>
        </is>
      </c>
    </row>
    <row r="3" ht="15.6" customFormat="1" customHeight="1" s="48">
      <c r="A3" s="122" t="n"/>
      <c r="B3" s="122" t="n"/>
      <c r="C3" s="122" t="n"/>
      <c r="D3" s="122" t="n"/>
      <c r="E3" s="122" t="n"/>
      <c r="F3" s="122" t="n"/>
      <c r="G3" s="122" t="n"/>
      <c r="H3" s="122" t="n"/>
      <c r="I3" s="122" t="n"/>
      <c r="J3" s="122" t="n"/>
    </row>
    <row r="4" ht="15.6" customFormat="1" customHeight="1" s="101">
      <c r="A4" s="161" t="inlineStr">
        <is>
          <t>Расчет стоимости СМР и оборудования</t>
        </is>
      </c>
      <c r="I4" s="161" t="n"/>
      <c r="J4" s="161" t="n"/>
    </row>
    <row r="5" ht="15.6" customFormat="1" customHeight="1" s="101">
      <c r="A5" s="161" t="n"/>
      <c r="B5" s="161" t="n"/>
      <c r="C5" s="161" t="n"/>
      <c r="D5" s="161" t="n"/>
      <c r="E5" s="161" t="n"/>
      <c r="F5" s="161" t="n"/>
      <c r="G5" s="161" t="n"/>
      <c r="H5" s="161" t="n"/>
      <c r="I5" s="161" t="n"/>
      <c r="J5" s="161" t="n"/>
    </row>
    <row r="6" customFormat="1" s="101">
      <c r="A6" s="187" t="inlineStr">
        <is>
          <t xml:space="preserve">Наименование разрабатываемого показателя УНЦ — </t>
        </is>
      </c>
      <c r="D6" s="187" t="inlineStr">
        <is>
          <t>З7-01 КПП</t>
        </is>
      </c>
    </row>
    <row r="7" ht="15.6" customFormat="1" customHeight="1" s="101">
      <c r="A7" s="187" t="inlineStr">
        <is>
          <t>Единица измерения  — 1 ед.</t>
        </is>
      </c>
      <c r="D7" s="51" t="n"/>
      <c r="E7" s="51" t="n"/>
      <c r="F7" s="51" t="n"/>
      <c r="G7" s="51" t="n"/>
      <c r="H7" s="51" t="n"/>
      <c r="I7" s="51" t="n"/>
      <c r="J7" s="51" t="n"/>
    </row>
    <row r="8" ht="15.6" customFormat="1" customHeight="1" s="101">
      <c r="A8" s="122" t="n"/>
      <c r="B8" s="122" t="n"/>
      <c r="C8" s="122" t="n"/>
      <c r="D8" s="122" t="n"/>
      <c r="E8" s="122" t="n"/>
      <c r="F8" s="122" t="n"/>
      <c r="G8" s="122" t="n"/>
      <c r="H8" s="122" t="n"/>
      <c r="I8" s="122" t="n"/>
      <c r="J8" s="122" t="n"/>
    </row>
    <row r="9" ht="27" customFormat="1" customHeight="1" s="122">
      <c r="A9" s="190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200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200" t="n"/>
      <c r="K9" s="52" t="n"/>
    </row>
    <row r="10" ht="28.5" customFormat="1" customHeight="1" s="122">
      <c r="A10" s="202" t="n"/>
      <c r="B10" s="202" t="n"/>
      <c r="C10" s="202" t="n"/>
      <c r="D10" s="202" t="n"/>
      <c r="E10" s="202" t="n"/>
      <c r="F10" s="168" t="inlineStr">
        <is>
          <t>на ед. изм.</t>
        </is>
      </c>
      <c r="G10" s="168" t="inlineStr">
        <is>
          <t>общая</t>
        </is>
      </c>
      <c r="H10" s="202" t="n"/>
      <c r="I10" s="168" t="inlineStr">
        <is>
          <t>на ед. изм.</t>
        </is>
      </c>
      <c r="J10" s="168" t="inlineStr">
        <is>
          <t>общая</t>
        </is>
      </c>
    </row>
    <row r="11" ht="15.6" customFormat="1" customHeight="1" s="122">
      <c r="A11" s="190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</row>
    <row r="12" ht="15.6" customFormat="1" customHeight="1" s="122">
      <c r="A12" s="182" t="n"/>
      <c r="B12" s="184" t="inlineStr">
        <is>
          <t>Затраты труда рабочих-строителей</t>
        </is>
      </c>
      <c r="C12" s="199" t="n"/>
      <c r="D12" s="199" t="n"/>
      <c r="E12" s="199" t="n"/>
      <c r="F12" s="199" t="n"/>
      <c r="G12" s="199" t="n"/>
      <c r="H12" s="200" t="n"/>
      <c r="I12" s="182" t="n"/>
      <c r="J12" s="182" t="n"/>
    </row>
    <row r="13" ht="31.15" customFormat="1" customHeight="1" s="122">
      <c r="A13" s="175" t="n">
        <v>1</v>
      </c>
      <c r="B13" s="175" t="inlineStr">
        <is>
          <t>1-100-33</t>
        </is>
      </c>
      <c r="C13" s="176" t="inlineStr">
        <is>
          <t>Затраты труда рабочих (Средний разряд работы 3,3)</t>
        </is>
      </c>
      <c r="D13" s="175" t="inlineStr">
        <is>
          <t>чел.-ч</t>
        </is>
      </c>
      <c r="E13" s="175" t="n">
        <v>1521.4401805869</v>
      </c>
      <c r="F13" s="180" t="n">
        <v>8.859999999999999</v>
      </c>
      <c r="G13" s="180">
        <f>ROUND(E13*F13,2)</f>
        <v/>
      </c>
      <c r="H13" s="61">
        <f>G13/G14</f>
        <v/>
      </c>
      <c r="I13" s="180">
        <f>ФОТр.тек.!E12</f>
        <v/>
      </c>
      <c r="J13" s="180">
        <f>ROUND(E13*I13,2)</f>
        <v/>
      </c>
    </row>
    <row r="14" ht="31.15" customFormat="1" customHeight="1" s="122">
      <c r="A14" s="175" t="n"/>
      <c r="B14" s="175" t="n"/>
      <c r="C14" s="176" t="inlineStr">
        <is>
          <t>Итого по разделу "Затраты труда рабочих-строителей"</t>
        </is>
      </c>
      <c r="D14" s="175" t="inlineStr">
        <is>
          <t>чел.-ч</t>
        </is>
      </c>
      <c r="E14" s="175">
        <f>SUM(E13:E13)</f>
        <v/>
      </c>
      <c r="F14" s="180" t="n"/>
      <c r="G14" s="180">
        <f>SUM(G13:G13)</f>
        <v/>
      </c>
      <c r="H14" s="61" t="n">
        <v>1</v>
      </c>
      <c r="I14" s="180" t="n"/>
      <c r="J14" s="180">
        <f>SUM(J13:J13)</f>
        <v/>
      </c>
    </row>
    <row r="15" ht="15.6" customFormat="1" customHeight="1" s="122">
      <c r="A15" s="175" t="n"/>
      <c r="B15" s="175" t="inlineStr">
        <is>
          <t>Затраты труда машинистов</t>
        </is>
      </c>
      <c r="C15" s="199" t="n"/>
      <c r="D15" s="199" t="n"/>
      <c r="E15" s="199" t="n"/>
      <c r="F15" s="199" t="n"/>
      <c r="G15" s="199" t="n"/>
      <c r="H15" s="200" t="n"/>
      <c r="I15" s="180" t="n"/>
      <c r="J15" s="180" t="n"/>
    </row>
    <row r="16" ht="15.6" customFormat="1" customHeight="1" s="122">
      <c r="A16" s="175" t="n">
        <v>2</v>
      </c>
      <c r="B16" s="175" t="n">
        <v>2</v>
      </c>
      <c r="C16" s="176" t="inlineStr">
        <is>
          <t>Затраты труда машинистов</t>
        </is>
      </c>
      <c r="D16" s="175" t="inlineStr">
        <is>
          <t>чел.-ч</t>
        </is>
      </c>
      <c r="E16" s="175" t="n">
        <v>163.0044976</v>
      </c>
      <c r="F16" s="180" t="n">
        <v>13.19</v>
      </c>
      <c r="G16" s="180">
        <f>ROUND(E16*F16,2)</f>
        <v/>
      </c>
      <c r="H16" s="61" t="n">
        <v>1</v>
      </c>
      <c r="I16" s="180">
        <f>ROUND(F16*Прил.10!$D$10,2)</f>
        <v/>
      </c>
      <c r="J16" s="180">
        <f>ROUND(E16*I16,2)</f>
        <v/>
      </c>
    </row>
    <row r="17" ht="15.6" customFormat="1" customHeight="1" s="122">
      <c r="A17" s="175" t="n"/>
      <c r="B17" s="174" t="inlineStr">
        <is>
          <t>Машины и механизмы</t>
        </is>
      </c>
      <c r="C17" s="199" t="n"/>
      <c r="D17" s="199" t="n"/>
      <c r="E17" s="199" t="n"/>
      <c r="F17" s="199" t="n"/>
      <c r="G17" s="199" t="n"/>
      <c r="H17" s="200" t="n"/>
      <c r="I17" s="180" t="n"/>
      <c r="J17" s="180" t="n"/>
    </row>
    <row r="18" ht="15.6" customFormat="1" customHeight="1" s="122">
      <c r="A18" s="175" t="n"/>
      <c r="B18" s="175" t="inlineStr">
        <is>
          <t>Основные Машины и механизмы</t>
        </is>
      </c>
      <c r="C18" s="199" t="n"/>
      <c r="D18" s="199" t="n"/>
      <c r="E18" s="199" t="n"/>
      <c r="F18" s="199" t="n"/>
      <c r="G18" s="199" t="n"/>
      <c r="H18" s="200" t="n"/>
      <c r="I18" s="180" t="n"/>
      <c r="J18" s="180" t="n"/>
    </row>
    <row r="19" ht="62.45" customFormat="1" customHeight="1" s="122">
      <c r="A19" s="175" t="n">
        <v>3</v>
      </c>
      <c r="B19" s="181" t="inlineStr">
        <is>
          <t>91.18.01-007</t>
        </is>
      </c>
      <c r="C19" s="1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19" s="194" t="inlineStr">
        <is>
          <t>маш.час</t>
        </is>
      </c>
      <c r="E19" s="192" t="n">
        <v>48.566997</v>
      </c>
      <c r="F19" s="66" t="n">
        <v>90</v>
      </c>
      <c r="G19" s="66">
        <f>ROUND(E19*F19,2)</f>
        <v/>
      </c>
      <c r="H19" s="61">
        <f>G19/G85</f>
        <v/>
      </c>
      <c r="I19" s="180">
        <f>ROUND(F19*Прил.10!$D$11,2)</f>
        <v/>
      </c>
      <c r="J19" s="180">
        <f>ROUND(E19*I19,2)</f>
        <v/>
      </c>
    </row>
    <row r="20" ht="31.15" customFormat="1" customHeight="1" s="122">
      <c r="A20" s="175" t="n">
        <v>4</v>
      </c>
      <c r="B20" s="181" t="inlineStr">
        <is>
          <t>91.05.01-017</t>
        </is>
      </c>
      <c r="C20" s="191" t="inlineStr">
        <is>
          <t>Краны башенные, грузоподъемность 8 т</t>
        </is>
      </c>
      <c r="D20" s="194" t="inlineStr">
        <is>
          <t>маш.час</t>
        </is>
      </c>
      <c r="E20" s="192" t="n">
        <v>31.0841419</v>
      </c>
      <c r="F20" s="66" t="n">
        <v>86.40000000000001</v>
      </c>
      <c r="G20" s="66">
        <f>ROUND(E20*F20,2)</f>
        <v/>
      </c>
      <c r="H20" s="61">
        <f>G20/G85</f>
        <v/>
      </c>
      <c r="I20" s="180">
        <f>ROUND(F20*Прил.10!$D$11,2)</f>
        <v/>
      </c>
      <c r="J20" s="180">
        <f>ROUND(E20*I20,2)</f>
        <v/>
      </c>
    </row>
    <row r="21" ht="31.15" customFormat="1" customHeight="1" s="122">
      <c r="A21" s="175" t="n">
        <v>5</v>
      </c>
      <c r="B21" s="181" t="inlineStr">
        <is>
          <t>91.05.06-007</t>
        </is>
      </c>
      <c r="C21" s="191" t="inlineStr">
        <is>
          <t>Краны на гусеничном ходу, грузоподъемность 25 т</t>
        </is>
      </c>
      <c r="D21" s="194" t="inlineStr">
        <is>
          <t>маш.час</t>
        </is>
      </c>
      <c r="E21" s="192" t="n">
        <v>14.3479083</v>
      </c>
      <c r="F21" s="66" t="n">
        <v>120.04</v>
      </c>
      <c r="G21" s="66">
        <f>ROUND(E21*F21,2)</f>
        <v/>
      </c>
      <c r="H21" s="61">
        <f>G21/G85</f>
        <v/>
      </c>
      <c r="I21" s="180">
        <f>ROUND(F21*Прил.10!$D$11,2)</f>
        <v/>
      </c>
      <c r="J21" s="180">
        <f>ROUND(E21*I21,2)</f>
        <v/>
      </c>
    </row>
    <row r="22" ht="31.15" customFormat="1" customHeight="1" s="122">
      <c r="A22" s="175" t="n">
        <v>6</v>
      </c>
      <c r="B22" s="181" t="inlineStr">
        <is>
          <t>91.05.06-008</t>
        </is>
      </c>
      <c r="C22" s="191" t="inlineStr">
        <is>
          <t>Краны на гусеничном ходу, грузоподъемность 40 т</t>
        </is>
      </c>
      <c r="D22" s="194" t="inlineStr">
        <is>
          <t>маш.час</t>
        </is>
      </c>
      <c r="E22" s="192" t="n">
        <v>4.3229138</v>
      </c>
      <c r="F22" s="66" t="n">
        <v>175.56</v>
      </c>
      <c r="G22" s="66">
        <f>ROUND(E22*F22,2)</f>
        <v/>
      </c>
      <c r="H22" s="61">
        <f>G22/G85</f>
        <v/>
      </c>
      <c r="I22" s="180">
        <f>ROUND(F22*Прил.10!$D$11,2)</f>
        <v/>
      </c>
      <c r="J22" s="180">
        <f>ROUND(E22*I22,2)</f>
        <v/>
      </c>
    </row>
    <row r="23" ht="31.15" customFormat="1" customHeight="1" s="122">
      <c r="A23" s="175" t="n">
        <v>7</v>
      </c>
      <c r="B23" s="181" t="inlineStr">
        <is>
          <t>91.14.02-001</t>
        </is>
      </c>
      <c r="C23" s="191" t="inlineStr">
        <is>
          <t>Автомобили бортовые, грузоподъемность до 5 т</t>
        </is>
      </c>
      <c r="D23" s="194" t="inlineStr">
        <is>
          <t>маш.час</t>
        </is>
      </c>
      <c r="E23" s="192" t="n">
        <v>10.7341994</v>
      </c>
      <c r="F23" s="66" t="n">
        <v>65.70999999999999</v>
      </c>
      <c r="G23" s="66">
        <f>ROUND(E23*F23,2)</f>
        <v/>
      </c>
      <c r="H23" s="61">
        <f>G23/G85</f>
        <v/>
      </c>
      <c r="I23" s="180">
        <f>ROUND(F23*Прил.10!$D$11,2)</f>
        <v/>
      </c>
      <c r="J23" s="180">
        <f>ROUND(E23*I23,2)</f>
        <v/>
      </c>
    </row>
    <row r="24" ht="15.6" customFormat="1" customHeight="1" s="122">
      <c r="A24" s="175" t="n">
        <v>8</v>
      </c>
      <c r="B24" s="181" t="inlineStr">
        <is>
          <t>91.06.05-011</t>
        </is>
      </c>
      <c r="C24" s="191" t="inlineStr">
        <is>
          <t>Погрузчики, грузоподъемность 5 т</t>
        </is>
      </c>
      <c r="D24" s="194" t="inlineStr">
        <is>
          <t>маш.час</t>
        </is>
      </c>
      <c r="E24" s="192" t="n">
        <v>7.8120121</v>
      </c>
      <c r="F24" s="66" t="n">
        <v>89.98999999999999</v>
      </c>
      <c r="G24" s="66">
        <f>ROUND(E24*F24,2)</f>
        <v/>
      </c>
      <c r="H24" s="61">
        <f>G24/G85</f>
        <v/>
      </c>
      <c r="I24" s="180">
        <f>ROUND(F24*Прил.10!$D$11,2)</f>
        <v/>
      </c>
      <c r="J24" s="180">
        <f>ROUND(E24*I24,2)</f>
        <v/>
      </c>
    </row>
    <row r="25" ht="31.15" customFormat="1" customHeight="1" s="122">
      <c r="A25" s="175" t="n">
        <v>9</v>
      </c>
      <c r="B25" s="181" t="inlineStr">
        <is>
          <t>91.05.05-015</t>
        </is>
      </c>
      <c r="C25" s="191" t="inlineStr">
        <is>
          <t>Краны на автомобильном ходу, грузоподъемность 16 т</t>
        </is>
      </c>
      <c r="D25" s="194" t="inlineStr">
        <is>
          <t>маш.час</t>
        </is>
      </c>
      <c r="E25" s="192" t="n">
        <v>5.2165598</v>
      </c>
      <c r="F25" s="66" t="n">
        <v>115.4</v>
      </c>
      <c r="G25" s="66">
        <f>ROUND(E25*F25,2)</f>
        <v/>
      </c>
      <c r="H25" s="61">
        <f>G25/G85</f>
        <v/>
      </c>
      <c r="I25" s="180">
        <f>ROUND(F25*Прил.10!$D$11,2)</f>
        <v/>
      </c>
      <c r="J25" s="180">
        <f>ROUND(E25*I25,2)</f>
        <v/>
      </c>
    </row>
    <row r="26" ht="31.15" customFormat="1" customHeight="1" s="122">
      <c r="A26" s="175" t="n">
        <v>10</v>
      </c>
      <c r="B26" s="181" t="inlineStr">
        <is>
          <t>91.05.06-009</t>
        </is>
      </c>
      <c r="C26" s="191" t="inlineStr">
        <is>
          <t>Краны на гусеничном ходу, грузоподъемность 50-63 т</t>
        </is>
      </c>
      <c r="D26" s="194" t="inlineStr">
        <is>
          <t>маш.час</t>
        </is>
      </c>
      <c r="E26" s="192" t="n">
        <v>1.918112</v>
      </c>
      <c r="F26" s="66" t="n">
        <v>290.01</v>
      </c>
      <c r="G26" s="66">
        <f>ROUND(E26*F26,2)</f>
        <v/>
      </c>
      <c r="H26" s="61">
        <f>G26/G85</f>
        <v/>
      </c>
      <c r="I26" s="180">
        <f>ROUND(F26*Прил.10!$D$11,2)</f>
        <v/>
      </c>
      <c r="J26" s="180">
        <f>ROUND(E26*I26,2)</f>
        <v/>
      </c>
    </row>
    <row r="27" ht="31.15" customFormat="1" customHeight="1" s="122">
      <c r="A27" s="175" t="n">
        <v>11</v>
      </c>
      <c r="B27" s="181" t="inlineStr">
        <is>
          <t>91.05.06-012</t>
        </is>
      </c>
      <c r="C27" s="191" t="inlineStr">
        <is>
          <t>Краны на гусеничном ходу, грузоподъемность до 16 т</t>
        </is>
      </c>
      <c r="D27" s="194" t="inlineStr">
        <is>
          <t>маш.час</t>
        </is>
      </c>
      <c r="E27" s="192" t="n">
        <v>4.004</v>
      </c>
      <c r="F27" s="66" t="n">
        <v>96.89</v>
      </c>
      <c r="G27" s="66">
        <f>ROUND(E27*F27,2)</f>
        <v/>
      </c>
      <c r="H27" s="61">
        <f>G27/G85</f>
        <v/>
      </c>
      <c r="I27" s="180">
        <f>ROUND(F27*Прил.10!$D$11,2)</f>
        <v/>
      </c>
      <c r="J27" s="180">
        <f>ROUND(E27*I27,2)</f>
        <v/>
      </c>
    </row>
    <row r="28" ht="46.9" customFormat="1" customHeight="1" s="122">
      <c r="A28" s="175" t="n">
        <v>12</v>
      </c>
      <c r="B28" s="181" t="inlineStr">
        <is>
          <t>91.21.01-012</t>
        </is>
      </c>
      <c r="C28" s="191" t="inlineStr">
        <is>
          <t>Агрегаты окрасочные высокого давления для окраски поверхностей конструкций, мощность 1 кВт</t>
        </is>
      </c>
      <c r="D28" s="194" t="inlineStr">
        <is>
          <t>маш.час</t>
        </is>
      </c>
      <c r="E28" s="192" t="n">
        <v>39.427194</v>
      </c>
      <c r="F28" s="66" t="n">
        <v>6.82</v>
      </c>
      <c r="G28" s="66">
        <f>ROUND(E28*F28,2)</f>
        <v/>
      </c>
      <c r="H28" s="61">
        <f>G28/G85</f>
        <v/>
      </c>
      <c r="I28" s="180">
        <f>ROUND(F28*Прил.10!$D$11,2)</f>
        <v/>
      </c>
      <c r="J28" s="180">
        <f>ROUND(E28*I28,2)</f>
        <v/>
      </c>
    </row>
    <row r="29" ht="15.6" customFormat="1" customHeight="1" s="122">
      <c r="A29" s="175" t="n">
        <v>13</v>
      </c>
      <c r="B29" s="181" t="inlineStr">
        <is>
          <t>91.01.01-034</t>
        </is>
      </c>
      <c r="C29" s="191" t="inlineStr">
        <is>
          <t>Бульдозеры, мощность 59 кВт (80 л.с.)</t>
        </is>
      </c>
      <c r="D29" s="194" t="inlineStr">
        <is>
          <t>маш.час</t>
        </is>
      </c>
      <c r="E29" s="192" t="n">
        <v>4.3701799</v>
      </c>
      <c r="F29" s="66" t="n">
        <v>59.47</v>
      </c>
      <c r="G29" s="66">
        <f>ROUND(E29*F29,2)</f>
        <v/>
      </c>
      <c r="H29" s="61">
        <f>G29/G85</f>
        <v/>
      </c>
      <c r="I29" s="180">
        <f>ROUND(F29*Прил.10!$D$11,2)</f>
        <v/>
      </c>
      <c r="J29" s="180">
        <f>ROUND(E29*I29,2)</f>
        <v/>
      </c>
    </row>
    <row r="30" ht="15.6" customFormat="1" customHeight="1" s="122">
      <c r="A30" s="175" t="n"/>
      <c r="B30" s="181" t="inlineStr">
        <is>
          <t>Итого основные Машины и механизмы</t>
        </is>
      </c>
      <c r="C30" s="199" t="n"/>
      <c r="D30" s="199" t="n"/>
      <c r="E30" s="199" t="n"/>
      <c r="F30" s="200" t="n"/>
      <c r="G30" s="66">
        <f>SUM(G19:G29)</f>
        <v/>
      </c>
      <c r="H30" s="61">
        <f>SUM(H19:H29)</f>
        <v/>
      </c>
      <c r="I30" s="180" t="n"/>
      <c r="J30" s="180">
        <f>SUM(J19:J29)</f>
        <v/>
      </c>
    </row>
    <row r="31" outlineLevel="1" ht="46.9" customFormat="1" customHeight="1" s="122">
      <c r="A31" s="175" t="n">
        <v>14</v>
      </c>
      <c r="B31" s="181" t="inlineStr">
        <is>
          <t>91.01.05-106</t>
        </is>
      </c>
      <c r="C31" s="191" t="inlineStr">
        <is>
          <t>Экскаваторы одноковшовые дизельные на пневмоколесном ходу, емкость ковша 0,25 м3</t>
        </is>
      </c>
      <c r="D31" s="194" t="inlineStr">
        <is>
          <t>маш.час</t>
        </is>
      </c>
      <c r="E31" s="192" t="n">
        <v>2.69185</v>
      </c>
      <c r="F31" s="66" t="n">
        <v>70.01000000000001</v>
      </c>
      <c r="G31" s="66">
        <f>ROUND(E31*F31,2)</f>
        <v/>
      </c>
      <c r="H31" s="61">
        <f>G31/G85</f>
        <v/>
      </c>
      <c r="I31" s="180">
        <f>ROUND(F31*Прил.10!$D$11,2)</f>
        <v/>
      </c>
      <c r="J31" s="180">
        <f>ROUND(E31*I31,2)</f>
        <v/>
      </c>
    </row>
    <row r="32" outlineLevel="1" ht="46.9" customFormat="1" customHeight="1" s="122">
      <c r="A32" s="175" t="n">
        <v>15</v>
      </c>
      <c r="B32" s="181" t="inlineStr">
        <is>
          <t>91.11.01-012</t>
        </is>
      </c>
      <c r="C32" s="191" t="inlineStr">
        <is>
          <t>Машины монтажные для выполнения работ при прокладке и монтаже кабеля на базе автомобиля</t>
        </is>
      </c>
      <c r="D32" s="194" t="inlineStr">
        <is>
          <t>маш.час</t>
        </is>
      </c>
      <c r="E32" s="192" t="n">
        <v>1.7</v>
      </c>
      <c r="F32" s="66" t="n">
        <v>110.86</v>
      </c>
      <c r="G32" s="66">
        <f>ROUND(E32*F32,2)</f>
        <v/>
      </c>
      <c r="H32" s="61">
        <f>G32/G85</f>
        <v/>
      </c>
      <c r="I32" s="180">
        <f>ROUND(F32*Прил.10!$D$11,2)</f>
        <v/>
      </c>
      <c r="J32" s="180">
        <f>ROUND(E32*I32,2)</f>
        <v/>
      </c>
    </row>
    <row r="33" outlineLevel="1" ht="31.15" customFormat="1" customHeight="1" s="122">
      <c r="A33" s="175" t="n">
        <v>16</v>
      </c>
      <c r="B33" s="181" t="inlineStr">
        <is>
          <t>91.08.03-030</t>
        </is>
      </c>
      <c r="C33" s="191" t="inlineStr">
        <is>
          <t>Катки самоходные пневмоколесные статические, масса 30 т</t>
        </is>
      </c>
      <c r="D33" s="194" t="inlineStr">
        <is>
          <t>маш.час</t>
        </is>
      </c>
      <c r="E33" s="192" t="n">
        <v>0.5128200000000001</v>
      </c>
      <c r="F33" s="66" t="n">
        <v>364.07</v>
      </c>
      <c r="G33" s="66">
        <f>ROUND(E33*F33,2)</f>
        <v/>
      </c>
      <c r="H33" s="61">
        <f>G33/G85</f>
        <v/>
      </c>
      <c r="I33" s="180">
        <f>ROUND(F33*Прил.10!$D$11,2)</f>
        <v/>
      </c>
      <c r="J33" s="180">
        <f>ROUND(E33*I33,2)</f>
        <v/>
      </c>
    </row>
    <row r="34" outlineLevel="1" ht="31.15" customFormat="1" customHeight="1" s="122">
      <c r="A34" s="175" t="n">
        <v>17</v>
      </c>
      <c r="B34" s="181" t="inlineStr">
        <is>
          <t>91.17.04-233</t>
        </is>
      </c>
      <c r="C34" s="191" t="inlineStr">
        <is>
          <t>Установки для сварки ручной дуговой (постоянного тока)</t>
        </is>
      </c>
      <c r="D34" s="194" t="inlineStr">
        <is>
          <t>маш.час</t>
        </is>
      </c>
      <c r="E34" s="192" t="n">
        <v>22.6751455</v>
      </c>
      <c r="F34" s="66" t="n">
        <v>8.1</v>
      </c>
      <c r="G34" s="66">
        <f>ROUND(E34*F34,2)</f>
        <v/>
      </c>
      <c r="H34" s="61">
        <f>G34/G85</f>
        <v/>
      </c>
      <c r="I34" s="180">
        <f>ROUND(F34*Прил.10!$D$11,2)</f>
        <v/>
      </c>
      <c r="J34" s="180">
        <f>ROUND(E34*I34,2)</f>
        <v/>
      </c>
    </row>
    <row r="35" outlineLevel="1" ht="31.15" customFormat="1" customHeight="1" s="122">
      <c r="A35" s="175" t="n">
        <v>18</v>
      </c>
      <c r="B35" s="181" t="inlineStr">
        <is>
          <t>91.05.08-007</t>
        </is>
      </c>
      <c r="C35" s="191" t="inlineStr">
        <is>
          <t>Краны на пневмоколесном ходу, грузоподъемность 25 т</t>
        </is>
      </c>
      <c r="D35" s="194" t="inlineStr">
        <is>
          <t>маш.час</t>
        </is>
      </c>
      <c r="E35" s="192" t="n">
        <v>1.69533</v>
      </c>
      <c r="F35" s="66" t="n">
        <v>102.51</v>
      </c>
      <c r="G35" s="66">
        <f>ROUND(E35*F35,2)</f>
        <v/>
      </c>
      <c r="H35" s="61">
        <f>G35/G85</f>
        <v/>
      </c>
      <c r="I35" s="180">
        <f>ROUND(F35*Прил.10!$D$11,2)</f>
        <v/>
      </c>
      <c r="J35" s="180">
        <f>ROUND(E35*I35,2)</f>
        <v/>
      </c>
    </row>
    <row r="36" outlineLevel="1" ht="15.6" customFormat="1" customHeight="1" s="122">
      <c r="A36" s="175" t="n">
        <v>19</v>
      </c>
      <c r="B36" s="181" t="inlineStr">
        <is>
          <t>91.06.09-001</t>
        </is>
      </c>
      <c r="C36" s="191" t="inlineStr">
        <is>
          <t>Вышки телескопические 25 м</t>
        </is>
      </c>
      <c r="D36" s="194" t="inlineStr">
        <is>
          <t>маш.час</t>
        </is>
      </c>
      <c r="E36" s="192" t="n">
        <v>1.064</v>
      </c>
      <c r="F36" s="66" t="n">
        <v>142.7</v>
      </c>
      <c r="G36" s="66">
        <f>ROUND(E36*F36,2)</f>
        <v/>
      </c>
      <c r="H36" s="61">
        <f>G36/G85</f>
        <v/>
      </c>
      <c r="I36" s="180">
        <f>ROUND(F36*Прил.10!$D$11,2)</f>
        <v/>
      </c>
      <c r="J36" s="180">
        <f>ROUND(E36*I36,2)</f>
        <v/>
      </c>
    </row>
    <row r="37" outlineLevel="1" ht="31.15" customFormat="1" customHeight="1" s="122">
      <c r="A37" s="175" t="n">
        <v>20</v>
      </c>
      <c r="B37" s="181" t="inlineStr">
        <is>
          <t>91.05.02-005</t>
        </is>
      </c>
      <c r="C37" s="191" t="inlineStr">
        <is>
          <t>Краны козловые, грузоподъемность 32 т</t>
        </is>
      </c>
      <c r="D37" s="194" t="inlineStr">
        <is>
          <t>маш.час</t>
        </is>
      </c>
      <c r="E37" s="192" t="n">
        <v>1.1799806</v>
      </c>
      <c r="F37" s="66" t="n">
        <v>120.24</v>
      </c>
      <c r="G37" s="66">
        <f>ROUND(E37*F37,2)</f>
        <v/>
      </c>
      <c r="H37" s="61">
        <f>G37/G85</f>
        <v/>
      </c>
      <c r="I37" s="180">
        <f>ROUND(F37*Прил.10!$D$11,2)</f>
        <v/>
      </c>
      <c r="J37" s="180">
        <f>ROUND(E37*I37,2)</f>
        <v/>
      </c>
    </row>
    <row r="38" outlineLevel="1" ht="31.15" customFormat="1" customHeight="1" s="122">
      <c r="A38" s="175" t="n">
        <v>21</v>
      </c>
      <c r="B38" s="181" t="inlineStr">
        <is>
          <t>91.17.04-031</t>
        </is>
      </c>
      <c r="C38" s="191" t="inlineStr">
        <is>
          <t>Агрегаты для сварки полиэтиленовых труб</t>
        </is>
      </c>
      <c r="D38" s="194" t="inlineStr">
        <is>
          <t>маш.час</t>
        </is>
      </c>
      <c r="E38" s="192" t="n">
        <v>1.4156592</v>
      </c>
      <c r="F38" s="66" t="n">
        <v>100.1</v>
      </c>
      <c r="G38" s="66">
        <f>ROUND(E38*F38,2)</f>
        <v/>
      </c>
      <c r="H38" s="61">
        <f>G38/G85</f>
        <v/>
      </c>
      <c r="I38" s="180">
        <f>ROUND(F38*Прил.10!$D$11,2)</f>
        <v/>
      </c>
      <c r="J38" s="180">
        <f>ROUND(E38*I38,2)</f>
        <v/>
      </c>
    </row>
    <row r="39" outlineLevel="1" ht="31.15" customFormat="1" customHeight="1" s="122">
      <c r="A39" s="175" t="n">
        <v>22</v>
      </c>
      <c r="B39" s="181" t="inlineStr">
        <is>
          <t>91.07.08-025</t>
        </is>
      </c>
      <c r="C39" s="191" t="inlineStr">
        <is>
          <t>Растворосмесители передвижные, объем барабана 250 л</t>
        </is>
      </c>
      <c r="D39" s="194" t="inlineStr">
        <is>
          <t>маш.час</t>
        </is>
      </c>
      <c r="E39" s="192" t="n">
        <v>7.634556</v>
      </c>
      <c r="F39" s="66" t="n">
        <v>16.31</v>
      </c>
      <c r="G39" s="66">
        <f>ROUND(E39*F39,2)</f>
        <v/>
      </c>
      <c r="H39" s="61">
        <f>G39/G85</f>
        <v/>
      </c>
      <c r="I39" s="180">
        <f>ROUND(F39*Прил.10!$D$11,2)</f>
        <v/>
      </c>
      <c r="J39" s="180">
        <f>ROUND(E39*I39,2)</f>
        <v/>
      </c>
    </row>
    <row r="40" outlineLevel="1" ht="15.6" customFormat="1" customHeight="1" s="122">
      <c r="A40" s="175" t="n">
        <v>23</v>
      </c>
      <c r="B40" s="181" t="inlineStr">
        <is>
          <t>91.13.01-038</t>
        </is>
      </c>
      <c r="C40" s="191" t="inlineStr">
        <is>
          <t>Машины поливомоечные 6000 л</t>
        </is>
      </c>
      <c r="D40" s="194" t="inlineStr">
        <is>
          <t>маш.час</t>
        </is>
      </c>
      <c r="E40" s="192" t="n">
        <v>0.81972</v>
      </c>
      <c r="F40" s="66" t="n">
        <v>110</v>
      </c>
      <c r="G40" s="66">
        <f>ROUND(E40*F40,2)</f>
        <v/>
      </c>
      <c r="H40" s="61">
        <f>G40/G85</f>
        <v/>
      </c>
      <c r="I40" s="180">
        <f>ROUND(F40*Прил.10!$D$11,2)</f>
        <v/>
      </c>
      <c r="J40" s="180">
        <f>ROUND(E40*I40,2)</f>
        <v/>
      </c>
    </row>
    <row r="41" outlineLevel="1" ht="31.15" customFormat="1" customHeight="1" s="122">
      <c r="A41" s="175" t="n">
        <v>24</v>
      </c>
      <c r="B41" s="181" t="inlineStr">
        <is>
          <t>91.07.03-010</t>
        </is>
      </c>
      <c r="C41" s="191" t="inlineStr">
        <is>
          <t>Бетоносмесители принудительного действия передвижные 250 л</t>
        </is>
      </c>
      <c r="D41" s="194" t="inlineStr">
        <is>
          <t>маш.час</t>
        </is>
      </c>
      <c r="E41" s="192" t="n">
        <v>3.9431532</v>
      </c>
      <c r="F41" s="66" t="n">
        <v>21.64</v>
      </c>
      <c r="G41" s="66">
        <f>ROUND(E41*F41,2)</f>
        <v/>
      </c>
      <c r="H41" s="61">
        <f>G41/G85</f>
        <v/>
      </c>
      <c r="I41" s="180">
        <f>ROUND(F41*Прил.10!$D$11,2)</f>
        <v/>
      </c>
      <c r="J41" s="180">
        <f>ROUND(E41*I41,2)</f>
        <v/>
      </c>
    </row>
    <row r="42" outlineLevel="1" ht="46.9" customFormat="1" customHeight="1" s="122">
      <c r="A42" s="175" t="n">
        <v>25</v>
      </c>
      <c r="B42" s="181" t="inlineStr">
        <is>
          <t>91.06.06-048</t>
        </is>
      </c>
      <c r="C42" s="191" t="inlineStr">
        <is>
          <t>Подъемники одномачтовые, грузоподъемность до 500 кг, высота подъема 45 м</t>
        </is>
      </c>
      <c r="D42" s="194" t="inlineStr">
        <is>
          <t>маш.час</t>
        </is>
      </c>
      <c r="E42" s="192" t="n">
        <v>2.3609654</v>
      </c>
      <c r="F42" s="66" t="n">
        <v>31.26</v>
      </c>
      <c r="G42" s="66">
        <f>ROUND(E42*F42,2)</f>
        <v/>
      </c>
      <c r="H42" s="61">
        <f>G42/G85</f>
        <v/>
      </c>
      <c r="I42" s="180">
        <f>ROUND(F42*Прил.10!$D$11,2)</f>
        <v/>
      </c>
      <c r="J42" s="180">
        <f>ROUND(E42*I42,2)</f>
        <v/>
      </c>
    </row>
    <row r="43" outlineLevel="1" ht="15.6" customFormat="1" customHeight="1" s="122">
      <c r="A43" s="175" t="n">
        <v>26</v>
      </c>
      <c r="B43" s="181" t="inlineStr">
        <is>
          <t>91.08.04-021</t>
        </is>
      </c>
      <c r="C43" s="191" t="inlineStr">
        <is>
          <t>Котлы битумные передвижные 400 л</t>
        </is>
      </c>
      <c r="D43" s="194" t="inlineStr">
        <is>
          <t>маш.час</t>
        </is>
      </c>
      <c r="E43" s="192" t="n">
        <v>2.36271</v>
      </c>
      <c r="F43" s="66" t="n">
        <v>30</v>
      </c>
      <c r="G43" s="66">
        <f>ROUND(E43*F43,2)</f>
        <v/>
      </c>
      <c r="H43" s="61">
        <f>G43/G85</f>
        <v/>
      </c>
      <c r="I43" s="180">
        <f>ROUND(F43*Прил.10!$D$11,2)</f>
        <v/>
      </c>
      <c r="J43" s="180">
        <f>ROUND(E43*I43,2)</f>
        <v/>
      </c>
    </row>
    <row r="44" outlineLevel="1" ht="31.15" customFormat="1" customHeight="1" s="122">
      <c r="A44" s="175" t="n">
        <v>27</v>
      </c>
      <c r="B44" s="181" t="inlineStr">
        <is>
          <t>91.07.07-041</t>
        </is>
      </c>
      <c r="C44" s="191" t="inlineStr">
        <is>
          <t>Растворонасосы, производительность 1 м3/ч</t>
        </is>
      </c>
      <c r="D44" s="194" t="inlineStr">
        <is>
          <t>маш.час</t>
        </is>
      </c>
      <c r="E44" s="192" t="n">
        <v>2.179578</v>
      </c>
      <c r="F44" s="66" t="n">
        <v>14.15</v>
      </c>
      <c r="G44" s="66">
        <f>ROUND(E44*F44,2)</f>
        <v/>
      </c>
      <c r="H44" s="61">
        <f>G44/G85</f>
        <v/>
      </c>
      <c r="I44" s="180">
        <f>ROUND(F44*Прил.10!$D$11,2)</f>
        <v/>
      </c>
      <c r="J44" s="180">
        <f>ROUND(E44*I44,2)</f>
        <v/>
      </c>
    </row>
    <row r="45" outlineLevel="1" ht="15.6" customFormat="1" customHeight="1" s="122">
      <c r="A45" s="175" t="n">
        <v>28</v>
      </c>
      <c r="B45" s="181" t="inlineStr">
        <is>
          <t>91.08.01-021</t>
        </is>
      </c>
      <c r="C45" s="191" t="inlineStr">
        <is>
          <t>Укладчики асфальтобетона</t>
        </is>
      </c>
      <c r="D45" s="194" t="inlineStr">
        <is>
          <t>маш.час</t>
        </is>
      </c>
      <c r="E45" s="192" t="n">
        <v>0.111012</v>
      </c>
      <c r="F45" s="66" t="n">
        <v>195.2</v>
      </c>
      <c r="G45" s="66">
        <f>ROUND(E45*F45,2)</f>
        <v/>
      </c>
      <c r="H45" s="61">
        <f>G45/G85</f>
        <v/>
      </c>
      <c r="I45" s="180">
        <f>ROUND(F45*Прил.10!$D$11,2)</f>
        <v/>
      </c>
      <c r="J45" s="180">
        <f>ROUND(E45*I45,2)</f>
        <v/>
      </c>
    </row>
    <row r="46" outlineLevel="1" ht="31.15" customFormat="1" customHeight="1" s="122">
      <c r="A46" s="175" t="n">
        <v>29</v>
      </c>
      <c r="B46" s="181" t="inlineStr">
        <is>
          <t>91.08.03-016</t>
        </is>
      </c>
      <c r="C46" s="191" t="inlineStr">
        <is>
          <t>Катки самоходные гладкие вибрационные, масса 8 т</t>
        </is>
      </c>
      <c r="D46" s="194" t="inlineStr">
        <is>
          <t>маш.час</t>
        </is>
      </c>
      <c r="E46" s="192" t="n">
        <v>0.08874</v>
      </c>
      <c r="F46" s="66" t="n">
        <v>226.54</v>
      </c>
      <c r="G46" s="66">
        <f>ROUND(E46*F46,2)</f>
        <v/>
      </c>
      <c r="H46" s="61">
        <f>G46/G85</f>
        <v/>
      </c>
      <c r="I46" s="180">
        <f>ROUND(F46*Прил.10!$D$11,2)</f>
        <v/>
      </c>
      <c r="J46" s="180">
        <f>ROUND(E46*I46,2)</f>
        <v/>
      </c>
    </row>
    <row r="47" outlineLevel="1" ht="46.9" customFormat="1" customHeight="1" s="122">
      <c r="A47" s="175" t="n">
        <v>30</v>
      </c>
      <c r="B47" s="181" t="inlineStr">
        <is>
          <t>91.17.04-171</t>
        </is>
      </c>
      <c r="C47" s="191" t="inlineStr">
        <is>
          <t>Преобразователи сварочные номинальным сварочным током 315-500 А</t>
        </is>
      </c>
      <c r="D47" s="194" t="inlineStr">
        <is>
          <t>маш.час</t>
        </is>
      </c>
      <c r="E47" s="192" t="n">
        <v>1.4149735</v>
      </c>
      <c r="F47" s="66" t="n">
        <v>12.31</v>
      </c>
      <c r="G47" s="66">
        <f>ROUND(E47*F47,2)</f>
        <v/>
      </c>
      <c r="H47" s="61">
        <f>G47/G85</f>
        <v/>
      </c>
      <c r="I47" s="180">
        <f>ROUND(F47*Прил.10!$D$11,2)</f>
        <v/>
      </c>
      <c r="J47" s="180">
        <f>ROUND(E47*I47,2)</f>
        <v/>
      </c>
    </row>
    <row r="48" outlineLevel="1" ht="31.15" customFormat="1" customHeight="1" s="122">
      <c r="A48" s="175" t="n">
        <v>31</v>
      </c>
      <c r="B48" s="181" t="inlineStr">
        <is>
          <t>91.06.06-042</t>
        </is>
      </c>
      <c r="C48" s="191" t="inlineStr">
        <is>
          <t>Подъемники гидравлические, высота подъема 10 м</t>
        </is>
      </c>
      <c r="D48" s="194" t="inlineStr">
        <is>
          <t>маш.час</t>
        </is>
      </c>
      <c r="E48" s="192" t="n">
        <v>0.48645</v>
      </c>
      <c r="F48" s="66" t="n">
        <v>29.6</v>
      </c>
      <c r="G48" s="66">
        <f>ROUND(E48*F48,2)</f>
        <v/>
      </c>
      <c r="H48" s="61">
        <f>G48/G85</f>
        <v/>
      </c>
      <c r="I48" s="180">
        <f>ROUND(F48*Прил.10!$D$11,2)</f>
        <v/>
      </c>
      <c r="J48" s="180">
        <f>ROUND(E48*I48,2)</f>
        <v/>
      </c>
    </row>
    <row r="49" outlineLevel="1" ht="31.15" customFormat="1" customHeight="1" s="122">
      <c r="A49" s="175" t="n">
        <v>32</v>
      </c>
      <c r="B49" s="181" t="inlineStr">
        <is>
          <t>91.01.02-004</t>
        </is>
      </c>
      <c r="C49" s="191" t="inlineStr">
        <is>
          <t>Автогрейдеры среднего типа, мощность 99 кВт (135 л.с.)</t>
        </is>
      </c>
      <c r="D49" s="194" t="inlineStr">
        <is>
          <t>маш.час</t>
        </is>
      </c>
      <c r="E49" s="192" t="n">
        <v>0.09660000000000001</v>
      </c>
      <c r="F49" s="66" t="n">
        <v>123</v>
      </c>
      <c r="G49" s="66">
        <f>ROUND(E49*F49,2)</f>
        <v/>
      </c>
      <c r="H49" s="61">
        <f>G49/G85</f>
        <v/>
      </c>
      <c r="I49" s="180">
        <f>ROUND(F49*Прил.10!$D$11,2)</f>
        <v/>
      </c>
      <c r="J49" s="180">
        <f>ROUND(E49*I49,2)</f>
        <v/>
      </c>
    </row>
    <row r="50" outlineLevel="1" ht="31.15" customFormat="1" customHeight="1" s="122">
      <c r="A50" s="175" t="n">
        <v>33</v>
      </c>
      <c r="B50" s="181" t="inlineStr">
        <is>
          <t>91.01.01-039</t>
        </is>
      </c>
      <c r="C50" s="191" t="inlineStr">
        <is>
          <t>Бульдозеры, мощность 132 кВт (180 л.с.)</t>
        </is>
      </c>
      <c r="D50" s="194" t="inlineStr">
        <is>
          <t>маш.час</t>
        </is>
      </c>
      <c r="E50" s="192" t="n">
        <v>0.082908</v>
      </c>
      <c r="F50" s="66" t="n">
        <v>132.79</v>
      </c>
      <c r="G50" s="66">
        <f>ROUND(E50*F50,2)</f>
        <v/>
      </c>
      <c r="H50" s="61">
        <f>G50/G85</f>
        <v/>
      </c>
      <c r="I50" s="180">
        <f>ROUND(F50*Прил.10!$D$11,2)</f>
        <v/>
      </c>
      <c r="J50" s="180">
        <f>ROUND(E50*I50,2)</f>
        <v/>
      </c>
    </row>
    <row r="51" outlineLevel="1" ht="31.15" customFormat="1" customHeight="1" s="122">
      <c r="A51" s="175" t="n">
        <v>34</v>
      </c>
      <c r="B51" s="181" t="inlineStr">
        <is>
          <t>91.06.03-061</t>
        </is>
      </c>
      <c r="C51" s="191" t="inlineStr">
        <is>
          <t>Лебедки электрические тяговым усилием до 12,26 кН (1,25 т)</t>
        </is>
      </c>
      <c r="D51" s="194" t="inlineStr">
        <is>
          <t>маш.час</t>
        </is>
      </c>
      <c r="E51" s="192" t="n">
        <v>3.3416</v>
      </c>
      <c r="F51" s="66" t="n">
        <v>3.28</v>
      </c>
      <c r="G51" s="66">
        <f>ROUND(E51*F51,2)</f>
        <v/>
      </c>
      <c r="H51" s="61">
        <f>G51/G85</f>
        <v/>
      </c>
      <c r="I51" s="180">
        <f>ROUND(F51*Прил.10!$D$11,2)</f>
        <v/>
      </c>
      <c r="J51" s="180">
        <f>ROUND(E51*I51,2)</f>
        <v/>
      </c>
    </row>
    <row r="52" outlineLevel="1" ht="15.6" customFormat="1" customHeight="1" s="122">
      <c r="A52" s="175" t="n">
        <v>35</v>
      </c>
      <c r="B52" s="181" t="inlineStr">
        <is>
          <t>91.21.22-421</t>
        </is>
      </c>
      <c r="C52" s="191" t="inlineStr">
        <is>
          <t>Термосы 100 л</t>
        </is>
      </c>
      <c r="D52" s="194" t="inlineStr">
        <is>
          <t>маш.час</t>
        </is>
      </c>
      <c r="E52" s="192" t="n">
        <v>3.89755</v>
      </c>
      <c r="F52" s="66" t="n">
        <v>2.7</v>
      </c>
      <c r="G52" s="66">
        <f>ROUND(E52*F52,2)</f>
        <v/>
      </c>
      <c r="H52" s="61">
        <f>G52/G85</f>
        <v/>
      </c>
      <c r="I52" s="180">
        <f>ROUND(F52*Прил.10!$D$11,2)</f>
        <v/>
      </c>
      <c r="J52" s="180">
        <f>ROUND(E52*I52,2)</f>
        <v/>
      </c>
    </row>
    <row r="53" outlineLevel="1" ht="31.15" customFormat="1" customHeight="1" s="122">
      <c r="A53" s="175" t="n">
        <v>36</v>
      </c>
      <c r="B53" s="181" t="inlineStr">
        <is>
          <t>91.01.01-035</t>
        </is>
      </c>
      <c r="C53" s="191" t="inlineStr">
        <is>
          <t>Бульдозеры, мощность 79 кВт (108 л.с.)</t>
        </is>
      </c>
      <c r="D53" s="194" t="inlineStr">
        <is>
          <t>маш.час</t>
        </is>
      </c>
      <c r="E53" s="192" t="n">
        <v>0.10878</v>
      </c>
      <c r="F53" s="66" t="n">
        <v>79.06999999999999</v>
      </c>
      <c r="G53" s="66">
        <f>ROUND(E53*F53,2)</f>
        <v/>
      </c>
      <c r="H53" s="61">
        <f>G53/G85</f>
        <v/>
      </c>
      <c r="I53" s="180">
        <f>ROUND(F53*Прил.10!$D$11,2)</f>
        <v/>
      </c>
      <c r="J53" s="180">
        <f>ROUND(E53*I53,2)</f>
        <v/>
      </c>
    </row>
    <row r="54" outlineLevel="1" ht="31.15" customFormat="1" customHeight="1" s="122">
      <c r="A54" s="175" t="n">
        <v>37</v>
      </c>
      <c r="B54" s="181" t="inlineStr">
        <is>
          <t>91.06.03-047</t>
        </is>
      </c>
      <c r="C54" s="191" t="inlineStr">
        <is>
          <t>Лебедки ручные и рычажные тяговым усилием 31,39 кН (3,2 т)</t>
        </is>
      </c>
      <c r="D54" s="194" t="inlineStr">
        <is>
          <t>маш.час</t>
        </is>
      </c>
      <c r="E54" s="192" t="n">
        <v>2.717</v>
      </c>
      <c r="F54" s="66" t="n">
        <v>3.12</v>
      </c>
      <c r="G54" s="66">
        <f>ROUND(E54*F54,2)</f>
        <v/>
      </c>
      <c r="H54" s="61">
        <f>G54/G85</f>
        <v/>
      </c>
      <c r="I54" s="180">
        <f>ROUND(F54*Прил.10!$D$11,2)</f>
        <v/>
      </c>
      <c r="J54" s="180">
        <f>ROUND(E54*I54,2)</f>
        <v/>
      </c>
    </row>
    <row r="55" outlineLevel="1" ht="46.9" customFormat="1" customHeight="1" s="122">
      <c r="A55" s="175" t="n">
        <v>38</v>
      </c>
      <c r="B55" s="181" t="inlineStr">
        <is>
          <t>91.18.01-508</t>
        </is>
      </c>
      <c r="C55" s="191" t="inlineStr">
        <is>
          <t>Компрессоры передвижные с электродвигателем, производительность до 5,0 м3/мин</t>
        </is>
      </c>
      <c r="D55" s="194" t="inlineStr">
        <is>
          <t>маш.час</t>
        </is>
      </c>
      <c r="E55" s="192" t="n">
        <v>0.1542467</v>
      </c>
      <c r="F55" s="66" t="n">
        <v>48.81</v>
      </c>
      <c r="G55" s="66">
        <f>ROUND(E55*F55,2)</f>
        <v/>
      </c>
      <c r="H55" s="61">
        <f>G55/G85</f>
        <v/>
      </c>
      <c r="I55" s="180">
        <f>ROUND(F55*Прил.10!$D$11,2)</f>
        <v/>
      </c>
      <c r="J55" s="180">
        <f>ROUND(E55*I55,2)</f>
        <v/>
      </c>
    </row>
    <row r="56" outlineLevel="1" ht="15.6" customFormat="1" customHeight="1" s="122">
      <c r="A56" s="175" t="n">
        <v>39</v>
      </c>
      <c r="B56" s="181" t="inlineStr">
        <is>
          <t>91.17.04-042</t>
        </is>
      </c>
      <c r="C56" s="191" t="inlineStr">
        <is>
          <t>Аппараты для газовой сварки и резки</t>
        </is>
      </c>
      <c r="D56" s="194" t="inlineStr">
        <is>
          <t>маш.час</t>
        </is>
      </c>
      <c r="E56" s="192" t="n">
        <v>6.0956801</v>
      </c>
      <c r="F56" s="66" t="n">
        <v>1.2</v>
      </c>
      <c r="G56" s="66">
        <f>ROUND(E56*F56,2)</f>
        <v/>
      </c>
      <c r="H56" s="61">
        <f>G56/G85</f>
        <v/>
      </c>
      <c r="I56" s="180">
        <f>ROUND(F56*Прил.10!$D$11,2)</f>
        <v/>
      </c>
      <c r="J56" s="180">
        <f>ROUND(E56*I56,2)</f>
        <v/>
      </c>
    </row>
    <row r="57" outlineLevel="1" ht="31.15" customFormat="1" customHeight="1" s="122">
      <c r="A57" s="175" t="n">
        <v>40</v>
      </c>
      <c r="B57" s="181" t="inlineStr">
        <is>
          <t>91.21.03-502</t>
        </is>
      </c>
      <c r="C57" s="191" t="inlineStr">
        <is>
          <t>Аппараты пескоструйные, объем до 19 л, расход воздуха 270-700 л/мин</t>
        </is>
      </c>
      <c r="D57" s="194" t="inlineStr">
        <is>
          <t>маш.час</t>
        </is>
      </c>
      <c r="E57" s="192" t="n">
        <v>47.586543</v>
      </c>
      <c r="F57" s="66" t="n">
        <v>0.14</v>
      </c>
      <c r="G57" s="66">
        <f>ROUND(E57*F57,2)</f>
        <v/>
      </c>
      <c r="H57" s="61">
        <f>G57/G85</f>
        <v/>
      </c>
      <c r="I57" s="180">
        <f>ROUND(F57*Прил.10!$D$11,2)</f>
        <v/>
      </c>
      <c r="J57" s="180">
        <f>ROUND(E57*I57,2)</f>
        <v/>
      </c>
    </row>
    <row r="58" outlineLevel="1" ht="31.15" customFormat="1" customHeight="1" s="122">
      <c r="A58" s="175" t="n">
        <v>41</v>
      </c>
      <c r="B58" s="181" t="inlineStr">
        <is>
          <t>91.06.03-060</t>
        </is>
      </c>
      <c r="C58" s="191" t="inlineStr">
        <is>
          <t>Лебедки электрические тяговым усилием до 5,79 кН (0,59 т)</t>
        </is>
      </c>
      <c r="D58" s="194" t="inlineStr">
        <is>
          <t>маш.час</t>
        </is>
      </c>
      <c r="E58" s="192" t="n">
        <v>3.775768</v>
      </c>
      <c r="F58" s="66" t="n">
        <v>1.7</v>
      </c>
      <c r="G58" s="66">
        <f>ROUND(E58*F58,2)</f>
        <v/>
      </c>
      <c r="H58" s="61">
        <f>G58/G85</f>
        <v/>
      </c>
      <c r="I58" s="180">
        <f>ROUND(F58*Прил.10!$D$11,2)</f>
        <v/>
      </c>
      <c r="J58" s="180">
        <f>ROUND(E58*I58,2)</f>
        <v/>
      </c>
    </row>
    <row r="59" outlineLevel="1" ht="62.45" customFormat="1" customHeight="1" s="122">
      <c r="A59" s="175" t="n">
        <v>42</v>
      </c>
      <c r="B59" s="181" t="inlineStr">
        <is>
          <t>91.07.07-001</t>
        </is>
      </c>
      <c r="C59" s="191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D59" s="194" t="inlineStr">
        <is>
          <t>маш.час</t>
        </is>
      </c>
      <c r="E59" s="192" t="n">
        <v>0.8244</v>
      </c>
      <c r="F59" s="66" t="n">
        <v>7.77</v>
      </c>
      <c r="G59" s="66">
        <f>ROUND(E59*F59,2)</f>
        <v/>
      </c>
      <c r="H59" s="61">
        <f>G59/G85</f>
        <v/>
      </c>
      <c r="I59" s="180">
        <f>ROUND(F59*Прил.10!$D$11,2)</f>
        <v/>
      </c>
      <c r="J59" s="180">
        <f>ROUND(E59*I59,2)</f>
        <v/>
      </c>
    </row>
    <row r="60" outlineLevel="1" ht="31.15" customFormat="1" customHeight="1" s="122">
      <c r="A60" s="175" t="n">
        <v>43</v>
      </c>
      <c r="B60" s="181" t="inlineStr">
        <is>
          <t>91.16.01-001</t>
        </is>
      </c>
      <c r="C60" s="191" t="inlineStr">
        <is>
          <t>Электростанции передвижные, мощность 2 кВт</t>
        </is>
      </c>
      <c r="D60" s="194" t="inlineStr">
        <is>
          <t>маш.час</t>
        </is>
      </c>
      <c r="E60" s="192" t="n">
        <v>0.247428</v>
      </c>
      <c r="F60" s="66" t="n">
        <v>22.29</v>
      </c>
      <c r="G60" s="66">
        <f>ROUND(E60*F60,2)</f>
        <v/>
      </c>
      <c r="H60" s="61">
        <f>G60/G85</f>
        <v/>
      </c>
      <c r="I60" s="180">
        <f>ROUND(F60*Прил.10!$D$11,2)</f>
        <v/>
      </c>
      <c r="J60" s="180">
        <f>ROUND(E60*I60,2)</f>
        <v/>
      </c>
    </row>
    <row r="61" outlineLevel="1" ht="15.6" customFormat="1" customHeight="1" s="122">
      <c r="A61" s="175" t="n">
        <v>44</v>
      </c>
      <c r="B61" s="181" t="inlineStr">
        <is>
          <t>91.07.04-002</t>
        </is>
      </c>
      <c r="C61" s="191" t="inlineStr">
        <is>
          <t>Вибраторы поверхностные</t>
        </is>
      </c>
      <c r="D61" s="194" t="inlineStr">
        <is>
          <t>маш.час</t>
        </is>
      </c>
      <c r="E61" s="192" t="n">
        <v>8.579783000000001</v>
      </c>
      <c r="F61" s="66" t="n">
        <v>0.5</v>
      </c>
      <c r="G61" s="66">
        <f>ROUND(E61*F61,2)</f>
        <v/>
      </c>
      <c r="H61" s="61">
        <f>G61/G85</f>
        <v/>
      </c>
      <c r="I61" s="180">
        <f>ROUND(F61*Прил.10!$D$11,2)</f>
        <v/>
      </c>
      <c r="J61" s="180">
        <f>ROUND(E61*I61,2)</f>
        <v/>
      </c>
    </row>
    <row r="62" outlineLevel="1" ht="31.15" customFormat="1" customHeight="1" s="122">
      <c r="A62" s="175" t="n">
        <v>45</v>
      </c>
      <c r="B62" s="181" t="inlineStr">
        <is>
          <t>91.06.01-003</t>
        </is>
      </c>
      <c r="C62" s="191" t="inlineStr">
        <is>
          <t>Домкраты гидравлические, грузоподъемность 63-100 т</t>
        </is>
      </c>
      <c r="D62" s="194" t="inlineStr">
        <is>
          <t>маш.час</t>
        </is>
      </c>
      <c r="E62" s="192" t="n">
        <v>4.189337</v>
      </c>
      <c r="F62" s="66" t="n">
        <v>0.9</v>
      </c>
      <c r="G62" s="66">
        <f>ROUND(E62*F62,2)</f>
        <v/>
      </c>
      <c r="H62" s="61">
        <f>G62/G85</f>
        <v/>
      </c>
      <c r="I62" s="180">
        <f>ROUND(F62*Прил.10!$D$11,2)</f>
        <v/>
      </c>
      <c r="J62" s="180">
        <f>ROUND(E62*I62,2)</f>
        <v/>
      </c>
    </row>
    <row r="63" outlineLevel="1" ht="15.6" customFormat="1" customHeight="1" s="122">
      <c r="A63" s="175" t="n">
        <v>46</v>
      </c>
      <c r="B63" s="181" t="inlineStr">
        <is>
          <t>91.21.12-004</t>
        </is>
      </c>
      <c r="C63" s="191" t="inlineStr">
        <is>
          <t>Ножницы электрические</t>
        </is>
      </c>
      <c r="D63" s="194" t="inlineStr">
        <is>
          <t>маш.час</t>
        </is>
      </c>
      <c r="E63" s="192" t="n">
        <v>0.0929768</v>
      </c>
      <c r="F63" s="66" t="n">
        <v>33.59</v>
      </c>
      <c r="G63" s="66">
        <f>ROUND(E63*F63,2)</f>
        <v/>
      </c>
      <c r="H63" s="61">
        <f>G63/G85</f>
        <v/>
      </c>
      <c r="I63" s="180">
        <f>ROUND(F63*Прил.10!$D$11,2)</f>
        <v/>
      </c>
      <c r="J63" s="180">
        <f>ROUND(E63*I63,2)</f>
        <v/>
      </c>
    </row>
    <row r="64" outlineLevel="1" ht="31.15" customFormat="1" customHeight="1" s="122">
      <c r="A64" s="175" t="n">
        <v>47</v>
      </c>
      <c r="B64" s="181" t="inlineStr">
        <is>
          <t>91.07.08-024</t>
        </is>
      </c>
      <c r="C64" s="191" t="inlineStr">
        <is>
          <t>Растворосмесители передвижные, объем барабана 65 л</t>
        </is>
      </c>
      <c r="D64" s="194" t="inlineStr">
        <is>
          <t>маш.час</t>
        </is>
      </c>
      <c r="E64" s="192" t="n">
        <v>0.18928</v>
      </c>
      <c r="F64" s="66" t="n">
        <v>12.39</v>
      </c>
      <c r="G64" s="66">
        <f>ROUND(E64*F64,2)</f>
        <v/>
      </c>
      <c r="H64" s="61">
        <f>G64/G85</f>
        <v/>
      </c>
      <c r="I64" s="180">
        <f>ROUND(F64*Прил.10!$D$11,2)</f>
        <v/>
      </c>
      <c r="J64" s="180">
        <f>ROUND(E64*I64,2)</f>
        <v/>
      </c>
    </row>
    <row r="65" outlineLevel="1" ht="31.15" customFormat="1" customHeight="1" s="122">
      <c r="A65" s="175" t="n">
        <v>48</v>
      </c>
      <c r="B65" s="181" t="inlineStr">
        <is>
          <t>91.21.22-638</t>
        </is>
      </c>
      <c r="C65" s="191" t="inlineStr">
        <is>
          <t>Пылесосы промышленные, мощность до 2000 Вт</t>
        </is>
      </c>
      <c r="D65" s="194" t="inlineStr">
        <is>
          <t>маш.час</t>
        </is>
      </c>
      <c r="E65" s="192" t="n">
        <v>0.57953</v>
      </c>
      <c r="F65" s="66" t="n">
        <v>3.29</v>
      </c>
      <c r="G65" s="66">
        <f>ROUND(E65*F65,2)</f>
        <v/>
      </c>
      <c r="H65" s="61">
        <f>G65/G85</f>
        <v/>
      </c>
      <c r="I65" s="180">
        <f>ROUND(F65*Прил.10!$D$11,2)</f>
        <v/>
      </c>
      <c r="J65" s="180">
        <f>ROUND(E65*I65,2)</f>
        <v/>
      </c>
    </row>
    <row r="66" outlineLevel="1" ht="31.15" customFormat="1" customHeight="1" s="122">
      <c r="A66" s="175" t="n">
        <v>49</v>
      </c>
      <c r="B66" s="181" t="inlineStr">
        <is>
          <t>91.06.03-055</t>
        </is>
      </c>
      <c r="C66" s="191" t="inlineStr">
        <is>
          <t>Лебедки электрические тяговым усилием 19,62 кН (2 т)</t>
        </is>
      </c>
      <c r="D66" s="194" t="inlineStr">
        <is>
          <t>маш.час</t>
        </is>
      </c>
      <c r="E66" s="192" t="n">
        <v>0.2843379</v>
      </c>
      <c r="F66" s="66" t="n">
        <v>6.66</v>
      </c>
      <c r="G66" s="66">
        <f>ROUND(E66*F66,2)</f>
        <v/>
      </c>
      <c r="H66" s="61">
        <f>G66/G85</f>
        <v/>
      </c>
      <c r="I66" s="180">
        <f>ROUND(F66*Прил.10!$D$11,2)</f>
        <v/>
      </c>
      <c r="J66" s="180">
        <f>ROUND(E66*I66,2)</f>
        <v/>
      </c>
    </row>
    <row r="67" outlineLevel="1" ht="46.9" customFormat="1" customHeight="1" s="122">
      <c r="A67" s="175" t="n">
        <v>50</v>
      </c>
      <c r="B67" s="181" t="inlineStr">
        <is>
          <t>91.08.09-023</t>
        </is>
      </c>
      <c r="C67" s="191" t="inlineStr">
        <is>
          <t>Трамбовки пневматические при работе от передвижных компрессорных станций</t>
        </is>
      </c>
      <c r="D67" s="194" t="inlineStr">
        <is>
          <t>маш.час</t>
        </is>
      </c>
      <c r="E67" s="192" t="n">
        <v>3.16785</v>
      </c>
      <c r="F67" s="66" t="n">
        <v>0.55</v>
      </c>
      <c r="G67" s="66">
        <f>ROUND(E67*F67,2)</f>
        <v/>
      </c>
      <c r="H67" s="61">
        <f>G67/G85</f>
        <v/>
      </c>
      <c r="I67" s="180">
        <f>ROUND(F67*Прил.10!$D$11,2)</f>
        <v/>
      </c>
      <c r="J67" s="180">
        <f>ROUND(E67*I67,2)</f>
        <v/>
      </c>
    </row>
    <row r="68" outlineLevel="1" ht="31.15" customFormat="1" customHeight="1" s="122">
      <c r="A68" s="175" t="n">
        <v>51</v>
      </c>
      <c r="B68" s="181" t="inlineStr">
        <is>
          <t>91.13.01-051</t>
        </is>
      </c>
      <c r="C68" s="191" t="inlineStr">
        <is>
          <t>Тракторы с щетками дорожными навесными</t>
        </is>
      </c>
      <c r="D68" s="194" t="inlineStr">
        <is>
          <t>маш.час</t>
        </is>
      </c>
      <c r="E68" s="192" t="n">
        <v>0.0261</v>
      </c>
      <c r="F68" s="66" t="n">
        <v>62.3</v>
      </c>
      <c r="G68" s="66">
        <f>ROUND(E68*F68,2)</f>
        <v/>
      </c>
      <c r="H68" s="61">
        <f>G68/G85</f>
        <v/>
      </c>
      <c r="I68" s="180">
        <f>ROUND(F68*Прил.10!$D$11,2)</f>
        <v/>
      </c>
      <c r="J68" s="180">
        <f>ROUND(E68*I68,2)</f>
        <v/>
      </c>
    </row>
    <row r="69" outlineLevel="1" ht="46.9" customFormat="1" customHeight="1" s="122">
      <c r="A69" s="175" t="n">
        <v>52</v>
      </c>
      <c r="B69" s="181" t="inlineStr">
        <is>
          <t>91.06.06-046</t>
        </is>
      </c>
      <c r="C69" s="191" t="inlineStr">
        <is>
          <t>Подъемники одномачтовые, грузоподъемность до 500 кг, высота подъема 25 м</t>
        </is>
      </c>
      <c r="D69" s="194" t="inlineStr">
        <is>
          <t>маш.час</t>
        </is>
      </c>
      <c r="E69" s="192" t="n">
        <v>0.0540102</v>
      </c>
      <c r="F69" s="66" t="n">
        <v>27.66</v>
      </c>
      <c r="G69" s="66">
        <f>ROUND(E69*F69,2)</f>
        <v/>
      </c>
      <c r="H69" s="61">
        <f>G69/G85</f>
        <v/>
      </c>
      <c r="I69" s="180">
        <f>ROUND(F69*Прил.10!$D$11,2)</f>
        <v/>
      </c>
      <c r="J69" s="180">
        <f>ROUND(E69*I69,2)</f>
        <v/>
      </c>
    </row>
    <row r="70" outlineLevel="1" ht="15.6" customFormat="1" customHeight="1" s="122">
      <c r="A70" s="175" t="n">
        <v>53</v>
      </c>
      <c r="B70" s="181" t="inlineStr">
        <is>
          <t>91.07.04-001</t>
        </is>
      </c>
      <c r="C70" s="191" t="inlineStr">
        <is>
          <t>Вибраторы глубинные</t>
        </is>
      </c>
      <c r="D70" s="194" t="inlineStr">
        <is>
          <t>маш.час</t>
        </is>
      </c>
      <c r="E70" s="192" t="n">
        <v>0.7427138</v>
      </c>
      <c r="F70" s="66" t="n">
        <v>1.9</v>
      </c>
      <c r="G70" s="66">
        <f>ROUND(E70*F70,2)</f>
        <v/>
      </c>
      <c r="H70" s="61">
        <f>G70/G85</f>
        <v/>
      </c>
      <c r="I70" s="180">
        <f>ROUND(F70*Прил.10!$D$11,2)</f>
        <v/>
      </c>
      <c r="J70" s="180">
        <f>ROUND(E70*I70,2)</f>
        <v/>
      </c>
    </row>
    <row r="71" outlineLevel="1" ht="31.15" customFormat="1" customHeight="1" s="122">
      <c r="A71" s="175" t="n">
        <v>54</v>
      </c>
      <c r="B71" s="181" t="inlineStr">
        <is>
          <t>91.17.04-540</t>
        </is>
      </c>
      <c r="C71" s="191" t="inlineStr">
        <is>
          <t>Аппараты сварочные для дуговой сварки, сила тока 10-320 А</t>
        </is>
      </c>
      <c r="D71" s="194" t="inlineStr">
        <is>
          <t>маш.час</t>
        </is>
      </c>
      <c r="E71" s="192" t="n">
        <v>0.081648</v>
      </c>
      <c r="F71" s="66" t="n">
        <v>17.3</v>
      </c>
      <c r="G71" s="66">
        <f>ROUND(E71*F71,2)</f>
        <v/>
      </c>
      <c r="H71" s="61">
        <f>G71/G85</f>
        <v/>
      </c>
      <c r="I71" s="180">
        <f>ROUND(F71*Прил.10!$D$11,2)</f>
        <v/>
      </c>
      <c r="J71" s="180">
        <f>ROUND(E71*I71,2)</f>
        <v/>
      </c>
    </row>
    <row r="72" outlineLevel="1" ht="46.9" customFormat="1" customHeight="1" s="122">
      <c r="A72" s="175" t="n">
        <v>55</v>
      </c>
      <c r="B72" s="181" t="inlineStr">
        <is>
          <t>91.18.01-011</t>
        </is>
      </c>
      <c r="C72" s="191" t="inlineStr">
        <is>
          <t>Компрессоры передвижные с электродвигателем давление 600 кПа (6 ат), производительность 0,5 м3/мин</t>
        </is>
      </c>
      <c r="D72" s="194" t="inlineStr">
        <is>
          <t>маш.час</t>
        </is>
      </c>
      <c r="E72" s="192" t="n">
        <v>0.35691</v>
      </c>
      <c r="F72" s="66" t="n">
        <v>3.7</v>
      </c>
      <c r="G72" s="66">
        <f>ROUND(E72*F72,2)</f>
        <v/>
      </c>
      <c r="H72" s="61">
        <f>G72/G85</f>
        <v/>
      </c>
      <c r="I72" s="180">
        <f>ROUND(F72*Прил.10!$D$11,2)</f>
        <v/>
      </c>
      <c r="J72" s="180">
        <f>ROUND(E72*I72,2)</f>
        <v/>
      </c>
    </row>
    <row r="73" outlineLevel="1" ht="15.6" customFormat="1" customHeight="1" s="122">
      <c r="A73" s="175" t="n">
        <v>56</v>
      </c>
      <c r="B73" s="181" t="inlineStr">
        <is>
          <t>91.21.01-016</t>
        </is>
      </c>
      <c r="C73" s="191" t="inlineStr">
        <is>
          <t>Агрегаты шпатлево-окрасочные</t>
        </is>
      </c>
      <c r="D73" s="194" t="inlineStr">
        <is>
          <t>маш.час</t>
        </is>
      </c>
      <c r="E73" s="192" t="n">
        <v>0.35691</v>
      </c>
      <c r="F73" s="66" t="n">
        <v>2.7</v>
      </c>
      <c r="G73" s="66">
        <f>ROUND(E73*F73,2)</f>
        <v/>
      </c>
      <c r="H73" s="61">
        <f>G73/G85</f>
        <v/>
      </c>
      <c r="I73" s="180">
        <f>ROUND(F73*Прил.10!$D$11,2)</f>
        <v/>
      </c>
      <c r="J73" s="180">
        <f>ROUND(E73*I73,2)</f>
        <v/>
      </c>
    </row>
    <row r="74" outlineLevel="1" ht="31.15" customFormat="1" customHeight="1" s="122">
      <c r="A74" s="175" t="n">
        <v>57</v>
      </c>
      <c r="B74" s="181" t="inlineStr">
        <is>
          <t>91.14.04-002</t>
        </is>
      </c>
      <c r="C74" s="191" t="inlineStr">
        <is>
          <t>Тягачи седельные, грузоподъемность 15 т</t>
        </is>
      </c>
      <c r="D74" s="194" t="inlineStr">
        <is>
          <t>маш.час</t>
        </is>
      </c>
      <c r="E74" s="192" t="n">
        <v>0.007736</v>
      </c>
      <c r="F74" s="66" t="n">
        <v>94.38</v>
      </c>
      <c r="G74" s="66">
        <f>ROUND(E74*F74,2)</f>
        <v/>
      </c>
      <c r="H74" s="61">
        <f>G74/G85</f>
        <v/>
      </c>
      <c r="I74" s="180">
        <f>ROUND(F74*Прил.10!$D$11,2)</f>
        <v/>
      </c>
      <c r="J74" s="180">
        <f>ROUND(E74*I74,2)</f>
        <v/>
      </c>
    </row>
    <row r="75" outlineLevel="1" ht="46.9" customFormat="1" customHeight="1" s="122">
      <c r="A75" s="175" t="n">
        <v>58</v>
      </c>
      <c r="B75" s="181" t="inlineStr">
        <is>
          <t>91.04.01-041</t>
        </is>
      </c>
      <c r="C75" s="191" t="inlineStr">
        <is>
          <t>Молотки бурильные легкие при работе от передвижных компрессорных станций</t>
        </is>
      </c>
      <c r="D75" s="194" t="inlineStr">
        <is>
          <t>маш.час</t>
        </is>
      </c>
      <c r="E75" s="192" t="n">
        <v>0.19</v>
      </c>
      <c r="F75" s="66" t="n">
        <v>2.99</v>
      </c>
      <c r="G75" s="66">
        <f>ROUND(E75*F75,2)</f>
        <v/>
      </c>
      <c r="H75" s="61">
        <f>G75/G85</f>
        <v/>
      </c>
      <c r="I75" s="180">
        <f>ROUND(F75*Прил.10!$D$11,2)</f>
        <v/>
      </c>
      <c r="J75" s="180">
        <f>ROUND(E75*I75,2)</f>
        <v/>
      </c>
    </row>
    <row r="76" outlineLevel="1" ht="31.15" customFormat="1" customHeight="1" s="122">
      <c r="A76" s="175" t="n">
        <v>59</v>
      </c>
      <c r="B76" s="181" t="inlineStr">
        <is>
          <t>91.05.01-016</t>
        </is>
      </c>
      <c r="C76" s="191" t="inlineStr">
        <is>
          <t>Краны башенные, грузоподъемность 5 т</t>
        </is>
      </c>
      <c r="D76" s="194" t="inlineStr">
        <is>
          <t>маш.час</t>
        </is>
      </c>
      <c r="E76" s="192" t="n">
        <v>0.002638</v>
      </c>
      <c r="F76" s="66" t="n">
        <v>83.43000000000001</v>
      </c>
      <c r="G76" s="66">
        <f>ROUND(E76*F76,2)</f>
        <v/>
      </c>
      <c r="H76" s="61">
        <f>G76/G85</f>
        <v/>
      </c>
      <c r="I76" s="180">
        <f>ROUND(F76*Прил.10!$D$11,2)</f>
        <v/>
      </c>
      <c r="J76" s="180">
        <f>ROUND(E76*I76,2)</f>
        <v/>
      </c>
    </row>
    <row r="77" outlineLevel="1" ht="31.15" customFormat="1" customHeight="1" s="122">
      <c r="A77" s="175" t="n">
        <v>60</v>
      </c>
      <c r="B77" s="181" t="inlineStr">
        <is>
          <t>91.14.05-002</t>
        </is>
      </c>
      <c r="C77" s="191" t="inlineStr">
        <is>
          <t>Полуприцепы-тяжеловозы, грузоподъемность 40 т</t>
        </is>
      </c>
      <c r="D77" s="194" t="inlineStr">
        <is>
          <t>маш.час</t>
        </is>
      </c>
      <c r="E77" s="192" t="n">
        <v>0.007736</v>
      </c>
      <c r="F77" s="66" t="n">
        <v>28.65</v>
      </c>
      <c r="G77" s="66">
        <f>ROUND(E77*F77,2)</f>
        <v/>
      </c>
      <c r="H77" s="61">
        <f>G77/G85</f>
        <v/>
      </c>
      <c r="I77" s="180">
        <f>ROUND(F77*Прил.10!$D$11,2)</f>
        <v/>
      </c>
      <c r="J77" s="180">
        <f>ROUND(E77*I77,2)</f>
        <v/>
      </c>
    </row>
    <row r="78" outlineLevel="1" ht="31.15" customFormat="1" customHeight="1" s="122">
      <c r="A78" s="175" t="n">
        <v>61</v>
      </c>
      <c r="B78" s="181" t="inlineStr">
        <is>
          <t>91.21.16-012</t>
        </is>
      </c>
      <c r="C78" s="191" t="inlineStr">
        <is>
          <t>Прессы гидравлические с электроприводом</t>
        </is>
      </c>
      <c r="D78" s="194" t="inlineStr">
        <is>
          <t>маш.час</t>
        </is>
      </c>
      <c r="E78" s="192" t="n">
        <v>0.18</v>
      </c>
      <c r="F78" s="66" t="n">
        <v>1.11</v>
      </c>
      <c r="G78" s="66">
        <f>ROUND(E78*F78,2)</f>
        <v/>
      </c>
      <c r="H78" s="61">
        <f>G78/G85</f>
        <v/>
      </c>
      <c r="I78" s="180">
        <f>ROUND(F78*Прил.10!$D$11,2)</f>
        <v/>
      </c>
      <c r="J78" s="180">
        <f>ROUND(E78*I78,2)</f>
        <v/>
      </c>
    </row>
    <row r="79" outlineLevel="1" ht="15.6" customFormat="1" customHeight="1" s="122">
      <c r="A79" s="175" t="n">
        <v>62</v>
      </c>
      <c r="B79" s="181" t="inlineStr">
        <is>
          <t>91.08.02-011</t>
        </is>
      </c>
      <c r="C79" s="191" t="inlineStr">
        <is>
          <t>Гудронаторы ручные</t>
        </is>
      </c>
      <c r="D79" s="194" t="inlineStr">
        <is>
          <t>маш.час</t>
        </is>
      </c>
      <c r="E79" s="192" t="n">
        <v>0.00696</v>
      </c>
      <c r="F79" s="66" t="n">
        <v>17.2</v>
      </c>
      <c r="G79" s="66">
        <f>ROUND(E79*F79,2)</f>
        <v/>
      </c>
      <c r="H79" s="61">
        <f>G79/G85</f>
        <v/>
      </c>
      <c r="I79" s="180">
        <f>ROUND(F79*Прил.10!$D$11,2)</f>
        <v/>
      </c>
      <c r="J79" s="180">
        <f>ROUND(E79*I79,2)</f>
        <v/>
      </c>
    </row>
    <row r="80" outlineLevel="1" ht="46.9" customFormat="1" customHeight="1" s="122">
      <c r="A80" s="175" t="n">
        <v>63</v>
      </c>
      <c r="B80" s="181" t="inlineStr">
        <is>
          <t>91.06.06-045</t>
        </is>
      </c>
      <c r="C80" s="191" t="inlineStr">
        <is>
          <t>Подъемники одномачтовые, грузоподъемность до 500 кг, высота подъема 15 м</t>
        </is>
      </c>
      <c r="D80" s="194" t="inlineStr">
        <is>
          <t>маш.час</t>
        </is>
      </c>
      <c r="E80" s="192" t="n">
        <v>0.003762</v>
      </c>
      <c r="F80" s="66" t="n">
        <v>24.33</v>
      </c>
      <c r="G80" s="66">
        <f>ROUND(E80*F80,2)</f>
        <v/>
      </c>
      <c r="H80" s="61">
        <f>G80/G85</f>
        <v/>
      </c>
      <c r="I80" s="180">
        <f>ROUND(F80*Прил.10!$D$11,2)</f>
        <v/>
      </c>
      <c r="J80" s="180">
        <f>ROUND(E80*I80,2)</f>
        <v/>
      </c>
    </row>
    <row r="81" outlineLevel="1" ht="31.15" customFormat="1" customHeight="1" s="122">
      <c r="A81" s="175" t="n">
        <v>64</v>
      </c>
      <c r="B81" s="181" t="inlineStr">
        <is>
          <t>91.06.05-013</t>
        </is>
      </c>
      <c r="C81" s="191" t="inlineStr">
        <is>
          <t>Погрузчики на автомобильном ходу, грузоподъемность до 2 т</t>
        </is>
      </c>
      <c r="D81" s="194" t="inlineStr">
        <is>
          <t>маш.час</t>
        </is>
      </c>
      <c r="E81" s="192" t="n">
        <v>0.0007242</v>
      </c>
      <c r="F81" s="66" t="n">
        <v>82.31</v>
      </c>
      <c r="G81" s="66">
        <f>ROUND(E81*F81,2)</f>
        <v/>
      </c>
      <c r="H81" s="61">
        <f>G81/G85</f>
        <v/>
      </c>
      <c r="I81" s="180">
        <f>ROUND(F81*Прил.10!$D$11,2)</f>
        <v/>
      </c>
      <c r="J81" s="180">
        <f>ROUND(E81*I81,2)</f>
        <v/>
      </c>
    </row>
    <row r="82" outlineLevel="1" ht="46.9" customFormat="1" customHeight="1" s="122">
      <c r="A82" s="175" t="n">
        <v>65</v>
      </c>
      <c r="B82" s="181" t="inlineStr">
        <is>
          <t>91.06.06-048</t>
        </is>
      </c>
      <c r="C82" s="191" t="inlineStr">
        <is>
          <t>Подъемники одномачтовые, грузоподъемность до 500 кг, высота подъема 45</t>
        </is>
      </c>
      <c r="D82" s="194" t="inlineStr">
        <is>
          <t>маш.час</t>
        </is>
      </c>
      <c r="E82" s="192" t="n">
        <v>0.0014333</v>
      </c>
      <c r="F82" s="66" t="n">
        <v>31.26</v>
      </c>
      <c r="G82" s="66">
        <f>ROUND(E82*F82,2)</f>
        <v/>
      </c>
      <c r="H82" s="61">
        <f>G82/G85</f>
        <v/>
      </c>
      <c r="I82" s="180">
        <f>ROUND(F82*Прил.10!$D$11,2)</f>
        <v/>
      </c>
      <c r="J82" s="180">
        <f>ROUND(E82*I82,2)</f>
        <v/>
      </c>
    </row>
    <row r="83" outlineLevel="1" ht="46.9" customFormat="1" customHeight="1" s="122">
      <c r="A83" s="175" t="n">
        <v>66</v>
      </c>
      <c r="B83" s="181" t="inlineStr">
        <is>
          <t>91.21.10-003</t>
        </is>
      </c>
      <c r="C83" s="191" t="inlineStr">
        <is>
          <t>Молотки при работе от передвижных компрессорных станций отбойные пневматические</t>
        </is>
      </c>
      <c r="D83" s="194" t="inlineStr">
        <is>
          <t>маш.час</t>
        </is>
      </c>
      <c r="E83" s="192" t="n">
        <v>0.0160934</v>
      </c>
      <c r="F83" s="66" t="n">
        <v>1.53</v>
      </c>
      <c r="G83" s="66">
        <f>ROUND(E83*F83,2)</f>
        <v/>
      </c>
      <c r="H83" s="61">
        <f>G83/G85</f>
        <v/>
      </c>
      <c r="I83" s="180">
        <f>ROUND(F83*Прил.10!$D$11,2)</f>
        <v/>
      </c>
      <c r="J83" s="180">
        <f>ROUND(E83*I83,2)</f>
        <v/>
      </c>
    </row>
    <row r="84" ht="15.6" customFormat="1" customHeight="1" s="122">
      <c r="A84" s="175" t="n"/>
      <c r="B84" s="175" t="inlineStr">
        <is>
          <t>Итого прочие Машины и механизмы</t>
        </is>
      </c>
      <c r="C84" s="199" t="n"/>
      <c r="D84" s="199" t="n"/>
      <c r="E84" s="199" t="n"/>
      <c r="F84" s="200" t="n"/>
      <c r="G84" s="180">
        <f>SUM(G31:G83)</f>
        <v/>
      </c>
      <c r="H84" s="61">
        <f>SUM(H31:H83)</f>
        <v/>
      </c>
      <c r="I84" s="180" t="n"/>
      <c r="J84" s="180">
        <f>SUM(J31:J83)</f>
        <v/>
      </c>
    </row>
    <row r="85" ht="15.6" customFormat="1" customHeight="1" s="122">
      <c r="A85" s="175" t="n"/>
      <c r="B85" s="175" t="inlineStr">
        <is>
          <t>Итого по разделу "Машины и механизмы"</t>
        </is>
      </c>
      <c r="C85" s="199" t="n"/>
      <c r="D85" s="199" t="n"/>
      <c r="E85" s="199" t="n"/>
      <c r="F85" s="200" t="n"/>
      <c r="G85" s="180">
        <f>G30+G84</f>
        <v/>
      </c>
      <c r="H85" s="61">
        <f>H30+H84</f>
        <v/>
      </c>
      <c r="I85" s="180" t="n"/>
      <c r="J85" s="180">
        <f>J30+J84</f>
        <v/>
      </c>
    </row>
    <row r="86" ht="15.6" customFormat="1" customHeight="1" s="122">
      <c r="A86" s="182" t="n"/>
      <c r="B86" s="184" t="inlineStr">
        <is>
          <t>Оборудование</t>
        </is>
      </c>
      <c r="C86" s="199" t="n"/>
      <c r="D86" s="199" t="n"/>
      <c r="E86" s="199" t="n"/>
      <c r="F86" s="199" t="n"/>
      <c r="G86" s="199" t="n"/>
      <c r="H86" s="199" t="n"/>
      <c r="I86" s="199" t="n"/>
      <c r="J86" s="200" t="n"/>
    </row>
    <row r="87" ht="15.6" customFormat="1" customHeight="1" s="122">
      <c r="A87" s="182" t="n"/>
      <c r="B87" s="182" t="inlineStr">
        <is>
          <t>Основное оборудование</t>
        </is>
      </c>
      <c r="C87" s="199" t="n"/>
      <c r="D87" s="199" t="n"/>
      <c r="E87" s="199" t="n"/>
      <c r="F87" s="199" t="n"/>
      <c r="G87" s="199" t="n"/>
      <c r="H87" s="199" t="n"/>
      <c r="I87" s="199" t="n"/>
      <c r="J87" s="200" t="n"/>
    </row>
    <row r="88" ht="93.59999999999999" customFormat="1" customHeight="1" s="122">
      <c r="A88" s="176" t="n">
        <v>67</v>
      </c>
      <c r="B88" s="181" t="inlineStr">
        <is>
          <t>Прайс из СД ОП</t>
        </is>
      </c>
      <c r="C88" s="191" t="inlineStr">
        <is>
      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      </is>
      </c>
      <c r="D88" s="194" t="inlineStr">
        <is>
          <t>шт.</t>
        </is>
      </c>
      <c r="E88" s="192" t="n">
        <v>1</v>
      </c>
      <c r="F88" s="193">
        <f>ROUND(I88/Прил.10!$D$13,2)</f>
        <v/>
      </c>
      <c r="G88" s="66">
        <f>ROUND(E88*F88,2)</f>
        <v/>
      </c>
      <c r="H88" s="61" t="n">
        <v>0.30076181580328</v>
      </c>
      <c r="I88" s="180" t="n">
        <v>374914.843</v>
      </c>
      <c r="J88" s="180" t="n">
        <v>374914.843</v>
      </c>
    </row>
    <row r="89" ht="78" customFormat="1" customHeight="1" s="122">
      <c r="A89" s="176" t="n">
        <v>68</v>
      </c>
      <c r="B89" s="181" t="inlineStr">
        <is>
          <t>Прайс из СД ОП</t>
        </is>
      </c>
      <c r="C89" s="191" t="inlineStr">
        <is>
          <t>Шкаф управления нагревом 380 В/220 В ШУ-TERM-B16-330, навесного исполнения, IP31, УХЛ3, габаритные размеры (не более) 500(h)х400х210 мм (Счет ООО "ГК Терм" № 1619)</t>
        </is>
      </c>
      <c r="D89" s="194" t="inlineStr">
        <is>
          <t>шт.</t>
        </is>
      </c>
      <c r="E89" s="192" t="n">
        <v>1</v>
      </c>
      <c r="F89" s="193">
        <f>ROUND(I89/Прил.10!$D$13,2)</f>
        <v/>
      </c>
      <c r="G89" s="66">
        <f>ROUND(E89*F89,2)</f>
        <v/>
      </c>
      <c r="H89" s="61" t="n">
        <v>0.24142294336098</v>
      </c>
      <c r="I89" s="180" t="n">
        <v>300945.9318</v>
      </c>
      <c r="J89" s="180" t="n">
        <v>300945.9318</v>
      </c>
    </row>
    <row r="90" ht="78" customFormat="1" customHeight="1" s="122">
      <c r="A90" s="176" t="n">
        <v>69</v>
      </c>
      <c r="B90" s="181" t="inlineStr">
        <is>
          <t>Прайс из СД ОП</t>
        </is>
      </c>
      <c r="C90" s="191" t="inlineStr">
        <is>
          <t>Шкаф управления нагревом  ШУ-TERM-10А-ПП-201, навесного исполнения, IP31, УХЛ3,габаритные размеры (не более) 400(h)х300х210 мм (КП ООО "ГК Терм" №Т-1307 п.23)</t>
        </is>
      </c>
      <c r="D90" s="194" t="inlineStr">
        <is>
          <t>шт.</t>
        </is>
      </c>
      <c r="E90" s="192" t="n">
        <v>1</v>
      </c>
      <c r="F90" s="193">
        <f>ROUND(I90/Прил.10!$D$13,2)</f>
        <v/>
      </c>
      <c r="G90" s="66">
        <f>ROUND(E90*F90,2)</f>
        <v/>
      </c>
      <c r="H90" s="61" t="n">
        <v>0.14784529665369</v>
      </c>
      <c r="I90" s="180" t="n">
        <v>184296.6536</v>
      </c>
      <c r="J90" s="180" t="n">
        <v>184296.6536</v>
      </c>
    </row>
    <row r="91" ht="78" customFormat="1" customHeight="1" s="122">
      <c r="A91" s="176" t="n">
        <v>70</v>
      </c>
      <c r="B91" s="181" t="inlineStr">
        <is>
          <t>64.1.02.01-0045</t>
        </is>
      </c>
      <c r="C91" s="191" t="inlineStr">
        <is>
          <t>Вентиляторы канальные в изолированном корпусе для круглых воздуховодов OSTBERG марки: IRE 315 A, производительность 1450 м3/час</t>
        </is>
      </c>
      <c r="D91" s="194" t="inlineStr">
        <is>
          <t>шт</t>
        </is>
      </c>
      <c r="E91" s="192" t="n">
        <v>2</v>
      </c>
      <c r="F91" s="66" t="n">
        <v>11133.19</v>
      </c>
      <c r="G91" s="66">
        <f>ROUND(E91*F91,2)</f>
        <v/>
      </c>
      <c r="H91" s="61" t="n">
        <v>0.11181859041478</v>
      </c>
      <c r="I91" s="180">
        <f>ROUND(F91*Прил.10!$D$13,2)</f>
        <v/>
      </c>
      <c r="J91" s="180" t="n">
        <v>139387.5388</v>
      </c>
    </row>
    <row r="92" ht="78" customFormat="1" customHeight="1" s="122">
      <c r="A92" s="176" t="n">
        <v>71</v>
      </c>
      <c r="B92" s="181" t="inlineStr">
        <is>
          <t>Прайс из СД ОП</t>
        </is>
      </c>
      <c r="C92" s="191" t="inlineStr">
        <is>
          <t>Щиток аварийного освещения проходной =220 В 6DХ1N, навесного исполнения, IP54, габаритные размеры не более) 1200(h)х800х400 (ТКП ООО "ЭЛЕКТРУМ-Ч" № 06/098 п.43)</t>
        </is>
      </c>
      <c r="D92" s="194" t="inlineStr">
        <is>
          <t>шт.</t>
        </is>
      </c>
      <c r="E92" s="192" t="n">
        <v>1</v>
      </c>
      <c r="F92" s="193">
        <f>ROUND(I92/Прил.10!$D$13,2)</f>
        <v/>
      </c>
      <c r="G92" s="66">
        <f>ROUND(E92*F92,2)</f>
        <v/>
      </c>
      <c r="H92" s="61" t="n">
        <v>0.11131710771131</v>
      </c>
      <c r="I92" s="180" t="n">
        <v>138762.4152</v>
      </c>
      <c r="J92" s="180" t="n">
        <v>138762.4152</v>
      </c>
    </row>
    <row r="93" ht="15.6" customFormat="1" customHeight="1" s="122">
      <c r="A93" s="176" t="n"/>
      <c r="B93" s="181" t="n"/>
      <c r="C93" s="191" t="inlineStr">
        <is>
          <t>Итого основное оборудование</t>
        </is>
      </c>
      <c r="D93" s="194" t="n"/>
      <c r="E93" s="192" t="n"/>
      <c r="F93" s="193" t="n"/>
      <c r="G93" s="66">
        <f>SUM(G88:G92)</f>
        <v/>
      </c>
      <c r="H93" s="61">
        <f>SUM(H88:H92)</f>
        <v/>
      </c>
      <c r="I93" s="180" t="n"/>
      <c r="J93" s="66">
        <f>SUM(J88:J92)</f>
        <v/>
      </c>
    </row>
    <row r="94" outlineLevel="1" ht="62.45" customFormat="1" customHeight="1" s="122">
      <c r="A94" s="176" t="n">
        <v>72</v>
      </c>
      <c r="B94" s="181" t="inlineStr">
        <is>
          <t>Прайс из СД ОП</t>
        </is>
      </c>
      <c r="C94" s="191" t="inlineStr">
        <is>
          <t>Электроконвектор со встроенным термостатом, мощность  1.0 кВт / КП ООО ТД Электротехмонтаж №015 от 09.03.2022</t>
        </is>
      </c>
      <c r="D94" s="194" t="inlineStr">
        <is>
          <t>шт</t>
        </is>
      </c>
      <c r="E94" s="192" t="n">
        <v>2</v>
      </c>
      <c r="F94" s="193">
        <f>ROUND(I94/Прил.10!$D$13,2)</f>
        <v/>
      </c>
      <c r="G94" s="66">
        <f>ROUND(E94*F94,2)</f>
        <v/>
      </c>
      <c r="H94" s="61" t="n">
        <v>0.024431538270322</v>
      </c>
      <c r="I94" s="180" t="n">
        <v>15227.5752</v>
      </c>
      <c r="J94" s="180" t="n">
        <v>30455.1504</v>
      </c>
    </row>
    <row r="95" outlineLevel="1" ht="93.59999999999999" customFormat="1" customHeight="1" s="122">
      <c r="A95" s="176" t="n">
        <v>73</v>
      </c>
      <c r="B95" s="181" t="inlineStr">
        <is>
          <t>Прайс из СД ОП</t>
        </is>
      </c>
      <c r="C95" s="191" t="inlineStr">
        <is>
      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      </is>
      </c>
      <c r="D95" s="194" t="inlineStr">
        <is>
          <t>компл</t>
        </is>
      </c>
      <c r="E95" s="192" t="n">
        <v>1</v>
      </c>
      <c r="F95" s="193">
        <f>ROUND(I95/Прил.10!$D$13,2)</f>
        <v/>
      </c>
      <c r="G95" s="66">
        <f>ROUND(E95*F95,2)</f>
        <v/>
      </c>
      <c r="H95" s="61" t="n">
        <v>0.021119874252685</v>
      </c>
      <c r="I95" s="180" t="n">
        <v>26326.9934</v>
      </c>
      <c r="J95" s="180" t="n">
        <v>26326.9934</v>
      </c>
    </row>
    <row r="96" outlineLevel="1" ht="62.45" customFormat="1" customHeight="1" s="122">
      <c r="A96" s="176" t="n">
        <v>74</v>
      </c>
      <c r="B96" s="181" t="inlineStr">
        <is>
          <t>Прайс из СД ОП</t>
        </is>
      </c>
      <c r="C96" s="191" t="inlineStr">
        <is>
          <t>Электроконвектор со встроенным термостатом, мощность  2.0 кВт / КП ООО ТД Электротехмонтаж №015 от 09.03.2022</t>
        </is>
      </c>
      <c r="D96" s="194" t="inlineStr">
        <is>
          <t>шт</t>
        </is>
      </c>
      <c r="E96" s="192" t="n">
        <v>1</v>
      </c>
      <c r="F96" s="193">
        <f>ROUND(I96/Прил.10!$D$13,2)</f>
        <v/>
      </c>
      <c r="G96" s="66">
        <f>ROUND(E96*F96,2)</f>
        <v/>
      </c>
      <c r="H96" s="61" t="n">
        <v>0.018713048543787</v>
      </c>
      <c r="I96" s="180" t="n">
        <v>23326.7632</v>
      </c>
      <c r="J96" s="180" t="n">
        <v>23326.7632</v>
      </c>
    </row>
    <row r="97" outlineLevel="1" ht="62.45" customFormat="1" customHeight="1" s="122">
      <c r="A97" s="176" t="n">
        <v>75</v>
      </c>
      <c r="B97" s="181" t="inlineStr">
        <is>
          <t>Прайс из СД ОП</t>
        </is>
      </c>
      <c r="C97" s="191" t="inlineStr">
        <is>
          <t>Электроконвектор со встроенным термостатом, мощность  1.5 кВт / Счет на оптату ООО МИРКЛИ №У48 076 от 02.03.2022</t>
        </is>
      </c>
      <c r="D97" s="194" t="inlineStr">
        <is>
          <t>шт</t>
        </is>
      </c>
      <c r="E97" s="192" t="n">
        <v>1</v>
      </c>
      <c r="F97" s="193">
        <f>ROUND(I97/Прил.10!$D$13,2)</f>
        <v/>
      </c>
      <c r="G97" s="66">
        <f>ROUND(E97*F97,2)</f>
        <v/>
      </c>
      <c r="H97" s="61" t="n">
        <v>0.0082573400726663</v>
      </c>
      <c r="I97" s="180" t="n">
        <v>10293.1928</v>
      </c>
      <c r="J97" s="180" t="n">
        <v>10293.1928</v>
      </c>
    </row>
    <row r="98" outlineLevel="1" ht="62.45" customFormat="1" customHeight="1" s="122">
      <c r="A98" s="176" t="n">
        <v>76</v>
      </c>
      <c r="B98" s="181" t="inlineStr">
        <is>
          <t>Прайс из СД ОП</t>
        </is>
      </c>
      <c r="C98" s="191" t="inlineStr">
        <is>
          <t>Электроконвектор со встроенным термостатом, мощность  0.5 кВт / Счет на оптату ООО МИРКЛИ №У48 076 от 02.03.2022</t>
        </is>
      </c>
      <c r="D98" s="194" t="inlineStr">
        <is>
          <t>шт</t>
        </is>
      </c>
      <c r="E98" s="192" t="n">
        <v>1</v>
      </c>
      <c r="F98" s="193">
        <f>ROUND(I98/Прил.10!$D$13,2)</f>
        <v/>
      </c>
      <c r="G98" s="66">
        <f>ROUND(E98*F98,2)</f>
        <v/>
      </c>
      <c r="H98" s="61" t="n">
        <v>0.0039384420691058</v>
      </c>
      <c r="I98" s="180" t="n">
        <v>4909.4676</v>
      </c>
      <c r="J98" s="180" t="n">
        <v>4909.4676</v>
      </c>
    </row>
    <row r="99" outlineLevel="1" ht="46.9" customFormat="1" customHeight="1" s="122">
      <c r="A99" s="176" t="n">
        <v>77</v>
      </c>
      <c r="B99" s="181" t="inlineStr">
        <is>
          <t>Прайс из СД ОП</t>
        </is>
      </c>
      <c r="C99" s="191" t="inlineStr">
        <is>
          <t>Термометр сопротивления ДТС314-Pt100.В3.50/2 (КП ООО "ГК Терм" №Т-1307 п.25)</t>
        </is>
      </c>
      <c r="D99" s="194" t="inlineStr">
        <is>
          <t>шт.</t>
        </is>
      </c>
      <c r="E99" s="192" t="n">
        <v>1</v>
      </c>
      <c r="F99" s="193">
        <f>ROUND(I99/Прил.10!$D$13,2)</f>
        <v/>
      </c>
      <c r="G99" s="66">
        <f>ROUND(E99*F99,2)</f>
        <v/>
      </c>
      <c r="H99" s="61" t="n">
        <v>0.0039161450212048</v>
      </c>
      <c r="I99" s="180" t="n">
        <v>4881.6732</v>
      </c>
      <c r="J99" s="180" t="n">
        <v>4881.6732</v>
      </c>
    </row>
    <row r="100" outlineLevel="1" ht="31.15" customFormat="1" customHeight="1" s="122">
      <c r="A100" s="176" t="n">
        <v>78</v>
      </c>
      <c r="B100" s="181" t="inlineStr">
        <is>
          <t>Прайс из СД ОП</t>
        </is>
      </c>
      <c r="C100" s="191" t="inlineStr">
        <is>
          <t>Датчик воды TSW01-10.0 (Счет ООО "ГК Терм" № 1619 п.3)</t>
        </is>
      </c>
      <c r="D100" s="194" t="inlineStr">
        <is>
          <t>шт.</t>
        </is>
      </c>
      <c r="E100" s="192" t="n">
        <v>1</v>
      </c>
      <c r="F100" s="193">
        <f>ROUND(I100/Прил.10!$D$13,2)</f>
        <v/>
      </c>
      <c r="G100" s="66">
        <f>ROUND(E100*F100,2)</f>
        <v/>
      </c>
      <c r="H100" s="61" t="n">
        <v>0.0037400284739328</v>
      </c>
      <c r="I100" s="180" t="n">
        <v>4662.135</v>
      </c>
      <c r="J100" s="180" t="n">
        <v>4662.135</v>
      </c>
    </row>
    <row r="101" outlineLevel="1" ht="31.15" customFormat="1" customHeight="1" s="122">
      <c r="A101" s="176" t="n">
        <v>79</v>
      </c>
      <c r="B101" s="181" t="inlineStr">
        <is>
          <t>62.1.02.22-0011</t>
        </is>
      </c>
      <c r="C101" s="191" t="inlineStr">
        <is>
          <t>Ящики, тип ЯТП-0.25, с трансформатором понижающим</t>
        </is>
      </c>
      <c r="D101" s="194" t="inlineStr">
        <is>
          <t>шт</t>
        </is>
      </c>
      <c r="E101" s="192" t="n">
        <v>1</v>
      </c>
      <c r="F101" s="66" t="n">
        <v>233.43</v>
      </c>
      <c r="G101" s="66">
        <f>ROUND(E101*F101,2)</f>
        <v/>
      </c>
      <c r="H101" s="61" t="n">
        <v>0.0011722522278216</v>
      </c>
      <c r="I101" s="180">
        <f>ROUND(F101*Прил.10!$D$13,2)</f>
        <v/>
      </c>
      <c r="J101" s="180" t="n">
        <v>1461.2718</v>
      </c>
    </row>
    <row r="102" outlineLevel="1" ht="31.15" customFormat="1" customHeight="1" s="122">
      <c r="A102" s="176" t="n">
        <v>80</v>
      </c>
      <c r="B102" s="181" t="inlineStr">
        <is>
          <t>Прайс из СД ОП</t>
        </is>
      </c>
      <c r="C102" s="191" t="inlineStr">
        <is>
          <t>Датчик температуры ST22 (Счет ООО "ГК Терм" № 1619 п.2)</t>
        </is>
      </c>
      <c r="D102" s="194" t="inlineStr">
        <is>
          <t>шт.</t>
        </is>
      </c>
      <c r="E102" s="192" t="n">
        <v>1</v>
      </c>
      <c r="F102" s="193">
        <f>ROUND(I102/Прил.10!$D$13,2)</f>
        <v/>
      </c>
      <c r="G102" s="66">
        <f>ROUND(E102*F102,2)</f>
        <v/>
      </c>
      <c r="H102" s="61" t="n">
        <v>0.00092713535663977</v>
      </c>
      <c r="I102" s="180" t="n">
        <v>1155.7212</v>
      </c>
      <c r="J102" s="180" t="n">
        <v>1155.7212</v>
      </c>
    </row>
    <row r="103" outlineLevel="1" ht="31.15" customFormat="1" customHeight="1" s="122">
      <c r="A103" s="176" t="n">
        <v>81</v>
      </c>
      <c r="B103" s="181" t="inlineStr">
        <is>
          <t>65.1.04.01-0005</t>
        </is>
      </c>
      <c r="C103" s="191" t="inlineStr">
        <is>
          <t>Счетчики холодной и горячей воды крыльчатые СВК-20-5</t>
        </is>
      </c>
      <c r="D103" s="194" t="inlineStr">
        <is>
          <t>шт</t>
        </is>
      </c>
      <c r="E103" s="192" t="n">
        <v>1</v>
      </c>
      <c r="F103" s="66" t="n">
        <v>123.15</v>
      </c>
      <c r="G103" s="66">
        <f>ROUND(E103*F103,2)</f>
        <v/>
      </c>
      <c r="H103" s="61" t="n">
        <v>0.00061844176779432</v>
      </c>
      <c r="I103" s="180">
        <f>ROUND(F103*Прил.10!$D$13,2)</f>
        <v/>
      </c>
      <c r="J103" s="180" t="n">
        <v>770.919</v>
      </c>
    </row>
    <row r="104" ht="15.6" customFormat="1" customHeight="1" s="122">
      <c r="A104" s="176" t="n"/>
      <c r="B104" s="181" t="n"/>
      <c r="C104" s="191" t="inlineStr">
        <is>
          <t>Итого прочее оборудование</t>
        </is>
      </c>
      <c r="D104" s="194" t="n"/>
      <c r="E104" s="192" t="n"/>
      <c r="F104" s="66" t="n"/>
      <c r="G104" s="66">
        <f>SUM(G94:G103)</f>
        <v/>
      </c>
      <c r="H104" s="61">
        <f>SUM(H94:H103)</f>
        <v/>
      </c>
      <c r="I104" s="180" t="n"/>
      <c r="J104" s="66">
        <f>SUM(J94:J103)</f>
        <v/>
      </c>
    </row>
    <row r="105" ht="15.6" customFormat="1" customHeight="1" s="122">
      <c r="A105" s="182" t="n"/>
      <c r="B105" s="182" t="n"/>
      <c r="C105" s="182" t="inlineStr">
        <is>
          <t>Итого по разделу «Оборудование»</t>
        </is>
      </c>
      <c r="D105" s="182" t="n"/>
      <c r="E105" s="182" t="n"/>
      <c r="F105" s="183" t="n"/>
      <c r="G105" s="183">
        <f>G93+G104</f>
        <v/>
      </c>
      <c r="H105" s="73">
        <f>H93+H104</f>
        <v/>
      </c>
      <c r="I105" s="183" t="n"/>
      <c r="J105" s="183">
        <f>J93+J104</f>
        <v/>
      </c>
    </row>
    <row r="106" ht="15.6" customFormat="1" customHeight="1" s="122">
      <c r="A106" s="182" t="n"/>
      <c r="B106" s="182" t="n"/>
      <c r="C106" s="182" t="inlineStr">
        <is>
          <t>в том числе технологическое оборудование</t>
        </is>
      </c>
      <c r="D106" s="182" t="n"/>
      <c r="E106" s="182" t="n"/>
      <c r="F106" s="183" t="n"/>
      <c r="G106" s="183">
        <f>G105</f>
        <v/>
      </c>
      <c r="H106" s="73">
        <f>H105</f>
        <v/>
      </c>
      <c r="I106" s="183" t="n"/>
      <c r="J106" s="183">
        <f>J105</f>
        <v/>
      </c>
    </row>
    <row r="107" ht="15.6" customFormat="1" customHeight="1" s="122">
      <c r="A107" s="175" t="n"/>
      <c r="B107" s="174" t="inlineStr">
        <is>
          <t>Материалы</t>
        </is>
      </c>
      <c r="C107" s="199" t="n"/>
      <c r="D107" s="199" t="n"/>
      <c r="E107" s="199" t="n"/>
      <c r="F107" s="199" t="n"/>
      <c r="G107" s="199" t="n"/>
      <c r="H107" s="200" t="n"/>
      <c r="I107" s="180" t="n"/>
      <c r="J107" s="180" t="n"/>
    </row>
    <row r="108" ht="15.6" customFormat="1" customHeight="1" s="122">
      <c r="A108" s="175" t="n"/>
      <c r="B108" s="175" t="inlineStr">
        <is>
          <t>Основные Материалы</t>
        </is>
      </c>
      <c r="C108" s="199" t="n"/>
      <c r="D108" s="199" t="n"/>
      <c r="E108" s="199" t="n"/>
      <c r="F108" s="199" t="n"/>
      <c r="G108" s="199" t="n"/>
      <c r="H108" s="200" t="n"/>
      <c r="I108" s="180" t="n"/>
      <c r="J108" s="180" t="n"/>
    </row>
    <row r="109" ht="62.45" customFormat="1" customHeight="1" s="122">
      <c r="A109" s="175" t="n">
        <v>82</v>
      </c>
      <c r="B109" s="181" t="inlineStr">
        <is>
          <t>12.2.05.05-0033</t>
        </is>
      </c>
      <c r="C109" s="191" t="inlineStr">
        <is>
          <t>Плиты минераловатные на синтетическом связующем Техно (ТУ 5762-043-17925162-2006), марки: ТЕХНОРУФ 60</t>
        </is>
      </c>
      <c r="D109" s="194" t="inlineStr">
        <is>
          <t>м3</t>
        </is>
      </c>
      <c r="E109" s="192" t="n">
        <v>37.08</v>
      </c>
      <c r="F109" s="66" t="n">
        <v>1177.32</v>
      </c>
      <c r="G109" s="66">
        <f>ROUND(E109*F109,2)</f>
        <v/>
      </c>
      <c r="H109" s="61">
        <f>G109/G524</f>
        <v/>
      </c>
      <c r="I109" s="180">
        <f>ROUND(F109*Прил.10!$D$12,2)</f>
        <v/>
      </c>
      <c r="J109" s="180">
        <f>ROUND(E109*I109,2)</f>
        <v/>
      </c>
    </row>
    <row r="110" ht="31.15" customFormat="1" customHeight="1" s="122">
      <c r="A110" s="175" t="n">
        <v>83</v>
      </c>
      <c r="B110" s="181" t="inlineStr">
        <is>
          <t>14.4.01.02-0101</t>
        </is>
      </c>
      <c r="C110" s="191" t="inlineStr">
        <is>
          <t>Грунтовка: акриловая глубокого проникновения "БИРСС Грунт КШ"</t>
        </is>
      </c>
      <c r="D110" s="194" t="inlineStr">
        <is>
          <t>т</t>
        </is>
      </c>
      <c r="E110" s="192" t="n">
        <v>3.624</v>
      </c>
      <c r="F110" s="66" t="n">
        <v>11225.81</v>
      </c>
      <c r="G110" s="66">
        <f>ROUND(E110*F110,2)</f>
        <v/>
      </c>
      <c r="H110" s="61">
        <f>G110/G524</f>
        <v/>
      </c>
      <c r="I110" s="180">
        <f>ROUND(F110*Прил.10!$D$12,2)</f>
        <v/>
      </c>
      <c r="J110" s="180">
        <f>ROUND(E110*I110,2)</f>
        <v/>
      </c>
    </row>
    <row r="111" ht="31.15" customFormat="1" customHeight="1" s="122">
      <c r="A111" s="175" t="n">
        <v>84</v>
      </c>
      <c r="B111" s="181" t="inlineStr">
        <is>
          <t>06.1.01.05-0015</t>
        </is>
      </c>
      <c r="C111" s="191" t="inlineStr">
        <is>
          <t>Кирпич керамический лицевой, размер 250х120х65 мм, марка 100</t>
        </is>
      </c>
      <c r="D111" s="194" t="inlineStr">
        <is>
          <t>1000 шт</t>
        </is>
      </c>
      <c r="E111" s="192" t="n">
        <v>18.9116</v>
      </c>
      <c r="F111" s="66" t="n">
        <v>1740.2</v>
      </c>
      <c r="G111" s="66">
        <f>ROUND(E111*F111,2)</f>
        <v/>
      </c>
      <c r="H111" s="61">
        <f>G111/G524</f>
        <v/>
      </c>
      <c r="I111" s="180">
        <f>ROUND(F111*Прил.10!$D$12,2)</f>
        <v/>
      </c>
      <c r="J111" s="180">
        <f>ROUND(E111*I111,2)</f>
        <v/>
      </c>
    </row>
    <row r="112" ht="62.45" customFormat="1" customHeight="1" s="122">
      <c r="A112" s="175" t="n">
        <v>85</v>
      </c>
      <c r="B112" s="181" t="inlineStr">
        <is>
          <t>14.2.02.03-0027</t>
        </is>
      </c>
      <c r="C112" s="191" t="inlineStr">
        <is>
          <t>Краска огнезащитная: органо-растворимая акриловая однокомпонентная АК-121 Defender M solvent (ТУ 2316-014-76044141-09)</t>
        </is>
      </c>
      <c r="D112" s="194" t="inlineStr">
        <is>
          <t>кг</t>
        </is>
      </c>
      <c r="E112" s="192" t="n">
        <v>381.2274</v>
      </c>
      <c r="F112" s="66" t="n">
        <v>82.03</v>
      </c>
      <c r="G112" s="66">
        <f>ROUND(E112*F112,2)</f>
        <v/>
      </c>
      <c r="H112" s="61">
        <f>G112/G524</f>
        <v/>
      </c>
      <c r="I112" s="180">
        <f>ROUND(F112*Прил.10!$D$12,2)</f>
        <v/>
      </c>
      <c r="J112" s="180">
        <f>ROUND(E112*I112,2)</f>
        <v/>
      </c>
    </row>
    <row r="113" ht="93.59999999999999" customFormat="1" customHeight="1" s="122">
      <c r="A113" s="175" t="n">
        <v>86</v>
      </c>
      <c r="B113" s="181" t="inlineStr">
        <is>
          <t>07.2.03.05-0001</t>
        </is>
      </c>
      <c r="C113" s="191" t="inlineStr">
        <is>
      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      </is>
      </c>
      <c r="D113" s="194" t="inlineStr">
        <is>
          <t>т</t>
        </is>
      </c>
      <c r="E113" s="192" t="n">
        <v>2.1063</v>
      </c>
      <c r="F113" s="66" t="n">
        <v>12202.25</v>
      </c>
      <c r="G113" s="66">
        <f>ROUND(E113*F113,2)</f>
        <v/>
      </c>
      <c r="H113" s="61">
        <f>G113/G524</f>
        <v/>
      </c>
      <c r="I113" s="180">
        <f>ROUND(F113*Прил.10!$D$12,2)</f>
        <v/>
      </c>
      <c r="J113" s="180">
        <f>ROUND(E113*I113,2)</f>
        <v/>
      </c>
    </row>
    <row r="114" ht="31.15" customFormat="1" customHeight="1" s="122">
      <c r="A114" s="175" t="n">
        <v>87</v>
      </c>
      <c r="B114" s="181" t="inlineStr">
        <is>
          <t>08.3.09.01-0019</t>
        </is>
      </c>
      <c r="C114" s="191" t="inlineStr">
        <is>
          <t>Профилированный лист оцинкованный: НС35-1000-0,5</t>
        </is>
      </c>
      <c r="D114" s="194" t="inlineStr">
        <is>
          <t>т</t>
        </is>
      </c>
      <c r="E114" s="192" t="n">
        <v>1.6</v>
      </c>
      <c r="F114" s="66" t="n">
        <v>11014.37</v>
      </c>
      <c r="G114" s="66">
        <f>ROUND(E114*F114,2)</f>
        <v/>
      </c>
      <c r="H114" s="61">
        <f>G114/G524</f>
        <v/>
      </c>
      <c r="I114" s="180">
        <f>ROUND(F114*Прил.10!$D$12,2)</f>
        <v/>
      </c>
      <c r="J114" s="180">
        <f>ROUND(E114*I114,2)</f>
        <v/>
      </c>
    </row>
    <row r="115" ht="46.9" customFormat="1" customHeight="1" s="122">
      <c r="A115" s="175" t="n">
        <v>88</v>
      </c>
      <c r="B115" s="181" t="inlineStr">
        <is>
          <t>05.1.06.04-1259</t>
        </is>
      </c>
      <c r="C115" s="191" t="inlineStr">
        <is>
          <t>Плиты перекрытия железобетонные 8П 4218-2-1э, бетон B25, объем 1,04 м3, расход арматуры 85,52 кг</t>
        </is>
      </c>
      <c r="D115" s="194" t="inlineStr">
        <is>
          <t>шт</t>
        </is>
      </c>
      <c r="E115" s="192" t="n">
        <v>4</v>
      </c>
      <c r="F115" s="66" t="n">
        <v>4352.49</v>
      </c>
      <c r="G115" s="66">
        <f>ROUND(E115*F115,2)</f>
        <v/>
      </c>
      <c r="H115" s="61">
        <f>G115/G524</f>
        <v/>
      </c>
      <c r="I115" s="180">
        <f>ROUND(F115*Прил.10!$D$12,2)</f>
        <v/>
      </c>
      <c r="J115" s="180">
        <f>ROUND(E115*I115,2)</f>
        <v/>
      </c>
    </row>
    <row r="116" ht="46.9" customFormat="1" customHeight="1" s="122">
      <c r="A116" s="175" t="n">
        <v>89</v>
      </c>
      <c r="B116" s="181" t="inlineStr">
        <is>
          <t>Прайс из СД ОП</t>
        </is>
      </c>
      <c r="C116" s="191" t="inlineStr">
        <is>
          <t>Саморегулирующаяся электрическая нагревательная лента TERM-LYUF (КП ООО "ГК Терм" №Т-1307 п.2)</t>
        </is>
      </c>
      <c r="D116" s="194" t="inlineStr">
        <is>
          <t>м</t>
        </is>
      </c>
      <c r="E116" s="192" t="n">
        <v>69</v>
      </c>
      <c r="F116" s="193" t="n">
        <v>231.15</v>
      </c>
      <c r="G116" s="66">
        <f>ROUND(E116*F116,2)</f>
        <v/>
      </c>
      <c r="H116" s="61">
        <f>G116/G524</f>
        <v/>
      </c>
      <c r="I116" s="180">
        <f>ROUND(F116*Прил.10!$D$12,2)</f>
        <v/>
      </c>
      <c r="J116" s="180">
        <f>ROUND(E116*I116,2)</f>
        <v/>
      </c>
    </row>
    <row r="117" ht="109.15" customFormat="1" customHeight="1" s="122">
      <c r="A117" s="175" t="n">
        <v>90</v>
      </c>
      <c r="B117" s="181" t="inlineStr">
        <is>
          <t>Прайс из СД ОП</t>
        </is>
      </c>
      <c r="C117" s="191" t="inlineStr">
        <is>
      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      </is>
      </c>
      <c r="D117" s="194" t="inlineStr">
        <is>
          <t>шт</t>
        </is>
      </c>
      <c r="E117" s="192" t="n">
        <v>1</v>
      </c>
      <c r="F117" s="193" t="n">
        <v>14865.02</v>
      </c>
      <c r="G117" s="66">
        <f>ROUND(E117*F117,2)</f>
        <v/>
      </c>
      <c r="H117" s="61">
        <f>G117/G524</f>
        <v/>
      </c>
      <c r="I117" s="180">
        <f>ROUND(F117*Прил.10!$D$12,2)</f>
        <v/>
      </c>
      <c r="J117" s="180">
        <f>ROUND(E117*I117,2)</f>
        <v/>
      </c>
    </row>
    <row r="118" ht="46.9" customFormat="1" customHeight="1" s="122">
      <c r="A118" s="175" t="n">
        <v>91</v>
      </c>
      <c r="B118" s="181" t="inlineStr">
        <is>
          <t>07.1.01.02-0003</t>
        </is>
      </c>
      <c r="C118" s="191" t="inlineStr">
        <is>
          <t>Блоки дверные марки ДЗР-РС-1, размер 980х2080 мм, толщина свинцового листа 3 мм</t>
        </is>
      </c>
      <c r="D118" s="194" t="inlineStr">
        <is>
          <t>шт</t>
        </is>
      </c>
      <c r="E118" s="192" t="n">
        <v>1</v>
      </c>
      <c r="F118" s="66" t="n">
        <v>12925.27</v>
      </c>
      <c r="G118" s="66">
        <f>ROUND(E118*F118,2)</f>
        <v/>
      </c>
      <c r="H118" s="61">
        <f>G118/G524</f>
        <v/>
      </c>
      <c r="I118" s="180">
        <f>ROUND(F118*Прил.10!$D$12,2)</f>
        <v/>
      </c>
      <c r="J118" s="180">
        <f>ROUND(E118*I118,2)</f>
        <v/>
      </c>
    </row>
    <row r="119" ht="62.45" customFormat="1" customHeight="1" s="122">
      <c r="A119" s="175" t="n">
        <v>92</v>
      </c>
      <c r="B119" s="181" t="inlineStr">
        <is>
          <t>07.1.01.01-0025</t>
        </is>
      </c>
      <c r="C119" s="191" t="inlineStr">
        <is>
          <t>Дверь противопожарная металлическая: остекленная двупольная ДПМО-02/60, размером 1500х2100 мм</t>
        </is>
      </c>
      <c r="D119" s="194" t="inlineStr">
        <is>
          <t>шт</t>
        </is>
      </c>
      <c r="E119" s="192" t="n">
        <v>2</v>
      </c>
      <c r="F119" s="66" t="n">
        <v>6025.88</v>
      </c>
      <c r="G119" s="66">
        <f>ROUND(E119*F119,2)</f>
        <v/>
      </c>
      <c r="H119" s="61">
        <f>G119/G524</f>
        <v/>
      </c>
      <c r="I119" s="180">
        <f>ROUND(F119*Прил.10!$D$12,2)</f>
        <v/>
      </c>
      <c r="J119" s="180">
        <f>ROUND(E119*I119,2)</f>
        <v/>
      </c>
    </row>
    <row r="120" ht="93.59999999999999" customFormat="1" customHeight="1" s="122">
      <c r="A120" s="175" t="n">
        <v>93</v>
      </c>
      <c r="B120" s="181" t="inlineStr">
        <is>
          <t>11.2.02.01-0034</t>
        </is>
      </c>
      <c r="C120" s="191" t="inlineStr">
        <is>
      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      </is>
      </c>
      <c r="D120" s="194" t="inlineStr">
        <is>
          <t>м2</t>
        </is>
      </c>
      <c r="E120" s="192" t="n">
        <v>5.04</v>
      </c>
      <c r="F120" s="66" t="n">
        <v>2314.17</v>
      </c>
      <c r="G120" s="66">
        <f>ROUND(E120*F120,2)</f>
        <v/>
      </c>
      <c r="H120" s="61">
        <f>G120/G524</f>
        <v/>
      </c>
      <c r="I120" s="180">
        <f>ROUND(F120*Прил.10!$D$12,2)</f>
        <v/>
      </c>
      <c r="J120" s="180">
        <f>ROUND(E120*I120,2)</f>
        <v/>
      </c>
    </row>
    <row r="121" ht="31.15" customFormat="1" customHeight="1" s="122">
      <c r="A121" s="175" t="n">
        <v>94</v>
      </c>
      <c r="B121" s="181" t="inlineStr">
        <is>
          <t>12.2.05.09-0004</t>
        </is>
      </c>
      <c r="C121" s="191" t="inlineStr">
        <is>
          <t>Пенополистирол экструдированный ТЕХНОНИКОЛЬ XPS 30-200 Стандарт</t>
        </is>
      </c>
      <c r="D121" s="194" t="inlineStr">
        <is>
          <t>м3</t>
        </is>
      </c>
      <c r="E121" s="192" t="n">
        <v>7.96</v>
      </c>
      <c r="F121" s="66" t="n">
        <v>1418.41</v>
      </c>
      <c r="G121" s="66">
        <f>ROUND(E121*F121,2)</f>
        <v/>
      </c>
      <c r="H121" s="61">
        <f>G121/G524</f>
        <v/>
      </c>
      <c r="I121" s="180">
        <f>ROUND(F121*Прил.10!$D$12,2)</f>
        <v/>
      </c>
      <c r="J121" s="180">
        <f>ROUND(E121*I121,2)</f>
        <v/>
      </c>
    </row>
    <row r="122" ht="46.9" customFormat="1" customHeight="1" s="122">
      <c r="A122" s="175" t="n">
        <v>95</v>
      </c>
      <c r="B122" s="181" t="inlineStr">
        <is>
          <t>19.3.01.06-0207</t>
        </is>
      </c>
      <c r="C122" s="191" t="inlineStr">
        <is>
          <t>Клапаны воздушные утепленные под электропривод КВУ, размер 2400х1400 мм</t>
        </is>
      </c>
      <c r="D122" s="194" t="inlineStr">
        <is>
          <t>шт</t>
        </is>
      </c>
      <c r="E122" s="192" t="n">
        <v>2</v>
      </c>
      <c r="F122" s="66" t="n">
        <v>5053.96</v>
      </c>
      <c r="G122" s="66">
        <f>ROUND(E122*F122,2)</f>
        <v/>
      </c>
      <c r="H122" s="61">
        <f>G122/G524</f>
        <v/>
      </c>
      <c r="I122" s="180">
        <f>ROUND(F122*Прил.10!$D$12,2)</f>
        <v/>
      </c>
      <c r="J122" s="180">
        <f>ROUND(E122*I122,2)</f>
        <v/>
      </c>
    </row>
    <row r="123" ht="62.45" customFormat="1" customHeight="1" s="122">
      <c r="A123" s="175" t="n">
        <v>96</v>
      </c>
      <c r="B123" s="181" t="inlineStr">
        <is>
          <t>09.4.03.05-1024</t>
        </is>
      </c>
      <c r="C123" s="191" t="inlineStr">
        <is>
          <t>Блок оконный из алюминиевого профиля комбинированного с однокамерным стеклопакетом, площадь 1,5-2,7 м2</t>
        </is>
      </c>
      <c r="D123" s="194" t="inlineStr">
        <is>
          <t>м2</t>
        </is>
      </c>
      <c r="E123" s="192" t="n">
        <v>7.2</v>
      </c>
      <c r="F123" s="66" t="n">
        <v>1301.55</v>
      </c>
      <c r="G123" s="66">
        <f>ROUND(E123*F123,2)</f>
        <v/>
      </c>
      <c r="H123" s="61">
        <f>G123/G524</f>
        <v/>
      </c>
      <c r="I123" s="180">
        <f>ROUND(F123*Прил.10!$D$12,2)</f>
        <v/>
      </c>
      <c r="J123" s="180">
        <f>ROUND(E123*I123,2)</f>
        <v/>
      </c>
    </row>
    <row r="124" ht="46.9" customFormat="1" customHeight="1" s="122">
      <c r="A124" s="175" t="n">
        <v>97</v>
      </c>
      <c r="B124" s="181" t="inlineStr">
        <is>
          <t>20.3.03.07-0097</t>
        </is>
      </c>
      <c r="C124" s="191" t="inlineStr">
        <is>
          <t>Светильник потолочный GM: A80-32-62-CM-40-L00-V с декоративной накладкой</t>
        </is>
      </c>
      <c r="D124" s="194" t="inlineStr">
        <is>
          <t>шт</t>
        </is>
      </c>
      <c r="E124" s="192" t="n">
        <v>7</v>
      </c>
      <c r="F124" s="66" t="n">
        <v>1295.59</v>
      </c>
      <c r="G124" s="66">
        <f>ROUND(E124*F124,2)</f>
        <v/>
      </c>
      <c r="H124" s="61">
        <f>G124/G524</f>
        <v/>
      </c>
      <c r="I124" s="180">
        <f>ROUND(F124*Прил.10!$D$12,2)</f>
        <v/>
      </c>
      <c r="J124" s="180">
        <f>ROUND(E124*I124,2)</f>
        <v/>
      </c>
    </row>
    <row r="125" ht="31.15" customFormat="1" customHeight="1" s="122">
      <c r="A125" s="175" t="n">
        <v>98</v>
      </c>
      <c r="B125" s="181" t="inlineStr">
        <is>
          <t>20.3.03.07-0104</t>
        </is>
      </c>
      <c r="C125" s="191" t="inlineStr">
        <is>
          <t>Светильник промышленный GM: C70-28-56-CG-65-Lxx-T (1 модуль)</t>
        </is>
      </c>
      <c r="D125" s="194" t="inlineStr">
        <is>
          <t>шт</t>
        </is>
      </c>
      <c r="E125" s="192" t="n">
        <v>4</v>
      </c>
      <c r="F125" s="66" t="n">
        <v>1865.55</v>
      </c>
      <c r="G125" s="66">
        <f>ROUND(E125*F125,2)</f>
        <v/>
      </c>
      <c r="H125" s="61">
        <f>G125/G524</f>
        <v/>
      </c>
      <c r="I125" s="180">
        <f>ROUND(F125*Прил.10!$D$12,2)</f>
        <v/>
      </c>
      <c r="J125" s="180">
        <f>ROUND(E125*I125,2)</f>
        <v/>
      </c>
    </row>
    <row r="126" ht="15.6" customFormat="1" customHeight="1" s="122">
      <c r="A126" s="175" t="n">
        <v>99</v>
      </c>
      <c r="B126" s="181" t="inlineStr">
        <is>
          <t>20.5.04.11-0021</t>
        </is>
      </c>
      <c r="C126" s="191" t="inlineStr">
        <is>
          <t>Зажимы (Зажим крепежный РС.50/2)</t>
        </is>
      </c>
      <c r="D126" s="194" t="inlineStr">
        <is>
          <t>100 шт</t>
        </is>
      </c>
      <c r="E126" s="192" t="n">
        <v>4</v>
      </c>
      <c r="F126" s="66" t="n">
        <v>1776</v>
      </c>
      <c r="G126" s="66">
        <f>ROUND(E126*F126,2)</f>
        <v/>
      </c>
      <c r="H126" s="61">
        <f>G126/G524</f>
        <v/>
      </c>
      <c r="I126" s="180">
        <f>ROUND(F126*Прил.10!$D$12,2)</f>
        <v/>
      </c>
      <c r="J126" s="180">
        <f>ROUND(E126*I126,2)</f>
        <v/>
      </c>
    </row>
    <row r="127" ht="15.6" customFormat="1" customHeight="1" s="122">
      <c r="A127" s="175" t="n">
        <v>100</v>
      </c>
      <c r="B127" s="181" t="inlineStr">
        <is>
          <t>12.1.03.02-0001</t>
        </is>
      </c>
      <c r="C127" s="191" t="inlineStr">
        <is>
          <t>Металлочерепица «Монтеррей»</t>
        </is>
      </c>
      <c r="D127" s="194" t="inlineStr">
        <is>
          <t>м2</t>
        </is>
      </c>
      <c r="E127" s="192" t="n">
        <v>99.72280000000001</v>
      </c>
      <c r="F127" s="66" t="n">
        <v>70.5</v>
      </c>
      <c r="G127" s="66">
        <f>ROUND(E127*F127,2)</f>
        <v/>
      </c>
      <c r="H127" s="61">
        <f>G127/G524</f>
        <v/>
      </c>
      <c r="I127" s="180">
        <f>ROUND(F127*Прил.10!$D$12,2)</f>
        <v/>
      </c>
      <c r="J127" s="180">
        <f>ROUND(E127*I127,2)</f>
        <v/>
      </c>
    </row>
    <row r="128" ht="78" customFormat="1" customHeight="1" s="122">
      <c r="A128" s="175" t="n">
        <v>101</v>
      </c>
      <c r="B128" s="181" t="inlineStr">
        <is>
          <t>01.6.01.04-0013</t>
        </is>
      </c>
      <c r="C128" s="191" t="inlineStr">
        <is>
          <t>Панели отделочные гипсокартонные с лицевой поверхностью из поливинилхлоридной пленки декоративного типа ПДО или ПДСО толщиной 16 мм</t>
        </is>
      </c>
      <c r="D128" s="194" t="inlineStr">
        <is>
          <t>м2</t>
        </is>
      </c>
      <c r="E128" s="192" t="n">
        <v>71.06084</v>
      </c>
      <c r="F128" s="66" t="n">
        <v>91.36</v>
      </c>
      <c r="G128" s="66">
        <f>ROUND(E128*F128,2)</f>
        <v/>
      </c>
      <c r="H128" s="61">
        <f>G128/G524</f>
        <v/>
      </c>
      <c r="I128" s="180">
        <f>ROUND(F128*Прил.10!$D$12,2)</f>
        <v/>
      </c>
      <c r="J128" s="180">
        <f>ROUND(E128*I128,2)</f>
        <v/>
      </c>
    </row>
    <row r="129" ht="78" customFormat="1" customHeight="1" s="122">
      <c r="A129" s="175" t="n">
        <v>102</v>
      </c>
      <c r="B129" s="181" t="inlineStr">
        <is>
          <t>20.2.04.01-0034</t>
        </is>
      </c>
      <c r="C129" s="191" t="inlineStr">
        <is>
          <t>Короб кабельный блочный сварной двухканальный плоский угловой с поворотом на 45 °, сейсмостойкий ККБ-2УГП-0,2/0,5, горячеоцинкованный</t>
        </is>
      </c>
      <c r="D129" s="194" t="inlineStr">
        <is>
          <t>шт</t>
        </is>
      </c>
      <c r="E129" s="192" t="n">
        <v>10</v>
      </c>
      <c r="F129" s="66" t="n">
        <v>573.63</v>
      </c>
      <c r="G129" s="66">
        <f>ROUND(E129*F129,2)</f>
        <v/>
      </c>
      <c r="H129" s="61">
        <f>G129/G524</f>
        <v/>
      </c>
      <c r="I129" s="180">
        <f>ROUND(F129*Прил.10!$D$12,2)</f>
        <v/>
      </c>
      <c r="J129" s="180">
        <f>ROUND(E129*I129,2)</f>
        <v/>
      </c>
    </row>
    <row r="130" ht="62.45" customFormat="1" customHeight="1" s="122">
      <c r="A130" s="175" t="n">
        <v>103</v>
      </c>
      <c r="B130" s="181" t="inlineStr">
        <is>
          <t>05.2.02.01-0049</t>
        </is>
      </c>
      <c r="C130" s="191" t="inlineStr">
        <is>
          <t>Блоки бетонные для стен подвалов полнотелые ФБС12-6-6-Т, бетон B7,5 (М100, объем 0,398 м3, расход арматуры 1,46 кг</t>
        </is>
      </c>
      <c r="D130" s="194" t="inlineStr">
        <is>
          <t>шт</t>
        </is>
      </c>
      <c r="E130" s="192" t="n">
        <v>20</v>
      </c>
      <c r="F130" s="66" t="n">
        <v>238.8</v>
      </c>
      <c r="G130" s="66">
        <f>ROUND(E130*F130,2)</f>
        <v/>
      </c>
      <c r="H130" s="61">
        <f>G130/G524</f>
        <v/>
      </c>
      <c r="I130" s="180">
        <f>ROUND(F130*Прил.10!$D$12,2)</f>
        <v/>
      </c>
      <c r="J130" s="180">
        <f>ROUND(E130*I130,2)</f>
        <v/>
      </c>
    </row>
    <row r="131" ht="62.45" customFormat="1" customHeight="1" s="122">
      <c r="A131" s="175" t="n">
        <v>104</v>
      </c>
      <c r="B131" s="181" t="inlineStr">
        <is>
          <t>24.3.04.02-0042</t>
        </is>
      </c>
      <c r="C131" s="191" t="inlineStr">
        <is>
          <t>Трубы гибкие полимерная двухтрубные теплоизолированные, номинальное давление 6 МПа, диаметр 110 мм (32+32) мм</t>
        </is>
      </c>
      <c r="D131" s="194" t="inlineStr">
        <is>
          <t>м</t>
        </is>
      </c>
      <c r="E131" s="192" t="n">
        <v>6</v>
      </c>
      <c r="F131" s="66" t="n">
        <v>625.2</v>
      </c>
      <c r="G131" s="66">
        <f>ROUND(E131*F131,2)</f>
        <v/>
      </c>
      <c r="H131" s="61">
        <f>G131/G524</f>
        <v/>
      </c>
      <c r="I131" s="180">
        <f>ROUND(F131*Прил.10!$D$12,2)</f>
        <v/>
      </c>
      <c r="J131" s="180">
        <f>ROUND(E131*I131,2)</f>
        <v/>
      </c>
    </row>
    <row r="132" ht="93.59999999999999" customFormat="1" customHeight="1" s="122">
      <c r="A132" s="175" t="n">
        <v>105</v>
      </c>
      <c r="B132" s="181" t="inlineStr">
        <is>
          <t>07.2.07.12-0006</t>
        </is>
      </c>
      <c r="C132" s="191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32" s="194" t="inlineStr">
        <is>
          <t>т</t>
        </is>
      </c>
      <c r="E132" s="192" t="n">
        <v>0.3033</v>
      </c>
      <c r="F132" s="66" t="n">
        <v>10045</v>
      </c>
      <c r="G132" s="66">
        <f>ROUND(E132*F132,2)</f>
        <v/>
      </c>
      <c r="H132" s="61">
        <f>G132/G524</f>
        <v/>
      </c>
      <c r="I132" s="180">
        <f>ROUND(F132*Прил.10!$D$12,2)</f>
        <v/>
      </c>
      <c r="J132" s="180">
        <f>ROUND(E132*I132,2)</f>
        <v/>
      </c>
    </row>
    <row r="133" ht="78" customFormat="1" customHeight="1" s="122">
      <c r="A133" s="175" t="n">
        <v>106</v>
      </c>
      <c r="B133" s="181" t="inlineStr">
        <is>
          <t>07.2.07.12-0004</t>
        </is>
      </c>
      <c r="C133" s="191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D133" s="194" t="inlineStr">
        <is>
          <t>т</t>
        </is>
      </c>
      <c r="E133" s="192" t="n">
        <v>0.3805</v>
      </c>
      <c r="F133" s="66" t="n">
        <v>7980</v>
      </c>
      <c r="G133" s="66">
        <f>ROUND(E133*F133,2)</f>
        <v/>
      </c>
      <c r="H133" s="61">
        <f>G133/G524</f>
        <v/>
      </c>
      <c r="I133" s="180">
        <f>ROUND(F133*Прил.10!$D$12,2)</f>
        <v/>
      </c>
      <c r="J133" s="180">
        <f>ROUND(E133*I133,2)</f>
        <v/>
      </c>
    </row>
    <row r="134" ht="31.15" customFormat="1" customHeight="1" s="122">
      <c r="A134" s="175" t="n">
        <v>107</v>
      </c>
      <c r="B134" s="181" t="inlineStr">
        <is>
          <t>08.4.02.06-0003</t>
        </is>
      </c>
      <c r="C134" s="191" t="inlineStr">
        <is>
          <t>Сетка сварная из холоднотянутой проволоки 4-5 мм</t>
        </is>
      </c>
      <c r="D134" s="194" t="inlineStr">
        <is>
          <t>т</t>
        </is>
      </c>
      <c r="E134" s="192" t="n">
        <v>0.33845</v>
      </c>
      <c r="F134" s="66" t="n">
        <v>8780.09</v>
      </c>
      <c r="G134" s="66">
        <f>ROUND(E134*F134,2)</f>
        <v/>
      </c>
      <c r="H134" s="61">
        <f>G134/G524</f>
        <v/>
      </c>
      <c r="I134" s="180">
        <f>ROUND(F134*Прил.10!$D$12,2)</f>
        <v/>
      </c>
      <c r="J134" s="180">
        <f>ROUND(E134*I134,2)</f>
        <v/>
      </c>
    </row>
    <row r="135" ht="31.15" customFormat="1" customHeight="1" s="122">
      <c r="A135" s="175" t="n">
        <v>108</v>
      </c>
      <c r="B135" s="181" t="inlineStr">
        <is>
          <t>02.2.05.04-1697</t>
        </is>
      </c>
      <c r="C135" s="191" t="inlineStr">
        <is>
          <t>Щебень М 800, фракция 10-20 мм, группа 2</t>
        </is>
      </c>
      <c r="D135" s="194" t="inlineStr">
        <is>
          <t>м3</t>
        </is>
      </c>
      <c r="E135" s="192" t="n">
        <v>15.53952</v>
      </c>
      <c r="F135" s="66" t="n">
        <v>185.49</v>
      </c>
      <c r="G135" s="66">
        <f>ROUND(E135*F135,2)</f>
        <v/>
      </c>
      <c r="H135" s="61">
        <f>G135/G524</f>
        <v/>
      </c>
      <c r="I135" s="180">
        <f>ROUND(F135*Прил.10!$D$12,2)</f>
        <v/>
      </c>
      <c r="J135" s="180">
        <f>ROUND(E135*I135,2)</f>
        <v/>
      </c>
    </row>
    <row r="136" ht="31.15" customFormat="1" customHeight="1" s="122">
      <c r="A136" s="175" t="n">
        <v>109</v>
      </c>
      <c r="B136" s="181" t="inlineStr">
        <is>
          <t>21.1.06.09-0152</t>
        </is>
      </c>
      <c r="C136" s="191" t="inlineStr">
        <is>
          <t>Кабель силовой с медными жилами ВВГнг(A)-LS 3х2,5-660</t>
        </is>
      </c>
      <c r="D136" s="194" t="inlineStr">
        <is>
          <t>1000 м</t>
        </is>
      </c>
      <c r="E136" s="192" t="n">
        <v>0.3672</v>
      </c>
      <c r="F136" s="66" t="n">
        <v>6920.41</v>
      </c>
      <c r="G136" s="66">
        <f>ROUND(E136*F136,2)</f>
        <v/>
      </c>
      <c r="H136" s="61">
        <f>G136/G524</f>
        <v/>
      </c>
      <c r="I136" s="180">
        <f>ROUND(F136*Прил.10!$D$12,2)</f>
        <v/>
      </c>
      <c r="J136" s="180">
        <f>ROUND(E136*I136,2)</f>
        <v/>
      </c>
    </row>
    <row r="137" ht="46.9" customFormat="1" customHeight="1" s="122">
      <c r="A137" s="175" t="n">
        <v>110</v>
      </c>
      <c r="B137" s="181" t="inlineStr">
        <is>
          <t>04.3.02.01-0606</t>
        </is>
      </c>
      <c r="C137" s="191" t="inlineStr">
        <is>
          <t>Смеси сухие цементные самовыравнивающиеся, толщина 5-10 мм, класс B15 (М200)</t>
        </is>
      </c>
      <c r="D137" s="194" t="inlineStr">
        <is>
          <t>т</t>
        </is>
      </c>
      <c r="E137" s="192" t="n">
        <v>0.73386</v>
      </c>
      <c r="F137" s="66" t="n">
        <v>3233.63</v>
      </c>
      <c r="G137" s="66">
        <f>ROUND(E137*F137,2)</f>
        <v/>
      </c>
      <c r="H137" s="61">
        <f>G137/G524</f>
        <v/>
      </c>
      <c r="I137" s="180">
        <f>ROUND(F137*Прил.10!$D$12,2)</f>
        <v/>
      </c>
      <c r="J137" s="180">
        <f>ROUND(E137*I137,2)</f>
        <v/>
      </c>
    </row>
    <row r="138" ht="46.9" customFormat="1" customHeight="1" s="122">
      <c r="A138" s="175" t="n">
        <v>111</v>
      </c>
      <c r="B138" s="181" t="inlineStr">
        <is>
          <t>03.2.01.05-0001</t>
        </is>
      </c>
      <c r="C138" s="191" t="inlineStr">
        <is>
          <t>Шлакопортландцемент общестроительного и специального назначения М300 ШПЦ (ЦЕМ III 22,5)</t>
        </is>
      </c>
      <c r="D138" s="194" t="inlineStr">
        <is>
          <t>т</t>
        </is>
      </c>
      <c r="E138" s="192" t="n">
        <v>6.6397384</v>
      </c>
      <c r="F138" s="66" t="n">
        <v>313</v>
      </c>
      <c r="G138" s="66">
        <f>ROUND(E138*F138,2)</f>
        <v/>
      </c>
      <c r="H138" s="61">
        <f>G138/G524</f>
        <v/>
      </c>
      <c r="I138" s="180">
        <f>ROUND(F138*Прил.10!$D$12,2)</f>
        <v/>
      </c>
      <c r="J138" s="180">
        <f>ROUND(E138*I138,2)</f>
        <v/>
      </c>
    </row>
    <row r="139" ht="15.6" customFormat="1" customHeight="1" s="122">
      <c r="A139" s="175" t="n">
        <v>112</v>
      </c>
      <c r="B139" s="181" t="inlineStr">
        <is>
          <t>08.4.02.04-0001</t>
        </is>
      </c>
      <c r="C139" s="191" t="inlineStr">
        <is>
          <t>Каркасы металлические</t>
        </is>
      </c>
      <c r="D139" s="194" t="inlineStr">
        <is>
          <t>т</t>
        </is>
      </c>
      <c r="E139" s="192" t="n">
        <v>0.2202</v>
      </c>
      <c r="F139" s="66" t="n">
        <v>8200</v>
      </c>
      <c r="G139" s="66">
        <f>ROUND(E139*F139,2)</f>
        <v/>
      </c>
      <c r="H139" s="61">
        <f>G139/G524</f>
        <v/>
      </c>
      <c r="I139" s="180">
        <f>ROUND(F139*Прил.10!$D$12,2)</f>
        <v/>
      </c>
      <c r="J139" s="180">
        <f>ROUND(E139*I139,2)</f>
        <v/>
      </c>
    </row>
    <row r="140" ht="31.15" customFormat="1" customHeight="1" s="122">
      <c r="A140" s="175" t="n">
        <v>113</v>
      </c>
      <c r="B140" s="181" t="inlineStr">
        <is>
          <t>19.2.03.09-0051</t>
        </is>
      </c>
      <c r="C140" s="191" t="inlineStr">
        <is>
          <t>Решетки раздвижные, металлические, размер уголка 20х20 мм</t>
        </is>
      </c>
      <c r="D140" s="194" t="inlineStr">
        <is>
          <t>м2</t>
        </is>
      </c>
      <c r="E140" s="192" t="n">
        <v>7.2</v>
      </c>
      <c r="F140" s="66" t="n">
        <v>244.79</v>
      </c>
      <c r="G140" s="66">
        <f>ROUND(E140*F140,2)</f>
        <v/>
      </c>
      <c r="H140" s="61">
        <f>G140/G524</f>
        <v/>
      </c>
      <c r="I140" s="180">
        <f>ROUND(F140*Прил.10!$D$12,2)</f>
        <v/>
      </c>
      <c r="J140" s="180">
        <f>ROUND(E140*I140,2)</f>
        <v/>
      </c>
    </row>
    <row r="141" ht="78" customFormat="1" customHeight="1" s="122">
      <c r="A141" s="175" t="n">
        <v>114</v>
      </c>
      <c r="B141" s="181" t="inlineStr">
        <is>
          <t>12.1.01.05-0031</t>
        </is>
      </c>
      <c r="C141" s="191" t="inlineStr">
        <is>
          <t>Планка снегозадержателя металлическая для металлочерепичной кровли, окрашенная, размер 95х65 мм, длина 2000 мм</t>
        </is>
      </c>
      <c r="D141" s="194" t="inlineStr">
        <is>
          <t>шт</t>
        </is>
      </c>
      <c r="E141" s="192" t="n">
        <v>12</v>
      </c>
      <c r="F141" s="66" t="n">
        <v>144.34</v>
      </c>
      <c r="G141" s="66">
        <f>ROUND(E141*F141,2)</f>
        <v/>
      </c>
      <c r="H141" s="61">
        <f>G141/G524</f>
        <v/>
      </c>
      <c r="I141" s="180">
        <f>ROUND(F141*Прил.10!$D$12,2)</f>
        <v/>
      </c>
      <c r="J141" s="180">
        <f>ROUND(E141*I141,2)</f>
        <v/>
      </c>
    </row>
    <row r="142" ht="62.45" customFormat="1" customHeight="1" s="122">
      <c r="A142" s="175" t="n">
        <v>115</v>
      </c>
      <c r="B142" s="181" t="inlineStr">
        <is>
          <t>07.1.03.05-0011</t>
        </is>
      </c>
      <c r="C142" s="19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142" s="194" t="inlineStr">
        <is>
          <t>т</t>
        </is>
      </c>
      <c r="E142" s="192" t="n">
        <v>0.1296</v>
      </c>
      <c r="F142" s="66" t="n">
        <v>12877.24</v>
      </c>
      <c r="G142" s="66">
        <f>ROUND(E142*F142,2)</f>
        <v/>
      </c>
      <c r="H142" s="61">
        <f>G142/G524</f>
        <v/>
      </c>
      <c r="I142" s="180">
        <f>ROUND(F142*Прил.10!$D$12,2)</f>
        <v/>
      </c>
      <c r="J142" s="180">
        <f>ROUND(E142*I142,2)</f>
        <v/>
      </c>
    </row>
    <row r="143" ht="31.15" customFormat="1" customHeight="1" s="122">
      <c r="A143" s="175" t="n">
        <v>116</v>
      </c>
      <c r="B143" s="181" t="inlineStr">
        <is>
          <t>Прайс из СД ОП</t>
        </is>
      </c>
      <c r="C143" s="191" t="inlineStr">
        <is>
          <t>Скоба BML-10 BML1007HDZ (КП ООО "Энергопром" № 00284662 п.105)</t>
        </is>
      </c>
      <c r="D143" s="194" t="inlineStr">
        <is>
          <t>шт.</t>
        </is>
      </c>
      <c r="E143" s="192" t="n">
        <v>11</v>
      </c>
      <c r="F143" s="193" t="n">
        <v>150.26</v>
      </c>
      <c r="G143" s="66">
        <f>ROUND(E143*F143,2)</f>
        <v/>
      </c>
      <c r="H143" s="61">
        <f>G143/G524</f>
        <v/>
      </c>
      <c r="I143" s="180">
        <f>ROUND(F143*Прил.10!$D$12,2)</f>
        <v/>
      </c>
      <c r="J143" s="180">
        <f>ROUND(E143*I143,2)</f>
        <v/>
      </c>
    </row>
    <row r="144" ht="31.15" customFormat="1" customHeight="1" s="122">
      <c r="A144" s="175" t="n">
        <v>117</v>
      </c>
      <c r="B144" s="181" t="inlineStr">
        <is>
          <t>01.6.04.02-0011</t>
        </is>
      </c>
      <c r="C144" s="191" t="inlineStr">
        <is>
          <t>Панели потолочные с комплектующими</t>
        </is>
      </c>
      <c r="D144" s="194" t="inlineStr">
        <is>
          <t>м2</t>
        </is>
      </c>
      <c r="E144" s="192" t="n">
        <v>30.1996</v>
      </c>
      <c r="F144" s="66" t="n">
        <v>51.8</v>
      </c>
      <c r="G144" s="66">
        <f>ROUND(E144*F144,2)</f>
        <v/>
      </c>
      <c r="H144" s="61">
        <f>G144/G524</f>
        <v/>
      </c>
      <c r="I144" s="180">
        <f>ROUND(F144*Прил.10!$D$12,2)</f>
        <v/>
      </c>
      <c r="J144" s="180">
        <f>ROUND(E144*I144,2)</f>
        <v/>
      </c>
    </row>
    <row r="145" ht="46.9" customFormat="1" customHeight="1" s="122">
      <c r="A145" s="175" t="n">
        <v>118</v>
      </c>
      <c r="B145" s="181" t="inlineStr">
        <is>
          <t>12.1.01.05-0072</t>
        </is>
      </c>
      <c r="C145" s="191" t="inlineStr">
        <is>
          <t>Труба соединительная металлическая для водосточных систем, окрашенная, диаметр 100 мм, длина 1000 мм</t>
        </is>
      </c>
      <c r="D145" s="194" t="inlineStr">
        <is>
          <t>шт</t>
        </is>
      </c>
      <c r="E145" s="192" t="n">
        <v>14.4</v>
      </c>
      <c r="F145" s="66" t="n">
        <v>108.43</v>
      </c>
      <c r="G145" s="66">
        <f>ROUND(E145*F145,2)</f>
        <v/>
      </c>
      <c r="H145" s="61">
        <f>G145/G524</f>
        <v/>
      </c>
      <c r="I145" s="180">
        <f>ROUND(F145*Прил.10!$D$12,2)</f>
        <v/>
      </c>
      <c r="J145" s="180">
        <f>ROUND(E145*I145,2)</f>
        <v/>
      </c>
    </row>
    <row r="146" ht="46.9" customFormat="1" customHeight="1" s="122">
      <c r="A146" s="175" t="n">
        <v>119</v>
      </c>
      <c r="B146" s="181" t="inlineStr">
        <is>
          <t>21.1.06.01-0005</t>
        </is>
      </c>
      <c r="C146" s="191" t="inlineStr">
        <is>
          <t>Кабель нагревательный двужильный экранированный, мощность 300 Вт, длина 18 м</t>
        </is>
      </c>
      <c r="D146" s="194" t="inlineStr">
        <is>
          <t>компл</t>
        </is>
      </c>
      <c r="E146" s="192" t="n">
        <v>3</v>
      </c>
      <c r="F146" s="66" t="n">
        <v>516.17</v>
      </c>
      <c r="G146" s="66">
        <f>ROUND(E146*F146,2)</f>
        <v/>
      </c>
      <c r="H146" s="61">
        <f>G146/G524</f>
        <v/>
      </c>
      <c r="I146" s="180">
        <f>ROUND(F146*Прил.10!$D$12,2)</f>
        <v/>
      </c>
      <c r="J146" s="180">
        <f>ROUND(E146*I146,2)</f>
        <v/>
      </c>
    </row>
    <row r="147" ht="46.9" customFormat="1" customHeight="1" s="122">
      <c r="A147" s="175" t="n">
        <v>120</v>
      </c>
      <c r="B147" s="181" t="inlineStr">
        <is>
          <t>Прайс из СД ОП</t>
        </is>
      </c>
      <c r="C147" s="191" t="inlineStr">
        <is>
          <t>Пластина для подвеса лотка FC37311 (КП ООО "Энергопром" № 00284662 п.104)</t>
        </is>
      </c>
      <c r="D147" s="194" t="inlineStr">
        <is>
          <t>шт.</t>
        </is>
      </c>
      <c r="E147" s="192" t="n">
        <v>22</v>
      </c>
      <c r="F147" s="193" t="n">
        <v>69.34999999999999</v>
      </c>
      <c r="G147" s="66">
        <f>ROUND(E147*F147,2)</f>
        <v/>
      </c>
      <c r="H147" s="61">
        <f>G147/G524</f>
        <v/>
      </c>
      <c r="I147" s="180">
        <f>ROUND(F147*Прил.10!$D$12,2)</f>
        <v/>
      </c>
      <c r="J147" s="180">
        <f>ROUND(E147*I147,2)</f>
        <v/>
      </c>
    </row>
    <row r="148" ht="78" customFormat="1" customHeight="1" s="122">
      <c r="A148" s="175" t="n">
        <v>121</v>
      </c>
      <c r="B148" s="181" t="inlineStr">
        <is>
          <t>Прайс из СД ОП</t>
        </is>
      </c>
      <c r="C148" s="191" t="inlineStr">
        <is>
          <t>Коробка распределительная на 5 вводов, с клеммником на 40 А, степень защиты IP66, УХЛ1, TermBox200 (КП ООО "Пролайн Системы Безопасности" № 058 п.19)</t>
        </is>
      </c>
      <c r="D148" s="194" t="inlineStr">
        <is>
          <t>шт.</t>
        </is>
      </c>
      <c r="E148" s="192" t="n">
        <v>2</v>
      </c>
      <c r="F148" s="193" t="n">
        <v>753.34</v>
      </c>
      <c r="G148" s="66">
        <f>ROUND(E148*F148,2)</f>
        <v/>
      </c>
      <c r="H148" s="61">
        <f>G148/G524</f>
        <v/>
      </c>
      <c r="I148" s="180">
        <f>ROUND(F148*Прил.10!$D$12,2)</f>
        <v/>
      </c>
      <c r="J148" s="180">
        <f>ROUND(E148*I148,2)</f>
        <v/>
      </c>
    </row>
    <row r="149" ht="31.15" customFormat="1" customHeight="1" s="122">
      <c r="A149" s="175" t="n">
        <v>122</v>
      </c>
      <c r="B149" s="181" t="inlineStr">
        <is>
          <t>01.7.06.01-0011</t>
        </is>
      </c>
      <c r="C149" s="191" t="inlineStr">
        <is>
          <t>Лента герметизирующая самоклеящаяся, ширина 100 мм</t>
        </is>
      </c>
      <c r="D149" s="194" t="inlineStr">
        <is>
          <t>м</t>
        </is>
      </c>
      <c r="E149" s="192" t="n">
        <v>55.775412</v>
      </c>
      <c r="F149" s="66" t="n">
        <v>24.91</v>
      </c>
      <c r="G149" s="66">
        <f>ROUND(E149*F149,2)</f>
        <v/>
      </c>
      <c r="H149" s="61">
        <f>G149/G524</f>
        <v/>
      </c>
      <c r="I149" s="180">
        <f>ROUND(F149*Прил.10!$D$12,2)</f>
        <v/>
      </c>
      <c r="J149" s="180">
        <f>ROUND(E149*I149,2)</f>
        <v/>
      </c>
    </row>
    <row r="150" ht="156" customFormat="1" customHeight="1" s="122">
      <c r="A150" s="175" t="n">
        <v>123</v>
      </c>
      <c r="B150" s="181" t="inlineStr">
        <is>
          <t>Прайс из СД ОП</t>
        </is>
      </c>
      <c r="C150" s="191" t="inlineStr">
        <is>
      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      </is>
      </c>
      <c r="D150" s="194" t="inlineStr">
        <is>
          <t>компл</t>
        </is>
      </c>
      <c r="E150" s="192" t="n">
        <v>1</v>
      </c>
      <c r="F150" s="193" t="n">
        <v>1342.77</v>
      </c>
      <c r="G150" s="66">
        <f>ROUND(E150*F150,2)</f>
        <v/>
      </c>
      <c r="H150" s="61">
        <f>G150/G524</f>
        <v/>
      </c>
      <c r="I150" s="180">
        <f>ROUND(F150*Прил.10!$D$12,2)</f>
        <v/>
      </c>
      <c r="J150" s="180">
        <f>ROUND(E150*I150,2)</f>
        <v/>
      </c>
    </row>
    <row r="151" ht="31.15" customFormat="1" customHeight="1" s="122">
      <c r="A151" s="175" t="n">
        <v>124</v>
      </c>
      <c r="B151" s="181" t="inlineStr">
        <is>
          <t>08.3.05.05-0051</t>
        </is>
      </c>
      <c r="C151" s="191" t="inlineStr">
        <is>
          <t>Сталь листовая оцинкованная, толщина 0,5 мм</t>
        </is>
      </c>
      <c r="D151" s="194" t="inlineStr">
        <is>
          <t>т</t>
        </is>
      </c>
      <c r="E151" s="192" t="n">
        <v>0.1193685</v>
      </c>
      <c r="F151" s="66" t="n">
        <v>11200</v>
      </c>
      <c r="G151" s="66">
        <f>ROUND(E151*F151,2)</f>
        <v/>
      </c>
      <c r="H151" s="61">
        <f>G151/G524</f>
        <v/>
      </c>
      <c r="I151" s="180">
        <f>ROUND(F151*Прил.10!$D$12,2)</f>
        <v/>
      </c>
      <c r="J151" s="180">
        <f>ROUND(E151*I151,2)</f>
        <v/>
      </c>
    </row>
    <row r="152" ht="15.6" customFormat="1" customHeight="1" s="122">
      <c r="A152" s="175" t="n"/>
      <c r="B152" s="181" t="inlineStr">
        <is>
          <t>Итого основные Материалы</t>
        </is>
      </c>
      <c r="C152" s="199" t="n"/>
      <c r="D152" s="199" t="n"/>
      <c r="E152" s="199" t="n"/>
      <c r="F152" s="200" t="n"/>
      <c r="G152" s="66">
        <f>SUM(G109:G151)</f>
        <v/>
      </c>
      <c r="H152" s="61">
        <f>SUM(H109:H151)</f>
        <v/>
      </c>
      <c r="I152" s="180" t="n"/>
      <c r="J152" s="180">
        <f>SUM(J109:J151)</f>
        <v/>
      </c>
    </row>
    <row r="153" outlineLevel="1" ht="78" customFormat="1" customHeight="1" s="122">
      <c r="A153" s="175" t="n">
        <v>125</v>
      </c>
      <c r="B153" s="181" t="inlineStr">
        <is>
          <t>Прайс из СД ОП</t>
        </is>
      </c>
      <c r="C153" s="191" t="inlineStr">
        <is>
          <t>Светильник светодиодный переносной напряжением 36/42 В с длиной кабеля 10 м СРП-01 1000 LUM 36/42 В AC (КП ООО "Энергопром" № 00284662 п.78)</t>
        </is>
      </c>
      <c r="D153" s="194" t="inlineStr">
        <is>
          <t>шт.</t>
        </is>
      </c>
      <c r="E153" s="192" t="n">
        <v>1</v>
      </c>
      <c r="F153" s="193" t="n">
        <v>1326.22</v>
      </c>
      <c r="G153" s="66">
        <f>ROUND(E153*F153,2)</f>
        <v/>
      </c>
      <c r="H153" s="61">
        <f>G153/G524</f>
        <v/>
      </c>
      <c r="I153" s="180">
        <f>ROUND(F153*Прил.10!$D$12,2)</f>
        <v/>
      </c>
      <c r="J153" s="180">
        <f>ROUND(E153*I153,2)</f>
        <v/>
      </c>
    </row>
    <row r="154" outlineLevel="1" ht="46.9" customFormat="1" customHeight="1" s="122">
      <c r="A154" s="175" t="n">
        <v>126</v>
      </c>
      <c r="B154" s="181" t="inlineStr">
        <is>
          <t>Прайс из СД ОП</t>
        </is>
      </c>
      <c r="C154" s="191" t="inlineStr">
        <is>
          <t>Зажим крепежный НРБ.100/2 (КП ООО "Стандарт-электрик" № СЭЕR-048230 п.35)</t>
        </is>
      </c>
      <c r="D154" s="194" t="inlineStr">
        <is>
          <t>шт.</t>
        </is>
      </c>
      <c r="E154" s="192" t="n">
        <v>108</v>
      </c>
      <c r="F154" s="193" t="n">
        <v>11.98</v>
      </c>
      <c r="G154" s="66">
        <f>ROUND(E154*F154,2)</f>
        <v/>
      </c>
      <c r="H154" s="61">
        <f>G154/G524</f>
        <v/>
      </c>
      <c r="I154" s="180">
        <f>ROUND(F154*Прил.10!$D$12,2)</f>
        <v/>
      </c>
      <c r="J154" s="180">
        <f>ROUND(E154*I154,2)</f>
        <v/>
      </c>
    </row>
    <row r="155" outlineLevel="1" ht="46.9" customFormat="1" customHeight="1" s="122">
      <c r="A155" s="175" t="n">
        <v>127</v>
      </c>
      <c r="B155" s="181" t="inlineStr">
        <is>
          <t>20.2.03.09-0005</t>
        </is>
      </c>
      <c r="C155" s="191" t="inlineStr">
        <is>
          <t>Перегородка разделительная ПР 100-2000-УХЛЗ для короба высотой 100 мм, горячеоцинкованная</t>
        </is>
      </c>
      <c r="D155" s="194" t="inlineStr">
        <is>
          <t>шт</t>
        </is>
      </c>
      <c r="E155" s="192" t="n">
        <v>20</v>
      </c>
      <c r="F155" s="66" t="n">
        <v>64.64</v>
      </c>
      <c r="G155" s="66">
        <f>ROUND(E155*F155,2)</f>
        <v/>
      </c>
      <c r="H155" s="61">
        <f>G155/G524</f>
        <v/>
      </c>
      <c r="I155" s="180">
        <f>ROUND(F155*Прил.10!$D$12,2)</f>
        <v/>
      </c>
      <c r="J155" s="180">
        <f>ROUND(E155*I155,2)</f>
        <v/>
      </c>
    </row>
    <row r="156" outlineLevel="1" ht="46.9" customFormat="1" customHeight="1" s="122">
      <c r="A156" s="175" t="n">
        <v>128</v>
      </c>
      <c r="B156" s="181" t="inlineStr">
        <is>
          <t>01.6.03.04-0171</t>
        </is>
      </c>
      <c r="C156" s="191" t="inlineStr">
        <is>
          <t>Линолеум поливинилхлоридный на теплоизолирующей подоснове марок: ПР-ВТ, ВК-ВТ, ЭК-ВТ</t>
        </is>
      </c>
      <c r="D156" s="194" t="inlineStr">
        <is>
          <t>м2</t>
        </is>
      </c>
      <c r="E156" s="192" t="n">
        <v>18.4824</v>
      </c>
      <c r="F156" s="66" t="n">
        <v>67.8</v>
      </c>
      <c r="G156" s="66">
        <f>ROUND(E156*F156,2)</f>
        <v/>
      </c>
      <c r="H156" s="61">
        <f>G156/G524</f>
        <v/>
      </c>
      <c r="I156" s="180">
        <f>ROUND(F156*Прил.10!$D$12,2)</f>
        <v/>
      </c>
      <c r="J156" s="180">
        <f>ROUND(E156*I156,2)</f>
        <v/>
      </c>
    </row>
    <row r="157" outlineLevel="1" ht="62.45" customFormat="1" customHeight="1" s="122">
      <c r="A157" s="175" t="n">
        <v>129</v>
      </c>
      <c r="B157" s="181" t="inlineStr">
        <is>
          <t>07.2.06.03-0199</t>
        </is>
      </c>
      <c r="C157" s="191" t="inlineStr">
        <is>
          <t>Профиль стоечный, стальной, оцинкованный, для монтажа гипсовых перегородок, длина 3 м, сечение 75х50х0,6 мм</t>
        </is>
      </c>
      <c r="D157" s="194" t="inlineStr">
        <is>
          <t>м</t>
        </is>
      </c>
      <c r="E157" s="192" t="n">
        <v>149.427</v>
      </c>
      <c r="F157" s="66" t="n">
        <v>8.06</v>
      </c>
      <c r="G157" s="66">
        <f>ROUND(E157*F157,2)</f>
        <v/>
      </c>
      <c r="H157" s="61">
        <f>G157/G524</f>
        <v/>
      </c>
      <c r="I157" s="180">
        <f>ROUND(F157*Прил.10!$D$12,2)</f>
        <v/>
      </c>
      <c r="J157" s="180">
        <f>ROUND(E157*I157,2)</f>
        <v/>
      </c>
    </row>
    <row r="158" outlineLevel="1" ht="46.9" customFormat="1" customHeight="1" s="122">
      <c r="A158" s="175" t="n">
        <v>130</v>
      </c>
      <c r="B158" s="181" t="inlineStr">
        <is>
          <t>03.2.01.05-0003</t>
        </is>
      </c>
      <c r="C158" s="191" t="inlineStr">
        <is>
          <t>Шлакопортландцемент общестроительного и специального назначения М400 ШПЦ (ЦЕМ III 32,5)</t>
        </is>
      </c>
      <c r="D158" s="194" t="inlineStr">
        <is>
          <t>т</t>
        </is>
      </c>
      <c r="E158" s="192" t="n">
        <v>3.4973274</v>
      </c>
      <c r="F158" s="66" t="n">
        <v>339</v>
      </c>
      <c r="G158" s="66">
        <f>ROUND(E158*F158,2)</f>
        <v/>
      </c>
      <c r="H158" s="61">
        <f>G158/G524</f>
        <v/>
      </c>
      <c r="I158" s="180">
        <f>ROUND(F158*Прил.10!$D$12,2)</f>
        <v/>
      </c>
      <c r="J158" s="180">
        <f>ROUND(E158*I158,2)</f>
        <v/>
      </c>
    </row>
    <row r="159" outlineLevel="1" ht="46.9" customFormat="1" customHeight="1" s="122">
      <c r="A159" s="175" t="n">
        <v>131</v>
      </c>
      <c r="B159" s="181" t="inlineStr">
        <is>
          <t>05.1.03.09-0024</t>
        </is>
      </c>
      <c r="C159" s="191" t="inlineStr">
        <is>
          <t>Перемычка брусковая 3ПБ 18-8-п, бетон B15, объем 0,048 м3, расход арматуры 1,5 кг</t>
        </is>
      </c>
      <c r="D159" s="194" t="inlineStr">
        <is>
          <t>шт</t>
        </is>
      </c>
      <c r="E159" s="192" t="n">
        <v>16</v>
      </c>
      <c r="F159" s="66" t="n">
        <v>71.34</v>
      </c>
      <c r="G159" s="66">
        <f>ROUND(E159*F159,2)</f>
        <v/>
      </c>
      <c r="H159" s="61">
        <f>G159/G524</f>
        <v/>
      </c>
      <c r="I159" s="180">
        <f>ROUND(F159*Прил.10!$D$12,2)</f>
        <v/>
      </c>
      <c r="J159" s="180">
        <f>ROUND(E159*I159,2)</f>
        <v/>
      </c>
    </row>
    <row r="160" outlineLevel="1" ht="46.9" customFormat="1" customHeight="1" s="122">
      <c r="A160" s="175" t="n">
        <v>132</v>
      </c>
      <c r="B160" s="181" t="inlineStr">
        <is>
          <t>06.2.01.02-0011</t>
        </is>
      </c>
      <c r="C160" s="191" t="inlineStr">
        <is>
          <t>Плитка керамическая глазурованная для внутренней облицовки стен гладкая, белая без завала</t>
        </is>
      </c>
      <c r="D160" s="194" t="inlineStr">
        <is>
          <t>м2</t>
        </is>
      </c>
      <c r="E160" s="192" t="n">
        <v>15.955</v>
      </c>
      <c r="F160" s="66" t="n">
        <v>71.19</v>
      </c>
      <c r="G160" s="66">
        <f>ROUND(E160*F160,2)</f>
        <v/>
      </c>
      <c r="H160" s="61">
        <f>G160/G524</f>
        <v/>
      </c>
      <c r="I160" s="180">
        <f>ROUND(F160*Прил.10!$D$12,2)</f>
        <v/>
      </c>
      <c r="J160" s="180">
        <f>ROUND(E160*I160,2)</f>
        <v/>
      </c>
    </row>
    <row r="161" outlineLevel="1" ht="31.15" customFormat="1" customHeight="1" s="122">
      <c r="A161" s="175" t="n">
        <v>133</v>
      </c>
      <c r="B161" s="181" t="inlineStr">
        <is>
          <t>02.3.01.02-0018</t>
        </is>
      </c>
      <c r="C161" s="191" t="inlineStr">
        <is>
          <t>Песок природный для строительных: растворов мелкий, обогащенный</t>
        </is>
      </c>
      <c r="D161" s="194" t="inlineStr">
        <is>
          <t>м3</t>
        </is>
      </c>
      <c r="E161" s="192" t="n">
        <v>21.7788023</v>
      </c>
      <c r="F161" s="66" t="n">
        <v>49.53</v>
      </c>
      <c r="G161" s="66">
        <f>ROUND(E161*F161,2)</f>
        <v/>
      </c>
      <c r="H161" s="61">
        <f>G161/G524</f>
        <v/>
      </c>
      <c r="I161" s="180">
        <f>ROUND(F161*Прил.10!$D$12,2)</f>
        <v/>
      </c>
      <c r="J161" s="180">
        <f>ROUND(E161*I161,2)</f>
        <v/>
      </c>
    </row>
    <row r="162" outlineLevel="1" ht="31.15" customFormat="1" customHeight="1" s="122">
      <c r="A162" s="175" t="n">
        <v>134</v>
      </c>
      <c r="B162" s="181" t="inlineStr">
        <is>
          <t>12.1.01.03-0039</t>
        </is>
      </c>
      <c r="C162" s="191" t="inlineStr">
        <is>
          <t>Пленка подкровельная гидроизоляционная антиконденсатная</t>
        </is>
      </c>
      <c r="D162" s="194" t="inlineStr">
        <is>
          <t>м2</t>
        </is>
      </c>
      <c r="E162" s="192" t="n">
        <v>86.526</v>
      </c>
      <c r="F162" s="66" t="n">
        <v>12.37</v>
      </c>
      <c r="G162" s="66">
        <f>ROUND(E162*F162,2)</f>
        <v/>
      </c>
      <c r="H162" s="61">
        <f>G162/G524</f>
        <v/>
      </c>
      <c r="I162" s="180">
        <f>ROUND(F162*Прил.10!$D$12,2)</f>
        <v/>
      </c>
      <c r="J162" s="180">
        <f>ROUND(E162*I162,2)</f>
        <v/>
      </c>
    </row>
    <row r="163" outlineLevel="1" ht="31.15" customFormat="1" customHeight="1" s="122">
      <c r="A163" s="175" t="n">
        <v>135</v>
      </c>
      <c r="B163" s="181" t="inlineStr">
        <is>
          <t>04.2.04.01-0011</t>
        </is>
      </c>
      <c r="C163" s="191" t="inlineStr">
        <is>
          <t>Смеси асфальтобетонные тип Бх марка I</t>
        </is>
      </c>
      <c r="D163" s="194" t="inlineStr">
        <is>
          <t>т</t>
        </is>
      </c>
      <c r="E163" s="192" t="n">
        <v>2.175</v>
      </c>
      <c r="F163" s="66" t="n">
        <v>481</v>
      </c>
      <c r="G163" s="66">
        <f>ROUND(E163*F163,2)</f>
        <v/>
      </c>
      <c r="H163" s="61">
        <f>G163/G524</f>
        <v/>
      </c>
      <c r="I163" s="180">
        <f>ROUND(F163*Прил.10!$D$12,2)</f>
        <v/>
      </c>
      <c r="J163" s="180">
        <f>ROUND(E163*I163,2)</f>
        <v/>
      </c>
    </row>
    <row r="164" outlineLevel="1" ht="62.45" customFormat="1" customHeight="1" s="122">
      <c r="A164" s="175" t="n">
        <v>136</v>
      </c>
      <c r="B164" s="181" t="inlineStr">
        <is>
          <t>24.3.03.05-0036</t>
        </is>
      </c>
      <c r="C164" s="191" t="inlineStr">
        <is>
          <t>Трубы полиэтиленовые гибкие гофрированные тяжелые с протяжкой, номинальный внутренний диаметр 50 мм</t>
        </is>
      </c>
      <c r="D164" s="194" t="inlineStr">
        <is>
          <t>м</t>
        </is>
      </c>
      <c r="E164" s="192" t="n">
        <v>40.8</v>
      </c>
      <c r="F164" s="66" t="n">
        <v>24.89</v>
      </c>
      <c r="G164" s="66">
        <f>ROUND(E164*F164,2)</f>
        <v/>
      </c>
      <c r="H164" s="61">
        <f>G164/G524</f>
        <v/>
      </c>
      <c r="I164" s="180">
        <f>ROUND(F164*Прил.10!$D$12,2)</f>
        <v/>
      </c>
      <c r="J164" s="180">
        <f>ROUND(E164*I164,2)</f>
        <v/>
      </c>
    </row>
    <row r="165" outlineLevel="1" ht="31.15" customFormat="1" customHeight="1" s="122">
      <c r="A165" s="175" t="n">
        <v>137</v>
      </c>
      <c r="B165" s="181" t="inlineStr">
        <is>
          <t>21.1.06.10-0169</t>
        </is>
      </c>
      <c r="C165" s="191" t="inlineStr">
        <is>
          <t>Кабель силовой с медными жилами ВВГнг(A)-FRLS 3х2,5ок-1000</t>
        </is>
      </c>
      <c r="D165" s="194" t="inlineStr">
        <is>
          <t>1000 м</t>
        </is>
      </c>
      <c r="E165" s="192" t="n">
        <v>0.0408</v>
      </c>
      <c r="F165" s="66" t="n">
        <v>24712.04</v>
      </c>
      <c r="G165" s="66">
        <f>ROUND(E165*F165,2)</f>
        <v/>
      </c>
      <c r="H165" s="61">
        <f>G165/G524</f>
        <v/>
      </c>
      <c r="I165" s="180">
        <f>ROUND(F165*Прил.10!$D$12,2)</f>
        <v/>
      </c>
      <c r="J165" s="180">
        <f>ROUND(E165*I165,2)</f>
        <v/>
      </c>
    </row>
    <row r="166" outlineLevel="1" ht="46.9" customFormat="1" customHeight="1" s="122">
      <c r="A166" s="175" t="n">
        <v>138</v>
      </c>
      <c r="B166" s="181" t="inlineStr">
        <is>
          <t>21.1.06.01-0001</t>
        </is>
      </c>
      <c r="C166" s="191" t="inlineStr">
        <is>
          <t>Кабель нагревательный двужильный экранированный, мощность 115 Вт, длина 7 м</t>
        </is>
      </c>
      <c r="D166" s="194" t="inlineStr">
        <is>
          <t>компл</t>
        </is>
      </c>
      <c r="E166" s="192" t="n">
        <v>3</v>
      </c>
      <c r="F166" s="66" t="n">
        <v>334.06</v>
      </c>
      <c r="G166" s="66">
        <f>ROUND(E166*F166,2)</f>
        <v/>
      </c>
      <c r="H166" s="61">
        <f>G166/G524</f>
        <v/>
      </c>
      <c r="I166" s="180">
        <f>ROUND(F166*Прил.10!$D$12,2)</f>
        <v/>
      </c>
      <c r="J166" s="180">
        <f>ROUND(E166*I166,2)</f>
        <v/>
      </c>
    </row>
    <row r="167" outlineLevel="1" ht="93.59999999999999" customFormat="1" customHeight="1" s="122">
      <c r="A167" s="175" t="n">
        <v>139</v>
      </c>
      <c r="B167" s="181" t="inlineStr">
        <is>
          <t>08.4.01.02-0013</t>
        </is>
      </c>
      <c r="C167" s="19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67" s="194" t="inlineStr">
        <is>
          <t>т</t>
        </is>
      </c>
      <c r="E167" s="192" t="n">
        <v>0.1472</v>
      </c>
      <c r="F167" s="66" t="n">
        <v>6800</v>
      </c>
      <c r="G167" s="66">
        <f>ROUND(E167*F167,2)</f>
        <v/>
      </c>
      <c r="H167" s="61">
        <f>G167/G524</f>
        <v/>
      </c>
      <c r="I167" s="180">
        <f>ROUND(F167*Прил.10!$D$12,2)</f>
        <v/>
      </c>
      <c r="J167" s="180">
        <f>ROUND(E167*I167,2)</f>
        <v/>
      </c>
    </row>
    <row r="168" outlineLevel="1" ht="31.15" customFormat="1" customHeight="1" s="122">
      <c r="A168" s="175" t="n">
        <v>140</v>
      </c>
      <c r="B168" s="181" t="inlineStr">
        <is>
          <t>12.2.05.09-0009</t>
        </is>
      </c>
      <c r="C168" s="191" t="inlineStr">
        <is>
          <t>Пенополистирол экструдированный ТЕХНОНИКОЛЬ XPS CARBON 35-300</t>
        </is>
      </c>
      <c r="D168" s="194" t="inlineStr">
        <is>
          <t>м3</t>
        </is>
      </c>
      <c r="E168" s="192" t="n">
        <v>0.5981300000000001</v>
      </c>
      <c r="F168" s="66" t="n">
        <v>1634.71</v>
      </c>
      <c r="G168" s="66">
        <f>ROUND(E168*F168,2)</f>
        <v/>
      </c>
      <c r="H168" s="61">
        <f>G168/G524</f>
        <v/>
      </c>
      <c r="I168" s="180">
        <f>ROUND(F168*Прил.10!$D$12,2)</f>
        <v/>
      </c>
      <c r="J168" s="180">
        <f>ROUND(E168*I168,2)</f>
        <v/>
      </c>
    </row>
    <row r="169" outlineLevel="1" ht="62.45" customFormat="1" customHeight="1" s="122">
      <c r="A169" s="175" t="n">
        <v>141</v>
      </c>
      <c r="B169" s="181" t="inlineStr">
        <is>
          <t>Прайс из СД ОП</t>
        </is>
      </c>
      <c r="C169" s="191" t="inlineStr">
        <is>
          <t>Коробка клеммная с 12-ти клеммным блоком WK 4/U, 41 А, IP66,230 В, 50 Гц, RK 0612 T (Счет-договор ООО "ТД ТИНКО" № ЗкН356343 п.4)</t>
        </is>
      </c>
      <c r="D169" s="194" t="inlineStr">
        <is>
          <t>шт.</t>
        </is>
      </c>
      <c r="E169" s="192" t="n">
        <v>1</v>
      </c>
      <c r="F169" s="193" t="n">
        <v>963.77</v>
      </c>
      <c r="G169" s="66">
        <f>ROUND(E169*F169,2)</f>
        <v/>
      </c>
      <c r="H169" s="61">
        <f>G169/G524</f>
        <v/>
      </c>
      <c r="I169" s="180">
        <f>ROUND(F169*Прил.10!$D$12,2)</f>
        <v/>
      </c>
      <c r="J169" s="180">
        <f>ROUND(E169*I169,2)</f>
        <v/>
      </c>
    </row>
    <row r="170" outlineLevel="1" ht="31.15" customFormat="1" customHeight="1" s="122">
      <c r="A170" s="175" t="n">
        <v>142</v>
      </c>
      <c r="B170" s="181" t="inlineStr">
        <is>
          <t>Прайс из СД ОП</t>
        </is>
      </c>
      <c r="C170" s="191" t="inlineStr">
        <is>
          <t>Перфорированная полоса 65Ц (КП ООО "ГК Терм" №Т-1307 п.20)</t>
        </is>
      </c>
      <c r="D170" s="194" t="inlineStr">
        <is>
          <t>м</t>
        </is>
      </c>
      <c r="E170" s="192" t="n">
        <v>22.5</v>
      </c>
      <c r="F170" s="193" t="n">
        <v>42.55</v>
      </c>
      <c r="G170" s="66">
        <f>ROUND(E170*F170,2)</f>
        <v/>
      </c>
      <c r="H170" s="61">
        <f>G170/G524</f>
        <v/>
      </c>
      <c r="I170" s="180">
        <f>ROUND(F170*Прил.10!$D$12,2)</f>
        <v/>
      </c>
      <c r="J170" s="180">
        <f>ROUND(E170*I170,2)</f>
        <v/>
      </c>
    </row>
    <row r="171" outlineLevel="1" ht="31.15" customFormat="1" customHeight="1" s="122">
      <c r="A171" s="175" t="n">
        <v>143</v>
      </c>
      <c r="B171" s="181" t="inlineStr">
        <is>
          <t>21.1.06.10-0183</t>
        </is>
      </c>
      <c r="C171" s="191" t="inlineStr">
        <is>
          <t>Кабель силовой с медными жилами ВВГнг(A)-FRLS 4х2,5ок(N)-1000</t>
        </is>
      </c>
      <c r="D171" s="194" t="inlineStr">
        <is>
          <t>1000 м</t>
        </is>
      </c>
      <c r="E171" s="192" t="n">
        <v>0.0306</v>
      </c>
      <c r="F171" s="66" t="n">
        <v>30705.83</v>
      </c>
      <c r="G171" s="66">
        <f>ROUND(E171*F171,2)</f>
        <v/>
      </c>
      <c r="H171" s="61">
        <f>G171/G524</f>
        <v/>
      </c>
      <c r="I171" s="180">
        <f>ROUND(F171*Прил.10!$D$12,2)</f>
        <v/>
      </c>
      <c r="J171" s="180">
        <f>ROUND(E171*I171,2)</f>
        <v/>
      </c>
    </row>
    <row r="172" outlineLevel="1" ht="46.9" customFormat="1" customHeight="1" s="122">
      <c r="A172" s="175" t="n">
        <v>144</v>
      </c>
      <c r="B172" s="181" t="inlineStr">
        <is>
          <t>20.2.07.06-0011</t>
        </is>
      </c>
      <c r="C172" s="191" t="inlineStr">
        <is>
          <t>Лоток кабельный проволочный, размер 300х50 мм, горячеоцинкованный</t>
        </is>
      </c>
      <c r="D172" s="194" t="inlineStr">
        <is>
          <t>м</t>
        </is>
      </c>
      <c r="E172" s="192" t="n">
        <v>15</v>
      </c>
      <c r="F172" s="66" t="n">
        <v>62.18</v>
      </c>
      <c r="G172" s="66">
        <f>ROUND(E172*F172,2)</f>
        <v/>
      </c>
      <c r="H172" s="61">
        <f>G172/G524</f>
        <v/>
      </c>
      <c r="I172" s="180">
        <f>ROUND(F172*Прил.10!$D$12,2)</f>
        <v/>
      </c>
      <c r="J172" s="180">
        <f>ROUND(E172*I172,2)</f>
        <v/>
      </c>
    </row>
    <row r="173" outlineLevel="1" ht="31.15" customFormat="1" customHeight="1" s="122">
      <c r="A173" s="175" t="n">
        <v>145</v>
      </c>
      <c r="B173" s="181" t="inlineStr">
        <is>
          <t>21.1.06.09-0161</t>
        </is>
      </c>
      <c r="C173" s="191" t="inlineStr">
        <is>
          <t>Кабель силовой с медными жилами ВВГнг(A)-LS 4х2,5-660</t>
        </is>
      </c>
      <c r="D173" s="194" t="inlineStr">
        <is>
          <t>1000 м</t>
        </is>
      </c>
      <c r="E173" s="192" t="n">
        <v>0.0969</v>
      </c>
      <c r="F173" s="66" t="n">
        <v>9526.1</v>
      </c>
      <c r="G173" s="66">
        <f>ROUND(E173*F173,2)</f>
        <v/>
      </c>
      <c r="H173" s="61">
        <f>G173/G524</f>
        <v/>
      </c>
      <c r="I173" s="180">
        <f>ROUND(F173*Прил.10!$D$12,2)</f>
        <v/>
      </c>
      <c r="J173" s="180">
        <f>ROUND(E173*I173,2)</f>
        <v/>
      </c>
    </row>
    <row r="174" outlineLevel="1" ht="15.6" customFormat="1" customHeight="1" s="122">
      <c r="A174" s="175" t="n">
        <v>146</v>
      </c>
      <c r="B174" s="181" t="inlineStr">
        <is>
          <t>20.5.04.07-0048</t>
        </is>
      </c>
      <c r="C174" s="191" t="inlineStr">
        <is>
          <t>Зажим соединительный СВС-150-3</t>
        </is>
      </c>
      <c r="D174" s="194" t="inlineStr">
        <is>
          <t>шт</t>
        </is>
      </c>
      <c r="E174" s="192" t="n">
        <v>24</v>
      </c>
      <c r="F174" s="66" t="n">
        <v>38.16</v>
      </c>
      <c r="G174" s="66">
        <f>ROUND(E174*F174,2)</f>
        <v/>
      </c>
      <c r="H174" s="61">
        <f>G174/G524</f>
        <v/>
      </c>
      <c r="I174" s="180">
        <f>ROUND(F174*Прил.10!$D$12,2)</f>
        <v/>
      </c>
      <c r="J174" s="180">
        <f>ROUND(E174*I174,2)</f>
        <v/>
      </c>
    </row>
    <row r="175" outlineLevel="1" ht="46.9" customFormat="1" customHeight="1" s="122">
      <c r="A175" s="175" t="n">
        <v>147</v>
      </c>
      <c r="B175" s="181" t="inlineStr">
        <is>
          <t>08.4.03.03-0003</t>
        </is>
      </c>
      <c r="C175" s="191" t="inlineStr">
        <is>
          <t>Сталь арматурная рифленая свариваемая, класс А500С, диаметр 10 мм</t>
        </is>
      </c>
      <c r="D175" s="194" t="inlineStr">
        <is>
          <t>т</t>
        </is>
      </c>
      <c r="E175" s="192" t="n">
        <v>0.14963</v>
      </c>
      <c r="F175" s="66" t="n">
        <v>5802.77</v>
      </c>
      <c r="G175" s="66">
        <f>ROUND(E175*F175,2)</f>
        <v/>
      </c>
      <c r="H175" s="61">
        <f>G175/G524</f>
        <v/>
      </c>
      <c r="I175" s="180">
        <f>ROUND(F175*Прил.10!$D$12,2)</f>
        <v/>
      </c>
      <c r="J175" s="180">
        <f>ROUND(E175*I175,2)</f>
        <v/>
      </c>
    </row>
    <row r="176" outlineLevel="1" ht="31.15" customFormat="1" customHeight="1" s="122">
      <c r="A176" s="175" t="n">
        <v>148</v>
      </c>
      <c r="B176" s="181" t="inlineStr">
        <is>
          <t>02.3.01.02-1012</t>
        </is>
      </c>
      <c r="C176" s="191" t="inlineStr">
        <is>
          <t>Песок природный II класс, средний, круглые сита</t>
        </is>
      </c>
      <c r="D176" s="194" t="inlineStr">
        <is>
          <t>м3</t>
        </is>
      </c>
      <c r="E176" s="192" t="n">
        <v>14.304116</v>
      </c>
      <c r="F176" s="66" t="n">
        <v>59.99</v>
      </c>
      <c r="G176" s="66">
        <f>ROUND(E176*F176,2)</f>
        <v/>
      </c>
      <c r="H176" s="61">
        <f>G176/G524</f>
        <v/>
      </c>
      <c r="I176" s="180">
        <f>ROUND(F176*Прил.10!$D$12,2)</f>
        <v/>
      </c>
      <c r="J176" s="180">
        <f>ROUND(E176*I176,2)</f>
        <v/>
      </c>
    </row>
    <row r="177" outlineLevel="1" ht="31.15" customFormat="1" customHeight="1" s="122">
      <c r="A177" s="175" t="n">
        <v>149</v>
      </c>
      <c r="B177" s="181" t="inlineStr">
        <is>
          <t>06.2.05.03-1002</t>
        </is>
      </c>
      <c r="C177" s="191" t="inlineStr">
        <is>
          <t>Плитка керамогранитная, размер 400х400х9 мм</t>
        </is>
      </c>
      <c r="D177" s="194" t="inlineStr">
        <is>
          <t>м2</t>
        </is>
      </c>
      <c r="E177" s="192" t="n">
        <v>12.8826</v>
      </c>
      <c r="F177" s="66" t="n">
        <v>65.73</v>
      </c>
      <c r="G177" s="66">
        <f>ROUND(E177*F177,2)</f>
        <v/>
      </c>
      <c r="H177" s="61">
        <f>G177/G524</f>
        <v/>
      </c>
      <c r="I177" s="180">
        <f>ROUND(F177*Прил.10!$D$12,2)</f>
        <v/>
      </c>
      <c r="J177" s="180">
        <f>ROUND(E177*I177,2)</f>
        <v/>
      </c>
    </row>
    <row r="178" outlineLevel="1" ht="31.15" customFormat="1" customHeight="1" s="122">
      <c r="A178" s="175" t="n">
        <v>150</v>
      </c>
      <c r="B178" s="181" t="inlineStr">
        <is>
          <t>Прайс из СД ОП</t>
        </is>
      </c>
      <c r="C178" s="191" t="inlineStr">
        <is>
          <t>Комплект Т-Н (КП ООО "ГК Терм" №Т-1307 п.6)</t>
        </is>
      </c>
      <c r="D178" s="194" t="inlineStr">
        <is>
          <t>шт.</t>
        </is>
      </c>
      <c r="E178" s="192" t="n">
        <v>2</v>
      </c>
      <c r="F178" s="193" t="n">
        <v>399.26</v>
      </c>
      <c r="G178" s="66">
        <f>ROUND(E178*F178,2)</f>
        <v/>
      </c>
      <c r="H178" s="61">
        <f>G178/G524</f>
        <v/>
      </c>
      <c r="I178" s="180">
        <f>ROUND(F178*Прил.10!$D$12,2)</f>
        <v/>
      </c>
      <c r="J178" s="180">
        <f>ROUND(E178*I178,2)</f>
        <v/>
      </c>
    </row>
    <row r="179" outlineLevel="1" ht="78" customFormat="1" customHeight="1" s="122">
      <c r="A179" s="175" t="n">
        <v>151</v>
      </c>
      <c r="B179" s="181" t="inlineStr">
        <is>
          <t>Прайс из СД ОП</t>
        </is>
      </c>
      <c r="C179" s="191" t="inlineStr">
        <is>
          <t>Смеситель для умывальника центральный набортный, См-УмДЦБА излив с аэратором, ГОСТ 25809-96 (Счет ООО Сантехкомплект №9166539_SA)</t>
        </is>
      </c>
      <c r="D179" s="194" t="inlineStr">
        <is>
          <t>шт</t>
        </is>
      </c>
      <c r="E179" s="192" t="n">
        <v>1</v>
      </c>
      <c r="F179" s="193" t="n">
        <v>769.1</v>
      </c>
      <c r="G179" s="66">
        <f>ROUND(E179*F179,2)</f>
        <v/>
      </c>
      <c r="H179" s="61">
        <f>G179/G524</f>
        <v/>
      </c>
      <c r="I179" s="180">
        <f>ROUND(F179*Прил.10!$D$12,2)</f>
        <v/>
      </c>
      <c r="J179" s="180">
        <f>ROUND(E179*I179,2)</f>
        <v/>
      </c>
    </row>
    <row r="180" outlineLevel="1" ht="46.9" customFormat="1" customHeight="1" s="122">
      <c r="A180" s="175" t="n">
        <v>152</v>
      </c>
      <c r="B180" s="181" t="inlineStr">
        <is>
          <t>12.1.01.05-0026</t>
        </is>
      </c>
      <c r="C180" s="191" t="inlineStr">
        <is>
          <t>Хомут для труб металлический для водосточных систем, окрашенный, диаметр 100 мм</t>
        </is>
      </c>
      <c r="D180" s="194" t="inlineStr">
        <is>
          <t>шт</t>
        </is>
      </c>
      <c r="E180" s="192" t="n">
        <v>6</v>
      </c>
      <c r="F180" s="66" t="n">
        <v>126.21</v>
      </c>
      <c r="G180" s="66">
        <f>ROUND(E180*F180,2)</f>
        <v/>
      </c>
      <c r="H180" s="61">
        <f>G180/G524</f>
        <v/>
      </c>
      <c r="I180" s="180">
        <f>ROUND(F180*Прил.10!$D$12,2)</f>
        <v/>
      </c>
      <c r="J180" s="180">
        <f>ROUND(E180*I180,2)</f>
        <v/>
      </c>
    </row>
    <row r="181" outlineLevel="1" ht="46.9" customFormat="1" customHeight="1" s="122">
      <c r="A181" s="175" t="n">
        <v>153</v>
      </c>
      <c r="B181" s="181" t="inlineStr">
        <is>
          <t>Прайс из СД ОП</t>
        </is>
      </c>
      <c r="C181" s="191" t="inlineStr">
        <is>
          <t>Коробка соединительная TERMBOX 100 (КП ООО "ГК Терм" №Т-1307 п.10)</t>
        </is>
      </c>
      <c r="D181" s="194" t="inlineStr">
        <is>
          <t>шт.</t>
        </is>
      </c>
      <c r="E181" s="192" t="n">
        <v>2</v>
      </c>
      <c r="F181" s="193" t="n">
        <v>376.93</v>
      </c>
      <c r="G181" s="66">
        <f>ROUND(E181*F181,2)</f>
        <v/>
      </c>
      <c r="H181" s="61">
        <f>G181/G524</f>
        <v/>
      </c>
      <c r="I181" s="180">
        <f>ROUND(F181*Прил.10!$D$12,2)</f>
        <v/>
      </c>
      <c r="J181" s="180">
        <f>ROUND(E181*I181,2)</f>
        <v/>
      </c>
    </row>
    <row r="182" outlineLevel="1" ht="46.9" customFormat="1" customHeight="1" s="122">
      <c r="A182" s="175" t="n">
        <v>154</v>
      </c>
      <c r="B182" s="181" t="inlineStr">
        <is>
          <t>03.2.01.05-0006</t>
        </is>
      </c>
      <c r="C182" s="191" t="inlineStr">
        <is>
          <t>Шлакопортландцемент общестроительного и специального назначения М500 ШПЦ (ЦЕМ III 42,5)</t>
        </is>
      </c>
      <c r="D182" s="194" t="inlineStr">
        <is>
          <t>т</t>
        </is>
      </c>
      <c r="E182" s="192" t="n">
        <v>1.856664</v>
      </c>
      <c r="F182" s="66" t="n">
        <v>392</v>
      </c>
      <c r="G182" s="66">
        <f>ROUND(E182*F182,2)</f>
        <v/>
      </c>
      <c r="H182" s="61">
        <f>G182/G524</f>
        <v/>
      </c>
      <c r="I182" s="180">
        <f>ROUND(F182*Прил.10!$D$12,2)</f>
        <v/>
      </c>
      <c r="J182" s="180">
        <f>ROUND(E182*I182,2)</f>
        <v/>
      </c>
    </row>
    <row r="183" outlineLevel="1" ht="31.15" customFormat="1" customHeight="1" s="122">
      <c r="A183" s="175" t="n">
        <v>155</v>
      </c>
      <c r="B183" s="181" t="inlineStr">
        <is>
          <t>09.4.03.11-0081</t>
        </is>
      </c>
      <c r="C183" s="191" t="inlineStr">
        <is>
          <t>Нащельники и детали обрамления из алюминиевых сплавов</t>
        </is>
      </c>
      <c r="D183" s="194" t="inlineStr">
        <is>
          <t>т</t>
        </is>
      </c>
      <c r="E183" s="192" t="n">
        <v>0.0142</v>
      </c>
      <c r="F183" s="66" t="n">
        <v>51099</v>
      </c>
      <c r="G183" s="66">
        <f>ROUND(E183*F183,2)</f>
        <v/>
      </c>
      <c r="H183" s="61">
        <f>G183/G524</f>
        <v/>
      </c>
      <c r="I183" s="180">
        <f>ROUND(F183*Прил.10!$D$12,2)</f>
        <v/>
      </c>
      <c r="J183" s="180">
        <f>ROUND(E183*I183,2)</f>
        <v/>
      </c>
    </row>
    <row r="184" outlineLevel="1" ht="62.45" customFormat="1" customHeight="1" s="122">
      <c r="A184" s="175" t="n">
        <v>156</v>
      </c>
      <c r="B184" s="181" t="inlineStr">
        <is>
          <t>24.3.03.02-0002</t>
        </is>
      </c>
      <c r="C184" s="191" t="inlineStr">
        <is>
          <t>Блок трубопровода полиэтиленовый для систем водоотведения из труб высокой плотности, диаметр 110 мм, с гильзами</t>
        </is>
      </c>
      <c r="D184" s="194" t="inlineStr">
        <is>
          <t>м</t>
        </is>
      </c>
      <c r="E184" s="192" t="n">
        <v>10.193</v>
      </c>
      <c r="F184" s="66" t="n">
        <v>70.40000000000001</v>
      </c>
      <c r="G184" s="66">
        <f>ROUND(E184*F184,2)</f>
        <v/>
      </c>
      <c r="H184" s="61">
        <f>G184/G524</f>
        <v/>
      </c>
      <c r="I184" s="180">
        <f>ROUND(F184*Прил.10!$D$12,2)</f>
        <v/>
      </c>
      <c r="J184" s="180">
        <f>ROUND(E184*I184,2)</f>
        <v/>
      </c>
    </row>
    <row r="185" outlineLevel="1" ht="15.6" customFormat="1" customHeight="1" s="122">
      <c r="A185" s="175" t="n">
        <v>157</v>
      </c>
      <c r="B185" s="181" t="inlineStr">
        <is>
          <t>12.1.02.08-0031</t>
        </is>
      </c>
      <c r="C185" s="191" t="inlineStr">
        <is>
          <t>Бикрост: ТКП</t>
        </is>
      </c>
      <c r="D185" s="194" t="inlineStr">
        <is>
          <t>м2</t>
        </is>
      </c>
      <c r="E185" s="192" t="n">
        <v>54.2752</v>
      </c>
      <c r="F185" s="66" t="n">
        <v>13.14</v>
      </c>
      <c r="G185" s="66">
        <f>ROUND(E185*F185,2)</f>
        <v/>
      </c>
      <c r="H185" s="61">
        <f>G185/G524</f>
        <v/>
      </c>
      <c r="I185" s="180">
        <f>ROUND(F185*Прил.10!$D$12,2)</f>
        <v/>
      </c>
      <c r="J185" s="180">
        <f>ROUND(E185*I185,2)</f>
        <v/>
      </c>
    </row>
    <row r="186" outlineLevel="1" ht="46.9" customFormat="1" customHeight="1" s="122">
      <c r="A186" s="175" t="n">
        <v>158</v>
      </c>
      <c r="B186" s="181" t="inlineStr">
        <is>
          <t>Прайс из СД ОП</t>
        </is>
      </c>
      <c r="C186" s="191" t="inlineStr">
        <is>
          <t>Угол внутренний изменяемый NIAV (КП ООО "Энергопром" № 00284662 п.101)</t>
        </is>
      </c>
      <c r="D186" s="194" t="inlineStr">
        <is>
          <t>шт.</t>
        </is>
      </c>
      <c r="E186" s="192" t="n">
        <v>4</v>
      </c>
      <c r="F186" s="193" t="n">
        <v>172.29</v>
      </c>
      <c r="G186" s="66">
        <f>ROUND(E186*F186,2)</f>
        <v/>
      </c>
      <c r="H186" s="61">
        <f>G186/G524</f>
        <v/>
      </c>
      <c r="I186" s="180">
        <f>ROUND(F186*Прил.10!$D$12,2)</f>
        <v/>
      </c>
      <c r="J186" s="180">
        <f>ROUND(E186*I186,2)</f>
        <v/>
      </c>
    </row>
    <row r="187" outlineLevel="1" ht="46.9" customFormat="1" customHeight="1" s="122">
      <c r="A187" s="175" t="n">
        <v>159</v>
      </c>
      <c r="B187" s="181" t="inlineStr">
        <is>
          <t>Прайс из СД ОП</t>
        </is>
      </c>
      <c r="C187" s="191" t="inlineStr">
        <is>
          <t>Металлорукав в ПВХ-оболочке диаметром 25 мм МРПИнг 25 (КП НПО "Стройдорпроект" № 28)</t>
        </is>
      </c>
      <c r="D187" s="194" t="inlineStr">
        <is>
          <t>м</t>
        </is>
      </c>
      <c r="E187" s="192" t="n">
        <v>30.9</v>
      </c>
      <c r="F187" s="193" t="n">
        <v>21.44</v>
      </c>
      <c r="G187" s="66">
        <f>ROUND(E187*F187,2)</f>
        <v/>
      </c>
      <c r="H187" s="61">
        <f>G187/G524</f>
        <v/>
      </c>
      <c r="I187" s="180">
        <f>ROUND(F187*Прил.10!$D$12,2)</f>
        <v/>
      </c>
      <c r="J187" s="180">
        <f>ROUND(E187*I187,2)</f>
        <v/>
      </c>
    </row>
    <row r="188" outlineLevel="1" ht="46.9" customFormat="1" customHeight="1" s="122">
      <c r="A188" s="175" t="n">
        <v>160</v>
      </c>
      <c r="B188" s="181" t="inlineStr">
        <is>
          <t>08.4.03.03-0031</t>
        </is>
      </c>
      <c r="C188" s="191" t="inlineStr">
        <is>
          <t>Сталь арматурная, горячекатаная, периодического профиля, класс А-III, диаметр 10 мм</t>
        </is>
      </c>
      <c r="D188" s="194" t="inlineStr">
        <is>
          <t>т</t>
        </is>
      </c>
      <c r="E188" s="192" t="n">
        <v>0.0808</v>
      </c>
      <c r="F188" s="66" t="n">
        <v>8014.15</v>
      </c>
      <c r="G188" s="66">
        <f>ROUND(E188*F188,2)</f>
        <v/>
      </c>
      <c r="H188" s="61">
        <f>G188/G524</f>
        <v/>
      </c>
      <c r="I188" s="180">
        <f>ROUND(F188*Прил.10!$D$12,2)</f>
        <v/>
      </c>
      <c r="J188" s="180">
        <f>ROUND(E188*I188,2)</f>
        <v/>
      </c>
    </row>
    <row r="189" outlineLevel="1" ht="46.9" customFormat="1" customHeight="1" s="122">
      <c r="A189" s="175" t="n">
        <v>161</v>
      </c>
      <c r="B189" s="181" t="inlineStr">
        <is>
          <t>Прайс из СД ОП</t>
        </is>
      </c>
      <c r="C189" s="191" t="inlineStr">
        <is>
          <t>Зажим крепежный НРБ.25/1 (КП ООО "Стандарт-электрик" № СЭЕR-048230 п.36)</t>
        </is>
      </c>
      <c r="D189" s="194" t="inlineStr">
        <is>
          <t>шт.</t>
        </is>
      </c>
      <c r="E189" s="192" t="n">
        <v>54</v>
      </c>
      <c r="F189" s="193" t="n">
        <v>11.98</v>
      </c>
      <c r="G189" s="66">
        <f>ROUND(E189*F189,2)</f>
        <v/>
      </c>
      <c r="H189" s="61">
        <f>G189/G524</f>
        <v/>
      </c>
      <c r="I189" s="180">
        <f>ROUND(F189*Прил.10!$D$12,2)</f>
        <v/>
      </c>
      <c r="J189" s="180">
        <f>ROUND(E189*I189,2)</f>
        <v/>
      </c>
    </row>
    <row r="190" outlineLevel="1" ht="62.45" customFormat="1" customHeight="1" s="122">
      <c r="A190" s="175" t="n">
        <v>162</v>
      </c>
      <c r="B190" s="181" t="inlineStr">
        <is>
          <t>18.1.07.01-1004</t>
        </is>
      </c>
      <c r="C190" s="191" t="inlineStr">
        <is>
          <t>Клапан редукционный бронзовый для воды, номинальное давление 1,6 МПа (16 кгс/см2), номинальный диаметр 25 мм</t>
        </is>
      </c>
      <c r="D190" s="194" t="inlineStr">
        <is>
          <t>шт</t>
        </is>
      </c>
      <c r="E190" s="192" t="n">
        <v>1</v>
      </c>
      <c r="F190" s="66" t="n">
        <v>645.83</v>
      </c>
      <c r="G190" s="66">
        <f>ROUND(E190*F190,2)</f>
        <v/>
      </c>
      <c r="H190" s="61">
        <f>G190/G524</f>
        <v/>
      </c>
      <c r="I190" s="180">
        <f>ROUND(F190*Прил.10!$D$12,2)</f>
        <v/>
      </c>
      <c r="J190" s="180">
        <f>ROUND(E190*I190,2)</f>
        <v/>
      </c>
    </row>
    <row r="191" outlineLevel="1" ht="15.6" customFormat="1" customHeight="1" s="122">
      <c r="A191" s="175" t="n">
        <v>163</v>
      </c>
      <c r="B191" s="181" t="inlineStr">
        <is>
          <t>14.4.01.01-0003</t>
        </is>
      </c>
      <c r="C191" s="191" t="inlineStr">
        <is>
          <t>Грунтовка ГФ-021</t>
        </is>
      </c>
      <c r="D191" s="194" t="inlineStr">
        <is>
          <t>т</t>
        </is>
      </c>
      <c r="E191" s="192" t="n">
        <v>0.0410292</v>
      </c>
      <c r="F191" s="66" t="n">
        <v>15620</v>
      </c>
      <c r="G191" s="66">
        <f>ROUND(E191*F191,2)</f>
        <v/>
      </c>
      <c r="H191" s="61">
        <f>G191/G524</f>
        <v/>
      </c>
      <c r="I191" s="180">
        <f>ROUND(F191*Прил.10!$D$12,2)</f>
        <v/>
      </c>
      <c r="J191" s="180">
        <f>ROUND(E191*I191,2)</f>
        <v/>
      </c>
    </row>
    <row r="192" outlineLevel="1" ht="46.9" customFormat="1" customHeight="1" s="122">
      <c r="A192" s="175" t="n">
        <v>164</v>
      </c>
      <c r="B192" s="181" t="inlineStr">
        <is>
          <t>Прайс из СД ОП</t>
        </is>
      </c>
      <c r="C192" s="191" t="inlineStr">
        <is>
          <t>Консоль МL-30 L=300 мм FC34108 (КП ООО "Стандарт-электрик" № СЭЕR-048230 п.30)</t>
        </is>
      </c>
      <c r="D192" s="194" t="inlineStr">
        <is>
          <t>шт.</t>
        </is>
      </c>
      <c r="E192" s="192" t="n">
        <v>3</v>
      </c>
      <c r="F192" s="193" t="n">
        <v>210.22</v>
      </c>
      <c r="G192" s="66">
        <f>ROUND(E192*F192,2)</f>
        <v/>
      </c>
      <c r="H192" s="61">
        <f>G192/G524</f>
        <v/>
      </c>
      <c r="I192" s="180">
        <f>ROUND(F192*Прил.10!$D$12,2)</f>
        <v/>
      </c>
      <c r="J192" s="180">
        <f>ROUND(E192*I192,2)</f>
        <v/>
      </c>
    </row>
    <row r="193" outlineLevel="1" ht="31.15" customFormat="1" customHeight="1" s="122">
      <c r="A193" s="175" t="n">
        <v>165</v>
      </c>
      <c r="B193" s="181" t="inlineStr">
        <is>
          <t>14.1.06.02-0001</t>
        </is>
      </c>
      <c r="C193" s="191" t="inlineStr">
        <is>
          <t>Клей для облицовочных работ водостойкий (сухая смесь)</t>
        </is>
      </c>
      <c r="D193" s="194" t="inlineStr">
        <is>
          <t>т</t>
        </is>
      </c>
      <c r="E193" s="192" t="n">
        <v>0.14012</v>
      </c>
      <c r="F193" s="66" t="n">
        <v>4316</v>
      </c>
      <c r="G193" s="66">
        <f>ROUND(E193*F193,2)</f>
        <v/>
      </c>
      <c r="H193" s="61">
        <f>G193/G524</f>
        <v/>
      </c>
      <c r="I193" s="180">
        <f>ROUND(F193*Прил.10!$D$12,2)</f>
        <v/>
      </c>
      <c r="J193" s="180">
        <f>ROUND(E193*I193,2)</f>
        <v/>
      </c>
    </row>
    <row r="194" outlineLevel="1" ht="31.15" customFormat="1" customHeight="1" s="122">
      <c r="A194" s="175" t="n">
        <v>166</v>
      </c>
      <c r="B194" s="181" t="inlineStr">
        <is>
          <t>19.1.01.03-0071</t>
        </is>
      </c>
      <c r="C194" s="191" t="inlineStr">
        <is>
          <t>Воздуховоды из оцинкованной стали, толщина 0,5 мм, диаметр до 200 мм</t>
        </is>
      </c>
      <c r="D194" s="194" t="inlineStr">
        <is>
          <t>м2</t>
        </is>
      </c>
      <c r="E194" s="192" t="n">
        <v>5.8</v>
      </c>
      <c r="F194" s="66" t="n">
        <v>96.29000000000001</v>
      </c>
      <c r="G194" s="66">
        <f>ROUND(E194*F194,2)</f>
        <v/>
      </c>
      <c r="H194" s="61">
        <f>G194/G524</f>
        <v/>
      </c>
      <c r="I194" s="180">
        <f>ROUND(F194*Прил.10!$D$12,2)</f>
        <v/>
      </c>
      <c r="J194" s="180">
        <f>ROUND(E194*I194,2)</f>
        <v/>
      </c>
    </row>
    <row r="195" outlineLevel="1" ht="31.15" customFormat="1" customHeight="1" s="122">
      <c r="A195" s="175" t="n">
        <v>167</v>
      </c>
      <c r="B195" s="181" t="inlineStr">
        <is>
          <t>20.2.06.02-0004</t>
        </is>
      </c>
      <c r="C195" s="191" t="inlineStr">
        <is>
          <t>Кронштейн к потолку для лотка PNK: 100, длина 450 мм</t>
        </is>
      </c>
      <c r="D195" s="194" t="inlineStr">
        <is>
          <t>шт</t>
        </is>
      </c>
      <c r="E195" s="192" t="n">
        <v>22</v>
      </c>
      <c r="F195" s="66" t="n">
        <v>25.29</v>
      </c>
      <c r="G195" s="66">
        <f>ROUND(E195*F195,2)</f>
        <v/>
      </c>
      <c r="H195" s="61">
        <f>G195/G524</f>
        <v/>
      </c>
      <c r="I195" s="180">
        <f>ROUND(F195*Прил.10!$D$12,2)</f>
        <v/>
      </c>
      <c r="J195" s="180">
        <f>ROUND(E195*I195,2)</f>
        <v/>
      </c>
    </row>
    <row r="196" outlineLevel="1" ht="62.45" customFormat="1" customHeight="1" s="122">
      <c r="A196" s="175" t="n">
        <v>168</v>
      </c>
      <c r="B196" s="181" t="inlineStr">
        <is>
          <t>07.2.06.03-0116</t>
        </is>
      </c>
      <c r="C196" s="191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D196" s="194" t="inlineStr">
        <is>
          <t>м</t>
        </is>
      </c>
      <c r="E196" s="192" t="n">
        <v>80.35852</v>
      </c>
      <c r="F196" s="66" t="n">
        <v>6.91</v>
      </c>
      <c r="G196" s="66">
        <f>ROUND(E196*F196,2)</f>
        <v/>
      </c>
      <c r="H196" s="61">
        <f>G196/G524</f>
        <v/>
      </c>
      <c r="I196" s="180">
        <f>ROUND(F196*Прил.10!$D$12,2)</f>
        <v/>
      </c>
      <c r="J196" s="180">
        <f>ROUND(E196*I196,2)</f>
        <v/>
      </c>
    </row>
    <row r="197" outlineLevel="1" ht="15.6" customFormat="1" customHeight="1" s="122">
      <c r="A197" s="175" t="n">
        <v>169</v>
      </c>
      <c r="B197" s="181" t="inlineStr">
        <is>
          <t>08.4.02.01-0021</t>
        </is>
      </c>
      <c r="C197" s="191" t="inlineStr">
        <is>
          <t>Сетка арматурная сварная</t>
        </is>
      </c>
      <c r="D197" s="194" t="inlineStr">
        <is>
          <t>т</t>
        </is>
      </c>
      <c r="E197" s="192" t="n">
        <v>0.0756</v>
      </c>
      <c r="F197" s="66" t="n">
        <v>7200</v>
      </c>
      <c r="G197" s="66">
        <f>ROUND(E197*F197,2)</f>
        <v/>
      </c>
      <c r="H197" s="61">
        <f>G197/G524</f>
        <v/>
      </c>
      <c r="I197" s="180">
        <f>ROUND(F197*Прил.10!$D$12,2)</f>
        <v/>
      </c>
      <c r="J197" s="180">
        <f>ROUND(E197*I197,2)</f>
        <v/>
      </c>
    </row>
    <row r="198" outlineLevel="1" ht="31.15" customFormat="1" customHeight="1" s="122">
      <c r="A198" s="175" t="n">
        <v>170</v>
      </c>
      <c r="B198" s="181" t="inlineStr">
        <is>
          <t>07.2.07.13-0061</t>
        </is>
      </c>
      <c r="C198" s="191" t="inlineStr">
        <is>
          <t>Конструкции стальные нащельников и деталей обрамления</t>
        </is>
      </c>
      <c r="D198" s="194" t="inlineStr">
        <is>
          <t>т</t>
        </is>
      </c>
      <c r="E198" s="192" t="n">
        <v>0.0494941</v>
      </c>
      <c r="F198" s="66" t="n">
        <v>10898.65</v>
      </c>
      <c r="G198" s="66">
        <f>ROUND(E198*F198,2)</f>
        <v/>
      </c>
      <c r="H198" s="61">
        <f>G198/G524</f>
        <v/>
      </c>
      <c r="I198" s="180">
        <f>ROUND(F198*Прил.10!$D$12,2)</f>
        <v/>
      </c>
      <c r="J198" s="180">
        <f>ROUND(E198*I198,2)</f>
        <v/>
      </c>
    </row>
    <row r="199" outlineLevel="1" ht="46.9" customFormat="1" customHeight="1" s="122">
      <c r="A199" s="175" t="n">
        <v>171</v>
      </c>
      <c r="B199" s="181" t="inlineStr">
        <is>
          <t>07.2.07.04-0007</t>
        </is>
      </c>
      <c r="C199" s="191" t="inlineStr">
        <is>
          <t>Конструкции стальные индивидуальные решетчатые сварные, масса до 0,1 т</t>
        </is>
      </c>
      <c r="D199" s="194" t="inlineStr">
        <is>
          <t>т</t>
        </is>
      </c>
      <c r="E199" s="192" t="n">
        <v>0.045</v>
      </c>
      <c r="F199" s="66" t="n">
        <v>11500</v>
      </c>
      <c r="G199" s="66">
        <f>ROUND(E199*F199,2)</f>
        <v/>
      </c>
      <c r="H199" s="61">
        <f>G199/G524</f>
        <v/>
      </c>
      <c r="I199" s="180">
        <f>ROUND(F199*Прил.10!$D$12,2)</f>
        <v/>
      </c>
      <c r="J199" s="180">
        <f>ROUND(E199*I199,2)</f>
        <v/>
      </c>
    </row>
    <row r="200" outlineLevel="1" ht="46.9" customFormat="1" customHeight="1" s="122">
      <c r="A200" s="175" t="n">
        <v>172</v>
      </c>
      <c r="B200" s="181" t="inlineStr">
        <is>
          <t>19.2.03.02-0049</t>
        </is>
      </c>
      <c r="C200" s="191" t="inlineStr">
        <is>
          <t>Решетки вентиляционные алюминиевые "АРКТОС" типа: АЛР, размером 200х100 мм</t>
        </is>
      </c>
      <c r="D200" s="194" t="inlineStr">
        <is>
          <t>шт</t>
        </is>
      </c>
      <c r="E200" s="192" t="n">
        <v>4</v>
      </c>
      <c r="F200" s="66" t="n">
        <v>126.59</v>
      </c>
      <c r="G200" s="66">
        <f>ROUND(E200*F200,2)</f>
        <v/>
      </c>
      <c r="H200" s="61">
        <f>G200/G524</f>
        <v/>
      </c>
      <c r="I200" s="180">
        <f>ROUND(F200*Прил.10!$D$12,2)</f>
        <v/>
      </c>
      <c r="J200" s="180">
        <f>ROUND(E200*I200,2)</f>
        <v/>
      </c>
    </row>
    <row r="201" outlineLevel="1" ht="46.9" customFormat="1" customHeight="1" s="122">
      <c r="A201" s="175" t="n">
        <v>173</v>
      </c>
      <c r="B201" s="181" t="inlineStr">
        <is>
          <t>01.7.04.07-0003</t>
        </is>
      </c>
      <c r="C201" s="191" t="inlineStr">
        <is>
          <t>Комплект скобяных изделий для блоков входных дверей в помещение однопольных</t>
        </is>
      </c>
      <c r="D201" s="194" t="inlineStr">
        <is>
          <t>компл</t>
        </is>
      </c>
      <c r="E201" s="192" t="n">
        <v>5</v>
      </c>
      <c r="F201" s="66" t="n">
        <v>94.68000000000001</v>
      </c>
      <c r="G201" s="66">
        <f>ROUND(E201*F201,2)</f>
        <v/>
      </c>
      <c r="H201" s="61">
        <f>G201/G524</f>
        <v/>
      </c>
      <c r="I201" s="180">
        <f>ROUND(F201*Прил.10!$D$12,2)</f>
        <v/>
      </c>
      <c r="J201" s="180">
        <f>ROUND(E201*I201,2)</f>
        <v/>
      </c>
    </row>
    <row r="202" outlineLevel="1" ht="15.6" customFormat="1" customHeight="1" s="122">
      <c r="A202" s="175" t="n">
        <v>174</v>
      </c>
      <c r="B202" s="181" t="inlineStr">
        <is>
          <t>19.2.03.09-0011</t>
        </is>
      </c>
      <c r="C202" s="191" t="inlineStr">
        <is>
          <t>Решетки для приямков стальные</t>
        </is>
      </c>
      <c r="D202" s="194" t="inlineStr">
        <is>
          <t>т</t>
        </is>
      </c>
      <c r="E202" s="192" t="n">
        <v>0.0592</v>
      </c>
      <c r="F202" s="66" t="n">
        <v>7932.6</v>
      </c>
      <c r="G202" s="66">
        <f>ROUND(E202*F202,2)</f>
        <v/>
      </c>
      <c r="H202" s="61">
        <f>G202/G524</f>
        <v/>
      </c>
      <c r="I202" s="180">
        <f>ROUND(F202*Прил.10!$D$12,2)</f>
        <v/>
      </c>
      <c r="J202" s="180">
        <f>ROUND(E202*I202,2)</f>
        <v/>
      </c>
    </row>
    <row r="203" outlineLevel="1" ht="31.15" customFormat="1" customHeight="1" s="122">
      <c r="A203" s="175" t="n">
        <v>175</v>
      </c>
      <c r="B203" s="181" t="inlineStr">
        <is>
          <t>01.7.06.08-0021</t>
        </is>
      </c>
      <c r="C203" s="191" t="inlineStr">
        <is>
          <t>Наклейка предупредительная LAB-ETL-R «Осторожно! Электрообогрев!»</t>
        </is>
      </c>
      <c r="D203" s="194" t="inlineStr">
        <is>
          <t>100 шт</t>
        </is>
      </c>
      <c r="E203" s="192" t="n">
        <v>0.23</v>
      </c>
      <c r="F203" s="66" t="n">
        <v>2038.25</v>
      </c>
      <c r="G203" s="66">
        <f>ROUND(E203*F203,2)</f>
        <v/>
      </c>
      <c r="H203" s="61">
        <f>G203/G524</f>
        <v/>
      </c>
      <c r="I203" s="180">
        <f>ROUND(F203*Прил.10!$D$12,2)</f>
        <v/>
      </c>
      <c r="J203" s="180">
        <f>ROUND(E203*I203,2)</f>
        <v/>
      </c>
    </row>
    <row r="204" outlineLevel="1" ht="31.15" customFormat="1" customHeight="1" s="122">
      <c r="A204" s="175" t="n">
        <v>176</v>
      </c>
      <c r="B204" s="181" t="inlineStr">
        <is>
          <t>08.4.02.06-0002</t>
        </is>
      </c>
      <c r="C204" s="191" t="inlineStr">
        <is>
          <t>Сетка сварная из холоднотянутой проволоки 3 мм</t>
        </is>
      </c>
      <c r="D204" s="194" t="inlineStr">
        <is>
          <t>т</t>
        </is>
      </c>
      <c r="E204" s="192" t="n">
        <v>0.04773</v>
      </c>
      <c r="F204" s="66" t="n">
        <v>9800.07</v>
      </c>
      <c r="G204" s="66">
        <f>ROUND(E204*F204,2)</f>
        <v/>
      </c>
      <c r="H204" s="61">
        <f>G204/G524</f>
        <v/>
      </c>
      <c r="I204" s="180">
        <f>ROUND(F204*Прил.10!$D$12,2)</f>
        <v/>
      </c>
      <c r="J204" s="180">
        <f>ROUND(E204*I204,2)</f>
        <v/>
      </c>
    </row>
    <row r="205" outlineLevel="1" ht="15.6" customFormat="1" customHeight="1" s="122">
      <c r="A205" s="175" t="n">
        <v>177</v>
      </c>
      <c r="B205" s="181" t="inlineStr">
        <is>
          <t>08.1.02.11-0013</t>
        </is>
      </c>
      <c r="C205" s="191" t="inlineStr">
        <is>
          <t>Поковки оцинкованные, масса 2,825 кг</t>
        </is>
      </c>
      <c r="D205" s="194" t="inlineStr">
        <is>
          <t>т</t>
        </is>
      </c>
      <c r="E205" s="192" t="n">
        <v>0.0583726</v>
      </c>
      <c r="F205" s="66" t="n">
        <v>7977</v>
      </c>
      <c r="G205" s="66">
        <f>ROUND(E205*F205,2)</f>
        <v/>
      </c>
      <c r="H205" s="61">
        <f>G205/G524</f>
        <v/>
      </c>
      <c r="I205" s="180">
        <f>ROUND(F205*Прил.10!$D$12,2)</f>
        <v/>
      </c>
      <c r="J205" s="180">
        <f>ROUND(E205*I205,2)</f>
        <v/>
      </c>
    </row>
    <row r="206" outlineLevel="1" ht="31.15" customFormat="1" customHeight="1" s="122">
      <c r="A206" s="175" t="n">
        <v>178</v>
      </c>
      <c r="B206" s="181" t="inlineStr">
        <is>
          <t>02.2.05.04-1777</t>
        </is>
      </c>
      <c r="C206" s="191" t="inlineStr">
        <is>
          <t>Щебень М 800, фракция 20-40 мм, группа 2</t>
        </is>
      </c>
      <c r="D206" s="194" t="inlineStr">
        <is>
          <t>м3</t>
        </is>
      </c>
      <c r="E206" s="192" t="n">
        <v>4.2</v>
      </c>
      <c r="F206" s="66" t="n">
        <v>108.4</v>
      </c>
      <c r="G206" s="66">
        <f>ROUND(E206*F206,2)</f>
        <v/>
      </c>
      <c r="H206" s="61">
        <f>G206/G524</f>
        <v/>
      </c>
      <c r="I206" s="180">
        <f>ROUND(F206*Прил.10!$D$12,2)</f>
        <v/>
      </c>
      <c r="J206" s="180">
        <f>ROUND(E206*I206,2)</f>
        <v/>
      </c>
    </row>
    <row r="207" outlineLevel="1" ht="46.9" customFormat="1" customHeight="1" s="122">
      <c r="A207" s="175" t="n">
        <v>179</v>
      </c>
      <c r="B207" s="181" t="inlineStr">
        <is>
          <t>12.1.03.09-1008</t>
        </is>
      </c>
      <c r="C207" s="191" t="inlineStr">
        <is>
          <t>Элемент вентиляционный нижней защитной пленки, из ПВХ, длина 360 мм, ширина 120 мм, высота 20 мм</t>
        </is>
      </c>
      <c r="D207" s="194" t="inlineStr">
        <is>
          <t>шт</t>
        </is>
      </c>
      <c r="E207" s="192" t="n">
        <v>15.048</v>
      </c>
      <c r="F207" s="66" t="n">
        <v>30.22</v>
      </c>
      <c r="G207" s="66">
        <f>ROUND(E207*F207,2)</f>
        <v/>
      </c>
      <c r="H207" s="61">
        <f>G207/G524</f>
        <v/>
      </c>
      <c r="I207" s="180">
        <f>ROUND(F207*Прил.10!$D$12,2)</f>
        <v/>
      </c>
      <c r="J207" s="180">
        <f>ROUND(E207*I207,2)</f>
        <v/>
      </c>
    </row>
    <row r="208" outlineLevel="1" ht="31.15" customFormat="1" customHeight="1" s="122">
      <c r="A208" s="175" t="n">
        <v>180</v>
      </c>
      <c r="B208" s="181" t="inlineStr">
        <is>
          <t>08.3.07.01-0071</t>
        </is>
      </c>
      <c r="C208" s="191" t="inlineStr">
        <is>
          <t>Прокат полосовой, горячекатаный, марка стали ВСт3кп, размер 5х40 мм</t>
        </is>
      </c>
      <c r="D208" s="194" t="inlineStr">
        <is>
          <t>т</t>
        </is>
      </c>
      <c r="E208" s="192" t="n">
        <v>0.0785</v>
      </c>
      <c r="F208" s="66" t="n">
        <v>5763</v>
      </c>
      <c r="G208" s="66">
        <f>ROUND(E208*F208,2)</f>
        <v/>
      </c>
      <c r="H208" s="61">
        <f>G208/G524</f>
        <v/>
      </c>
      <c r="I208" s="180">
        <f>ROUND(F208*Прил.10!$D$12,2)</f>
        <v/>
      </c>
      <c r="J208" s="180">
        <f>ROUND(E208*I208,2)</f>
        <v/>
      </c>
    </row>
    <row r="209" outlineLevel="1" ht="31.15" customFormat="1" customHeight="1" s="122">
      <c r="A209" s="175" t="n">
        <v>181</v>
      </c>
      <c r="B209" s="181" t="inlineStr">
        <is>
          <t>01.7.15.07-0132</t>
        </is>
      </c>
      <c r="C209" s="191" t="inlineStr">
        <is>
          <t>Дюбели распорные с металлическим стержнем, размер 10х150 мм</t>
        </is>
      </c>
      <c r="D209" s="194" t="inlineStr">
        <is>
          <t>10 шт</t>
        </is>
      </c>
      <c r="E209" s="192" t="n">
        <v>66.3</v>
      </c>
      <c r="F209" s="66" t="n">
        <v>6.62</v>
      </c>
      <c r="G209" s="66">
        <f>ROUND(E209*F209,2)</f>
        <v/>
      </c>
      <c r="H209" s="61">
        <f>G209/G524</f>
        <v/>
      </c>
      <c r="I209" s="180">
        <f>ROUND(F209*Прил.10!$D$12,2)</f>
        <v/>
      </c>
      <c r="J209" s="180">
        <f>ROUND(E209*I209,2)</f>
        <v/>
      </c>
    </row>
    <row r="210" outlineLevel="1" ht="46.9" customFormat="1" customHeight="1" s="122">
      <c r="A210" s="175" t="n">
        <v>182</v>
      </c>
      <c r="B210" s="181" t="inlineStr">
        <is>
          <t>Прайс из СД ОП</t>
        </is>
      </c>
      <c r="C210" s="191" t="inlineStr">
        <is>
          <t>Клемма заземления лотка FC37302 (КП ООО "Стандарт-электрик" № СЭЕR-048230 п.32)</t>
        </is>
      </c>
      <c r="D210" s="194" t="inlineStr">
        <is>
          <t>шт.</t>
        </is>
      </c>
      <c r="E210" s="192" t="n">
        <v>4</v>
      </c>
      <c r="F210" s="193" t="n">
        <v>109.52</v>
      </c>
      <c r="G210" s="66">
        <f>ROUND(E210*F210,2)</f>
        <v/>
      </c>
      <c r="H210" s="61">
        <f>G210/G524</f>
        <v/>
      </c>
      <c r="I210" s="180">
        <f>ROUND(F210*Прил.10!$D$12,2)</f>
        <v/>
      </c>
      <c r="J210" s="180">
        <f>ROUND(E210*I210,2)</f>
        <v/>
      </c>
    </row>
    <row r="211" outlineLevel="1" ht="31.15" customFormat="1" customHeight="1" s="122">
      <c r="A211" s="175" t="n">
        <v>183</v>
      </c>
      <c r="B211" s="181" t="inlineStr">
        <is>
          <t>Прайс из СД ОП</t>
        </is>
      </c>
      <c r="C211" s="191" t="inlineStr">
        <is>
          <t>Комплект заделок TERM (КП ГК "Терм" № Т-253 п.4)</t>
        </is>
      </c>
      <c r="D211" s="194" t="inlineStr">
        <is>
          <t>шт.</t>
        </is>
      </c>
      <c r="E211" s="192" t="n">
        <v>4</v>
      </c>
      <c r="F211" s="193" t="n">
        <v>109.38</v>
      </c>
      <c r="G211" s="66">
        <f>ROUND(E211*F211,2)</f>
        <v/>
      </c>
      <c r="H211" s="61">
        <f>G211/G524</f>
        <v/>
      </c>
      <c r="I211" s="180">
        <f>ROUND(F211*Прил.10!$D$12,2)</f>
        <v/>
      </c>
      <c r="J211" s="180">
        <f>ROUND(E211*I211,2)</f>
        <v/>
      </c>
    </row>
    <row r="212" outlineLevel="1" ht="31.15" customFormat="1" customHeight="1" s="122">
      <c r="A212" s="175" t="n">
        <v>184</v>
      </c>
      <c r="B212" s="181" t="inlineStr">
        <is>
          <t>Прайс из СД ОП</t>
        </is>
      </c>
      <c r="C212" s="191" t="inlineStr">
        <is>
          <t>Т-образный отвод NTAN  (КП ООО "Энергопром" № 00284662 п.102)</t>
        </is>
      </c>
      <c r="D212" s="194" t="inlineStr">
        <is>
          <t>шт.</t>
        </is>
      </c>
      <c r="E212" s="192" t="n">
        <v>4</v>
      </c>
      <c r="F212" s="193" t="n">
        <v>108.69</v>
      </c>
      <c r="G212" s="66">
        <f>ROUND(E212*F212,2)</f>
        <v/>
      </c>
      <c r="H212" s="61">
        <f>G212/G524</f>
        <v/>
      </c>
      <c r="I212" s="180">
        <f>ROUND(F212*Прил.10!$D$12,2)</f>
        <v/>
      </c>
      <c r="J212" s="180">
        <f>ROUND(E212*I212,2)</f>
        <v/>
      </c>
    </row>
    <row r="213" outlineLevel="1" ht="31.15" customFormat="1" customHeight="1" s="122">
      <c r="A213" s="175" t="n">
        <v>185</v>
      </c>
      <c r="B213" s="181" t="inlineStr">
        <is>
          <t>04.3.01.12-0111</t>
        </is>
      </c>
      <c r="C213" s="191" t="inlineStr">
        <is>
          <t>Раствор готовый отделочный тяжелый, цементно-известковый, состав 1:1:6</t>
        </is>
      </c>
      <c r="D213" s="194" t="inlineStr">
        <is>
          <t>м3</t>
        </is>
      </c>
      <c r="E213" s="192" t="n">
        <v>0.8121808</v>
      </c>
      <c r="F213" s="66" t="n">
        <v>517.91</v>
      </c>
      <c r="G213" s="66">
        <f>ROUND(E213*F213,2)</f>
        <v/>
      </c>
      <c r="H213" s="61">
        <f>G213/G524</f>
        <v/>
      </c>
      <c r="I213" s="180">
        <f>ROUND(F213*Прил.10!$D$12,2)</f>
        <v/>
      </c>
      <c r="J213" s="180">
        <f>ROUND(E213*I213,2)</f>
        <v/>
      </c>
    </row>
    <row r="214" outlineLevel="1" ht="62.45" customFormat="1" customHeight="1" s="122">
      <c r="A214" s="175" t="n">
        <v>186</v>
      </c>
      <c r="B214" s="181" t="inlineStr">
        <is>
          <t>06.2.02.01-0071</t>
        </is>
      </c>
      <c r="C214" s="191" t="inlineStr">
        <is>
          <t>Плитка керамическая неглазурованная для полов гладкая, одноцветная с красителем квадратная и прямоугольная</t>
        </is>
      </c>
      <c r="D214" s="194" t="inlineStr">
        <is>
          <t>м2</t>
        </is>
      </c>
      <c r="E214" s="192" t="n">
        <v>6.0588</v>
      </c>
      <c r="F214" s="66" t="n">
        <v>67.8</v>
      </c>
      <c r="G214" s="66">
        <f>ROUND(E214*F214,2)</f>
        <v/>
      </c>
      <c r="H214" s="61">
        <f>G214/G524</f>
        <v/>
      </c>
      <c r="I214" s="180">
        <f>ROUND(F214*Прил.10!$D$12,2)</f>
        <v/>
      </c>
      <c r="J214" s="180">
        <f>ROUND(E214*I214,2)</f>
        <v/>
      </c>
    </row>
    <row r="215" outlineLevel="1" ht="46.9" customFormat="1" customHeight="1" s="122">
      <c r="A215" s="175" t="n">
        <v>187</v>
      </c>
      <c r="B215" s="181" t="inlineStr">
        <is>
          <t>Прайс из СД ОП</t>
        </is>
      </c>
      <c r="C215" s="191" t="inlineStr">
        <is>
          <t>Устройство ввода под теплоизоляцию TERM LEK/U (КП ООО "ГК Терм" №Т-1307 п.15)</t>
        </is>
      </c>
      <c r="D215" s="194" t="inlineStr">
        <is>
          <t>шт.</t>
        </is>
      </c>
      <c r="E215" s="192" t="n">
        <v>2</v>
      </c>
      <c r="F215" s="193" t="n">
        <v>204.1</v>
      </c>
      <c r="G215" s="66">
        <f>ROUND(E215*F215,2)</f>
        <v/>
      </c>
      <c r="H215" s="61">
        <f>G215/G524</f>
        <v/>
      </c>
      <c r="I215" s="180">
        <f>ROUND(F215*Прил.10!$D$12,2)</f>
        <v/>
      </c>
      <c r="J215" s="180">
        <f>ROUND(E215*I215,2)</f>
        <v/>
      </c>
    </row>
    <row r="216" outlineLevel="1" ht="62.45" customFormat="1" customHeight="1" s="122">
      <c r="A216" s="175" t="n">
        <v>188</v>
      </c>
      <c r="B216" s="181" t="inlineStr">
        <is>
          <t>18.2.01.06-0031</t>
        </is>
      </c>
      <c r="C216" s="191" t="inlineStr">
        <is>
          <t>Унитазы полуфарфоровые и фарфоровые воронкообразные с сиденьем и креплением, с цельноотлитой полочкой</t>
        </is>
      </c>
      <c r="D216" s="194" t="inlineStr">
        <is>
          <t>компл</t>
        </is>
      </c>
      <c r="E216" s="192" t="n">
        <v>1</v>
      </c>
      <c r="F216" s="66" t="n">
        <v>405.49</v>
      </c>
      <c r="G216" s="66">
        <f>ROUND(E216*F216,2)</f>
        <v/>
      </c>
      <c r="H216" s="61">
        <f>G216/G524</f>
        <v/>
      </c>
      <c r="I216" s="180">
        <f>ROUND(F216*Прил.10!$D$12,2)</f>
        <v/>
      </c>
      <c r="J216" s="180">
        <f>ROUND(E216*I216,2)</f>
        <v/>
      </c>
    </row>
    <row r="217" outlineLevel="1" ht="31.15" customFormat="1" customHeight="1" s="122">
      <c r="A217" s="175" t="n">
        <v>189</v>
      </c>
      <c r="B217" s="181" t="inlineStr">
        <is>
          <t>11.3.03.01-0010</t>
        </is>
      </c>
      <c r="C217" s="191" t="inlineStr">
        <is>
          <t>Доски подоконные из ПВХ, ширина 500 мм</t>
        </is>
      </c>
      <c r="D217" s="194" t="inlineStr">
        <is>
          <t>м</t>
        </is>
      </c>
      <c r="E217" s="192" t="n">
        <v>6.3</v>
      </c>
      <c r="F217" s="66" t="n">
        <v>64.34999999999999</v>
      </c>
      <c r="G217" s="66">
        <f>ROUND(E217*F217,2)</f>
        <v/>
      </c>
      <c r="H217" s="61">
        <f>G217/G524</f>
        <v/>
      </c>
      <c r="I217" s="180">
        <f>ROUND(F217*Прил.10!$D$12,2)</f>
        <v/>
      </c>
      <c r="J217" s="180">
        <f>ROUND(E217*I217,2)</f>
        <v/>
      </c>
    </row>
    <row r="218" outlineLevel="1" ht="31.15" customFormat="1" customHeight="1" s="122">
      <c r="A218" s="175" t="n">
        <v>190</v>
      </c>
      <c r="B218" s="181" t="inlineStr">
        <is>
          <t>11.2.11.01-0001</t>
        </is>
      </c>
      <c r="C218" s="191" t="inlineStr">
        <is>
          <t>Пластик бумажно-слоистый с декоративной стороной</t>
        </is>
      </c>
      <c r="D218" s="194" t="inlineStr">
        <is>
          <t>1000 м2</t>
        </is>
      </c>
      <c r="E218" s="192" t="n">
        <v>0.004473</v>
      </c>
      <c r="F218" s="66" t="n">
        <v>89300</v>
      </c>
      <c r="G218" s="66">
        <f>ROUND(E218*F218,2)</f>
        <v/>
      </c>
      <c r="H218" s="61">
        <f>G218/G524</f>
        <v/>
      </c>
      <c r="I218" s="180">
        <f>ROUND(F218*Прил.10!$D$12,2)</f>
        <v/>
      </c>
      <c r="J218" s="180">
        <f>ROUND(E218*I218,2)</f>
        <v/>
      </c>
    </row>
    <row r="219" outlineLevel="1" ht="46.9" customFormat="1" customHeight="1" s="122">
      <c r="A219" s="175" t="n">
        <v>191</v>
      </c>
      <c r="B219" s="181" t="inlineStr">
        <is>
          <t>Прайс из СД ОП</t>
        </is>
      </c>
      <c r="C219" s="191" t="inlineStr">
        <is>
          <t>Вставка гибкая муфтовая 1", Ру1,0 Мпа-FC6 (КП ООО Компания Металл Профиль № N2N170002653)</t>
        </is>
      </c>
      <c r="D219" s="194" t="inlineStr">
        <is>
          <t>шт</t>
        </is>
      </c>
      <c r="E219" s="192" t="n">
        <v>1</v>
      </c>
      <c r="F219" s="193" t="n">
        <v>384.55</v>
      </c>
      <c r="G219" s="66">
        <f>ROUND(E219*F219,2)</f>
        <v/>
      </c>
      <c r="H219" s="61">
        <f>G219/G524</f>
        <v/>
      </c>
      <c r="I219" s="180">
        <f>ROUND(F219*Прил.10!$D$12,2)</f>
        <v/>
      </c>
      <c r="J219" s="180">
        <f>ROUND(E219*I219,2)</f>
        <v/>
      </c>
    </row>
    <row r="220" outlineLevel="1" ht="31.15" customFormat="1" customHeight="1" s="122">
      <c r="A220" s="175" t="n">
        <v>192</v>
      </c>
      <c r="B220" s="181" t="inlineStr">
        <is>
          <t>08.1.02.17-0161</t>
        </is>
      </c>
      <c r="C220" s="191" t="inlineStr">
        <is>
          <t>Сетка тканая с квадратными ячейками № 05, без покрытия</t>
        </is>
      </c>
      <c r="D220" s="194" t="inlineStr">
        <is>
          <t>м2</t>
        </is>
      </c>
      <c r="E220" s="192" t="n">
        <v>13.5859661</v>
      </c>
      <c r="F220" s="66" t="n">
        <v>28.25</v>
      </c>
      <c r="G220" s="66">
        <f>ROUND(E220*F220,2)</f>
        <v/>
      </c>
      <c r="H220" s="61">
        <f>G220/G524</f>
        <v/>
      </c>
      <c r="I220" s="180">
        <f>ROUND(F220*Прил.10!$D$12,2)</f>
        <v/>
      </c>
      <c r="J220" s="180">
        <f>ROUND(E220*I220,2)</f>
        <v/>
      </c>
    </row>
    <row r="221" outlineLevel="1" ht="31.15" customFormat="1" customHeight="1" s="122">
      <c r="A221" s="175" t="n">
        <v>193</v>
      </c>
      <c r="B221" s="181" t="inlineStr">
        <is>
          <t>08.4.03.02-0001</t>
        </is>
      </c>
      <c r="C221" s="191" t="inlineStr">
        <is>
          <t>Сталь арматурная, горячекатаная, гладкая, класс А-I, диаметр 6 мм</t>
        </is>
      </c>
      <c r="D221" s="194" t="inlineStr">
        <is>
          <t>т</t>
        </is>
      </c>
      <c r="E221" s="192" t="n">
        <v>0.05112</v>
      </c>
      <c r="F221" s="66" t="n">
        <v>7418.82</v>
      </c>
      <c r="G221" s="66">
        <f>ROUND(E221*F221,2)</f>
        <v/>
      </c>
      <c r="H221" s="61">
        <f>G221/G524</f>
        <v/>
      </c>
      <c r="I221" s="180">
        <f>ROUND(F221*Прил.10!$D$12,2)</f>
        <v/>
      </c>
      <c r="J221" s="180">
        <f>ROUND(E221*I221,2)</f>
        <v/>
      </c>
    </row>
    <row r="222" outlineLevel="1" ht="62.45" customFormat="1" customHeight="1" s="122">
      <c r="A222" s="175" t="n">
        <v>194</v>
      </c>
      <c r="B222" s="181" t="inlineStr">
        <is>
          <t>07.2.07.12-0017</t>
        </is>
      </c>
      <c r="C222" s="191" t="inlineStr">
        <is>
          <t>Элементы конструктивные зданий и сооружений с преобладанием гнутых профилей, средняя масса сборочной единицы до 0,1 т</t>
        </is>
      </c>
      <c r="D222" s="194" t="inlineStr">
        <is>
          <t>т</t>
        </is>
      </c>
      <c r="E222" s="192" t="n">
        <v>0.04535</v>
      </c>
      <c r="F222" s="66" t="n">
        <v>8300</v>
      </c>
      <c r="G222" s="66">
        <f>ROUND(E222*F222,2)</f>
        <v/>
      </c>
      <c r="H222" s="61">
        <f>G222/G524</f>
        <v/>
      </c>
      <c r="I222" s="180">
        <f>ROUND(F222*Прил.10!$D$12,2)</f>
        <v/>
      </c>
      <c r="J222" s="180">
        <f>ROUND(E222*I222,2)</f>
        <v/>
      </c>
    </row>
    <row r="223" outlineLevel="1" ht="31.15" customFormat="1" customHeight="1" s="122">
      <c r="A223" s="175" t="n">
        <v>195</v>
      </c>
      <c r="B223" s="181" t="inlineStr">
        <is>
          <t>01.7.04.01-0001</t>
        </is>
      </c>
      <c r="C223" s="191" t="inlineStr">
        <is>
          <t>Доводчик дверной DS 73 BC "Серия Premium", усилие закрывания EN2-5</t>
        </is>
      </c>
      <c r="D223" s="194" t="inlineStr">
        <is>
          <t>шт</t>
        </is>
      </c>
      <c r="E223" s="192" t="n">
        <v>1</v>
      </c>
      <c r="F223" s="66" t="n">
        <v>371.2</v>
      </c>
      <c r="G223" s="66">
        <f>ROUND(E223*F223,2)</f>
        <v/>
      </c>
      <c r="H223" s="61">
        <f>G223/G524</f>
        <v/>
      </c>
      <c r="I223" s="180">
        <f>ROUND(F223*Прил.10!$D$12,2)</f>
        <v/>
      </c>
      <c r="J223" s="180">
        <f>ROUND(E223*I223,2)</f>
        <v/>
      </c>
    </row>
    <row r="224" outlineLevel="1" ht="62.45" customFormat="1" customHeight="1" s="122">
      <c r="A224" s="175" t="n">
        <v>196</v>
      </c>
      <c r="B224" s="181" t="inlineStr">
        <is>
          <t>05.2.02.01-0038</t>
        </is>
      </c>
      <c r="C224" s="191" t="inlineStr">
        <is>
          <t>Блоки бетонные для стен подвалов полнотелые ФБС9-6-6-Т, бетон B7,5 (М100, объем 0,293 м3, расход арматуры 1,46 кг</t>
        </is>
      </c>
      <c r="D224" s="194" t="inlineStr">
        <is>
          <t>шт</t>
        </is>
      </c>
      <c r="E224" s="192" t="n">
        <v>2</v>
      </c>
      <c r="F224" s="66" t="n">
        <v>181.66</v>
      </c>
      <c r="G224" s="66">
        <f>ROUND(E224*F224,2)</f>
        <v/>
      </c>
      <c r="H224" s="61">
        <f>G224/G524</f>
        <v/>
      </c>
      <c r="I224" s="180">
        <f>ROUND(F224*Прил.10!$D$12,2)</f>
        <v/>
      </c>
      <c r="J224" s="180">
        <f>ROUND(E224*I224,2)</f>
        <v/>
      </c>
    </row>
    <row r="225" outlineLevel="1" ht="31.15" customFormat="1" customHeight="1" s="122">
      <c r="A225" s="175" t="n">
        <v>197</v>
      </c>
      <c r="B225" s="181" t="inlineStr">
        <is>
          <t>21.1.08.03-0072</t>
        </is>
      </c>
      <c r="C225" s="191" t="inlineStr">
        <is>
          <t>Кабель контрольный КВВГЭнг(A)-FRLS 4х1,5</t>
        </is>
      </c>
      <c r="D225" s="194" t="inlineStr">
        <is>
          <t>1000 м</t>
        </is>
      </c>
      <c r="E225" s="192" t="n">
        <v>0.0153</v>
      </c>
      <c r="F225" s="66" t="n">
        <v>23111.65</v>
      </c>
      <c r="G225" s="66">
        <f>ROUND(E225*F225,2)</f>
        <v/>
      </c>
      <c r="H225" s="61">
        <f>G225/G524</f>
        <v/>
      </c>
      <c r="I225" s="180">
        <f>ROUND(F225*Прил.10!$D$12,2)</f>
        <v/>
      </c>
      <c r="J225" s="180">
        <f>ROUND(E225*I225,2)</f>
        <v/>
      </c>
    </row>
    <row r="226" outlineLevel="1" ht="46.9" customFormat="1" customHeight="1" s="122">
      <c r="A226" s="175" t="n">
        <v>198</v>
      </c>
      <c r="B226" s="181" t="inlineStr">
        <is>
          <t>08.1.02.13-0016</t>
        </is>
      </c>
      <c r="C226" s="191" t="inlineStr">
        <is>
          <t>Рукава металлические из алюминиевой ленты, негерметичные, диаметр условный 22 мм</t>
        </is>
      </c>
      <c r="D226" s="194" t="inlineStr">
        <is>
          <t>м</t>
        </is>
      </c>
      <c r="E226" s="192" t="n">
        <v>20</v>
      </c>
      <c r="F226" s="66" t="n">
        <v>16.35</v>
      </c>
      <c r="G226" s="66">
        <f>ROUND(E226*F226,2)</f>
        <v/>
      </c>
      <c r="H226" s="61">
        <f>G226/G524</f>
        <v/>
      </c>
      <c r="I226" s="180">
        <f>ROUND(F226*Прил.10!$D$12,2)</f>
        <v/>
      </c>
      <c r="J226" s="180">
        <f>ROUND(E226*I226,2)</f>
        <v/>
      </c>
    </row>
    <row r="227" outlineLevel="1" ht="62.45" customFormat="1" customHeight="1" s="122">
      <c r="A227" s="175" t="n">
        <v>199</v>
      </c>
      <c r="B227" s="181" t="inlineStr">
        <is>
          <t>01.7.07.14-0056</t>
        </is>
      </c>
      <c r="C227" s="191" t="inlineStr">
        <is>
          <t>Прокладки уплотнительные пенополиуретановые открытопористые для металлочерепицы 1800х50х50 мм</t>
        </is>
      </c>
      <c r="D227" s="194" t="inlineStr">
        <is>
          <t>м</t>
        </is>
      </c>
      <c r="E227" s="192" t="n">
        <v>13.0784</v>
      </c>
      <c r="F227" s="66" t="n">
        <v>25</v>
      </c>
      <c r="G227" s="66">
        <f>ROUND(E227*F227,2)</f>
        <v/>
      </c>
      <c r="H227" s="61">
        <f>G227/G524</f>
        <v/>
      </c>
      <c r="I227" s="180">
        <f>ROUND(F227*Прил.10!$D$12,2)</f>
        <v/>
      </c>
      <c r="J227" s="180">
        <f>ROUND(E227*I227,2)</f>
        <v/>
      </c>
    </row>
    <row r="228" outlineLevel="1" ht="15.6" customFormat="1" customHeight="1" s="122">
      <c r="A228" s="175" t="n">
        <v>200</v>
      </c>
      <c r="B228" s="181" t="inlineStr">
        <is>
          <t>01.2.03.03-0007</t>
        </is>
      </c>
      <c r="C228" s="191" t="inlineStr">
        <is>
          <t>Мастика битумная</t>
        </is>
      </c>
      <c r="D228" s="194" t="inlineStr">
        <is>
          <t>т</t>
        </is>
      </c>
      <c r="E228" s="192" t="n">
        <v>0.0936</v>
      </c>
      <c r="F228" s="66" t="n">
        <v>3316.55</v>
      </c>
      <c r="G228" s="66">
        <f>ROUND(E228*F228,2)</f>
        <v/>
      </c>
      <c r="H228" s="61">
        <f>G228/G524</f>
        <v/>
      </c>
      <c r="I228" s="180">
        <f>ROUND(F228*Прил.10!$D$12,2)</f>
        <v/>
      </c>
      <c r="J228" s="180">
        <f>ROUND(E228*I228,2)</f>
        <v/>
      </c>
    </row>
    <row r="229" outlineLevel="1" ht="46.9" customFormat="1" customHeight="1" s="122">
      <c r="A229" s="175" t="n">
        <v>201</v>
      </c>
      <c r="B229" s="181" t="inlineStr">
        <is>
          <t>18.1.09.06-1038</t>
        </is>
      </c>
      <c r="C229" s="191" t="inlineStr">
        <is>
          <t>Кран шаровый муфтовый для воды, номинальный диаметр 25 мм со сгоном</t>
        </is>
      </c>
      <c r="D229" s="194" t="inlineStr">
        <is>
          <t>шт</t>
        </is>
      </c>
      <c r="E229" s="192" t="n">
        <v>3</v>
      </c>
      <c r="F229" s="66" t="n">
        <v>101.68</v>
      </c>
      <c r="G229" s="66">
        <f>ROUND(E229*F229,2)</f>
        <v/>
      </c>
      <c r="H229" s="61">
        <f>G229/G524</f>
        <v/>
      </c>
      <c r="I229" s="180">
        <f>ROUND(F229*Прил.10!$D$12,2)</f>
        <v/>
      </c>
      <c r="J229" s="180">
        <f>ROUND(E229*I229,2)</f>
        <v/>
      </c>
    </row>
    <row r="230" outlineLevel="1" ht="15.6" customFormat="1" customHeight="1" s="122">
      <c r="A230" s="175" t="n">
        <v>202</v>
      </c>
      <c r="B230" s="181" t="inlineStr">
        <is>
          <t>01.3.01.01-0010</t>
        </is>
      </c>
      <c r="C230" s="191" t="inlineStr">
        <is>
          <t>Бензин-растворитель</t>
        </is>
      </c>
      <c r="D230" s="194" t="inlineStr">
        <is>
          <t>кг</t>
        </is>
      </c>
      <c r="E230" s="192" t="n">
        <v>46.7717</v>
      </c>
      <c r="F230" s="66" t="n">
        <v>6.15</v>
      </c>
      <c r="G230" s="66">
        <f>ROUND(E230*F230,2)</f>
        <v/>
      </c>
      <c r="H230" s="61">
        <f>G230/G524</f>
        <v/>
      </c>
      <c r="I230" s="180">
        <f>ROUND(F230*Прил.10!$D$12,2)</f>
        <v/>
      </c>
      <c r="J230" s="180">
        <f>ROUND(E230*I230,2)</f>
        <v/>
      </c>
    </row>
    <row r="231" outlineLevel="1" ht="31.15" customFormat="1" customHeight="1" s="122">
      <c r="A231" s="175" t="n">
        <v>203</v>
      </c>
      <c r="B231" s="181" t="inlineStr">
        <is>
          <t>14.4.02.09-0301</t>
        </is>
      </c>
      <c r="C231" s="191" t="inlineStr">
        <is>
          <t>Композиция антикоррозионная цинкнаполненная</t>
        </is>
      </c>
      <c r="D231" s="194" t="inlineStr">
        <is>
          <t>кг</t>
        </is>
      </c>
      <c r="E231" s="192" t="n">
        <v>1.15</v>
      </c>
      <c r="F231" s="66" t="n">
        <v>238.48</v>
      </c>
      <c r="G231" s="66">
        <f>ROUND(E231*F231,2)</f>
        <v/>
      </c>
      <c r="H231" s="61">
        <f>G231/G524</f>
        <v/>
      </c>
      <c r="I231" s="180">
        <f>ROUND(F231*Прил.10!$D$12,2)</f>
        <v/>
      </c>
      <c r="J231" s="180">
        <f>ROUND(E231*I231,2)</f>
        <v/>
      </c>
    </row>
    <row r="232" outlineLevel="1" ht="62.45" customFormat="1" customHeight="1" s="122">
      <c r="A232" s="175" t="n">
        <v>204</v>
      </c>
      <c r="B232" s="181" t="inlineStr">
        <is>
          <t>19.2.03.01-0002</t>
        </is>
      </c>
      <c r="C232" s="191" t="inlineStr">
        <is>
          <t>Решетки вентиляционные алюминиевые штампованные с противомоскитной сеткой, диаметр 125 мм</t>
        </is>
      </c>
      <c r="D232" s="194" t="inlineStr">
        <is>
          <t>шт</t>
        </is>
      </c>
      <c r="E232" s="192" t="n">
        <v>1</v>
      </c>
      <c r="F232" s="66" t="n">
        <v>270.91</v>
      </c>
      <c r="G232" s="66">
        <f>ROUND(E232*F232,2)</f>
        <v/>
      </c>
      <c r="H232" s="61">
        <f>G232/G524</f>
        <v/>
      </c>
      <c r="I232" s="180">
        <f>ROUND(F232*Прил.10!$D$12,2)</f>
        <v/>
      </c>
      <c r="J232" s="180">
        <f>ROUND(E232*I232,2)</f>
        <v/>
      </c>
    </row>
    <row r="233" outlineLevel="1" ht="31.15" customFormat="1" customHeight="1" s="122">
      <c r="A233" s="175" t="n">
        <v>205</v>
      </c>
      <c r="B233" s="181" t="inlineStr">
        <is>
          <t>Прайс из СД ОП</t>
        </is>
      </c>
      <c r="C233" s="191" t="inlineStr">
        <is>
          <t>Комплект Т-R (КП ООО "ГК Терм" №Т-1307 п.8)</t>
        </is>
      </c>
      <c r="D233" s="194" t="inlineStr">
        <is>
          <t>шт.</t>
        </is>
      </c>
      <c r="E233" s="192" t="n">
        <v>1</v>
      </c>
      <c r="F233" s="193" t="n">
        <v>261.36</v>
      </c>
      <c r="G233" s="66">
        <f>ROUND(E233*F233,2)</f>
        <v/>
      </c>
      <c r="H233" s="61">
        <f>G233/G524</f>
        <v/>
      </c>
      <c r="I233" s="180">
        <f>ROUND(F233*Прил.10!$D$12,2)</f>
        <v/>
      </c>
      <c r="J233" s="180">
        <f>ROUND(E233*I233,2)</f>
        <v/>
      </c>
    </row>
    <row r="234" outlineLevel="1" ht="62.45" customFormat="1" customHeight="1" s="122">
      <c r="A234" s="175" t="n">
        <v>206</v>
      </c>
      <c r="B234" s="181" t="inlineStr">
        <is>
          <t>24.3.03.05-0033</t>
        </is>
      </c>
      <c r="C234" s="191" t="inlineStr">
        <is>
          <t>Трубы полиэтиленовые гибкие гофрированные тяжелые с протяжкой, номинальный внутренний диаметр 25 мм</t>
        </is>
      </c>
      <c r="D234" s="194" t="inlineStr">
        <is>
          <t>м</t>
        </is>
      </c>
      <c r="E234" s="192" t="n">
        <v>30.6</v>
      </c>
      <c r="F234" s="66" t="n">
        <v>8.369999999999999</v>
      </c>
      <c r="G234" s="66">
        <f>ROUND(E234*F234,2)</f>
        <v/>
      </c>
      <c r="H234" s="61">
        <f>G234/G524</f>
        <v/>
      </c>
      <c r="I234" s="180">
        <f>ROUND(F234*Прил.10!$D$12,2)</f>
        <v/>
      </c>
      <c r="J234" s="180">
        <f>ROUND(E234*I234,2)</f>
        <v/>
      </c>
    </row>
    <row r="235" outlineLevel="1" ht="62.45" customFormat="1" customHeight="1" s="122">
      <c r="A235" s="175" t="n">
        <v>207</v>
      </c>
      <c r="B235" s="181" t="inlineStr">
        <is>
          <t>Прайс из СД ОП</t>
        </is>
      </c>
      <c r="C235" s="191" t="inlineStr">
        <is>
          <t>Коробка ответвительная на четыре ввода степень защиты IP44, герметичная КМ 41237 (КП ООО "Энергопром" № 00284639 п.6)</t>
        </is>
      </c>
      <c r="D235" s="194" t="inlineStr">
        <is>
          <t>шт.</t>
        </is>
      </c>
      <c r="E235" s="192" t="n">
        <v>21</v>
      </c>
      <c r="F235" s="193" t="n">
        <v>12.15</v>
      </c>
      <c r="G235" s="66">
        <f>ROUND(E235*F235,2)</f>
        <v/>
      </c>
      <c r="H235" s="61">
        <f>G235/G524</f>
        <v/>
      </c>
      <c r="I235" s="180">
        <f>ROUND(F235*Прил.10!$D$12,2)</f>
        <v/>
      </c>
      <c r="J235" s="180">
        <f>ROUND(E235*I235,2)</f>
        <v/>
      </c>
    </row>
    <row r="236" outlineLevel="1" ht="31.15" customFormat="1" customHeight="1" s="122">
      <c r="A236" s="175" t="n">
        <v>208</v>
      </c>
      <c r="B236" s="181" t="inlineStr">
        <is>
          <t>14.3.02.01-0371</t>
        </is>
      </c>
      <c r="C236" s="191" t="inlineStr">
        <is>
          <t>Краска водно-дисперсионная ВД-АК-111 белая</t>
        </is>
      </c>
      <c r="D236" s="194" t="inlineStr">
        <is>
          <t>т</t>
        </is>
      </c>
      <c r="E236" s="192" t="n">
        <v>0.009256800000000001</v>
      </c>
      <c r="F236" s="66" t="n">
        <v>27164.52</v>
      </c>
      <c r="G236" s="66">
        <f>ROUND(E236*F236,2)</f>
        <v/>
      </c>
      <c r="H236" s="61">
        <f>G236/G524</f>
        <v/>
      </c>
      <c r="I236" s="180">
        <f>ROUND(F236*Прил.10!$D$12,2)</f>
        <v/>
      </c>
      <c r="J236" s="180">
        <f>ROUND(E236*I236,2)</f>
        <v/>
      </c>
    </row>
    <row r="237" outlineLevel="1" ht="46.9" customFormat="1" customHeight="1" s="122">
      <c r="A237" s="175" t="n">
        <v>209</v>
      </c>
      <c r="B237" s="181" t="inlineStr">
        <is>
          <t>05.1.03.09-0016</t>
        </is>
      </c>
      <c r="C237" s="191" t="inlineStr">
        <is>
          <t>Перемычка брусковая 3ПБ16-37-п, бетон B15, объем 0,041 м3, расход арматуры 3,26 кг</t>
        </is>
      </c>
      <c r="D237" s="194" t="inlineStr">
        <is>
          <t>шт</t>
        </is>
      </c>
      <c r="E237" s="192" t="n">
        <v>4</v>
      </c>
      <c r="F237" s="66" t="n">
        <v>61.93</v>
      </c>
      <c r="G237" s="66">
        <f>ROUND(E237*F237,2)</f>
        <v/>
      </c>
      <c r="H237" s="61">
        <f>G237/G524</f>
        <v/>
      </c>
      <c r="I237" s="180">
        <f>ROUND(F237*Прил.10!$D$12,2)</f>
        <v/>
      </c>
      <c r="J237" s="180">
        <f>ROUND(E237*I237,2)</f>
        <v/>
      </c>
    </row>
    <row r="238" outlineLevel="1" ht="15.6" customFormat="1" customHeight="1" s="122">
      <c r="A238" s="175" t="n">
        <v>210</v>
      </c>
      <c r="B238" s="181" t="inlineStr">
        <is>
          <t>01.2.03.03-0013</t>
        </is>
      </c>
      <c r="C238" s="191" t="inlineStr">
        <is>
          <t>Мастика битумная кровельная горячая</t>
        </is>
      </c>
      <c r="D238" s="194" t="inlineStr">
        <is>
          <t>т</t>
        </is>
      </c>
      <c r="E238" s="192" t="n">
        <v>0.07272000000000001</v>
      </c>
      <c r="F238" s="66" t="n">
        <v>3390</v>
      </c>
      <c r="G238" s="66">
        <f>ROUND(E238*F238,2)</f>
        <v/>
      </c>
      <c r="H238" s="61">
        <f>G238/G524</f>
        <v/>
      </c>
      <c r="I238" s="180">
        <f>ROUND(F238*Прил.10!$D$12,2)</f>
        <v/>
      </c>
      <c r="J238" s="180">
        <f>ROUND(E238*I238,2)</f>
        <v/>
      </c>
    </row>
    <row r="239" outlineLevel="1" ht="46.9" customFormat="1" customHeight="1" s="122">
      <c r="A239" s="175" t="n">
        <v>211</v>
      </c>
      <c r="B239" s="181" t="inlineStr">
        <is>
          <t>05.1.03.09-0011</t>
        </is>
      </c>
      <c r="C239" s="191" t="inlineStr">
        <is>
          <t>Перемычка брусковая 2ПБ-16-2-п, бетон B15, объем 0,026 м3, расход арматуры 0,79 кг</t>
        </is>
      </c>
      <c r="D239" s="194" t="inlineStr">
        <is>
          <t>шт</t>
        </is>
      </c>
      <c r="E239" s="192" t="n">
        <v>7</v>
      </c>
      <c r="F239" s="66" t="n">
        <v>34.94</v>
      </c>
      <c r="G239" s="66">
        <f>ROUND(E239*F239,2)</f>
        <v/>
      </c>
      <c r="H239" s="61">
        <f>G239/G524</f>
        <v/>
      </c>
      <c r="I239" s="180">
        <f>ROUND(F239*Прил.10!$D$12,2)</f>
        <v/>
      </c>
      <c r="J239" s="180">
        <f>ROUND(E239*I239,2)</f>
        <v/>
      </c>
    </row>
    <row r="240" outlineLevel="1" ht="31.15" customFormat="1" customHeight="1" s="122">
      <c r="A240" s="175" t="n">
        <v>212</v>
      </c>
      <c r="B240" s="181" t="inlineStr">
        <is>
          <t>21.1.06.09-0176</t>
        </is>
      </c>
      <c r="C240" s="191" t="inlineStr">
        <is>
          <t>Кабель силовой с медными жилами ВВГнг(A)-LS 5х2,5-660</t>
        </is>
      </c>
      <c r="D240" s="194" t="inlineStr">
        <is>
          <t>1000 м</t>
        </is>
      </c>
      <c r="E240" s="192" t="n">
        <v>0.0204</v>
      </c>
      <c r="F240" s="66" t="n">
        <v>11836.8</v>
      </c>
      <c r="G240" s="66">
        <f>ROUND(E240*F240,2)</f>
        <v/>
      </c>
      <c r="H240" s="61">
        <f>G240/G524</f>
        <v/>
      </c>
      <c r="I240" s="180">
        <f>ROUND(F240*Прил.10!$D$12,2)</f>
        <v/>
      </c>
      <c r="J240" s="180">
        <f>ROUND(E240*I240,2)</f>
        <v/>
      </c>
    </row>
    <row r="241" outlineLevel="1" ht="31.15" customFormat="1" customHeight="1" s="122">
      <c r="A241" s="175" t="n">
        <v>213</v>
      </c>
      <c r="B241" s="181" t="inlineStr">
        <is>
          <t>01.2.03.03-0062</t>
        </is>
      </c>
      <c r="C241" s="191" t="inlineStr">
        <is>
          <t>Мастика битумно-резиновая кровельная</t>
        </is>
      </c>
      <c r="D241" s="194" t="inlineStr">
        <is>
          <t>т</t>
        </is>
      </c>
      <c r="E241" s="192" t="n">
        <v>0.1192116</v>
      </c>
      <c r="F241" s="66" t="n">
        <v>1995</v>
      </c>
      <c r="G241" s="66">
        <f>ROUND(E241*F241,2)</f>
        <v/>
      </c>
      <c r="H241" s="61">
        <f>G241/G524</f>
        <v/>
      </c>
      <c r="I241" s="180">
        <f>ROUND(F241*Прил.10!$D$12,2)</f>
        <v/>
      </c>
      <c r="J241" s="180">
        <f>ROUND(E241*I241,2)</f>
        <v/>
      </c>
    </row>
    <row r="242" outlineLevel="1" ht="15.6" customFormat="1" customHeight="1" s="122">
      <c r="A242" s="175" t="n">
        <v>214</v>
      </c>
      <c r="B242" s="181" t="inlineStr">
        <is>
          <t>11.3.03.13-0053</t>
        </is>
      </c>
      <c r="C242" s="191" t="inlineStr">
        <is>
          <t>Уголок из ПВХ, размер 100х100 мм</t>
        </is>
      </c>
      <c r="D242" s="194" t="inlineStr">
        <is>
          <t>10 м</t>
        </is>
      </c>
      <c r="E242" s="192" t="n">
        <v>2.13</v>
      </c>
      <c r="F242" s="66" t="n">
        <v>110.7</v>
      </c>
      <c r="G242" s="66">
        <f>ROUND(E242*F242,2)</f>
        <v/>
      </c>
      <c r="H242" s="61">
        <f>G242/G524</f>
        <v/>
      </c>
      <c r="I242" s="180">
        <f>ROUND(F242*Прил.10!$D$12,2)</f>
        <v/>
      </c>
      <c r="J242" s="180">
        <f>ROUND(E242*I242,2)</f>
        <v/>
      </c>
    </row>
    <row r="243" outlineLevel="1" ht="15.6" customFormat="1" customHeight="1" s="122">
      <c r="A243" s="175" t="n">
        <v>215</v>
      </c>
      <c r="B243" s="181" t="inlineStr">
        <is>
          <t>14.1.02.04-0102</t>
        </is>
      </c>
      <c r="C243" s="191" t="inlineStr">
        <is>
          <t>Клей для укладки ПВХ-покрытий</t>
        </is>
      </c>
      <c r="D243" s="194" t="inlineStr">
        <is>
          <t>кг</t>
        </is>
      </c>
      <c r="E243" s="192" t="n">
        <v>9.06</v>
      </c>
      <c r="F243" s="66" t="n">
        <v>25.56</v>
      </c>
      <c r="G243" s="66">
        <f>ROUND(E243*F243,2)</f>
        <v/>
      </c>
      <c r="H243" s="61">
        <f>G243/G524</f>
        <v/>
      </c>
      <c r="I243" s="180">
        <f>ROUND(F243*Прил.10!$D$12,2)</f>
        <v/>
      </c>
      <c r="J243" s="180">
        <f>ROUND(E243*I243,2)</f>
        <v/>
      </c>
    </row>
    <row r="244" outlineLevel="1" ht="46.9" customFormat="1" customHeight="1" s="122">
      <c r="A244" s="175" t="n">
        <v>216</v>
      </c>
      <c r="B244" s="181" t="inlineStr">
        <is>
          <t>Прайс из СД ОП</t>
        </is>
      </c>
      <c r="C244" s="191" t="inlineStr">
        <is>
          <t>Коробка соединительная TERMBOX 060 (КП ООО "ГК Терм" №Т-1307 п.12)</t>
        </is>
      </c>
      <c r="D244" s="194" t="inlineStr">
        <is>
          <t>шт.</t>
        </is>
      </c>
      <c r="E244" s="192" t="n">
        <v>1</v>
      </c>
      <c r="F244" s="193" t="n">
        <v>221.12</v>
      </c>
      <c r="G244" s="66">
        <f>ROUND(E244*F244,2)</f>
        <v/>
      </c>
      <c r="H244" s="61">
        <f>G244/G524</f>
        <v/>
      </c>
      <c r="I244" s="180">
        <f>ROUND(F244*Прил.10!$D$12,2)</f>
        <v/>
      </c>
      <c r="J244" s="180">
        <f>ROUND(E244*I244,2)</f>
        <v/>
      </c>
    </row>
    <row r="245" outlineLevel="1" ht="46.9" customFormat="1" customHeight="1" s="122">
      <c r="A245" s="175" t="n">
        <v>217</v>
      </c>
      <c r="B245" s="181" t="inlineStr">
        <is>
          <t>11.1.03.06-0095</t>
        </is>
      </c>
      <c r="C245" s="191" t="inlineStr">
        <is>
          <t>Доска обрезная, хвойных пород, ширина 75-150 мм, толщина 44 мм и более, длина 4-6,5 м, сорт III</t>
        </is>
      </c>
      <c r="D245" s="194" t="inlineStr">
        <is>
          <t>м3</t>
        </is>
      </c>
      <c r="E245" s="192" t="n">
        <v>0.2017477</v>
      </c>
      <c r="F245" s="66" t="n">
        <v>1056</v>
      </c>
      <c r="G245" s="66">
        <f>ROUND(E245*F245,2)</f>
        <v/>
      </c>
      <c r="H245" s="61">
        <f>G245/G524</f>
        <v/>
      </c>
      <c r="I245" s="180">
        <f>ROUND(F245*Прил.10!$D$12,2)</f>
        <v/>
      </c>
      <c r="J245" s="180">
        <f>ROUND(E245*I245,2)</f>
        <v/>
      </c>
    </row>
    <row r="246" outlineLevel="1" ht="31.15" customFormat="1" customHeight="1" s="122">
      <c r="A246" s="175" t="n">
        <v>218</v>
      </c>
      <c r="B246" s="181" t="inlineStr">
        <is>
          <t>03.1.02.03-0011</t>
        </is>
      </c>
      <c r="C246" s="191" t="inlineStr">
        <is>
          <t>Известь строительная негашеная комовая, сорт I</t>
        </is>
      </c>
      <c r="D246" s="194" t="inlineStr">
        <is>
          <t>т</t>
        </is>
      </c>
      <c r="E246" s="192" t="n">
        <v>0.2786647</v>
      </c>
      <c r="F246" s="66" t="n">
        <v>734.5</v>
      </c>
      <c r="G246" s="66">
        <f>ROUND(E246*F246,2)</f>
        <v/>
      </c>
      <c r="H246" s="61">
        <f>G246/G524</f>
        <v/>
      </c>
      <c r="I246" s="180">
        <f>ROUND(F246*Прил.10!$D$12,2)</f>
        <v/>
      </c>
      <c r="J246" s="180">
        <f>ROUND(E246*I246,2)</f>
        <v/>
      </c>
    </row>
    <row r="247" outlineLevel="1" ht="31.15" customFormat="1" customHeight="1" s="122">
      <c r="A247" s="175" t="n">
        <v>219</v>
      </c>
      <c r="B247" s="181" t="inlineStr">
        <is>
          <t>21.2.03.05-0072</t>
        </is>
      </c>
      <c r="C247" s="191" t="inlineStr">
        <is>
          <t>Провод силовой установочный с медными жилами ПуГВ 1х10-450</t>
        </is>
      </c>
      <c r="D247" s="194" t="inlineStr">
        <is>
          <t>1000 м</t>
        </is>
      </c>
      <c r="E247" s="192" t="n">
        <v>0.0255</v>
      </c>
      <c r="F247" s="66" t="n">
        <v>7991.46</v>
      </c>
      <c r="G247" s="66">
        <f>ROUND(E247*F247,2)</f>
        <v/>
      </c>
      <c r="H247" s="61">
        <f>G247/G524</f>
        <v/>
      </c>
      <c r="I247" s="180">
        <f>ROUND(F247*Прил.10!$D$12,2)</f>
        <v/>
      </c>
      <c r="J247" s="180">
        <f>ROUND(E247*I247,2)</f>
        <v/>
      </c>
    </row>
    <row r="248" outlineLevel="1" ht="31.15" customFormat="1" customHeight="1" s="122">
      <c r="A248" s="175" t="n">
        <v>220</v>
      </c>
      <c r="B248" s="181" t="inlineStr">
        <is>
          <t>21.1.06.10-0168</t>
        </is>
      </c>
      <c r="C248" s="191" t="inlineStr">
        <is>
          <t>Кабель силовой с медными жилами ВВГнг(A)-FRLS 3х1,5ок(N, РЕ)-1000</t>
        </is>
      </c>
      <c r="D248" s="194" t="inlineStr">
        <is>
          <t>1000 м</t>
        </is>
      </c>
      <c r="E248" s="192" t="n">
        <v>0.0102</v>
      </c>
      <c r="F248" s="66" t="n">
        <v>19862.94</v>
      </c>
      <c r="G248" s="66">
        <f>ROUND(E248*F248,2)</f>
        <v/>
      </c>
      <c r="H248" s="61">
        <f>G248/G524</f>
        <v/>
      </c>
      <c r="I248" s="180">
        <f>ROUND(F248*Прил.10!$D$12,2)</f>
        <v/>
      </c>
      <c r="J248" s="180">
        <f>ROUND(E248*I248,2)</f>
        <v/>
      </c>
    </row>
    <row r="249" outlineLevel="1" ht="31.15" customFormat="1" customHeight="1" s="122">
      <c r="A249" s="175" t="n">
        <v>221</v>
      </c>
      <c r="B249" s="181" t="inlineStr">
        <is>
          <t>Прайс из СД ОП</t>
        </is>
      </c>
      <c r="C249" s="191" t="inlineStr">
        <is>
          <t>Хомут ТЕRM PFS/30 (уп.30 м) (КП ООО "ГК Терм" №Т-1307 п.18)</t>
        </is>
      </c>
      <c r="D249" s="194" t="inlineStr">
        <is>
          <t>уп.</t>
        </is>
      </c>
      <c r="E249" s="192" t="n">
        <v>0.4</v>
      </c>
      <c r="F249" s="193" t="n">
        <v>496.45</v>
      </c>
      <c r="G249" s="66">
        <f>ROUND(E249*F249,2)</f>
        <v/>
      </c>
      <c r="H249" s="61">
        <f>G249/G524</f>
        <v/>
      </c>
      <c r="I249" s="180">
        <f>ROUND(F249*Прил.10!$D$12,2)</f>
        <v/>
      </c>
      <c r="J249" s="180">
        <f>ROUND(E249*I249,2)</f>
        <v/>
      </c>
    </row>
    <row r="250" outlineLevel="1" ht="62.45" customFormat="1" customHeight="1" s="122">
      <c r="A250" s="175" t="n">
        <v>222</v>
      </c>
      <c r="B250" s="181" t="inlineStr">
        <is>
          <t>18.2.06.01-0002</t>
        </is>
      </c>
      <c r="C250" s="191" t="inlineStr">
        <is>
          <t>Бачки смывные полуфарфоровые и фарфоровые с арматурой непосредственно устанавливаемые на унитазы</t>
        </is>
      </c>
      <c r="D250" s="194" t="inlineStr">
        <is>
          <t>компл</t>
        </is>
      </c>
      <c r="E250" s="192" t="n">
        <v>1</v>
      </c>
      <c r="F250" s="66" t="n">
        <v>198.3</v>
      </c>
      <c r="G250" s="66">
        <f>ROUND(E250*F250,2)</f>
        <v/>
      </c>
      <c r="H250" s="61">
        <f>G250/G524</f>
        <v/>
      </c>
      <c r="I250" s="180">
        <f>ROUND(F250*Прил.10!$D$12,2)</f>
        <v/>
      </c>
      <c r="J250" s="180">
        <f>ROUND(E250*I250,2)</f>
        <v/>
      </c>
    </row>
    <row r="251" outlineLevel="1" ht="31.15" customFormat="1" customHeight="1" s="122">
      <c r="A251" s="175" t="n">
        <v>223</v>
      </c>
      <c r="B251" s="181" t="inlineStr">
        <is>
          <t>21.1.06.09-0151</t>
        </is>
      </c>
      <c r="C251" s="191" t="inlineStr">
        <is>
          <t>Кабель силовой с медными жилами ВВГнг(A)-LS 3х1,5-660</t>
        </is>
      </c>
      <c r="D251" s="194" t="inlineStr">
        <is>
          <t>1000 м</t>
        </is>
      </c>
      <c r="E251" s="192" t="n">
        <v>0.0408</v>
      </c>
      <c r="F251" s="66" t="n">
        <v>4832.12</v>
      </c>
      <c r="G251" s="66">
        <f>ROUND(E251*F251,2)</f>
        <v/>
      </c>
      <c r="H251" s="61">
        <f>G251/G524</f>
        <v/>
      </c>
      <c r="I251" s="180">
        <f>ROUND(F251*Прил.10!$D$12,2)</f>
        <v/>
      </c>
      <c r="J251" s="180">
        <f>ROUND(E251*I251,2)</f>
        <v/>
      </c>
    </row>
    <row r="252" outlineLevel="1" ht="31.15" customFormat="1" customHeight="1" s="122">
      <c r="A252" s="175" t="n">
        <v>224</v>
      </c>
      <c r="B252" s="181" t="inlineStr">
        <is>
          <t>01.7.15.03-0042</t>
        </is>
      </c>
      <c r="C252" s="191" t="inlineStr">
        <is>
          <t>Болты с гайками и шайбами строительные</t>
        </is>
      </c>
      <c r="D252" s="194" t="inlineStr">
        <is>
          <t>кг</t>
        </is>
      </c>
      <c r="E252" s="192" t="n">
        <v>21.5934639</v>
      </c>
      <c r="F252" s="66" t="n">
        <v>9.039999999999999</v>
      </c>
      <c r="G252" s="66">
        <f>ROUND(E252*F252,2)</f>
        <v/>
      </c>
      <c r="H252" s="61">
        <f>G252/G524</f>
        <v/>
      </c>
      <c r="I252" s="180">
        <f>ROUND(F252*Прил.10!$D$12,2)</f>
        <v/>
      </c>
      <c r="J252" s="180">
        <f>ROUND(E252*I252,2)</f>
        <v/>
      </c>
    </row>
    <row r="253" outlineLevel="1" ht="62.45" customFormat="1" customHeight="1" s="122">
      <c r="A253" s="175" t="n">
        <v>225</v>
      </c>
      <c r="B253" s="181" t="inlineStr">
        <is>
          <t>19.2.03.01-0001</t>
        </is>
      </c>
      <c r="C253" s="191" t="inlineStr">
        <is>
          <t>Решетки вентиляционные алюминиевые штампованные с противомоскитной сеткой, диаметр 100 мм</t>
        </is>
      </c>
      <c r="D253" s="194" t="inlineStr">
        <is>
          <t>шт</t>
        </is>
      </c>
      <c r="E253" s="192" t="n">
        <v>1</v>
      </c>
      <c r="F253" s="66" t="n">
        <v>193.32</v>
      </c>
      <c r="G253" s="66">
        <f>ROUND(E253*F253,2)</f>
        <v/>
      </c>
      <c r="H253" s="61">
        <f>G253/G524</f>
        <v/>
      </c>
      <c r="I253" s="180">
        <f>ROUND(F253*Прил.10!$D$12,2)</f>
        <v/>
      </c>
      <c r="J253" s="180">
        <f>ROUND(E253*I253,2)</f>
        <v/>
      </c>
    </row>
    <row r="254" outlineLevel="1" ht="31.15" customFormat="1" customHeight="1" s="122">
      <c r="A254" s="175" t="n">
        <v>226</v>
      </c>
      <c r="B254" s="181" t="inlineStr">
        <is>
          <t>Прайс из СД ОП</t>
        </is>
      </c>
      <c r="C254" s="191" t="inlineStr">
        <is>
          <t>Кабель силовой КГ-ХЛ 3х2.5 (КП ООО "ТД" КАМА" п.39)</t>
        </is>
      </c>
      <c r="D254" s="194" t="inlineStr">
        <is>
          <t>км</t>
        </is>
      </c>
      <c r="E254" s="192" t="n">
        <v>0.006</v>
      </c>
      <c r="F254" s="193" t="n">
        <v>31772.56</v>
      </c>
      <c r="G254" s="66">
        <f>ROUND(E254*F254,2)</f>
        <v/>
      </c>
      <c r="H254" s="61">
        <f>G254/G524</f>
        <v/>
      </c>
      <c r="I254" s="180">
        <f>ROUND(F254*Прил.10!$D$12,2)</f>
        <v/>
      </c>
      <c r="J254" s="180">
        <f>ROUND(E254*I254,2)</f>
        <v/>
      </c>
    </row>
    <row r="255" outlineLevel="1" ht="78" customFormat="1" customHeight="1" s="122">
      <c r="A255" s="175" t="n">
        <v>227</v>
      </c>
      <c r="B255" s="181" t="inlineStr">
        <is>
          <t>19.1.01.11-0001</t>
        </is>
      </c>
      <c r="C255" s="191" t="inlineStr">
        <is>
          <t>Крепления для воздуховодов оцинкованные (подвески СТД, подвески регулируемые СТД, тяги, хомуты, кронштейны, траверсы, ленты, шпильки, профили)</t>
        </is>
      </c>
      <c r="D255" s="194" t="inlineStr">
        <is>
          <t>т</t>
        </is>
      </c>
      <c r="E255" s="192" t="n">
        <v>0.015</v>
      </c>
      <c r="F255" s="66" t="n">
        <v>12676.79</v>
      </c>
      <c r="G255" s="66">
        <f>ROUND(E255*F255,2)</f>
        <v/>
      </c>
      <c r="H255" s="61">
        <f>G255/G524</f>
        <v/>
      </c>
      <c r="I255" s="180">
        <f>ROUND(F255*Прил.10!$D$12,2)</f>
        <v/>
      </c>
      <c r="J255" s="180">
        <f>ROUND(E255*I255,2)</f>
        <v/>
      </c>
    </row>
    <row r="256" outlineLevel="1" ht="31.15" customFormat="1" customHeight="1" s="122">
      <c r="A256" s="175" t="n">
        <v>228</v>
      </c>
      <c r="B256" s="181" t="inlineStr">
        <is>
          <t>04.3.01.09-0014</t>
        </is>
      </c>
      <c r="C256" s="191" t="inlineStr">
        <is>
          <t>Раствор готовый кладочный, цементный, М100</t>
        </is>
      </c>
      <c r="D256" s="194" t="inlineStr">
        <is>
          <t>м3</t>
        </is>
      </c>
      <c r="E256" s="192" t="n">
        <v>0.3636</v>
      </c>
      <c r="F256" s="66" t="n">
        <v>519.8</v>
      </c>
      <c r="G256" s="66">
        <f>ROUND(E256*F256,2)</f>
        <v/>
      </c>
      <c r="H256" s="61">
        <f>G256/G524</f>
        <v/>
      </c>
      <c r="I256" s="180">
        <f>ROUND(F256*Прил.10!$D$12,2)</f>
        <v/>
      </c>
      <c r="J256" s="180">
        <f>ROUND(E256*I256,2)</f>
        <v/>
      </c>
    </row>
    <row r="257" outlineLevel="1" ht="46.9" customFormat="1" customHeight="1" s="122">
      <c r="A257" s="175" t="n">
        <v>229</v>
      </c>
      <c r="B257" s="181" t="inlineStr">
        <is>
          <t>14.4.01.02-0201</t>
        </is>
      </c>
      <c r="C257" s="191" t="inlineStr">
        <is>
          <t>Грунтовка: акриловая упрочняющая стабилизирующая глубокого проникновения "БИРСС Грунт М"</t>
        </is>
      </c>
      <c r="D257" s="194" t="inlineStr">
        <is>
          <t>т</t>
        </is>
      </c>
      <c r="E257" s="192" t="n">
        <v>0.0061712</v>
      </c>
      <c r="F257" s="66" t="n">
        <v>30554.42</v>
      </c>
      <c r="G257" s="66">
        <f>ROUND(E257*F257,2)</f>
        <v/>
      </c>
      <c r="H257" s="61">
        <f>G257/G524</f>
        <v/>
      </c>
      <c r="I257" s="180">
        <f>ROUND(F257*Прил.10!$D$12,2)</f>
        <v/>
      </c>
      <c r="J257" s="180">
        <f>ROUND(E257*I257,2)</f>
        <v/>
      </c>
    </row>
    <row r="258" outlineLevel="1" ht="31.15" customFormat="1" customHeight="1" s="122">
      <c r="A258" s="175" t="n">
        <v>230</v>
      </c>
      <c r="B258" s="181" t="inlineStr">
        <is>
          <t>21.1.06.09-0177</t>
        </is>
      </c>
      <c r="C258" s="191" t="inlineStr">
        <is>
          <t>Кабель силовой с медными жилами ВВГнг(A)-LS 5х4-660</t>
        </is>
      </c>
      <c r="D258" s="194" t="inlineStr">
        <is>
          <t>1000 м</t>
        </is>
      </c>
      <c r="E258" s="192" t="n">
        <v>0.0102</v>
      </c>
      <c r="F258" s="66" t="n">
        <v>18047.85</v>
      </c>
      <c r="G258" s="66">
        <f>ROUND(E258*F258,2)</f>
        <v/>
      </c>
      <c r="H258" s="61">
        <f>G258/G524</f>
        <v/>
      </c>
      <c r="I258" s="180">
        <f>ROUND(F258*Прил.10!$D$12,2)</f>
        <v/>
      </c>
      <c r="J258" s="180">
        <f>ROUND(E258*I258,2)</f>
        <v/>
      </c>
    </row>
    <row r="259" outlineLevel="1" ht="46.9" customFormat="1" customHeight="1" s="122">
      <c r="A259" s="175" t="n">
        <v>231</v>
      </c>
      <c r="B259" s="181" t="inlineStr">
        <is>
          <t>Прайс из СД ОП</t>
        </is>
      </c>
      <c r="C259" s="191" t="inlineStr">
        <is>
          <t>Сгон разъемный 1" B-Н Valtec VTr.341.N.0006 (Счет ООО Сантехкомплект №9166399_SA)</t>
        </is>
      </c>
      <c r="D259" s="194" t="inlineStr">
        <is>
          <t>шт</t>
        </is>
      </c>
      <c r="E259" s="192" t="n">
        <v>1</v>
      </c>
      <c r="F259" s="193" t="n">
        <v>180.61</v>
      </c>
      <c r="G259" s="66">
        <f>ROUND(E259*F259,2)</f>
        <v/>
      </c>
      <c r="H259" s="61">
        <f>G259/G524</f>
        <v/>
      </c>
      <c r="I259" s="180">
        <f>ROUND(F259*Прил.10!$D$12,2)</f>
        <v/>
      </c>
      <c r="J259" s="180">
        <f>ROUND(E259*I259,2)</f>
        <v/>
      </c>
    </row>
    <row r="260" outlineLevel="1" ht="46.9" customFormat="1" customHeight="1" s="122">
      <c r="A260" s="175" t="n">
        <v>232</v>
      </c>
      <c r="B260" s="181" t="inlineStr">
        <is>
          <t>Прайс из СД ОП</t>
        </is>
      </c>
      <c r="C260" s="191" t="inlineStr">
        <is>
          <t>Стандартный анкер со шпилькой М8х70 (СМ440850) (КП ООО "Энергопром" № 00284671 п.16)</t>
        </is>
      </c>
      <c r="D260" s="194" t="inlineStr">
        <is>
          <t>шт.</t>
        </is>
      </c>
      <c r="E260" s="192" t="n">
        <v>17</v>
      </c>
      <c r="F260" s="193" t="n">
        <v>10.59</v>
      </c>
      <c r="G260" s="66">
        <f>ROUND(E260*F260,2)</f>
        <v/>
      </c>
      <c r="H260" s="61">
        <f>G260/G524</f>
        <v/>
      </c>
      <c r="I260" s="180">
        <f>ROUND(F260*Прил.10!$D$12,2)</f>
        <v/>
      </c>
      <c r="J260" s="180">
        <f>ROUND(E260*I260,2)</f>
        <v/>
      </c>
    </row>
    <row r="261" outlineLevel="1" ht="15.6" customFormat="1" customHeight="1" s="122">
      <c r="A261" s="175" t="n">
        <v>233</v>
      </c>
      <c r="B261" s="181" t="inlineStr">
        <is>
          <t>14.5.11.02-0101</t>
        </is>
      </c>
      <c r="C261" s="191" t="inlineStr">
        <is>
          <t>Шпатлевка водно-дисперсионная</t>
        </is>
      </c>
      <c r="D261" s="194" t="inlineStr">
        <is>
          <t>т</t>
        </is>
      </c>
      <c r="E261" s="192" t="n">
        <v>0.0156885</v>
      </c>
      <c r="F261" s="66" t="n">
        <v>11397.1</v>
      </c>
      <c r="G261" s="66">
        <f>ROUND(E261*F261,2)</f>
        <v/>
      </c>
      <c r="H261" s="61">
        <f>G261/G524</f>
        <v/>
      </c>
      <c r="I261" s="180">
        <f>ROUND(F261*Прил.10!$D$12,2)</f>
        <v/>
      </c>
      <c r="J261" s="180">
        <f>ROUND(E261*I261,2)</f>
        <v/>
      </c>
    </row>
    <row r="262" outlineLevel="1" ht="46.9" customFormat="1" customHeight="1" s="122">
      <c r="A262" s="175" t="n">
        <v>234</v>
      </c>
      <c r="B262" s="181" t="inlineStr">
        <is>
          <t>12.1.01.05-0005</t>
        </is>
      </c>
      <c r="C262" s="191" t="inlineStr">
        <is>
          <t>Воронка выпускная металлическая для водосточных систем, окрашенная, диаметр 125/100 мм</t>
        </is>
      </c>
      <c r="D262" s="194" t="inlineStr">
        <is>
          <t>шт</t>
        </is>
      </c>
      <c r="E262" s="192" t="n">
        <v>2</v>
      </c>
      <c r="F262" s="66" t="n">
        <v>88.55</v>
      </c>
      <c r="G262" s="66">
        <f>ROUND(E262*F262,2)</f>
        <v/>
      </c>
      <c r="H262" s="61">
        <f>G262/G524</f>
        <v/>
      </c>
      <c r="I262" s="180">
        <f>ROUND(F262*Прил.10!$D$12,2)</f>
        <v/>
      </c>
      <c r="J262" s="180">
        <f>ROUND(E262*I262,2)</f>
        <v/>
      </c>
    </row>
    <row r="263" outlineLevel="1" ht="31.15" customFormat="1" customHeight="1" s="122">
      <c r="A263" s="175" t="n">
        <v>235</v>
      </c>
      <c r="B263" s="181" t="inlineStr">
        <is>
          <t>Прайс из СД ОП</t>
        </is>
      </c>
      <c r="C263" s="191" t="inlineStr">
        <is>
          <t>Угол плоский NPAN  (КП ООО "Энергопром" № 00284662 п.103)</t>
        </is>
      </c>
      <c r="D263" s="194" t="inlineStr">
        <is>
          <t>шт.</t>
        </is>
      </c>
      <c r="E263" s="192" t="n">
        <v>2</v>
      </c>
      <c r="F263" s="193" t="n">
        <v>87.48</v>
      </c>
      <c r="G263" s="66">
        <f>ROUND(E263*F263,2)</f>
        <v/>
      </c>
      <c r="H263" s="61">
        <f>G263/G524</f>
        <v/>
      </c>
      <c r="I263" s="180">
        <f>ROUND(F263*Прил.10!$D$12,2)</f>
        <v/>
      </c>
      <c r="J263" s="180">
        <f>ROUND(E263*I263,2)</f>
        <v/>
      </c>
    </row>
    <row r="264" outlineLevel="1" ht="78" customFormat="1" customHeight="1" s="122">
      <c r="A264" s="175" t="n">
        <v>236</v>
      </c>
      <c r="B264" s="181" t="inlineStr">
        <is>
          <t>07.2.07.12-0020</t>
        </is>
      </c>
      <c r="C264" s="19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264" s="194" t="inlineStr">
        <is>
          <t>т</t>
        </is>
      </c>
      <c r="E264" s="192" t="n">
        <v>0.0224683</v>
      </c>
      <c r="F264" s="66" t="n">
        <v>7712</v>
      </c>
      <c r="G264" s="66">
        <f>ROUND(E264*F264,2)</f>
        <v/>
      </c>
      <c r="H264" s="61">
        <f>G264/G524</f>
        <v/>
      </c>
      <c r="I264" s="180">
        <f>ROUND(F264*Прил.10!$D$12,2)</f>
        <v/>
      </c>
      <c r="J264" s="180">
        <f>ROUND(E264*I264,2)</f>
        <v/>
      </c>
    </row>
    <row r="265" outlineLevel="1" ht="62.45" customFormat="1" customHeight="1" s="122">
      <c r="A265" s="175" t="n">
        <v>237</v>
      </c>
      <c r="B265" s="181" t="inlineStr">
        <is>
          <t>Прайс из СД ОП</t>
        </is>
      </c>
      <c r="C265" s="191" t="inlineStr">
        <is>
          <t>Соединитель с переходом на наружную резьбу 25х1/2" Valtec VTр.702.0.02504 (КП ООО Компания Металл Профиль № N2N170002653)</t>
        </is>
      </c>
      <c r="D265" s="194" t="inlineStr">
        <is>
          <t>шт</t>
        </is>
      </c>
      <c r="E265" s="192" t="n">
        <v>3</v>
      </c>
      <c r="F265" s="193" t="n">
        <v>57.11</v>
      </c>
      <c r="G265" s="66">
        <f>ROUND(E265*F265,2)</f>
        <v/>
      </c>
      <c r="H265" s="61">
        <f>G265/G524</f>
        <v/>
      </c>
      <c r="I265" s="180">
        <f>ROUND(F265*Прил.10!$D$12,2)</f>
        <v/>
      </c>
      <c r="J265" s="180">
        <f>ROUND(E265*I265,2)</f>
        <v/>
      </c>
    </row>
    <row r="266" outlineLevel="1" ht="31.15" customFormat="1" customHeight="1" s="122">
      <c r="A266" s="175" t="n">
        <v>238</v>
      </c>
      <c r="B266" s="181" t="inlineStr">
        <is>
          <t>04.3.01.07-0012</t>
        </is>
      </c>
      <c r="C266" s="191" t="inlineStr">
        <is>
          <t>Раствор готовый отделочный тяжелый, известковый, состав 1:2,5</t>
        </is>
      </c>
      <c r="D266" s="194" t="inlineStr">
        <is>
          <t>м3</t>
        </is>
      </c>
      <c r="E266" s="192" t="n">
        <v>0.32891</v>
      </c>
      <c r="F266" s="66" t="n">
        <v>510.4</v>
      </c>
      <c r="G266" s="66">
        <f>ROUND(E266*F266,2)</f>
        <v/>
      </c>
      <c r="H266" s="61">
        <f>G266/G524</f>
        <v/>
      </c>
      <c r="I266" s="180">
        <f>ROUND(F266*Прил.10!$D$12,2)</f>
        <v/>
      </c>
      <c r="J266" s="180">
        <f>ROUND(E266*I266,2)</f>
        <v/>
      </c>
    </row>
    <row r="267" outlineLevel="1" ht="93.59999999999999" customFormat="1" customHeight="1" s="122">
      <c r="A267" s="175" t="n">
        <v>239</v>
      </c>
      <c r="B267" s="181" t="inlineStr">
        <is>
          <t>Прайс из СД ОП</t>
        </is>
      </c>
      <c r="C267" s="191" t="inlineStr">
        <is>
      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      </is>
      </c>
      <c r="D267" s="194" t="inlineStr">
        <is>
          <t>шт.</t>
        </is>
      </c>
      <c r="E267" s="192" t="n">
        <v>84</v>
      </c>
      <c r="F267" s="193" t="n">
        <v>1.92</v>
      </c>
      <c r="G267" s="66">
        <f>ROUND(E267*F267,2)</f>
        <v/>
      </c>
      <c r="H267" s="61">
        <f>G267/G524</f>
        <v/>
      </c>
      <c r="I267" s="180">
        <f>ROUND(F267*Прил.10!$D$12,2)</f>
        <v/>
      </c>
      <c r="J267" s="180">
        <f>ROUND(E267*I267,2)</f>
        <v/>
      </c>
    </row>
    <row r="268" outlineLevel="1" ht="31.15" customFormat="1" customHeight="1" s="122">
      <c r="A268" s="175" t="n">
        <v>240</v>
      </c>
      <c r="B268" s="181" t="inlineStr">
        <is>
          <t>21.2.03.03-0101</t>
        </is>
      </c>
      <c r="C268" s="191" t="inlineStr">
        <is>
          <t>Провод силовой гибкий ПВСнг-LS 3х1,5</t>
        </is>
      </c>
      <c r="D268" s="194" t="inlineStr">
        <is>
          <t>1000 м</t>
        </is>
      </c>
      <c r="E268" s="192" t="n">
        <v>0.0206</v>
      </c>
      <c r="F268" s="66" t="n">
        <v>7601.28</v>
      </c>
      <c r="G268" s="66">
        <f>ROUND(E268*F268,2)</f>
        <v/>
      </c>
      <c r="H268" s="61">
        <f>G268/G524</f>
        <v/>
      </c>
      <c r="I268" s="180">
        <f>ROUND(F268*Прил.10!$D$12,2)</f>
        <v/>
      </c>
      <c r="J268" s="180">
        <f>ROUND(E268*I268,2)</f>
        <v/>
      </c>
    </row>
    <row r="269" outlineLevel="1" ht="31.15" customFormat="1" customHeight="1" s="122">
      <c r="A269" s="175" t="n">
        <v>241</v>
      </c>
      <c r="B269" s="181" t="inlineStr">
        <is>
          <t>01.7.17.09-0077</t>
        </is>
      </c>
      <c r="C269" s="191" t="inlineStr">
        <is>
          <t>Сверло кольцевое алмазное, диаметр 160 мм</t>
        </is>
      </c>
      <c r="D269" s="194" t="inlineStr">
        <is>
          <t>шт</t>
        </is>
      </c>
      <c r="E269" s="192" t="n">
        <v>0.04</v>
      </c>
      <c r="F269" s="66" t="n">
        <v>3828.3</v>
      </c>
      <c r="G269" s="66">
        <f>ROUND(E269*F269,2)</f>
        <v/>
      </c>
      <c r="H269" s="61">
        <f>G269/G524</f>
        <v/>
      </c>
      <c r="I269" s="180">
        <f>ROUND(F269*Прил.10!$D$12,2)</f>
        <v/>
      </c>
      <c r="J269" s="180">
        <f>ROUND(E269*I269,2)</f>
        <v/>
      </c>
    </row>
    <row r="270" outlineLevel="1" ht="15.6" customFormat="1" customHeight="1" s="122">
      <c r="A270" s="175" t="n">
        <v>242</v>
      </c>
      <c r="B270" s="181" t="inlineStr">
        <is>
          <t>14.5.09.07-0022</t>
        </is>
      </c>
      <c r="C270" s="191" t="inlineStr">
        <is>
          <t>Растворитель № 646</t>
        </is>
      </c>
      <c r="D270" s="194" t="inlineStr">
        <is>
          <t>т</t>
        </is>
      </c>
      <c r="E270" s="192" t="n">
        <v>0.0144911</v>
      </c>
      <c r="F270" s="66" t="n">
        <v>10465</v>
      </c>
      <c r="G270" s="66">
        <f>ROUND(E270*F270,2)</f>
        <v/>
      </c>
      <c r="H270" s="61">
        <f>G270/G524</f>
        <v/>
      </c>
      <c r="I270" s="180">
        <f>ROUND(F270*Прил.10!$D$12,2)</f>
        <v/>
      </c>
      <c r="J270" s="180">
        <f>ROUND(E270*I270,2)</f>
        <v/>
      </c>
    </row>
    <row r="271" outlineLevel="1" ht="62.45" customFormat="1" customHeight="1" s="122">
      <c r="A271" s="175" t="n">
        <v>243</v>
      </c>
      <c r="B271" s="181" t="inlineStr">
        <is>
          <t>Прайс из СД ОП</t>
        </is>
      </c>
      <c r="C271" s="191" t="inlineStr">
        <is>
          <t>Рамка для ввода канала до 380 В, для установки в ответвительных коробках, ток 32 А, RQM 80х200 мм (КП ООО "Энергопром" № 00284662 п.100)</t>
        </is>
      </c>
      <c r="D271" s="194" t="inlineStr">
        <is>
          <t>шт.</t>
        </is>
      </c>
      <c r="E271" s="192" t="n">
        <v>4</v>
      </c>
      <c r="F271" s="193" t="n">
        <v>37.15</v>
      </c>
      <c r="G271" s="66">
        <f>ROUND(E271*F271,2)</f>
        <v/>
      </c>
      <c r="H271" s="61">
        <f>G271/G524</f>
        <v/>
      </c>
      <c r="I271" s="180">
        <f>ROUND(F271*Прил.10!$D$12,2)</f>
        <v/>
      </c>
      <c r="J271" s="180">
        <f>ROUND(E271*I271,2)</f>
        <v/>
      </c>
    </row>
    <row r="272" outlineLevel="1" ht="46.9" customFormat="1" customHeight="1" s="122">
      <c r="A272" s="175" t="n">
        <v>244</v>
      </c>
      <c r="B272" s="181" t="inlineStr">
        <is>
          <t>08.4.03.03-0030</t>
        </is>
      </c>
      <c r="C272" s="191" t="inlineStr">
        <is>
          <t>Сталь арматурная, горячекатаная, периодического профиля, класс А-III, диаметр 8 мм</t>
        </is>
      </c>
      <c r="D272" s="194" t="inlineStr">
        <is>
          <t>т</t>
        </is>
      </c>
      <c r="E272" s="192" t="n">
        <v>0.01808</v>
      </c>
      <c r="F272" s="66" t="n">
        <v>8102.64</v>
      </c>
      <c r="G272" s="66">
        <f>ROUND(E272*F272,2)</f>
        <v/>
      </c>
      <c r="H272" s="61">
        <f>G272/G524</f>
        <v/>
      </c>
      <c r="I272" s="180">
        <f>ROUND(F272*Прил.10!$D$12,2)</f>
        <v/>
      </c>
      <c r="J272" s="180">
        <f>ROUND(E272*I272,2)</f>
        <v/>
      </c>
    </row>
    <row r="273" outlineLevel="1" ht="93.59999999999999" customFormat="1" customHeight="1" s="122">
      <c r="A273" s="175" t="n">
        <v>245</v>
      </c>
      <c r="B273" s="181" t="inlineStr">
        <is>
          <t>Прайс из СД ОП</t>
        </is>
      </c>
      <c r="C273" s="191" t="inlineStr">
        <is>
      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      </is>
      </c>
      <c r="D273" s="194" t="inlineStr">
        <is>
          <t>шт.</t>
        </is>
      </c>
      <c r="E273" s="192" t="n">
        <v>1</v>
      </c>
      <c r="F273" s="193" t="n">
        <v>144.49</v>
      </c>
      <c r="G273" s="66">
        <f>ROUND(E273*F273,2)</f>
        <v/>
      </c>
      <c r="H273" s="61">
        <f>G273/G524</f>
        <v/>
      </c>
      <c r="I273" s="180">
        <f>ROUND(F273*Прил.10!$D$12,2)</f>
        <v/>
      </c>
      <c r="J273" s="180">
        <f>ROUND(E273*I273,2)</f>
        <v/>
      </c>
    </row>
    <row r="274" outlineLevel="1" ht="31.15" customFormat="1" customHeight="1" s="122">
      <c r="A274" s="175" t="n">
        <v>246</v>
      </c>
      <c r="B274" s="181" t="inlineStr">
        <is>
          <t>01.7.11.07-0032</t>
        </is>
      </c>
      <c r="C274" s="191" t="inlineStr">
        <is>
          <t>Электроды сварочные Э42, диаметр 4 мм</t>
        </is>
      </c>
      <c r="D274" s="194" t="inlineStr">
        <is>
          <t>т</t>
        </is>
      </c>
      <c r="E274" s="192" t="n">
        <v>0.0138207</v>
      </c>
      <c r="F274" s="66" t="n">
        <v>10315.01</v>
      </c>
      <c r="G274" s="66">
        <f>ROUND(E274*F274,2)</f>
        <v/>
      </c>
      <c r="H274" s="61">
        <f>G274/G524</f>
        <v/>
      </c>
      <c r="I274" s="180">
        <f>ROUND(F274*Прил.10!$D$12,2)</f>
        <v/>
      </c>
      <c r="J274" s="180">
        <f>ROUND(E274*I274,2)</f>
        <v/>
      </c>
    </row>
    <row r="275" outlineLevel="1" ht="15.6" customFormat="1" customHeight="1" s="122">
      <c r="A275" s="175" t="n">
        <v>247</v>
      </c>
      <c r="B275" s="181" t="inlineStr">
        <is>
          <t>18.5.08.09-0001</t>
        </is>
      </c>
      <c r="C275" s="191" t="inlineStr">
        <is>
          <t>Патрубки</t>
        </is>
      </c>
      <c r="D275" s="194" t="inlineStr">
        <is>
          <t>10 шт</t>
        </is>
      </c>
      <c r="E275" s="192" t="n">
        <v>0.5</v>
      </c>
      <c r="F275" s="66" t="n">
        <v>277.5</v>
      </c>
      <c r="G275" s="66">
        <f>ROUND(E275*F275,2)</f>
        <v/>
      </c>
      <c r="H275" s="61">
        <f>G275/G524</f>
        <v/>
      </c>
      <c r="I275" s="180">
        <f>ROUND(F275*Прил.10!$D$12,2)</f>
        <v/>
      </c>
      <c r="J275" s="180">
        <f>ROUND(E275*I275,2)</f>
        <v/>
      </c>
    </row>
    <row r="276" outlineLevel="1" ht="46.9" customFormat="1" customHeight="1" s="122">
      <c r="A276" s="175" t="n">
        <v>248</v>
      </c>
      <c r="B276" s="181" t="inlineStr">
        <is>
          <t>08.3.07.01-0076</t>
        </is>
      </c>
      <c r="C276" s="191" t="inlineStr">
        <is>
          <t>Прокат полосовой, горячекатаный, марка стали Ст3сп, ширина 50-200 мм, толщина 4-5 мм</t>
        </is>
      </c>
      <c r="D276" s="194" t="inlineStr">
        <is>
          <t>т</t>
        </is>
      </c>
      <c r="E276" s="192" t="n">
        <v>0.027226</v>
      </c>
      <c r="F276" s="66" t="n">
        <v>5000</v>
      </c>
      <c r="G276" s="66">
        <f>ROUND(E276*F276,2)</f>
        <v/>
      </c>
      <c r="H276" s="61">
        <f>G276/G524</f>
        <v/>
      </c>
      <c r="I276" s="180">
        <f>ROUND(F276*Прил.10!$D$12,2)</f>
        <v/>
      </c>
      <c r="J276" s="180">
        <f>ROUND(E276*I276,2)</f>
        <v/>
      </c>
    </row>
    <row r="277" outlineLevel="1" ht="15.6" customFormat="1" customHeight="1" s="122">
      <c r="A277" s="175" t="n">
        <v>249</v>
      </c>
      <c r="B277" s="181" t="inlineStr">
        <is>
          <t>14.4.04.08-0003</t>
        </is>
      </c>
      <c r="C277" s="191" t="inlineStr">
        <is>
          <t>Эмаль ПФ-115, серая</t>
        </is>
      </c>
      <c r="D277" s="194" t="inlineStr">
        <is>
          <t>т</t>
        </is>
      </c>
      <c r="E277" s="192" t="n">
        <v>0.009411299999999999</v>
      </c>
      <c r="F277" s="66" t="n">
        <v>14312.87</v>
      </c>
      <c r="G277" s="66">
        <f>ROUND(E277*F277,2)</f>
        <v/>
      </c>
      <c r="H277" s="61">
        <f>G277/G524</f>
        <v/>
      </c>
      <c r="I277" s="180">
        <f>ROUND(F277*Прил.10!$D$12,2)</f>
        <v/>
      </c>
      <c r="J277" s="180">
        <f>ROUND(E277*I277,2)</f>
        <v/>
      </c>
    </row>
    <row r="278" outlineLevel="1" ht="31.15" customFormat="1" customHeight="1" s="122">
      <c r="A278" s="175" t="n">
        <v>250</v>
      </c>
      <c r="B278" s="181" t="inlineStr">
        <is>
          <t>Прайс из СД ОП</t>
        </is>
      </c>
      <c r="C278" s="191" t="inlineStr">
        <is>
          <t>Замок для хомута ТЕRM PFS/30 (КП ООО "ГК Терм" №Т-1307 п.19)</t>
        </is>
      </c>
      <c r="D278" s="194" t="inlineStr">
        <is>
          <t>шт.</t>
        </is>
      </c>
      <c r="E278" s="192" t="n">
        <v>5</v>
      </c>
      <c r="F278" s="193" t="n">
        <v>25.22</v>
      </c>
      <c r="G278" s="66">
        <f>ROUND(E278*F278,2)</f>
        <v/>
      </c>
      <c r="H278" s="61">
        <f>G278/G524</f>
        <v/>
      </c>
      <c r="I278" s="180">
        <f>ROUND(F278*Прил.10!$D$12,2)</f>
        <v/>
      </c>
      <c r="J278" s="180">
        <f>ROUND(E278*I278,2)</f>
        <v/>
      </c>
    </row>
    <row r="279" outlineLevel="1" ht="15.6" customFormat="1" customHeight="1" s="122">
      <c r="A279" s="175" t="n">
        <v>251</v>
      </c>
      <c r="B279" s="181" t="inlineStr">
        <is>
          <t>14.5.01.10-0003</t>
        </is>
      </c>
      <c r="C279" s="191" t="inlineStr">
        <is>
          <t>Пена монтажная</t>
        </is>
      </c>
      <c r="D279" s="194" t="inlineStr">
        <is>
          <t>л</t>
        </is>
      </c>
      <c r="E279" s="192" t="n">
        <v>2.67435</v>
      </c>
      <c r="F279" s="66" t="n">
        <v>46.86</v>
      </c>
      <c r="G279" s="66">
        <f>ROUND(E279*F279,2)</f>
        <v/>
      </c>
      <c r="H279" s="61">
        <f>G279/G524</f>
        <v/>
      </c>
      <c r="I279" s="180">
        <f>ROUND(F279*Прил.10!$D$12,2)</f>
        <v/>
      </c>
      <c r="J279" s="180">
        <f>ROUND(E279*I279,2)</f>
        <v/>
      </c>
    </row>
    <row r="280" outlineLevel="1" ht="62.45" customFormat="1" customHeight="1" s="122">
      <c r="A280" s="175" t="n">
        <v>252</v>
      </c>
      <c r="B280" s="181" t="inlineStr">
        <is>
          <t>18.1.04.06-0033</t>
        </is>
      </c>
      <c r="C280" s="191" t="inlineStr">
        <is>
          <t>Клапан обратный пружинный латунный, номинальное давление 2,5 МПа (25 кгс/см2), номинальный диаметр 25 мм</t>
        </is>
      </c>
      <c r="D280" s="194" t="inlineStr">
        <is>
          <t>шт</t>
        </is>
      </c>
      <c r="E280" s="192" t="n">
        <v>1</v>
      </c>
      <c r="F280" s="66" t="n">
        <v>125.18</v>
      </c>
      <c r="G280" s="66">
        <f>ROUND(E280*F280,2)</f>
        <v/>
      </c>
      <c r="H280" s="61">
        <f>G280/G524</f>
        <v/>
      </c>
      <c r="I280" s="180">
        <f>ROUND(F280*Прил.10!$D$12,2)</f>
        <v/>
      </c>
      <c r="J280" s="180">
        <f>ROUND(E280*I280,2)</f>
        <v/>
      </c>
    </row>
    <row r="281" outlineLevel="1" ht="46.9" customFormat="1" customHeight="1" s="122">
      <c r="A281" s="175" t="n">
        <v>253</v>
      </c>
      <c r="B281" s="181" t="inlineStr">
        <is>
          <t>02.3.01.02-0016</t>
        </is>
      </c>
      <c r="C281" s="191" t="inlineStr">
        <is>
          <t>Песок природный для строительных: работ средний с крупностью зерен размером свыше 5 мм-до 5% по массе</t>
        </is>
      </c>
      <c r="D281" s="194" t="inlineStr">
        <is>
          <t>м3</t>
        </is>
      </c>
      <c r="E281" s="192" t="n">
        <v>2.25</v>
      </c>
      <c r="F281" s="66" t="n">
        <v>55.26</v>
      </c>
      <c r="G281" s="66">
        <f>ROUND(E281*F281,2)</f>
        <v/>
      </c>
      <c r="H281" s="61">
        <f>G281/G524</f>
        <v/>
      </c>
      <c r="I281" s="180">
        <f>ROUND(F281*Прил.10!$D$12,2)</f>
        <v/>
      </c>
      <c r="J281" s="180">
        <f>ROUND(E281*I281,2)</f>
        <v/>
      </c>
    </row>
    <row r="282" outlineLevel="1" ht="46.9" customFormat="1" customHeight="1" s="122">
      <c r="A282" s="175" t="n">
        <v>254</v>
      </c>
      <c r="B282" s="181" t="inlineStr">
        <is>
          <t>Прайс из СД ОП</t>
        </is>
      </c>
      <c r="C282" s="191" t="inlineStr">
        <is>
          <t>Сгон разъемный 1/2" В-Н Valtec VTr.341.N.0004 (КП ООО Компания Металл Профиль № N2N170002653)</t>
        </is>
      </c>
      <c r="D282" s="194" t="inlineStr">
        <is>
          <t>шт</t>
        </is>
      </c>
      <c r="E282" s="192" t="n">
        <v>2</v>
      </c>
      <c r="F282" s="193" t="n">
        <v>62.1</v>
      </c>
      <c r="G282" s="66">
        <f>ROUND(E282*F282,2)</f>
        <v/>
      </c>
      <c r="H282" s="61">
        <f>G282/G524</f>
        <v/>
      </c>
      <c r="I282" s="180">
        <f>ROUND(F282*Прил.10!$D$12,2)</f>
        <v/>
      </c>
      <c r="J282" s="180">
        <f>ROUND(E282*I282,2)</f>
        <v/>
      </c>
    </row>
    <row r="283" outlineLevel="1" ht="31.15" customFormat="1" customHeight="1" s="122">
      <c r="A283" s="175" t="n">
        <v>255</v>
      </c>
      <c r="B283" s="181" t="inlineStr">
        <is>
          <t>19.2.03.02-0441</t>
        </is>
      </c>
      <c r="C283" s="191" t="inlineStr">
        <is>
          <t>Решетки воздухоприточные, размер 100х200 мм</t>
        </is>
      </c>
      <c r="D283" s="194" t="inlineStr">
        <is>
          <t>м2</t>
        </is>
      </c>
      <c r="E283" s="192" t="n">
        <v>0.08</v>
      </c>
      <c r="F283" s="66" t="n">
        <v>1539.5</v>
      </c>
      <c r="G283" s="66">
        <f>ROUND(E283*F283,2)</f>
        <v/>
      </c>
      <c r="H283" s="61">
        <f>G283/G524</f>
        <v/>
      </c>
      <c r="I283" s="180">
        <f>ROUND(F283*Прил.10!$D$12,2)</f>
        <v/>
      </c>
      <c r="J283" s="180">
        <f>ROUND(E283*I283,2)</f>
        <v/>
      </c>
    </row>
    <row r="284" outlineLevel="1" ht="31.15" customFormat="1" customHeight="1" s="122">
      <c r="A284" s="175" t="n">
        <v>256</v>
      </c>
      <c r="B284" s="181" t="inlineStr">
        <is>
          <t>01.7.17.09-0075</t>
        </is>
      </c>
      <c r="C284" s="191" t="inlineStr">
        <is>
          <t>Сверло кольцевое алмазное, диаметр 125 мм</t>
        </is>
      </c>
      <c r="D284" s="194" t="inlineStr">
        <is>
          <t>шт</t>
        </is>
      </c>
      <c r="E284" s="192" t="n">
        <v>0.04</v>
      </c>
      <c r="F284" s="66" t="n">
        <v>3046.2</v>
      </c>
      <c r="G284" s="66">
        <f>ROUND(E284*F284,2)</f>
        <v/>
      </c>
      <c r="H284" s="61">
        <f>G284/G524</f>
        <v/>
      </c>
      <c r="I284" s="180">
        <f>ROUND(F284*Прил.10!$D$12,2)</f>
        <v/>
      </c>
      <c r="J284" s="180">
        <f>ROUND(E284*I284,2)</f>
        <v/>
      </c>
    </row>
    <row r="285" outlineLevel="1" ht="15.6" customFormat="1" customHeight="1" s="122">
      <c r="A285" s="175" t="n">
        <v>257</v>
      </c>
      <c r="B285" s="181" t="inlineStr">
        <is>
          <t>20.1.02.19-0012</t>
        </is>
      </c>
      <c r="C285" s="191" t="inlineStr">
        <is>
          <t>Трос</t>
        </is>
      </c>
      <c r="D285" s="194" t="inlineStr">
        <is>
          <t>м</t>
        </is>
      </c>
      <c r="E285" s="192" t="n">
        <v>10</v>
      </c>
      <c r="F285" s="66" t="n">
        <v>12.03</v>
      </c>
      <c r="G285" s="66">
        <f>ROUND(E285*F285,2)</f>
        <v/>
      </c>
      <c r="H285" s="61">
        <f>G285/G524</f>
        <v/>
      </c>
      <c r="I285" s="180">
        <f>ROUND(F285*Прил.10!$D$12,2)</f>
        <v/>
      </c>
      <c r="J285" s="180">
        <f>ROUND(E285*I285,2)</f>
        <v/>
      </c>
    </row>
    <row r="286" outlineLevel="1" ht="31.15" customFormat="1" customHeight="1" s="122">
      <c r="A286" s="175" t="n">
        <v>258</v>
      </c>
      <c r="B286" s="181" t="inlineStr">
        <is>
          <t>04.3.01.09-0023</t>
        </is>
      </c>
      <c r="C286" s="191" t="inlineStr">
        <is>
          <t>Раствор отделочный тяжелый цементный, состав 1:3</t>
        </is>
      </c>
      <c r="D286" s="194" t="inlineStr">
        <is>
          <t>м3</t>
        </is>
      </c>
      <c r="E286" s="192" t="n">
        <v>0.239325</v>
      </c>
      <c r="F286" s="66" t="n">
        <v>497</v>
      </c>
      <c r="G286" s="66">
        <f>ROUND(E286*F286,2)</f>
        <v/>
      </c>
      <c r="H286" s="61">
        <f>G286/G524</f>
        <v/>
      </c>
      <c r="I286" s="180">
        <f>ROUND(F286*Прил.10!$D$12,2)</f>
        <v/>
      </c>
      <c r="J286" s="180">
        <f>ROUND(E286*I286,2)</f>
        <v/>
      </c>
    </row>
    <row r="287" outlineLevel="1" ht="31.15" customFormat="1" customHeight="1" s="122">
      <c r="A287" s="175" t="n">
        <v>259</v>
      </c>
      <c r="B287" s="181" t="inlineStr">
        <is>
          <t>14.5.01.10-0024</t>
        </is>
      </c>
      <c r="C287" s="191" t="inlineStr">
        <is>
          <t>Пена монтажная для герметизации стыков в баллончике емкостью 0,75 л</t>
        </is>
      </c>
      <c r="D287" s="194" t="inlineStr">
        <is>
          <t>шт</t>
        </is>
      </c>
      <c r="E287" s="192" t="n">
        <v>2</v>
      </c>
      <c r="F287" s="66" t="n">
        <v>59.19</v>
      </c>
      <c r="G287" s="66">
        <f>ROUND(E287*F287,2)</f>
        <v/>
      </c>
      <c r="H287" s="61">
        <f>G287/G524</f>
        <v/>
      </c>
      <c r="I287" s="180">
        <f>ROUND(F287*Прил.10!$D$12,2)</f>
        <v/>
      </c>
      <c r="J287" s="180">
        <f>ROUND(E287*I287,2)</f>
        <v/>
      </c>
    </row>
    <row r="288" outlineLevel="1" ht="31.15" customFormat="1" customHeight="1" s="122">
      <c r="A288" s="175" t="n">
        <v>260</v>
      </c>
      <c r="B288" s="181" t="inlineStr">
        <is>
          <t>01.7.15.07-0010</t>
        </is>
      </c>
      <c r="C288" s="191" t="inlineStr">
        <is>
          <t>Дюбели пластмассовые с шурупами, размер 10х50 мм</t>
        </is>
      </c>
      <c r="D288" s="194" t="inlineStr">
        <is>
          <t>100 шт</t>
        </is>
      </c>
      <c r="E288" s="192" t="n">
        <v>2.88</v>
      </c>
      <c r="F288" s="66" t="n">
        <v>39</v>
      </c>
      <c r="G288" s="66">
        <f>ROUND(E288*F288,2)</f>
        <v/>
      </c>
      <c r="H288" s="61">
        <f>G288/G524</f>
        <v/>
      </c>
      <c r="I288" s="180">
        <f>ROUND(F288*Прил.10!$D$12,2)</f>
        <v/>
      </c>
      <c r="J288" s="180">
        <f>ROUND(E288*I288,2)</f>
        <v/>
      </c>
    </row>
    <row r="289" outlineLevel="1" ht="31.15" customFormat="1" customHeight="1" s="122">
      <c r="A289" s="175" t="n">
        <v>261</v>
      </c>
      <c r="B289" s="181" t="inlineStr">
        <is>
          <t>20.4.03.05-0003</t>
        </is>
      </c>
      <c r="C289" s="191" t="inlineStr">
        <is>
          <t>Розетка открытой проводки двухгнездная с заземлением</t>
        </is>
      </c>
      <c r="D289" s="194" t="inlineStr">
        <is>
          <t>100 шт</t>
        </is>
      </c>
      <c r="E289" s="192" t="n">
        <v>0.05</v>
      </c>
      <c r="F289" s="66" t="n">
        <v>2202</v>
      </c>
      <c r="G289" s="66">
        <f>ROUND(E289*F289,2)</f>
        <v/>
      </c>
      <c r="H289" s="61">
        <f>G289/G524</f>
        <v/>
      </c>
      <c r="I289" s="180">
        <f>ROUND(F289*Прил.10!$D$12,2)</f>
        <v/>
      </c>
      <c r="J289" s="180">
        <f>ROUND(E289*I289,2)</f>
        <v/>
      </c>
    </row>
    <row r="290" outlineLevel="1" ht="31.15" customFormat="1" customHeight="1" s="122">
      <c r="A290" s="175" t="n">
        <v>262</v>
      </c>
      <c r="B290" s="181" t="inlineStr">
        <is>
          <t>21.1.06.09-0146</t>
        </is>
      </c>
      <c r="C290" s="191" t="inlineStr">
        <is>
          <t>Кабель силовой с медными жилами ВВГнг-LS 2х2,5-660</t>
        </is>
      </c>
      <c r="D290" s="194" t="inlineStr">
        <is>
          <t>1000 м</t>
        </is>
      </c>
      <c r="E290" s="192" t="n">
        <v>0.0204</v>
      </c>
      <c r="F290" s="66" t="n">
        <v>5365.89</v>
      </c>
      <c r="G290" s="66">
        <f>ROUND(E290*F290,2)</f>
        <v/>
      </c>
      <c r="H290" s="61">
        <f>G290/G524</f>
        <v/>
      </c>
      <c r="I290" s="180">
        <f>ROUND(F290*Прил.10!$D$12,2)</f>
        <v/>
      </c>
      <c r="J290" s="180">
        <f>ROUND(E290*I290,2)</f>
        <v/>
      </c>
    </row>
    <row r="291" outlineLevel="1" ht="46.9" customFormat="1" customHeight="1" s="122">
      <c r="A291" s="175" t="n">
        <v>263</v>
      </c>
      <c r="B291" s="181" t="inlineStr">
        <is>
          <t>01.7.15.04-0056</t>
        </is>
      </c>
      <c r="C291" s="191" t="inlineStr">
        <is>
          <t>Винты самонарезающие, с уплотнительной прокладкой, размер 4,8х35 мм</t>
        </is>
      </c>
      <c r="D291" s="194" t="inlineStr">
        <is>
          <t>100 шт</t>
        </is>
      </c>
      <c r="E291" s="192" t="n">
        <v>5.35223</v>
      </c>
      <c r="F291" s="66" t="n">
        <v>20</v>
      </c>
      <c r="G291" s="66">
        <f>ROUND(E291*F291,2)</f>
        <v/>
      </c>
      <c r="H291" s="61">
        <f>G291/G524</f>
        <v/>
      </c>
      <c r="I291" s="180">
        <f>ROUND(F291*Прил.10!$D$12,2)</f>
        <v/>
      </c>
      <c r="J291" s="180">
        <f>ROUND(E291*I291,2)</f>
        <v/>
      </c>
    </row>
    <row r="292" outlineLevel="1" ht="31.15" customFormat="1" customHeight="1" s="122">
      <c r="A292" s="175" t="n">
        <v>264</v>
      </c>
      <c r="B292" s="181" t="inlineStr">
        <is>
          <t>18.1.09.07-0021</t>
        </is>
      </c>
      <c r="C292" s="191" t="inlineStr">
        <is>
          <t>Кран шаровый полипропиленовый PPRC PN20, диаметром: 20 мм</t>
        </is>
      </c>
      <c r="D292" s="194" t="inlineStr">
        <is>
          <t>шт</t>
        </is>
      </c>
      <c r="E292" s="192" t="n">
        <v>3</v>
      </c>
      <c r="F292" s="66" t="n">
        <v>35.64</v>
      </c>
      <c r="G292" s="66">
        <f>ROUND(E292*F292,2)</f>
        <v/>
      </c>
      <c r="H292" s="61">
        <f>G292/G524</f>
        <v/>
      </c>
      <c r="I292" s="180">
        <f>ROUND(F292*Прил.10!$D$12,2)</f>
        <v/>
      </c>
      <c r="J292" s="180">
        <f>ROUND(E292*I292,2)</f>
        <v/>
      </c>
    </row>
    <row r="293" outlineLevel="1" ht="15.6" customFormat="1" customHeight="1" s="122">
      <c r="A293" s="175" t="n">
        <v>265</v>
      </c>
      <c r="B293" s="181" t="inlineStr">
        <is>
          <t>01.7.03.01-0001</t>
        </is>
      </c>
      <c r="C293" s="191" t="inlineStr">
        <is>
          <t>Вода</t>
        </is>
      </c>
      <c r="D293" s="194" t="inlineStr">
        <is>
          <t>м3</t>
        </is>
      </c>
      <c r="E293" s="192" t="n">
        <v>43.5853318</v>
      </c>
      <c r="F293" s="66" t="n">
        <v>2.44</v>
      </c>
      <c r="G293" s="66">
        <f>ROUND(E293*F293,2)</f>
        <v/>
      </c>
      <c r="H293" s="61">
        <f>G293/G524</f>
        <v/>
      </c>
      <c r="I293" s="180">
        <f>ROUND(F293*Прил.10!$D$12,2)</f>
        <v/>
      </c>
      <c r="J293" s="180">
        <f>ROUND(E293*I293,2)</f>
        <v/>
      </c>
    </row>
    <row r="294" outlineLevel="1" ht="31.15" customFormat="1" customHeight="1" s="122">
      <c r="A294" s="175" t="n">
        <v>266</v>
      </c>
      <c r="B294" s="181" t="inlineStr">
        <is>
          <t>20.2.10.03-0009</t>
        </is>
      </c>
      <c r="C294" s="191" t="inlineStr">
        <is>
          <t>Наконечники кабельные медные ТМ-10</t>
        </is>
      </c>
      <c r="D294" s="194" t="inlineStr">
        <is>
          <t>100 шт</t>
        </is>
      </c>
      <c r="E294" s="192" t="n">
        <v>0.5</v>
      </c>
      <c r="F294" s="66" t="n">
        <v>208</v>
      </c>
      <c r="G294" s="66">
        <f>ROUND(E294*F294,2)</f>
        <v/>
      </c>
      <c r="H294" s="61">
        <f>G294/G524</f>
        <v/>
      </c>
      <c r="I294" s="180">
        <f>ROUND(F294*Прил.10!$D$12,2)</f>
        <v/>
      </c>
      <c r="J294" s="180">
        <f>ROUND(E294*I294,2)</f>
        <v/>
      </c>
    </row>
    <row r="295" outlineLevel="1" ht="62.45" customFormat="1" customHeight="1" s="122">
      <c r="A295" s="175" t="n">
        <v>267</v>
      </c>
      <c r="B295" s="181" t="inlineStr">
        <is>
          <t>08.4.01.02-0011</t>
        </is>
      </c>
      <c r="C295" s="191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D295" s="194" t="inlineStr">
        <is>
          <t>т</t>
        </is>
      </c>
      <c r="E295" s="192" t="n">
        <v>0.017829</v>
      </c>
      <c r="F295" s="66" t="n">
        <v>5804</v>
      </c>
      <c r="G295" s="66">
        <f>ROUND(E295*F295,2)</f>
        <v/>
      </c>
      <c r="H295" s="61">
        <f>G295/G524</f>
        <v/>
      </c>
      <c r="I295" s="180">
        <f>ROUND(F295*Прил.10!$D$12,2)</f>
        <v/>
      </c>
      <c r="J295" s="180">
        <f>ROUND(E295*I295,2)</f>
        <v/>
      </c>
    </row>
    <row r="296" outlineLevel="1" ht="46.9" customFormat="1" customHeight="1" s="122">
      <c r="A296" s="175" t="n">
        <v>268</v>
      </c>
      <c r="B296" s="181" t="inlineStr">
        <is>
          <t>Прайс из СД ОП</t>
        </is>
      </c>
      <c r="C296" s="191" t="inlineStr">
        <is>
          <t>Покрытие огнезащитное вспучивающееся МПВО (Счет ООО "ОгнеКом" № 810)</t>
        </is>
      </c>
      <c r="D296" s="194" t="inlineStr">
        <is>
          <t>кг</t>
        </is>
      </c>
      <c r="E296" s="192" t="n">
        <v>1</v>
      </c>
      <c r="F296" s="193" t="n">
        <v>100.86</v>
      </c>
      <c r="G296" s="66">
        <f>ROUND(E296*F296,2)</f>
        <v/>
      </c>
      <c r="H296" s="61">
        <f>G296/G524</f>
        <v/>
      </c>
      <c r="I296" s="180">
        <f>ROUND(F296*Прил.10!$D$12,2)</f>
        <v/>
      </c>
      <c r="J296" s="180">
        <f>ROUND(E296*I296,2)</f>
        <v/>
      </c>
    </row>
    <row r="297" outlineLevel="1" ht="15.6" customFormat="1" customHeight="1" s="122">
      <c r="A297" s="175" t="n">
        <v>269</v>
      </c>
      <c r="B297" s="181" t="inlineStr">
        <is>
          <t>14.5.04.08-0002</t>
        </is>
      </c>
      <c r="C297" s="191" t="inlineStr">
        <is>
          <t>Мастика герметизирующая</t>
        </is>
      </c>
      <c r="D297" s="194" t="inlineStr">
        <is>
          <t>кг</t>
        </is>
      </c>
      <c r="E297" s="192" t="n">
        <v>6</v>
      </c>
      <c r="F297" s="66" t="n">
        <v>16.5</v>
      </c>
      <c r="G297" s="66">
        <f>ROUND(E297*F297,2)</f>
        <v/>
      </c>
      <c r="H297" s="61">
        <f>G297/G524</f>
        <v/>
      </c>
      <c r="I297" s="180">
        <f>ROUND(F297*Прил.10!$D$12,2)</f>
        <v/>
      </c>
      <c r="J297" s="180">
        <f>ROUND(E297*I297,2)</f>
        <v/>
      </c>
    </row>
    <row r="298" outlineLevel="1" ht="46.9" customFormat="1" customHeight="1" s="122">
      <c r="A298" s="175" t="n">
        <v>270</v>
      </c>
      <c r="B298" s="181" t="inlineStr">
        <is>
          <t>07.2.06.03-0229</t>
        </is>
      </c>
      <c r="C298" s="191" t="inlineStr">
        <is>
          <t>Профиль угловой, стальной, оцинкованный, для защиты углов, длина 3 м, сечение 31х31х0,4 мм</t>
        </is>
      </c>
      <c r="D298" s="194" t="inlineStr">
        <is>
          <t>м</t>
        </is>
      </c>
      <c r="E298" s="192" t="n">
        <v>30.54952</v>
      </c>
      <c r="F298" s="66" t="n">
        <v>3.18</v>
      </c>
      <c r="G298" s="66">
        <f>ROUND(E298*F298,2)</f>
        <v/>
      </c>
      <c r="H298" s="61">
        <f>G298/G524</f>
        <v/>
      </c>
      <c r="I298" s="180">
        <f>ROUND(F298*Прил.10!$D$12,2)</f>
        <v/>
      </c>
      <c r="J298" s="180">
        <f>ROUND(E298*I298,2)</f>
        <v/>
      </c>
    </row>
    <row r="299" outlineLevel="1" ht="31.15" customFormat="1" customHeight="1" s="122">
      <c r="A299" s="175" t="n">
        <v>271</v>
      </c>
      <c r="B299" s="181" t="inlineStr">
        <is>
          <t>01.7.15.07-0014</t>
        </is>
      </c>
      <c r="C299" s="191" t="inlineStr">
        <is>
          <t>Дюбели распорные полипропиленовые</t>
        </is>
      </c>
      <c r="D299" s="194" t="inlineStr">
        <is>
          <t>100 шт</t>
        </is>
      </c>
      <c r="E299" s="192" t="n">
        <v>1.1203</v>
      </c>
      <c r="F299" s="66" t="n">
        <v>86</v>
      </c>
      <c r="G299" s="66">
        <f>ROUND(E299*F299,2)</f>
        <v/>
      </c>
      <c r="H299" s="61">
        <f>G299/G524</f>
        <v/>
      </c>
      <c r="I299" s="180">
        <f>ROUND(F299*Прил.10!$D$12,2)</f>
        <v/>
      </c>
      <c r="J299" s="180">
        <f>ROUND(E299*I299,2)</f>
        <v/>
      </c>
    </row>
    <row r="300" outlineLevel="1" ht="31.15" customFormat="1" customHeight="1" s="122">
      <c r="A300" s="175" t="n">
        <v>272</v>
      </c>
      <c r="B300" s="181" t="inlineStr">
        <is>
          <t>01.7.06.04-0007</t>
        </is>
      </c>
      <c r="C300" s="191" t="inlineStr">
        <is>
          <t>Лента разделительная для сопряжения потолка из ЛГК со стеной</t>
        </is>
      </c>
      <c r="D300" s="194" t="inlineStr">
        <is>
          <t>100 м</t>
        </is>
      </c>
      <c r="E300" s="192" t="n">
        <v>0.5445784</v>
      </c>
      <c r="F300" s="66" t="n">
        <v>173</v>
      </c>
      <c r="G300" s="66">
        <f>ROUND(E300*F300,2)</f>
        <v/>
      </c>
      <c r="H300" s="61">
        <f>G300/G524</f>
        <v/>
      </c>
      <c r="I300" s="180">
        <f>ROUND(F300*Прил.10!$D$12,2)</f>
        <v/>
      </c>
      <c r="J300" s="180">
        <f>ROUND(E300*I300,2)</f>
        <v/>
      </c>
    </row>
    <row r="301" outlineLevel="1" ht="46.9" customFormat="1" customHeight="1" s="122">
      <c r="A301" s="175" t="n">
        <v>273</v>
      </c>
      <c r="B301" s="181" t="inlineStr">
        <is>
          <t>14.4.01.02-0012</t>
        </is>
      </c>
      <c r="C301" s="191" t="inlineStr">
        <is>
          <t>Грунтовка укрепляющая, глубокого проникновения, быстросохнущая, паропроницаемая</t>
        </is>
      </c>
      <c r="D301" s="194" t="inlineStr">
        <is>
          <t>кг</t>
        </is>
      </c>
      <c r="E301" s="192" t="n">
        <v>7.02034</v>
      </c>
      <c r="F301" s="66" t="n">
        <v>13.08</v>
      </c>
      <c r="G301" s="66">
        <f>ROUND(E301*F301,2)</f>
        <v/>
      </c>
      <c r="H301" s="61">
        <f>G301/G524</f>
        <v/>
      </c>
      <c r="I301" s="180">
        <f>ROUND(F301*Прил.10!$D$12,2)</f>
        <v/>
      </c>
      <c r="J301" s="180">
        <f>ROUND(E301*I301,2)</f>
        <v/>
      </c>
    </row>
    <row r="302" outlineLevel="1" ht="31.15" customFormat="1" customHeight="1" s="122">
      <c r="A302" s="175" t="n">
        <v>274</v>
      </c>
      <c r="B302" s="181" t="inlineStr">
        <is>
          <t>01.7.15.12-1014</t>
        </is>
      </c>
      <c r="C302" s="191" t="inlineStr">
        <is>
          <t>Шпильки резьбовые оцинкованные, диаметр 8-16 мм</t>
        </is>
      </c>
      <c r="D302" s="194" t="inlineStr">
        <is>
          <t>кг</t>
        </is>
      </c>
      <c r="E302" s="192" t="n">
        <v>3.85</v>
      </c>
      <c r="F302" s="66" t="n">
        <v>23.69</v>
      </c>
      <c r="G302" s="66">
        <f>ROUND(E302*F302,2)</f>
        <v/>
      </c>
      <c r="H302" s="61">
        <f>G302/G524</f>
        <v/>
      </c>
      <c r="I302" s="180">
        <f>ROUND(F302*Прил.10!$D$12,2)</f>
        <v/>
      </c>
      <c r="J302" s="180">
        <f>ROUND(E302*I302,2)</f>
        <v/>
      </c>
    </row>
    <row r="303" outlineLevel="1" ht="15.6" customFormat="1" customHeight="1" s="122">
      <c r="A303" s="175" t="n">
        <v>275</v>
      </c>
      <c r="B303" s="181" t="inlineStr">
        <is>
          <t>08.3.03.04-0012</t>
        </is>
      </c>
      <c r="C303" s="191" t="inlineStr">
        <is>
          <t>Проволока светлая, диаметр 1,1 мм</t>
        </is>
      </c>
      <c r="D303" s="194" t="inlineStr">
        <is>
          <t>т</t>
        </is>
      </c>
      <c r="E303" s="192" t="n">
        <v>0.0088802</v>
      </c>
      <c r="F303" s="66" t="n">
        <v>10200</v>
      </c>
      <c r="G303" s="66">
        <f>ROUND(E303*F303,2)</f>
        <v/>
      </c>
      <c r="H303" s="61">
        <f>G303/G524</f>
        <v/>
      </c>
      <c r="I303" s="180">
        <f>ROUND(F303*Прил.10!$D$12,2)</f>
        <v/>
      </c>
      <c r="J303" s="180">
        <f>ROUND(E303*I303,2)</f>
        <v/>
      </c>
    </row>
    <row r="304" outlineLevel="1" ht="15.6" customFormat="1" customHeight="1" s="122">
      <c r="A304" s="175" t="n">
        <v>276</v>
      </c>
      <c r="B304" s="181" t="inlineStr">
        <is>
          <t>20.1.02.14-0001</t>
        </is>
      </c>
      <c r="C304" s="191" t="inlineStr">
        <is>
          <t>Серьга</t>
        </is>
      </c>
      <c r="D304" s="194" t="inlineStr">
        <is>
          <t>шт</t>
        </is>
      </c>
      <c r="E304" s="192" t="n">
        <v>7.85</v>
      </c>
      <c r="F304" s="66" t="n">
        <v>10.54</v>
      </c>
      <c r="G304" s="66">
        <f>ROUND(E304*F304,2)</f>
        <v/>
      </c>
      <c r="H304" s="61">
        <f>G304/G524</f>
        <v/>
      </c>
      <c r="I304" s="180">
        <f>ROUND(F304*Прил.10!$D$12,2)</f>
        <v/>
      </c>
      <c r="J304" s="180">
        <f>ROUND(E304*I304,2)</f>
        <v/>
      </c>
    </row>
    <row r="305" outlineLevel="1" ht="62.45" customFormat="1" customHeight="1" s="122">
      <c r="A305" s="175" t="n">
        <v>277</v>
      </c>
      <c r="B305" s="181" t="inlineStr">
        <is>
          <t>24.3.03.02-0001</t>
        </is>
      </c>
      <c r="C305" s="191" t="inlineStr">
        <is>
          <t>Блок трубопровода полиэтиленовый для систем водоотведения из труб высокой плотности, диаметр 50 мм, с гильзами</t>
        </is>
      </c>
      <c r="D305" s="194" t="inlineStr">
        <is>
          <t>м</t>
        </is>
      </c>
      <c r="E305" s="192" t="n">
        <v>2.068</v>
      </c>
      <c r="F305" s="66" t="n">
        <v>39.36</v>
      </c>
      <c r="G305" s="66">
        <f>ROUND(E305*F305,2)</f>
        <v/>
      </c>
      <c r="H305" s="61">
        <f>G305/G524</f>
        <v/>
      </c>
      <c r="I305" s="180">
        <f>ROUND(F305*Прил.10!$D$12,2)</f>
        <v/>
      </c>
      <c r="J305" s="180">
        <f>ROUND(E305*I305,2)</f>
        <v/>
      </c>
    </row>
    <row r="306" outlineLevel="1" ht="46.9" customFormat="1" customHeight="1" s="122">
      <c r="A306" s="175" t="n">
        <v>278</v>
      </c>
      <c r="B306" s="181" t="inlineStr">
        <is>
          <t>01.7.06.05-0042</t>
        </is>
      </c>
      <c r="C306" s="191" t="inlineStr">
        <is>
          <t>Лента липкая изоляционная на поликасиновом компаунде, ширина 20-30 мм, толщина от 0,14 до 0,19 мм</t>
        </is>
      </c>
      <c r="D306" s="194" t="inlineStr">
        <is>
          <t>кг</t>
        </is>
      </c>
      <c r="E306" s="192" t="n">
        <v>0.8423835</v>
      </c>
      <c r="F306" s="66" t="n">
        <v>91.29000000000001</v>
      </c>
      <c r="G306" s="66">
        <f>ROUND(E306*F306,2)</f>
        <v/>
      </c>
      <c r="H306" s="61">
        <f>G306/G524</f>
        <v/>
      </c>
      <c r="I306" s="180">
        <f>ROUND(F306*Прил.10!$D$12,2)</f>
        <v/>
      </c>
      <c r="J306" s="180">
        <f>ROUND(E306*I306,2)</f>
        <v/>
      </c>
    </row>
    <row r="307" outlineLevel="1" ht="15.6" customFormat="1" customHeight="1" s="122">
      <c r="A307" s="175" t="n">
        <v>279</v>
      </c>
      <c r="B307" s="181" t="inlineStr">
        <is>
          <t>01.7.07.29-0111</t>
        </is>
      </c>
      <c r="C307" s="191" t="inlineStr">
        <is>
          <t>Пакля пропитанная</t>
        </is>
      </c>
      <c r="D307" s="194" t="inlineStr">
        <is>
          <t>кг</t>
        </is>
      </c>
      <c r="E307" s="192" t="n">
        <v>8.4732</v>
      </c>
      <c r="F307" s="66" t="n">
        <v>9.039999999999999</v>
      </c>
      <c r="G307" s="66">
        <f>ROUND(E307*F307,2)</f>
        <v/>
      </c>
      <c r="H307" s="61">
        <f>G307/G524</f>
        <v/>
      </c>
      <c r="I307" s="180">
        <f>ROUND(F307*Прил.10!$D$12,2)</f>
        <v/>
      </c>
      <c r="J307" s="180">
        <f>ROUND(E307*I307,2)</f>
        <v/>
      </c>
    </row>
    <row r="308" outlineLevel="1" ht="31.15" customFormat="1" customHeight="1" s="122">
      <c r="A308" s="175" t="n">
        <v>280</v>
      </c>
      <c r="B308" s="181" t="inlineStr">
        <is>
          <t>01.3.05.30-0001</t>
        </is>
      </c>
      <c r="C308" s="191" t="inlineStr">
        <is>
          <t>Сополимер (смола) метакриловой кислоты и ее эфира</t>
        </is>
      </c>
      <c r="D308" s="194" t="inlineStr">
        <is>
          <t>т</t>
        </is>
      </c>
      <c r="E308" s="192" t="n">
        <v>0.0019384</v>
      </c>
      <c r="F308" s="66" t="n">
        <v>37870</v>
      </c>
      <c r="G308" s="66">
        <f>ROUND(E308*F308,2)</f>
        <v/>
      </c>
      <c r="H308" s="61">
        <f>G308/G524</f>
        <v/>
      </c>
      <c r="I308" s="180">
        <f>ROUND(F308*Прил.10!$D$12,2)</f>
        <v/>
      </c>
      <c r="J308" s="180">
        <f>ROUND(E308*I308,2)</f>
        <v/>
      </c>
    </row>
    <row r="309" outlineLevel="1" ht="31.15" customFormat="1" customHeight="1" s="122">
      <c r="A309" s="175" t="n">
        <v>281</v>
      </c>
      <c r="B309" s="181" t="inlineStr">
        <is>
          <t>01.2.01.02-0054</t>
        </is>
      </c>
      <c r="C309" s="191" t="inlineStr">
        <is>
          <t>Битумы нефтяные строительные БН-90/10</t>
        </is>
      </c>
      <c r="D309" s="194" t="inlineStr">
        <is>
          <t>т</t>
        </is>
      </c>
      <c r="E309" s="192" t="n">
        <v>0.0528933</v>
      </c>
      <c r="F309" s="66" t="n">
        <v>1383.1</v>
      </c>
      <c r="G309" s="66">
        <f>ROUND(E309*F309,2)</f>
        <v/>
      </c>
      <c r="H309" s="61">
        <f>G309/G524</f>
        <v/>
      </c>
      <c r="I309" s="180">
        <f>ROUND(F309*Прил.10!$D$12,2)</f>
        <v/>
      </c>
      <c r="J309" s="180">
        <f>ROUND(E309*I309,2)</f>
        <v/>
      </c>
    </row>
    <row r="310" outlineLevel="1" ht="62.45" customFormat="1" customHeight="1" s="122">
      <c r="A310" s="175" t="n">
        <v>282</v>
      </c>
      <c r="B310" s="181" t="inlineStr">
        <is>
          <t>Прайс из СД ОП</t>
        </is>
      </c>
      <c r="C310" s="191" t="inlineStr">
        <is>
          <t>Комплект №3 для соединения проволочных лотков СМ350003 (КП ООО "Стандарт-электрик" № СЭЕR-048230 п.31)</t>
        </is>
      </c>
      <c r="D310" s="194" t="inlineStr">
        <is>
          <t>шт.</t>
        </is>
      </c>
      <c r="E310" s="192" t="n">
        <v>5</v>
      </c>
      <c r="F310" s="193" t="n">
        <v>14.41</v>
      </c>
      <c r="G310" s="66">
        <f>ROUND(E310*F310,2)</f>
        <v/>
      </c>
      <c r="H310" s="61">
        <f>G310/G524</f>
        <v/>
      </c>
      <c r="I310" s="180">
        <f>ROUND(F310*Прил.10!$D$12,2)</f>
        <v/>
      </c>
      <c r="J310" s="180">
        <f>ROUND(E310*I310,2)</f>
        <v/>
      </c>
    </row>
    <row r="311" outlineLevel="1" ht="46.9" customFormat="1" customHeight="1" s="122">
      <c r="A311" s="175" t="n">
        <v>283</v>
      </c>
      <c r="B311" s="181" t="inlineStr">
        <is>
          <t>18.5.14.01-0013</t>
        </is>
      </c>
      <c r="C311" s="191" t="inlineStr">
        <is>
          <t>Фильтры косые для очистки воды в трубопроводах систем отопления, диаметр 25 мм</t>
        </is>
      </c>
      <c r="D311" s="194" t="inlineStr">
        <is>
          <t>шт</t>
        </is>
      </c>
      <c r="E311" s="192" t="n">
        <v>1</v>
      </c>
      <c r="F311" s="66" t="n">
        <v>72.03</v>
      </c>
      <c r="G311" s="66">
        <f>ROUND(E311*F311,2)</f>
        <v/>
      </c>
      <c r="H311" s="61">
        <f>G311/G524</f>
        <v/>
      </c>
      <c r="I311" s="180">
        <f>ROUND(F311*Прил.10!$D$12,2)</f>
        <v/>
      </c>
      <c r="J311" s="180">
        <f>ROUND(E311*I311,2)</f>
        <v/>
      </c>
    </row>
    <row r="312" outlineLevel="1" ht="46.9" customFormat="1" customHeight="1" s="122">
      <c r="A312" s="175" t="n">
        <v>284</v>
      </c>
      <c r="B312" s="181" t="inlineStr">
        <is>
          <t>Прайс из СД ОП</t>
        </is>
      </c>
      <c r="C312" s="191" t="inlineStr">
        <is>
          <t>Переход ПЭ 100 SDR17 O50-O32 (КП ООО Компания Металл Профиль № N2N170002653)</t>
        </is>
      </c>
      <c r="D312" s="194" t="inlineStr">
        <is>
          <t>шт</t>
        </is>
      </c>
      <c r="E312" s="192" t="n">
        <v>1</v>
      </c>
      <c r="F312" s="193" t="n">
        <v>71.39</v>
      </c>
      <c r="G312" s="66">
        <f>ROUND(E312*F312,2)</f>
        <v/>
      </c>
      <c r="H312" s="61">
        <f>G312/G524</f>
        <v/>
      </c>
      <c r="I312" s="180">
        <f>ROUND(F312*Прил.10!$D$12,2)</f>
        <v/>
      </c>
      <c r="J312" s="180">
        <f>ROUND(E312*I312,2)</f>
        <v/>
      </c>
    </row>
    <row r="313" outlineLevel="1" ht="15.6" customFormat="1" customHeight="1" s="122">
      <c r="A313" s="175" t="n">
        <v>285</v>
      </c>
      <c r="B313" s="181" t="inlineStr">
        <is>
          <t>20.2.05.04-0026</t>
        </is>
      </c>
      <c r="C313" s="191" t="inlineStr">
        <is>
          <t>Кабель-канал (короб) 25х25 мм</t>
        </is>
      </c>
      <c r="D313" s="194" t="inlineStr">
        <is>
          <t>м</t>
        </is>
      </c>
      <c r="E313" s="192" t="n">
        <v>28</v>
      </c>
      <c r="F313" s="66" t="n">
        <v>2.48</v>
      </c>
      <c r="G313" s="66">
        <f>ROUND(E313*F313,2)</f>
        <v/>
      </c>
      <c r="H313" s="61">
        <f>G313/G524</f>
        <v/>
      </c>
      <c r="I313" s="180">
        <f>ROUND(F313*Прил.10!$D$12,2)</f>
        <v/>
      </c>
      <c r="J313" s="180">
        <f>ROUND(E313*I313,2)</f>
        <v/>
      </c>
    </row>
    <row r="314" outlineLevel="1" ht="78" customFormat="1" customHeight="1" s="122">
      <c r="A314" s="175" t="n">
        <v>286</v>
      </c>
      <c r="B314" s="181" t="inlineStr">
        <is>
          <t>14.5.11.03-0004</t>
        </is>
      </c>
      <c r="C314" s="191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D314" s="194" t="inlineStr">
        <is>
          <t>кг</t>
        </is>
      </c>
      <c r="E314" s="192" t="n">
        <v>24.57244</v>
      </c>
      <c r="F314" s="66" t="n">
        <v>2.7</v>
      </c>
      <c r="G314" s="66">
        <f>ROUND(E314*F314,2)</f>
        <v/>
      </c>
      <c r="H314" s="61">
        <f>G314/G524</f>
        <v/>
      </c>
      <c r="I314" s="180">
        <f>ROUND(F314*Прил.10!$D$12,2)</f>
        <v/>
      </c>
      <c r="J314" s="180">
        <f>ROUND(E314*I314,2)</f>
        <v/>
      </c>
    </row>
    <row r="315" outlineLevel="1" ht="31.15" customFormat="1" customHeight="1" s="122">
      <c r="A315" s="175" t="n">
        <v>287</v>
      </c>
      <c r="B315" s="181" t="inlineStr">
        <is>
          <t>14.5.01.01-0011</t>
        </is>
      </c>
      <c r="C315" s="191" t="inlineStr">
        <is>
          <t>Герметик акриловый: KIM TEC, 300 мл</t>
        </is>
      </c>
      <c r="D315" s="194" t="inlineStr">
        <is>
          <t>шт</t>
        </is>
      </c>
      <c r="E315" s="192" t="n">
        <v>4.64884</v>
      </c>
      <c r="F315" s="66" t="n">
        <v>14.14</v>
      </c>
      <c r="G315" s="66">
        <f>ROUND(E315*F315,2)</f>
        <v/>
      </c>
      <c r="H315" s="61">
        <f>G315/G524</f>
        <v/>
      </c>
      <c r="I315" s="180">
        <f>ROUND(F315*Прил.10!$D$12,2)</f>
        <v/>
      </c>
      <c r="J315" s="180">
        <f>ROUND(E315*I315,2)</f>
        <v/>
      </c>
    </row>
    <row r="316" outlineLevel="1" ht="31.15" customFormat="1" customHeight="1" s="122">
      <c r="A316" s="175" t="n">
        <v>288</v>
      </c>
      <c r="B316" s="181" t="inlineStr">
        <is>
          <t>01.7.06.01-0043</t>
        </is>
      </c>
      <c r="C316" s="191" t="inlineStr">
        <is>
          <t>Лента эластичная самоклеящаяся для профилей направляющих 70/30000 мм</t>
        </is>
      </c>
      <c r="D316" s="194" t="inlineStr">
        <is>
          <t>м</t>
        </is>
      </c>
      <c r="E316" s="192" t="n">
        <v>77.03792</v>
      </c>
      <c r="F316" s="66" t="n">
        <v>0.84</v>
      </c>
      <c r="G316" s="66">
        <f>ROUND(E316*F316,2)</f>
        <v/>
      </c>
      <c r="H316" s="61">
        <f>G316/G524</f>
        <v/>
      </c>
      <c r="I316" s="180">
        <f>ROUND(F316*Прил.10!$D$12,2)</f>
        <v/>
      </c>
      <c r="J316" s="180">
        <f>ROUND(E316*I316,2)</f>
        <v/>
      </c>
    </row>
    <row r="317" outlineLevel="1" ht="124.9" customFormat="1" customHeight="1" s="122">
      <c r="A317" s="175" t="n">
        <v>289</v>
      </c>
      <c r="B317" s="181" t="inlineStr">
        <is>
          <t>14.1.06.01-0001</t>
        </is>
      </c>
      <c r="C317" s="191" t="inlineStr">
        <is>
      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      </is>
      </c>
      <c r="D317" s="194" t="inlineStr">
        <is>
          <t>кг</t>
        </is>
      </c>
      <c r="E317" s="192" t="n">
        <v>39.8472</v>
      </c>
      <c r="F317" s="66" t="n">
        <v>1.58</v>
      </c>
      <c r="G317" s="66">
        <f>ROUND(E317*F317,2)</f>
        <v/>
      </c>
      <c r="H317" s="61">
        <f>G317/G524</f>
        <v/>
      </c>
      <c r="I317" s="180">
        <f>ROUND(F317*Прил.10!$D$12,2)</f>
        <v/>
      </c>
      <c r="J317" s="180">
        <f>ROUND(E317*I317,2)</f>
        <v/>
      </c>
    </row>
    <row r="318" outlineLevel="1" ht="46.9" customFormat="1" customHeight="1" s="122">
      <c r="A318" s="175" t="n">
        <v>290</v>
      </c>
      <c r="B318" s="181" t="inlineStr">
        <is>
          <t>Прайс из СД ОП</t>
        </is>
      </c>
      <c r="C318" s="191" t="inlineStr">
        <is>
          <t>Герметик силиконовый прозрачный (310 мл) (КП ООО "ГК Терм" №Т-1307 п.13)</t>
        </is>
      </c>
      <c r="D318" s="194" t="inlineStr">
        <is>
          <t>уп.</t>
        </is>
      </c>
      <c r="E318" s="192" t="n">
        <v>0.5</v>
      </c>
      <c r="F318" s="193" t="n">
        <v>119.52</v>
      </c>
      <c r="G318" s="66">
        <f>ROUND(E318*F318,2)</f>
        <v/>
      </c>
      <c r="H318" s="61">
        <f>G318/G524</f>
        <v/>
      </c>
      <c r="I318" s="180">
        <f>ROUND(F318*Прил.10!$D$12,2)</f>
        <v/>
      </c>
      <c r="J318" s="180">
        <f>ROUND(E318*I318,2)</f>
        <v/>
      </c>
    </row>
    <row r="319" outlineLevel="1" ht="31.15" customFormat="1" customHeight="1" s="122">
      <c r="A319" s="175" t="n">
        <v>291</v>
      </c>
      <c r="B319" s="181" t="inlineStr">
        <is>
          <t>18.5.08.15-0004</t>
        </is>
      </c>
      <c r="C319" s="191" t="inlineStr">
        <is>
          <t>Футорка универсальная ИГЛ БИР ПЕКС (Eagle BP), размером: 1"х1/2"</t>
        </is>
      </c>
      <c r="D319" s="194" t="inlineStr">
        <is>
          <t>10 шт</t>
        </is>
      </c>
      <c r="E319" s="192" t="n">
        <v>0.5</v>
      </c>
      <c r="F319" s="66" t="n">
        <v>117.9</v>
      </c>
      <c r="G319" s="66">
        <f>ROUND(E319*F319,2)</f>
        <v/>
      </c>
      <c r="H319" s="61">
        <f>G319/G524</f>
        <v/>
      </c>
      <c r="I319" s="180">
        <f>ROUND(F319*Прил.10!$D$12,2)</f>
        <v/>
      </c>
      <c r="J319" s="180">
        <f>ROUND(E319*I319,2)</f>
        <v/>
      </c>
    </row>
    <row r="320" outlineLevel="1" ht="31.15" customFormat="1" customHeight="1" s="122">
      <c r="A320" s="175" t="n">
        <v>292</v>
      </c>
      <c r="B320" s="181" t="inlineStr">
        <is>
          <t>14.3.01.02-0102</t>
        </is>
      </c>
      <c r="C320" s="191" t="inlineStr">
        <is>
          <t>Грунтовка: водно-дисперсионная "БИРСС Бетон-контакт"</t>
        </is>
      </c>
      <c r="D320" s="194" t="inlineStr">
        <is>
          <t>т</t>
        </is>
      </c>
      <c r="E320" s="192" t="n">
        <v>0.003191</v>
      </c>
      <c r="F320" s="66" t="n">
        <v>18390.16</v>
      </c>
      <c r="G320" s="66">
        <f>ROUND(E320*F320,2)</f>
        <v/>
      </c>
      <c r="H320" s="61">
        <f>G320/G524</f>
        <v/>
      </c>
      <c r="I320" s="180">
        <f>ROUND(F320*Прил.10!$D$12,2)</f>
        <v/>
      </c>
      <c r="J320" s="180">
        <f>ROUND(E320*I320,2)</f>
        <v/>
      </c>
    </row>
    <row r="321" outlineLevel="1" ht="46.9" customFormat="1" customHeight="1" s="122">
      <c r="A321" s="175" t="n">
        <v>293</v>
      </c>
      <c r="B321" s="181" t="inlineStr">
        <is>
          <t>01.7.06.05-0041</t>
        </is>
      </c>
      <c r="C321" s="191" t="inlineStr">
        <is>
          <t>Лента изоляционная прорезиненная односторонняя, ширина 20 мм, толщина 0,25-0,35 мм</t>
        </is>
      </c>
      <c r="D321" s="194" t="inlineStr">
        <is>
          <t>кг</t>
        </is>
      </c>
      <c r="E321" s="192" t="n">
        <v>1.8874</v>
      </c>
      <c r="F321" s="66" t="n">
        <v>30.4</v>
      </c>
      <c r="G321" s="66">
        <f>ROUND(E321*F321,2)</f>
        <v/>
      </c>
      <c r="H321" s="61">
        <f>G321/G524</f>
        <v/>
      </c>
      <c r="I321" s="180">
        <f>ROUND(F321*Прил.10!$D$12,2)</f>
        <v/>
      </c>
      <c r="J321" s="180">
        <f>ROUND(E321*I321,2)</f>
        <v/>
      </c>
    </row>
    <row r="322" outlineLevel="1" ht="31.15" customFormat="1" customHeight="1" s="122">
      <c r="A322" s="175" t="n">
        <v>294</v>
      </c>
      <c r="B322" s="181" t="inlineStr">
        <is>
          <t>01.7.11.07-0034</t>
        </is>
      </c>
      <c r="C322" s="191" t="inlineStr">
        <is>
          <t>Электроды сварочные Э42А, диаметр 4 мм</t>
        </is>
      </c>
      <c r="D322" s="194" t="inlineStr">
        <is>
          <t>кг</t>
        </is>
      </c>
      <c r="E322" s="192" t="n">
        <v>5.3292594</v>
      </c>
      <c r="F322" s="66" t="n">
        <v>10.57</v>
      </c>
      <c r="G322" s="66">
        <f>ROUND(E322*F322,2)</f>
        <v/>
      </c>
      <c r="H322" s="61">
        <f>G322/G524</f>
        <v/>
      </c>
      <c r="I322" s="180">
        <f>ROUND(F322*Прил.10!$D$12,2)</f>
        <v/>
      </c>
      <c r="J322" s="180">
        <f>ROUND(E322*I322,2)</f>
        <v/>
      </c>
    </row>
    <row r="323" outlineLevel="1" ht="15.6" customFormat="1" customHeight="1" s="122">
      <c r="A323" s="175" t="n">
        <v>295</v>
      </c>
      <c r="B323" s="181" t="inlineStr">
        <is>
          <t>01.3.01.03-0002</t>
        </is>
      </c>
      <c r="C323" s="191" t="inlineStr">
        <is>
          <t>Керосин для технических целей</t>
        </is>
      </c>
      <c r="D323" s="194" t="inlineStr">
        <is>
          <t>т</t>
        </is>
      </c>
      <c r="E323" s="192" t="n">
        <v>0.0209941</v>
      </c>
      <c r="F323" s="66" t="n">
        <v>2606.9</v>
      </c>
      <c r="G323" s="66">
        <f>ROUND(E323*F323,2)</f>
        <v/>
      </c>
      <c r="H323" s="61">
        <f>G323/G524</f>
        <v/>
      </c>
      <c r="I323" s="180">
        <f>ROUND(F323*Прил.10!$D$12,2)</f>
        <v/>
      </c>
      <c r="J323" s="180">
        <f>ROUND(E323*I323,2)</f>
        <v/>
      </c>
    </row>
    <row r="324" outlineLevel="1" ht="46.9" customFormat="1" customHeight="1" s="122">
      <c r="A324" s="175" t="n">
        <v>296</v>
      </c>
      <c r="B324" s="181" t="inlineStr">
        <is>
          <t>24.3.03.01-0216</t>
        </is>
      </c>
      <c r="C324" s="191" t="inlineStr">
        <is>
          <t>Трубка термоусадочная цветная полиэтиленовая, коэффициент усадки 2:1, ТУТ 50/25</t>
        </is>
      </c>
      <c r="D324" s="194" t="inlineStr">
        <is>
          <t>м</t>
        </is>
      </c>
      <c r="E324" s="192" t="n">
        <v>5.4</v>
      </c>
      <c r="F324" s="66" t="n">
        <v>10.1</v>
      </c>
      <c r="G324" s="66">
        <f>ROUND(E324*F324,2)</f>
        <v/>
      </c>
      <c r="H324" s="61">
        <f>G324/G524</f>
        <v/>
      </c>
      <c r="I324" s="180">
        <f>ROUND(F324*Прил.10!$D$12,2)</f>
        <v/>
      </c>
      <c r="J324" s="180">
        <f>ROUND(E324*I324,2)</f>
        <v/>
      </c>
    </row>
    <row r="325" outlineLevel="1" ht="31.15" customFormat="1" customHeight="1" s="122">
      <c r="A325" s="175" t="n">
        <v>297</v>
      </c>
      <c r="B325" s="181" t="inlineStr">
        <is>
          <t>20.4.01.01-0031</t>
        </is>
      </c>
      <c r="C325" s="191" t="inlineStr">
        <is>
          <t>Выключатель одноклавишный для открытой проводки</t>
        </is>
      </c>
      <c r="D325" s="194" t="inlineStr">
        <is>
          <t>10 шт</t>
        </is>
      </c>
      <c r="E325" s="192" t="n">
        <v>0.8</v>
      </c>
      <c r="F325" s="66" t="n">
        <v>68</v>
      </c>
      <c r="G325" s="66">
        <f>ROUND(E325*F325,2)</f>
        <v/>
      </c>
      <c r="H325" s="61">
        <f>G325/G524</f>
        <v/>
      </c>
      <c r="I325" s="180">
        <f>ROUND(F325*Прил.10!$D$12,2)</f>
        <v/>
      </c>
      <c r="J325" s="180">
        <f>ROUND(E325*I325,2)</f>
        <v/>
      </c>
    </row>
    <row r="326" outlineLevel="1" ht="31.15" customFormat="1" customHeight="1" s="122">
      <c r="A326" s="175" t="n">
        <v>298</v>
      </c>
      <c r="B326" s="181" t="inlineStr">
        <is>
          <t>20.4.03.05-0004</t>
        </is>
      </c>
      <c r="C326" s="191" t="inlineStr">
        <is>
          <t>Розетка открытой проводки с заземлением</t>
        </is>
      </c>
      <c r="D326" s="194" t="inlineStr">
        <is>
          <t>100 шт</t>
        </is>
      </c>
      <c r="E326" s="192" t="n">
        <v>0.06</v>
      </c>
      <c r="F326" s="66" t="n">
        <v>899</v>
      </c>
      <c r="G326" s="66">
        <f>ROUND(E326*F326,2)</f>
        <v/>
      </c>
      <c r="H326" s="61">
        <f>G326/G524</f>
        <v/>
      </c>
      <c r="I326" s="180">
        <f>ROUND(F326*Прил.10!$D$12,2)</f>
        <v/>
      </c>
      <c r="J326" s="180">
        <f>ROUND(E326*I326,2)</f>
        <v/>
      </c>
    </row>
    <row r="327" outlineLevel="1" ht="31.15" customFormat="1" customHeight="1" s="122">
      <c r="A327" s="175" t="n">
        <v>299</v>
      </c>
      <c r="B327" s="181" t="inlineStr">
        <is>
          <t>10.3.02.03-0011</t>
        </is>
      </c>
      <c r="C327" s="191" t="inlineStr">
        <is>
          <t>Припои оловянно-свинцовые бессурьмянистые, марка ПОС30</t>
        </is>
      </c>
      <c r="D327" s="194" t="inlineStr">
        <is>
          <t>т</t>
        </is>
      </c>
      <c r="E327" s="192" t="n">
        <v>0.0007818</v>
      </c>
      <c r="F327" s="66" t="n">
        <v>68050</v>
      </c>
      <c r="G327" s="66">
        <f>ROUND(E327*F327,2)</f>
        <v/>
      </c>
      <c r="H327" s="61">
        <f>G327/G524</f>
        <v/>
      </c>
      <c r="I327" s="180">
        <f>ROUND(F327*Прил.10!$D$12,2)</f>
        <v/>
      </c>
      <c r="J327" s="180">
        <f>ROUND(E327*I327,2)</f>
        <v/>
      </c>
    </row>
    <row r="328" outlineLevel="1" ht="31.15" customFormat="1" customHeight="1" s="122">
      <c r="A328" s="175" t="n">
        <v>300</v>
      </c>
      <c r="B328" s="181" t="inlineStr">
        <is>
          <t>01.7.17.09-0074</t>
        </is>
      </c>
      <c r="C328" s="191" t="inlineStr">
        <is>
          <t>Сверло кольцевое алмазное, диаметр 110 мм</t>
        </is>
      </c>
      <c r="D328" s="194" t="inlineStr">
        <is>
          <t>шт</t>
        </is>
      </c>
      <c r="E328" s="192" t="n">
        <v>0.02</v>
      </c>
      <c r="F328" s="66" t="n">
        <v>2632.8</v>
      </c>
      <c r="G328" s="66">
        <f>ROUND(E328*F328,2)</f>
        <v/>
      </c>
      <c r="H328" s="61">
        <f>G328/G524</f>
        <v/>
      </c>
      <c r="I328" s="180">
        <f>ROUND(F328*Прил.10!$D$12,2)</f>
        <v/>
      </c>
      <c r="J328" s="180">
        <f>ROUND(E328*I328,2)</f>
        <v/>
      </c>
    </row>
    <row r="329" outlineLevel="1" ht="15.6" customFormat="1" customHeight="1" s="122">
      <c r="A329" s="175" t="n">
        <v>301</v>
      </c>
      <c r="B329" s="181" t="inlineStr">
        <is>
          <t>01.3.01.01-0001</t>
        </is>
      </c>
      <c r="C329" s="191" t="inlineStr">
        <is>
          <t>Бензин авиационный Б-70</t>
        </is>
      </c>
      <c r="D329" s="194" t="inlineStr">
        <is>
          <t>т</t>
        </is>
      </c>
      <c r="E329" s="192" t="n">
        <v>0.0107</v>
      </c>
      <c r="F329" s="66" t="n">
        <v>4488.4</v>
      </c>
      <c r="G329" s="66">
        <f>ROUND(E329*F329,2)</f>
        <v/>
      </c>
      <c r="H329" s="61">
        <f>G329/G524</f>
        <v/>
      </c>
      <c r="I329" s="180">
        <f>ROUND(F329*Прил.10!$D$12,2)</f>
        <v/>
      </c>
      <c r="J329" s="180">
        <f>ROUND(E329*I329,2)</f>
        <v/>
      </c>
    </row>
    <row r="330" outlineLevel="1" ht="62.45" customFormat="1" customHeight="1" s="122">
      <c r="A330" s="175" t="n">
        <v>302</v>
      </c>
      <c r="B330" s="181" t="inlineStr">
        <is>
          <t>Прайс из СД ОП</t>
        </is>
      </c>
      <c r="C330" s="191" t="inlineStr">
        <is>
          <t>Соединитель с переходом на внутреннюю резьбу 25х1/2" Valtec VTр.702.0.02504 (КП ООО Компания Металл Профиль № N2N170002653)</t>
        </is>
      </c>
      <c r="D330" s="194" t="inlineStr">
        <is>
          <t>шт</t>
        </is>
      </c>
      <c r="E330" s="192" t="n">
        <v>1</v>
      </c>
      <c r="F330" s="193" t="n">
        <v>47.28</v>
      </c>
      <c r="G330" s="66">
        <f>ROUND(E330*F330,2)</f>
        <v/>
      </c>
      <c r="H330" s="61">
        <f>G330/G524</f>
        <v/>
      </c>
      <c r="I330" s="180">
        <f>ROUND(F330*Прил.10!$D$12,2)</f>
        <v/>
      </c>
      <c r="J330" s="180">
        <f>ROUND(E330*I330,2)</f>
        <v/>
      </c>
    </row>
    <row r="331" outlineLevel="1" ht="31.15" customFormat="1" customHeight="1" s="122">
      <c r="A331" s="175" t="n">
        <v>303</v>
      </c>
      <c r="B331" s="181" t="inlineStr">
        <is>
          <t>04.3.01.09-0016</t>
        </is>
      </c>
      <c r="C331" s="191" t="inlineStr">
        <is>
          <t>Раствор готовый кладочный, цементный, М200</t>
        </is>
      </c>
      <c r="D331" s="194" t="inlineStr">
        <is>
          <t>м3</t>
        </is>
      </c>
      <c r="E331" s="192" t="n">
        <v>0.07764</v>
      </c>
      <c r="F331" s="66" t="n">
        <v>600</v>
      </c>
      <c r="G331" s="66">
        <f>ROUND(E331*F331,2)</f>
        <v/>
      </c>
      <c r="H331" s="61">
        <f>G331/G524</f>
        <v/>
      </c>
      <c r="I331" s="180">
        <f>ROUND(F331*Прил.10!$D$12,2)</f>
        <v/>
      </c>
      <c r="J331" s="180">
        <f>ROUND(E331*I331,2)</f>
        <v/>
      </c>
    </row>
    <row r="332" outlineLevel="1" ht="46.9" customFormat="1" customHeight="1" s="122">
      <c r="A332" s="175" t="n">
        <v>304</v>
      </c>
      <c r="B332" s="181" t="inlineStr">
        <is>
          <t>05.1.03.09-0013</t>
        </is>
      </c>
      <c r="C332" s="191" t="inlineStr">
        <is>
          <t>Перемычка брусковая 2ПБ-19-3-п, бетон B15, объем 0,033 м3, расход арматуры 0,11 кг</t>
        </is>
      </c>
      <c r="D332" s="194" t="inlineStr">
        <is>
          <t>шт</t>
        </is>
      </c>
      <c r="E332" s="192" t="n">
        <v>1</v>
      </c>
      <c r="F332" s="66" t="n">
        <v>44.46</v>
      </c>
      <c r="G332" s="66">
        <f>ROUND(E332*F332,2)</f>
        <v/>
      </c>
      <c r="H332" s="61">
        <f>G332/G524</f>
        <v/>
      </c>
      <c r="I332" s="180">
        <f>ROUND(F332*Прил.10!$D$12,2)</f>
        <v/>
      </c>
      <c r="J332" s="180">
        <f>ROUND(E332*I332,2)</f>
        <v/>
      </c>
    </row>
    <row r="333" outlineLevel="1" ht="31.15" customFormat="1" customHeight="1" s="122">
      <c r="A333" s="175" t="n">
        <v>305</v>
      </c>
      <c r="B333" s="181" t="inlineStr">
        <is>
          <t>14.5.01.10-0025</t>
        </is>
      </c>
      <c r="C333" s="191" t="inlineStr">
        <is>
          <t>Пена монтажная для герметизации стыков в баллончике емкостью 0,85 л</t>
        </is>
      </c>
      <c r="D333" s="194" t="inlineStr">
        <is>
          <t>шт</t>
        </is>
      </c>
      <c r="E333" s="192" t="n">
        <v>0.5943000000000001</v>
      </c>
      <c r="F333" s="66" t="n">
        <v>72.8</v>
      </c>
      <c r="G333" s="66">
        <f>ROUND(E333*F333,2)</f>
        <v/>
      </c>
      <c r="H333" s="61">
        <f>G333/G524</f>
        <v/>
      </c>
      <c r="I333" s="180">
        <f>ROUND(F333*Прил.10!$D$12,2)</f>
        <v/>
      </c>
      <c r="J333" s="180">
        <f>ROUND(E333*I333,2)</f>
        <v/>
      </c>
    </row>
    <row r="334" outlineLevel="1" ht="31.15" customFormat="1" customHeight="1" s="122">
      <c r="A334" s="175" t="n">
        <v>306</v>
      </c>
      <c r="B334" s="181" t="inlineStr">
        <is>
          <t>18.1.09.07-0022</t>
        </is>
      </c>
      <c r="C334" s="191" t="inlineStr">
        <is>
          <t>Кран шаровый полипропиленовый PPRC PN20, диаметром: 25 мм</t>
        </is>
      </c>
      <c r="D334" s="194" t="inlineStr">
        <is>
          <t>шт</t>
        </is>
      </c>
      <c r="E334" s="192" t="n">
        <v>1</v>
      </c>
      <c r="F334" s="66" t="n">
        <v>42.47</v>
      </c>
      <c r="G334" s="66">
        <f>ROUND(E334*F334,2)</f>
        <v/>
      </c>
      <c r="H334" s="61">
        <f>G334/G524</f>
        <v/>
      </c>
      <c r="I334" s="180">
        <f>ROUND(F334*Прил.10!$D$12,2)</f>
        <v/>
      </c>
      <c r="J334" s="180">
        <f>ROUND(E334*I334,2)</f>
        <v/>
      </c>
    </row>
    <row r="335" outlineLevel="1" ht="46.9" customFormat="1" customHeight="1" s="122">
      <c r="A335" s="175" t="n">
        <v>307</v>
      </c>
      <c r="B335" s="181" t="inlineStr">
        <is>
          <t>24.3.05.07-0087</t>
        </is>
      </c>
      <c r="C335" s="191" t="inlineStr">
        <is>
          <t>Муфта полипропиленовая комбинированная, с наружной резьбой, диаметр 32-1" мм</t>
        </is>
      </c>
      <c r="D335" s="194" t="inlineStr">
        <is>
          <t>шт</t>
        </is>
      </c>
      <c r="E335" s="192" t="n">
        <v>2</v>
      </c>
      <c r="F335" s="66" t="n">
        <v>21.11</v>
      </c>
      <c r="G335" s="66">
        <f>ROUND(E335*F335,2)</f>
        <v/>
      </c>
      <c r="H335" s="61">
        <f>G335/G524</f>
        <v/>
      </c>
      <c r="I335" s="180">
        <f>ROUND(F335*Прил.10!$D$12,2)</f>
        <v/>
      </c>
      <c r="J335" s="180">
        <f>ROUND(E335*I335,2)</f>
        <v/>
      </c>
    </row>
    <row r="336" outlineLevel="1" ht="31.15" customFormat="1" customHeight="1" s="122">
      <c r="A336" s="175" t="n">
        <v>308</v>
      </c>
      <c r="B336" s="181" t="inlineStr">
        <is>
          <t>01.7.07.12-0024</t>
        </is>
      </c>
      <c r="C336" s="191" t="inlineStr">
        <is>
          <t>Пленка полиэтиленовая, толщина 0,15 мм</t>
        </is>
      </c>
      <c r="D336" s="194" t="inlineStr">
        <is>
          <t>м2</t>
        </is>
      </c>
      <c r="E336" s="192" t="n">
        <v>11.39172</v>
      </c>
      <c r="F336" s="66" t="n">
        <v>3.62</v>
      </c>
      <c r="G336" s="66">
        <f>ROUND(E336*F336,2)</f>
        <v/>
      </c>
      <c r="H336" s="61">
        <f>G336/G524</f>
        <v/>
      </c>
      <c r="I336" s="180">
        <f>ROUND(F336*Прил.10!$D$12,2)</f>
        <v/>
      </c>
      <c r="J336" s="180">
        <f>ROUND(E336*I336,2)</f>
        <v/>
      </c>
    </row>
    <row r="337" outlineLevel="1" ht="15.6" customFormat="1" customHeight="1" s="122">
      <c r="A337" s="175" t="n">
        <v>309</v>
      </c>
      <c r="B337" s="181" t="inlineStr">
        <is>
          <t>08.3.11.01-0091</t>
        </is>
      </c>
      <c r="C337" s="191" t="inlineStr">
        <is>
          <t>Швеллеры № 40, марка стали Ст0</t>
        </is>
      </c>
      <c r="D337" s="194" t="inlineStr">
        <is>
          <t>т</t>
        </is>
      </c>
      <c r="E337" s="192" t="n">
        <v>0.0081706</v>
      </c>
      <c r="F337" s="66" t="n">
        <v>4920</v>
      </c>
      <c r="G337" s="66">
        <f>ROUND(E337*F337,2)</f>
        <v/>
      </c>
      <c r="H337" s="61">
        <f>G337/G524</f>
        <v/>
      </c>
      <c r="I337" s="180">
        <f>ROUND(F337*Прил.10!$D$12,2)</f>
        <v/>
      </c>
      <c r="J337" s="180">
        <f>ROUND(E337*I337,2)</f>
        <v/>
      </c>
    </row>
    <row r="338" outlineLevel="1" ht="31.15" customFormat="1" customHeight="1" s="122">
      <c r="A338" s="175" t="n">
        <v>310</v>
      </c>
      <c r="B338" s="181" t="inlineStr">
        <is>
          <t>999-9950</t>
        </is>
      </c>
      <c r="C338" s="191" t="inlineStr">
        <is>
          <t>Вспомогательные ненормируемые ресурсы (2% от Оплаты труда рабочих)</t>
        </is>
      </c>
      <c r="D338" s="194" t="inlineStr">
        <is>
          <t>руб</t>
        </is>
      </c>
      <c r="E338" s="192" t="n">
        <v>39.7475082</v>
      </c>
      <c r="F338" s="66" t="n">
        <v>1</v>
      </c>
      <c r="G338" s="66">
        <f>ROUND(E338*F338,2)</f>
        <v/>
      </c>
      <c r="H338" s="61">
        <f>G338/G524</f>
        <v/>
      </c>
      <c r="I338" s="180">
        <f>ROUND(F338*Прил.10!$D$12,2)</f>
        <v/>
      </c>
      <c r="J338" s="180">
        <f>ROUND(E338*I338,2)</f>
        <v/>
      </c>
    </row>
    <row r="339" outlineLevel="1" ht="46.9" customFormat="1" customHeight="1" s="122">
      <c r="A339" s="175" t="n">
        <v>311</v>
      </c>
      <c r="B339" s="181" t="inlineStr">
        <is>
          <t>11.1.03.01-0079</t>
        </is>
      </c>
      <c r="C339" s="191" t="inlineStr">
        <is>
          <t>Бруски обрезные, хвойных пород, длина 4-6,5 м, ширина 75-150 мм, толщина 40-75 мм, сорт III</t>
        </is>
      </c>
      <c r="D339" s="194" t="inlineStr">
        <is>
          <t>м3</t>
        </is>
      </c>
      <c r="E339" s="192" t="n">
        <v>0.030441</v>
      </c>
      <c r="F339" s="66" t="n">
        <v>1287</v>
      </c>
      <c r="G339" s="66">
        <f>ROUND(E339*F339,2)</f>
        <v/>
      </c>
      <c r="H339" s="61">
        <f>G339/G524</f>
        <v/>
      </c>
      <c r="I339" s="180">
        <f>ROUND(F339*Прил.10!$D$12,2)</f>
        <v/>
      </c>
      <c r="J339" s="180">
        <f>ROUND(E339*I339,2)</f>
        <v/>
      </c>
    </row>
    <row r="340" outlineLevel="1" ht="46.9" customFormat="1" customHeight="1" s="122">
      <c r="A340" s="175" t="n">
        <v>312</v>
      </c>
      <c r="B340" s="181" t="inlineStr">
        <is>
          <t>08.4.03.03-0035</t>
        </is>
      </c>
      <c r="C340" s="191" t="inlineStr">
        <is>
          <t>Сталь арматурная, горячекатаная, периодического профиля, класс А-III, диаметр 20-22 мм</t>
        </is>
      </c>
      <c r="D340" s="194" t="inlineStr">
        <is>
          <t>т</t>
        </is>
      </c>
      <c r="E340" s="192" t="n">
        <v>0.0048</v>
      </c>
      <c r="F340" s="66" t="n">
        <v>7917</v>
      </c>
      <c r="G340" s="66">
        <f>ROUND(E340*F340,2)</f>
        <v/>
      </c>
      <c r="H340" s="61">
        <f>G340/G524</f>
        <v/>
      </c>
      <c r="I340" s="180">
        <f>ROUND(F340*Прил.10!$D$12,2)</f>
        <v/>
      </c>
      <c r="J340" s="180">
        <f>ROUND(E340*I340,2)</f>
        <v/>
      </c>
    </row>
    <row r="341" outlineLevel="1" ht="15.6" customFormat="1" customHeight="1" s="122">
      <c r="A341" s="175" t="n">
        <v>313</v>
      </c>
      <c r="B341" s="181" t="inlineStr">
        <is>
          <t>23.8.01.11-0003</t>
        </is>
      </c>
      <c r="C341" s="191" t="inlineStr">
        <is>
          <t>Переходник Н-В размером 1/2"</t>
        </is>
      </c>
      <c r="D341" s="194" t="inlineStr">
        <is>
          <t>10 шт</t>
        </is>
      </c>
      <c r="E341" s="192" t="n">
        <v>0.1</v>
      </c>
      <c r="F341" s="66" t="n">
        <v>379</v>
      </c>
      <c r="G341" s="66">
        <f>ROUND(E341*F341,2)</f>
        <v/>
      </c>
      <c r="H341" s="61">
        <f>G341/G524</f>
        <v/>
      </c>
      <c r="I341" s="180">
        <f>ROUND(F341*Прил.10!$D$12,2)</f>
        <v/>
      </c>
      <c r="J341" s="180">
        <f>ROUND(E341*I341,2)</f>
        <v/>
      </c>
    </row>
    <row r="342" outlineLevel="1" ht="31.15" customFormat="1" customHeight="1" s="122">
      <c r="A342" s="175" t="n">
        <v>314</v>
      </c>
      <c r="B342" s="181" t="inlineStr">
        <is>
          <t>Прайс из СД ОП</t>
        </is>
      </c>
      <c r="C342" s="191" t="inlineStr">
        <is>
          <t>Перекрещивание П20-РР-В (Счет ООО Сантехкомплект №9166539_SA)</t>
        </is>
      </c>
      <c r="D342" s="194" t="inlineStr">
        <is>
          <t>шт</t>
        </is>
      </c>
      <c r="E342" s="192" t="n">
        <v>1</v>
      </c>
      <c r="F342" s="193" t="n">
        <v>37.82</v>
      </c>
      <c r="G342" s="66">
        <f>ROUND(E342*F342,2)</f>
        <v/>
      </c>
      <c r="H342" s="61">
        <f>G342/G524</f>
        <v/>
      </c>
      <c r="I342" s="180">
        <f>ROUND(F342*Прил.10!$D$12,2)</f>
        <v/>
      </c>
      <c r="J342" s="180">
        <f>ROUND(E342*I342,2)</f>
        <v/>
      </c>
    </row>
    <row r="343" outlineLevel="1" ht="15.6" customFormat="1" customHeight="1" s="122">
      <c r="A343" s="175" t="n">
        <v>315</v>
      </c>
      <c r="B343" s="181" t="inlineStr">
        <is>
          <t>01.7.15.06-0111</t>
        </is>
      </c>
      <c r="C343" s="191" t="inlineStr">
        <is>
          <t>Гвозди строительные</t>
        </is>
      </c>
      <c r="D343" s="194" t="inlineStr">
        <is>
          <t>т</t>
        </is>
      </c>
      <c r="E343" s="192" t="n">
        <v>0.0031089</v>
      </c>
      <c r="F343" s="66" t="n">
        <v>11978</v>
      </c>
      <c r="G343" s="66">
        <f>ROUND(E343*F343,2)</f>
        <v/>
      </c>
      <c r="H343" s="61">
        <f>G343/G524</f>
        <v/>
      </c>
      <c r="I343" s="180">
        <f>ROUND(F343*Прил.10!$D$12,2)</f>
        <v/>
      </c>
      <c r="J343" s="180">
        <f>ROUND(E343*I343,2)</f>
        <v/>
      </c>
    </row>
    <row r="344" outlineLevel="1" ht="78" customFormat="1" customHeight="1" s="122">
      <c r="A344" s="175" t="n">
        <v>316</v>
      </c>
      <c r="B344" s="181" t="inlineStr">
        <is>
          <t>01.7.16.04-0012</t>
        </is>
      </c>
      <c r="C344" s="191" t="inlineStr">
        <is>
          <t>Опалубка для стен (амортизация) крупнощитовая разборно-переставная из стальных профилей, с палубой из ламинированной фанеры толщиной 18 мм</t>
        </is>
      </c>
      <c r="D344" s="194" t="inlineStr">
        <is>
          <t>м2</t>
        </is>
      </c>
      <c r="E344" s="192" t="n">
        <v>8.4</v>
      </c>
      <c r="F344" s="66" t="n">
        <v>4.4</v>
      </c>
      <c r="G344" s="66">
        <f>ROUND(E344*F344,2)</f>
        <v/>
      </c>
      <c r="H344" s="61">
        <f>G344/G524</f>
        <v/>
      </c>
      <c r="I344" s="180">
        <f>ROUND(F344*Прил.10!$D$12,2)</f>
        <v/>
      </c>
      <c r="J344" s="180">
        <f>ROUND(E344*I344,2)</f>
        <v/>
      </c>
    </row>
    <row r="345" outlineLevel="1" ht="15.6" customFormat="1" customHeight="1" s="122">
      <c r="A345" s="175" t="n">
        <v>317</v>
      </c>
      <c r="B345" s="181" t="inlineStr">
        <is>
          <t>25.2.01.01-0001</t>
        </is>
      </c>
      <c r="C345" s="191" t="inlineStr">
        <is>
          <t>Бирки-оконцеватели</t>
        </is>
      </c>
      <c r="D345" s="194" t="inlineStr">
        <is>
          <t>100 шт</t>
        </is>
      </c>
      <c r="E345" s="192" t="n">
        <v>0.5732</v>
      </c>
      <c r="F345" s="66" t="n">
        <v>63</v>
      </c>
      <c r="G345" s="66">
        <f>ROUND(E345*F345,2)</f>
        <v/>
      </c>
      <c r="H345" s="61">
        <f>G345/G524</f>
        <v/>
      </c>
      <c r="I345" s="180">
        <f>ROUND(F345*Прил.10!$D$12,2)</f>
        <v/>
      </c>
      <c r="J345" s="180">
        <f>ROUND(E345*I345,2)</f>
        <v/>
      </c>
    </row>
    <row r="346" outlineLevel="1" ht="46.9" customFormat="1" customHeight="1" s="122">
      <c r="A346" s="175" t="n">
        <v>318</v>
      </c>
      <c r="B346" s="181" t="inlineStr">
        <is>
          <t>14.5.04.01-0011</t>
        </is>
      </c>
      <c r="C346" s="191" t="inlineStr">
        <is>
          <t>Мастика бутилкаучуковая строительная для герметизации швов цементобетонных покрытий</t>
        </is>
      </c>
      <c r="D346" s="194" t="inlineStr">
        <is>
          <t>кг</t>
        </is>
      </c>
      <c r="E346" s="192" t="n">
        <v>4.524</v>
      </c>
      <c r="F346" s="66" t="n">
        <v>7.59</v>
      </c>
      <c r="G346" s="66">
        <f>ROUND(E346*F346,2)</f>
        <v/>
      </c>
      <c r="H346" s="61">
        <f>G346/G524</f>
        <v/>
      </c>
      <c r="I346" s="180">
        <f>ROUND(F346*Прил.10!$D$12,2)</f>
        <v/>
      </c>
      <c r="J346" s="180">
        <f>ROUND(E346*I346,2)</f>
        <v/>
      </c>
    </row>
    <row r="347" outlineLevel="1" ht="15.6" customFormat="1" customHeight="1" s="122">
      <c r="A347" s="175" t="n">
        <v>319</v>
      </c>
      <c r="B347" s="181" t="inlineStr">
        <is>
          <t>01.3.02.08-0001</t>
        </is>
      </c>
      <c r="C347" s="191" t="inlineStr">
        <is>
          <t>Кислород газообразный технический</t>
        </is>
      </c>
      <c r="D347" s="194" t="inlineStr">
        <is>
          <t>м3</t>
        </is>
      </c>
      <c r="E347" s="192" t="n">
        <v>5.4823848</v>
      </c>
      <c r="F347" s="66" t="n">
        <v>6.22</v>
      </c>
      <c r="G347" s="66">
        <f>ROUND(E347*F347,2)</f>
        <v/>
      </c>
      <c r="H347" s="61">
        <f>G347/G524</f>
        <v/>
      </c>
      <c r="I347" s="180">
        <f>ROUND(F347*Прил.10!$D$12,2)</f>
        <v/>
      </c>
      <c r="J347" s="180">
        <f>ROUND(E347*I347,2)</f>
        <v/>
      </c>
    </row>
    <row r="348" outlineLevel="1" ht="31.15" customFormat="1" customHeight="1" s="122">
      <c r="A348" s="175" t="n">
        <v>320</v>
      </c>
      <c r="B348" s="181" t="inlineStr">
        <is>
          <t>14.1.06.04-0001</t>
        </is>
      </c>
      <c r="C348" s="191" t="inlineStr">
        <is>
          <t>Клей для приклеивания минеральной ваты</t>
        </is>
      </c>
      <c r="D348" s="194" t="inlineStr">
        <is>
          <t>кг</t>
        </is>
      </c>
      <c r="E348" s="192" t="n">
        <v>5.426203</v>
      </c>
      <c r="F348" s="66" t="n">
        <v>6.2</v>
      </c>
      <c r="G348" s="66">
        <f>ROUND(E348*F348,2)</f>
        <v/>
      </c>
      <c r="H348" s="61">
        <f>G348/G524</f>
        <v/>
      </c>
      <c r="I348" s="180">
        <f>ROUND(F348*Прил.10!$D$12,2)</f>
        <v/>
      </c>
      <c r="J348" s="180">
        <f>ROUND(E348*I348,2)</f>
        <v/>
      </c>
    </row>
    <row r="349" outlineLevel="1" ht="15.6" customFormat="1" customHeight="1" s="122">
      <c r="A349" s="175" t="n">
        <v>321</v>
      </c>
      <c r="B349" s="181" t="inlineStr">
        <is>
          <t>01.3.02.09-0022</t>
        </is>
      </c>
      <c r="C349" s="191" t="inlineStr">
        <is>
          <t>Пропан-бутан смесь техническая</t>
        </is>
      </c>
      <c r="D349" s="194" t="inlineStr">
        <is>
          <t>кг</t>
        </is>
      </c>
      <c r="E349" s="192" t="n">
        <v>5.44396</v>
      </c>
      <c r="F349" s="66" t="n">
        <v>6.09</v>
      </c>
      <c r="G349" s="66">
        <f>ROUND(E349*F349,2)</f>
        <v/>
      </c>
      <c r="H349" s="61">
        <f>G349/G524</f>
        <v/>
      </c>
      <c r="I349" s="180">
        <f>ROUND(F349*Прил.10!$D$12,2)</f>
        <v/>
      </c>
      <c r="J349" s="180">
        <f>ROUND(E349*I349,2)</f>
        <v/>
      </c>
    </row>
    <row r="350" outlineLevel="1" ht="15.6" customFormat="1" customHeight="1" s="122">
      <c r="A350" s="175" t="n">
        <v>322</v>
      </c>
      <c r="B350" s="181" t="inlineStr">
        <is>
          <t>01.7.20.08-0162</t>
        </is>
      </c>
      <c r="C350" s="191" t="inlineStr">
        <is>
          <t>Ткань мешочная</t>
        </is>
      </c>
      <c r="D350" s="194" t="inlineStr">
        <is>
          <t>10 м2</t>
        </is>
      </c>
      <c r="E350" s="192" t="n">
        <v>0.3828</v>
      </c>
      <c r="F350" s="66" t="n">
        <v>84.75</v>
      </c>
      <c r="G350" s="66">
        <f>ROUND(E350*F350,2)</f>
        <v/>
      </c>
      <c r="H350" s="61">
        <f>G350/G524</f>
        <v/>
      </c>
      <c r="I350" s="180">
        <f>ROUND(F350*Прил.10!$D$12,2)</f>
        <v/>
      </c>
      <c r="J350" s="180">
        <f>ROUND(E350*I350,2)</f>
        <v/>
      </c>
    </row>
    <row r="351" outlineLevel="1" ht="31.15" customFormat="1" customHeight="1" s="122">
      <c r="A351" s="175" t="n">
        <v>323</v>
      </c>
      <c r="B351" s="181" t="inlineStr">
        <is>
          <t>04.3.01.09-0012</t>
        </is>
      </c>
      <c r="C351" s="191" t="inlineStr">
        <is>
          <t>Раствор готовый кладочный, цементный, М50</t>
        </is>
      </c>
      <c r="D351" s="194" t="inlineStr">
        <is>
          <t>м3</t>
        </is>
      </c>
      <c r="E351" s="192" t="n">
        <v>0.0667</v>
      </c>
      <c r="F351" s="66" t="n">
        <v>485.9</v>
      </c>
      <c r="G351" s="66">
        <f>ROUND(E351*F351,2)</f>
        <v/>
      </c>
      <c r="H351" s="61">
        <f>G351/G524</f>
        <v/>
      </c>
      <c r="I351" s="180">
        <f>ROUND(F351*Прил.10!$D$12,2)</f>
        <v/>
      </c>
      <c r="J351" s="180">
        <f>ROUND(E351*I351,2)</f>
        <v/>
      </c>
    </row>
    <row r="352" outlineLevel="1" ht="31.15" customFormat="1" customHeight="1" s="122">
      <c r="A352" s="175" t="n">
        <v>324</v>
      </c>
      <c r="B352" s="181" t="inlineStr">
        <is>
          <t>08.4.03.02-0003</t>
        </is>
      </c>
      <c r="C352" s="191" t="inlineStr">
        <is>
          <t>Сталь арматурная, горячекатаная, гладкая, класс А-I, диаметр 10 мм</t>
        </is>
      </c>
      <c r="D352" s="194" t="inlineStr">
        <is>
          <t>т</t>
        </is>
      </c>
      <c r="E352" s="192" t="n">
        <v>0.0048</v>
      </c>
      <c r="F352" s="66" t="n">
        <v>6726.18</v>
      </c>
      <c r="G352" s="66">
        <f>ROUND(E352*F352,2)</f>
        <v/>
      </c>
      <c r="H352" s="61">
        <f>G352/G524</f>
        <v/>
      </c>
      <c r="I352" s="180">
        <f>ROUND(F352*Прил.10!$D$12,2)</f>
        <v/>
      </c>
      <c r="J352" s="180">
        <f>ROUND(E352*I352,2)</f>
        <v/>
      </c>
    </row>
    <row r="353" outlineLevel="1" ht="62.45" customFormat="1" customHeight="1" s="122">
      <c r="A353" s="175" t="n">
        <v>325</v>
      </c>
      <c r="B353" s="181" t="inlineStr">
        <is>
          <t>24.3.03.05-0022</t>
        </is>
      </c>
      <c r="C353" s="191" t="inlineStr">
        <is>
          <t>Трубы полиэтиленовые гибкие гофрированные тяжелые без протяжки, номинальный внутренний диаметр 20 мм</t>
        </is>
      </c>
      <c r="D353" s="194" t="inlineStr">
        <is>
          <t>м</t>
        </is>
      </c>
      <c r="E353" s="192" t="n">
        <v>6</v>
      </c>
      <c r="F353" s="66" t="n">
        <v>5.31</v>
      </c>
      <c r="G353" s="66">
        <f>ROUND(E353*F353,2)</f>
        <v/>
      </c>
      <c r="H353" s="61">
        <f>G353/G524</f>
        <v/>
      </c>
      <c r="I353" s="180">
        <f>ROUND(F353*Прил.10!$D$12,2)</f>
        <v/>
      </c>
      <c r="J353" s="180">
        <f>ROUND(E353*I353,2)</f>
        <v/>
      </c>
    </row>
    <row r="354" outlineLevel="1" ht="31.15" customFormat="1" customHeight="1" s="122">
      <c r="A354" s="175" t="n">
        <v>326</v>
      </c>
      <c r="B354" s="181" t="inlineStr">
        <is>
          <t>01.7.19.04-0031</t>
        </is>
      </c>
      <c r="C354" s="191" t="inlineStr">
        <is>
          <t>Прокладки резиновые (пластина техническая прессованная)</t>
        </is>
      </c>
      <c r="D354" s="194" t="inlineStr">
        <is>
          <t>кг</t>
        </is>
      </c>
      <c r="E354" s="192" t="n">
        <v>1.35644</v>
      </c>
      <c r="F354" s="66" t="n">
        <v>23.09</v>
      </c>
      <c r="G354" s="66">
        <f>ROUND(E354*F354,2)</f>
        <v/>
      </c>
      <c r="H354" s="61">
        <f>G354/G524</f>
        <v/>
      </c>
      <c r="I354" s="180">
        <f>ROUND(F354*Прил.10!$D$12,2)</f>
        <v/>
      </c>
      <c r="J354" s="180">
        <f>ROUND(E354*I354,2)</f>
        <v/>
      </c>
    </row>
    <row r="355" outlineLevel="1" ht="62.45" customFormat="1" customHeight="1" s="122">
      <c r="A355" s="175" t="n">
        <v>327</v>
      </c>
      <c r="B355" s="181" t="inlineStr">
        <is>
          <t>20.4.01.01-0033</t>
        </is>
      </c>
      <c r="C355" s="191" t="inlineStr">
        <is>
          <t>Выключатель одноклавишный для открытой проводки влагопылезащищенный  0-4-IP44-01-6/220</t>
        </is>
      </c>
      <c r="D355" s="194" t="inlineStr">
        <is>
          <t>10 шт</t>
        </is>
      </c>
      <c r="E355" s="192" t="n">
        <v>0.2</v>
      </c>
      <c r="F355" s="66" t="n">
        <v>154.2</v>
      </c>
      <c r="G355" s="66">
        <f>ROUND(E355*F355,2)</f>
        <v/>
      </c>
      <c r="H355" s="61">
        <f>G355/G524</f>
        <v/>
      </c>
      <c r="I355" s="180">
        <f>ROUND(F355*Прил.10!$D$12,2)</f>
        <v/>
      </c>
      <c r="J355" s="180">
        <f>ROUND(E355*I355,2)</f>
        <v/>
      </c>
    </row>
    <row r="356" outlineLevel="1" ht="15.6" customFormat="1" customHeight="1" s="122">
      <c r="A356" s="175" t="n">
        <v>328</v>
      </c>
      <c r="B356" s="181" t="inlineStr">
        <is>
          <t>01.7.07.13-0001</t>
        </is>
      </c>
      <c r="C356" s="191" t="inlineStr">
        <is>
          <t>Мука андезитовая кислотоупорная, А</t>
        </is>
      </c>
      <c r="D356" s="194" t="inlineStr">
        <is>
          <t>т</t>
        </is>
      </c>
      <c r="E356" s="192" t="n">
        <v>0.0421125</v>
      </c>
      <c r="F356" s="66" t="n">
        <v>688.8</v>
      </c>
      <c r="G356" s="66">
        <f>ROUND(E356*F356,2)</f>
        <v/>
      </c>
      <c r="H356" s="61">
        <f>G356/G524</f>
        <v/>
      </c>
      <c r="I356" s="180">
        <f>ROUND(F356*Прил.10!$D$12,2)</f>
        <v/>
      </c>
      <c r="J356" s="180">
        <f>ROUND(E356*I356,2)</f>
        <v/>
      </c>
    </row>
    <row r="357" outlineLevel="1" ht="46.9" customFormat="1" customHeight="1" s="122">
      <c r="A357" s="175" t="n">
        <v>329</v>
      </c>
      <c r="B357" s="181" t="inlineStr">
        <is>
          <t>05.1.03.09-0010</t>
        </is>
      </c>
      <c r="C357" s="191" t="inlineStr">
        <is>
          <t>Перемычка брусковая 2ПБ-13-1-п, бетон B15, объем 0,022 м3, расход арматуры 0,57 кг</t>
        </is>
      </c>
      <c r="D357" s="194" t="inlineStr">
        <is>
          <t>шт</t>
        </is>
      </c>
      <c r="E357" s="192" t="n">
        <v>1</v>
      </c>
      <c r="F357" s="66" t="n">
        <v>28.58</v>
      </c>
      <c r="G357" s="66">
        <f>ROUND(E357*F357,2)</f>
        <v/>
      </c>
      <c r="H357" s="61">
        <f>G357/G524</f>
        <v/>
      </c>
      <c r="I357" s="180">
        <f>ROUND(F357*Прил.10!$D$12,2)</f>
        <v/>
      </c>
      <c r="J357" s="180">
        <f>ROUND(E357*I357,2)</f>
        <v/>
      </c>
    </row>
    <row r="358" outlineLevel="1" ht="62.45" customFormat="1" customHeight="1" s="122">
      <c r="A358" s="175" t="n">
        <v>330</v>
      </c>
      <c r="B358" s="181" t="inlineStr">
        <is>
          <t>Прайс из СД ОП</t>
        </is>
      </c>
      <c r="C358" s="191" t="inlineStr">
        <is>
          <t>Канализационный аэратор (фановый клапан) Dy110, вакуумный клапан (КП ООО Группа ПОЛИМЕРТЕПЛО № 3582)</t>
        </is>
      </c>
      <c r="D358" s="194" t="inlineStr">
        <is>
          <t>шт</t>
        </is>
      </c>
      <c r="E358" s="192" t="n">
        <v>1</v>
      </c>
      <c r="F358" s="193" t="n">
        <v>28.45</v>
      </c>
      <c r="G358" s="66">
        <f>ROUND(E358*F358,2)</f>
        <v/>
      </c>
      <c r="H358" s="61">
        <f>G358/G524</f>
        <v/>
      </c>
      <c r="I358" s="180">
        <f>ROUND(F358*Прил.10!$D$12,2)</f>
        <v/>
      </c>
      <c r="J358" s="180">
        <f>ROUND(E358*I358,2)</f>
        <v/>
      </c>
    </row>
    <row r="359" outlineLevel="1" ht="15.6" customFormat="1" customHeight="1" s="122">
      <c r="A359" s="175" t="n">
        <v>331</v>
      </c>
      <c r="B359" s="181" t="inlineStr">
        <is>
          <t>20.2.01.05-0005</t>
        </is>
      </c>
      <c r="C359" s="191" t="inlineStr">
        <is>
          <t>Гильзы кабельные медные ГМ 16</t>
        </is>
      </c>
      <c r="D359" s="194" t="inlineStr">
        <is>
          <t>100 шт</t>
        </is>
      </c>
      <c r="E359" s="192" t="n">
        <v>0.1955</v>
      </c>
      <c r="F359" s="66" t="n">
        <v>143</v>
      </c>
      <c r="G359" s="66">
        <f>ROUND(E359*F359,2)</f>
        <v/>
      </c>
      <c r="H359" s="61">
        <f>G359/G524</f>
        <v/>
      </c>
      <c r="I359" s="180">
        <f>ROUND(F359*Прил.10!$D$12,2)</f>
        <v/>
      </c>
      <c r="J359" s="180">
        <f>ROUND(E359*I359,2)</f>
        <v/>
      </c>
    </row>
    <row r="360" outlineLevel="1" ht="15.6" customFormat="1" customHeight="1" s="122">
      <c r="A360" s="175" t="n">
        <v>332</v>
      </c>
      <c r="B360" s="181" t="inlineStr">
        <is>
          <t>14.4.02.09-0001</t>
        </is>
      </c>
      <c r="C360" s="191" t="inlineStr">
        <is>
          <t>Краска</t>
        </is>
      </c>
      <c r="D360" s="194" t="inlineStr">
        <is>
          <t>кг</t>
        </is>
      </c>
      <c r="E360" s="192" t="n">
        <v>0.9252</v>
      </c>
      <c r="F360" s="66" t="n">
        <v>28.6</v>
      </c>
      <c r="G360" s="66">
        <f>ROUND(E360*F360,2)</f>
        <v/>
      </c>
      <c r="H360" s="61">
        <f>G360/G524</f>
        <v/>
      </c>
      <c r="I360" s="180">
        <f>ROUND(F360*Прил.10!$D$12,2)</f>
        <v/>
      </c>
      <c r="J360" s="180">
        <f>ROUND(E360*I360,2)</f>
        <v/>
      </c>
    </row>
    <row r="361" outlineLevel="1" ht="62.45" customFormat="1" customHeight="1" s="122">
      <c r="A361" s="175" t="n">
        <v>333</v>
      </c>
      <c r="B361" s="181" t="inlineStr">
        <is>
          <t>24.3.02.05-0034</t>
        </is>
      </c>
      <c r="C361" s="191" t="inlineStr">
        <is>
          <t>Трубы полипропиленовые ПП-Р, номинальное давление 2,5 МПа, номинальный наружный диаметр 25 мм</t>
        </is>
      </c>
      <c r="D361" s="194" t="inlineStr">
        <is>
          <t>м</t>
        </is>
      </c>
      <c r="E361" s="192" t="n">
        <v>1.5</v>
      </c>
      <c r="F361" s="66" t="n">
        <v>17.44</v>
      </c>
      <c r="G361" s="66">
        <f>ROUND(E361*F361,2)</f>
        <v/>
      </c>
      <c r="H361" s="61">
        <f>G361/G524</f>
        <v/>
      </c>
      <c r="I361" s="180">
        <f>ROUND(F361*Прил.10!$D$12,2)</f>
        <v/>
      </c>
      <c r="J361" s="180">
        <f>ROUND(E361*I361,2)</f>
        <v/>
      </c>
    </row>
    <row r="362" outlineLevel="1" ht="62.45" customFormat="1" customHeight="1" s="122">
      <c r="A362" s="175" t="n">
        <v>334</v>
      </c>
      <c r="B362" s="181" t="inlineStr">
        <is>
          <t>24.3.02.05-0002</t>
        </is>
      </c>
      <c r="C362" s="191" t="inlineStr">
        <is>
          <t>Трубы полипропиленовые ПП-Р, номинальное давление 1,0 МПа, номинальный наружный диаметр 20 мм</t>
        </is>
      </c>
      <c r="D362" s="194" t="inlineStr">
        <is>
          <t>м</t>
        </is>
      </c>
      <c r="E362" s="192" t="n">
        <v>7</v>
      </c>
      <c r="F362" s="66" t="n">
        <v>3.7</v>
      </c>
      <c r="G362" s="66">
        <f>ROUND(E362*F362,2)</f>
        <v/>
      </c>
      <c r="H362" s="61">
        <f>G362/G524</f>
        <v/>
      </c>
      <c r="I362" s="180">
        <f>ROUND(F362*Прил.10!$D$12,2)</f>
        <v/>
      </c>
      <c r="J362" s="180">
        <f>ROUND(E362*I362,2)</f>
        <v/>
      </c>
    </row>
    <row r="363" outlineLevel="1" ht="15.6" customFormat="1" customHeight="1" s="122">
      <c r="A363" s="175" t="n">
        <v>335</v>
      </c>
      <c r="B363" s="181" t="inlineStr">
        <is>
          <t>11.2.13.04-0012</t>
        </is>
      </c>
      <c r="C363" s="191" t="inlineStr">
        <is>
          <t>Щиты из досок, толщина 40 мм</t>
        </is>
      </c>
      <c r="D363" s="194" t="inlineStr">
        <is>
          <t>м2</t>
        </is>
      </c>
      <c r="E363" s="192" t="n">
        <v>0.447948</v>
      </c>
      <c r="F363" s="66" t="n">
        <v>57.63</v>
      </c>
      <c r="G363" s="66">
        <f>ROUND(E363*F363,2)</f>
        <v/>
      </c>
      <c r="H363" s="61">
        <f>G363/G524</f>
        <v/>
      </c>
      <c r="I363" s="180">
        <f>ROUND(F363*Прил.10!$D$12,2)</f>
        <v/>
      </c>
      <c r="J363" s="180">
        <f>ROUND(E363*I363,2)</f>
        <v/>
      </c>
    </row>
    <row r="364" outlineLevel="1" ht="15.6" customFormat="1" customHeight="1" s="122">
      <c r="A364" s="175" t="n">
        <v>336</v>
      </c>
      <c r="B364" s="181" t="inlineStr">
        <is>
          <t>20.1.02.23-0082</t>
        </is>
      </c>
      <c r="C364" s="191" t="inlineStr">
        <is>
          <t>Перемычки гибкие, тип ПГС-50</t>
        </is>
      </c>
      <c r="D364" s="194" t="inlineStr">
        <is>
          <t>10 шт</t>
        </is>
      </c>
      <c r="E364" s="192" t="n">
        <v>0.65</v>
      </c>
      <c r="F364" s="66" t="n">
        <v>39</v>
      </c>
      <c r="G364" s="66">
        <f>ROUND(E364*F364,2)</f>
        <v/>
      </c>
      <c r="H364" s="61">
        <f>G364/G524</f>
        <v/>
      </c>
      <c r="I364" s="180">
        <f>ROUND(F364*Прил.10!$D$12,2)</f>
        <v/>
      </c>
      <c r="J364" s="180">
        <f>ROUND(E364*I364,2)</f>
        <v/>
      </c>
    </row>
    <row r="365" outlineLevel="1" ht="78" customFormat="1" customHeight="1" s="122">
      <c r="A365" s="175" t="n">
        <v>337</v>
      </c>
      <c r="B365" s="181" t="inlineStr">
        <is>
          <t>01.7.15.14-0044</t>
        </is>
      </c>
      <c r="C365" s="191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D365" s="194" t="inlineStr">
        <is>
          <t>100 шт</t>
        </is>
      </c>
      <c r="E365" s="192" t="n">
        <v>12.319426</v>
      </c>
      <c r="F365" s="66" t="n">
        <v>2</v>
      </c>
      <c r="G365" s="66">
        <f>ROUND(E365*F365,2)</f>
        <v/>
      </c>
      <c r="H365" s="61">
        <f>G365/G524</f>
        <v/>
      </c>
      <c r="I365" s="180">
        <f>ROUND(F365*Прил.10!$D$12,2)</f>
        <v/>
      </c>
      <c r="J365" s="180">
        <f>ROUND(E365*I365,2)</f>
        <v/>
      </c>
    </row>
    <row r="366" outlineLevel="1" ht="62.45" customFormat="1" customHeight="1" s="122">
      <c r="A366" s="175" t="n">
        <v>338</v>
      </c>
      <c r="B366" s="181" t="inlineStr">
        <is>
          <t>24.3.05.07-0082</t>
        </is>
      </c>
      <c r="C366" s="191" t="inlineStr">
        <is>
          <t>Муфта полипропиленовая комбинированная, с наружной резьбой, номинальный наружный диаметр 20 мм, размер резьбы 1/2"</t>
        </is>
      </c>
      <c r="D366" s="194" t="inlineStr">
        <is>
          <t>шт</t>
        </is>
      </c>
      <c r="E366" s="192" t="n">
        <v>3</v>
      </c>
      <c r="F366" s="66" t="n">
        <v>8.1</v>
      </c>
      <c r="G366" s="66">
        <f>ROUND(E366*F366,2)</f>
        <v/>
      </c>
      <c r="H366" s="61">
        <f>G366/G524</f>
        <v/>
      </c>
      <c r="I366" s="180">
        <f>ROUND(F366*Прил.10!$D$12,2)</f>
        <v/>
      </c>
      <c r="J366" s="180">
        <f>ROUND(E366*I366,2)</f>
        <v/>
      </c>
    </row>
    <row r="367" outlineLevel="1" ht="15.6" customFormat="1" customHeight="1" s="122">
      <c r="A367" s="175" t="n">
        <v>339</v>
      </c>
      <c r="B367" s="181" t="inlineStr">
        <is>
          <t>20.1.02.20-0001</t>
        </is>
      </c>
      <c r="C367" s="191" t="inlineStr">
        <is>
          <t>Анкер тросовый</t>
        </is>
      </c>
      <c r="D367" s="194" t="inlineStr">
        <is>
          <t>100 шт</t>
        </is>
      </c>
      <c r="E367" s="192" t="n">
        <v>0.008</v>
      </c>
      <c r="F367" s="66" t="n">
        <v>3000</v>
      </c>
      <c r="G367" s="66">
        <f>ROUND(E367*F367,2)</f>
        <v/>
      </c>
      <c r="H367" s="61">
        <f>G367/G524</f>
        <v/>
      </c>
      <c r="I367" s="180">
        <f>ROUND(F367*Прил.10!$D$12,2)</f>
        <v/>
      </c>
      <c r="J367" s="180">
        <f>ROUND(E367*I367,2)</f>
        <v/>
      </c>
    </row>
    <row r="368" outlineLevel="1" ht="46.9" customFormat="1" customHeight="1" s="122">
      <c r="A368" s="175" t="n">
        <v>340</v>
      </c>
      <c r="B368" s="181" t="inlineStr">
        <is>
          <t>11.1.03.01-0080</t>
        </is>
      </c>
      <c r="C368" s="191" t="inlineStr">
        <is>
          <t>Бруски обрезные, хвойных пород, длина 4-6,5 м, ширина 75-150 мм, толщина 40-75 мм, сорт IV</t>
        </is>
      </c>
      <c r="D368" s="194" t="inlineStr">
        <is>
          <t>м3</t>
        </is>
      </c>
      <c r="E368" s="192" t="n">
        <v>0.0223418</v>
      </c>
      <c r="F368" s="66" t="n">
        <v>1056</v>
      </c>
      <c r="G368" s="66">
        <f>ROUND(E368*F368,2)</f>
        <v/>
      </c>
      <c r="H368" s="61">
        <f>G368/G524</f>
        <v/>
      </c>
      <c r="I368" s="180">
        <f>ROUND(F368*Прил.10!$D$12,2)</f>
        <v/>
      </c>
      <c r="J368" s="180">
        <f>ROUND(E368*I368,2)</f>
        <v/>
      </c>
    </row>
    <row r="369" outlineLevel="1" ht="78" customFormat="1" customHeight="1" s="122">
      <c r="A369" s="175" t="n">
        <v>341</v>
      </c>
      <c r="B369" s="181" t="inlineStr">
        <is>
          <t>23.1.02.06-0052</t>
        </is>
      </c>
      <c r="C369" s="191" t="inlineStr">
        <is>
          <t>Хомут стальной оцинкованный с саморезом и резиновой прокладкой для крепления чугунных канализационных труб диаметром: 100 мм</t>
        </is>
      </c>
      <c r="D369" s="194" t="inlineStr">
        <is>
          <t>10 шт</t>
        </is>
      </c>
      <c r="E369" s="192" t="n">
        <v>0.2</v>
      </c>
      <c r="F369" s="66" t="n">
        <v>113.2</v>
      </c>
      <c r="G369" s="66">
        <f>ROUND(E369*F369,2)</f>
        <v/>
      </c>
      <c r="H369" s="61">
        <f>G369/G524</f>
        <v/>
      </c>
      <c r="I369" s="180">
        <f>ROUND(F369*Прил.10!$D$12,2)</f>
        <v/>
      </c>
      <c r="J369" s="180">
        <f>ROUND(E369*I369,2)</f>
        <v/>
      </c>
    </row>
    <row r="370" outlineLevel="1" ht="15.6" customFormat="1" customHeight="1" s="122">
      <c r="A370" s="175" t="n">
        <v>342</v>
      </c>
      <c r="B370" s="181" t="inlineStr">
        <is>
          <t>11.2.13.04-0011</t>
        </is>
      </c>
      <c r="C370" s="191" t="inlineStr">
        <is>
          <t>Щиты из досок, толщина 25 мм</t>
        </is>
      </c>
      <c r="D370" s="194" t="inlineStr">
        <is>
          <t>м2</t>
        </is>
      </c>
      <c r="E370" s="192" t="n">
        <v>0.6258617</v>
      </c>
      <c r="F370" s="66" t="n">
        <v>35.53</v>
      </c>
      <c r="G370" s="66">
        <f>ROUND(E370*F370,2)</f>
        <v/>
      </c>
      <c r="H370" s="61">
        <f>G370/G524</f>
        <v/>
      </c>
      <c r="I370" s="180">
        <f>ROUND(F370*Прил.10!$D$12,2)</f>
        <v/>
      </c>
      <c r="J370" s="180">
        <f>ROUND(E370*I370,2)</f>
        <v/>
      </c>
    </row>
    <row r="371" outlineLevel="1" ht="15.6" customFormat="1" customHeight="1" s="122">
      <c r="A371" s="175" t="n">
        <v>343</v>
      </c>
      <c r="B371" s="181" t="inlineStr">
        <is>
          <t>20.5.04.09-0001</t>
        </is>
      </c>
      <c r="C371" s="191" t="inlineStr">
        <is>
          <t>Сжимы ответвительные</t>
        </is>
      </c>
      <c r="D371" s="194" t="inlineStr">
        <is>
          <t>100 шт</t>
        </is>
      </c>
      <c r="E371" s="192" t="n">
        <v>0.041</v>
      </c>
      <c r="F371" s="66" t="n">
        <v>528</v>
      </c>
      <c r="G371" s="66">
        <f>ROUND(E371*F371,2)</f>
        <v/>
      </c>
      <c r="H371" s="61">
        <f>G371/G524</f>
        <v/>
      </c>
      <c r="I371" s="180">
        <f>ROUND(F371*Прил.10!$D$12,2)</f>
        <v/>
      </c>
      <c r="J371" s="180">
        <f>ROUND(E371*I371,2)</f>
        <v/>
      </c>
    </row>
    <row r="372" outlineLevel="1" ht="15.6" customFormat="1" customHeight="1" s="122">
      <c r="A372" s="175" t="n">
        <v>344</v>
      </c>
      <c r="B372" s="181" t="inlineStr">
        <is>
          <t>01.7.20.08-0051</t>
        </is>
      </c>
      <c r="C372" s="191" t="inlineStr">
        <is>
          <t>Ветошь</t>
        </is>
      </c>
      <c r="D372" s="194" t="inlineStr">
        <is>
          <t>кг</t>
        </is>
      </c>
      <c r="E372" s="192" t="n">
        <v>11.8694939</v>
      </c>
      <c r="F372" s="66" t="n">
        <v>1.82</v>
      </c>
      <c r="G372" s="66">
        <f>ROUND(E372*F372,2)</f>
        <v/>
      </c>
      <c r="H372" s="61">
        <f>G372/G524</f>
        <v/>
      </c>
      <c r="I372" s="180">
        <f>ROUND(F372*Прил.10!$D$12,2)</f>
        <v/>
      </c>
      <c r="J372" s="180">
        <f>ROUND(E372*I372,2)</f>
        <v/>
      </c>
    </row>
    <row r="373" outlineLevel="1" ht="31.15" customFormat="1" customHeight="1" s="122">
      <c r="A373" s="175" t="n">
        <v>345</v>
      </c>
      <c r="B373" s="181" t="inlineStr">
        <is>
          <t>20.2.08.05-0018</t>
        </is>
      </c>
      <c r="C373" s="191" t="inlineStr">
        <is>
          <t>Профиль монтажный Z-образный К241, размер 62х32 мм, длина 2 м</t>
        </is>
      </c>
      <c r="D373" s="194" t="inlineStr">
        <is>
          <t>шт</t>
        </is>
      </c>
      <c r="E373" s="192" t="n">
        <v>0.5</v>
      </c>
      <c r="F373" s="66" t="n">
        <v>42.37</v>
      </c>
      <c r="G373" s="66">
        <f>ROUND(E373*F373,2)</f>
        <v/>
      </c>
      <c r="H373" s="61">
        <f>G373/G524</f>
        <v/>
      </c>
      <c r="I373" s="180">
        <f>ROUND(F373*Прил.10!$D$12,2)</f>
        <v/>
      </c>
      <c r="J373" s="180">
        <f>ROUND(E373*I373,2)</f>
        <v/>
      </c>
    </row>
    <row r="374" outlineLevel="1" ht="15.6" customFormat="1" customHeight="1" s="122">
      <c r="A374" s="175" t="n">
        <v>346</v>
      </c>
      <c r="B374" s="181" t="inlineStr">
        <is>
          <t>14.1.02.03-0002</t>
        </is>
      </c>
      <c r="C374" s="191" t="inlineStr">
        <is>
          <t>Клей ПВА</t>
        </is>
      </c>
      <c r="D374" s="194" t="inlineStr">
        <is>
          <t>кг</t>
        </is>
      </c>
      <c r="E374" s="192" t="n">
        <v>1.278</v>
      </c>
      <c r="F374" s="66" t="n">
        <v>15.9</v>
      </c>
      <c r="G374" s="66">
        <f>ROUND(E374*F374,2)</f>
        <v/>
      </c>
      <c r="H374" s="61">
        <f>G374/G524</f>
        <v/>
      </c>
      <c r="I374" s="180">
        <f>ROUND(F374*Прил.10!$D$12,2)</f>
        <v/>
      </c>
      <c r="J374" s="180">
        <f>ROUND(E374*I374,2)</f>
        <v/>
      </c>
    </row>
    <row r="375" outlineLevel="1" ht="31.15" customFormat="1" customHeight="1" s="122">
      <c r="A375" s="175" t="n">
        <v>347</v>
      </c>
      <c r="B375" s="181" t="inlineStr">
        <is>
          <t>20.4.03.07-0021</t>
        </is>
      </c>
      <c r="C375" s="191" t="inlineStr">
        <is>
          <t>Розетка штепсельная с заземляющим контактом</t>
        </is>
      </c>
      <c r="D375" s="194" t="inlineStr">
        <is>
          <t>100 шт</t>
        </is>
      </c>
      <c r="E375" s="192" t="n">
        <v>0.01</v>
      </c>
      <c r="F375" s="66" t="n">
        <v>1983</v>
      </c>
      <c r="G375" s="66">
        <f>ROUND(E375*F375,2)</f>
        <v/>
      </c>
      <c r="H375" s="61">
        <f>G375/G524</f>
        <v/>
      </c>
      <c r="I375" s="180">
        <f>ROUND(F375*Прил.10!$D$12,2)</f>
        <v/>
      </c>
      <c r="J375" s="180">
        <f>ROUND(E375*I375,2)</f>
        <v/>
      </c>
    </row>
    <row r="376" outlineLevel="1" ht="78" customFormat="1" customHeight="1" s="122">
      <c r="A376" s="175" t="n">
        <v>348</v>
      </c>
      <c r="B376" s="181" t="inlineStr">
        <is>
          <t>14.5.11.03-0001</t>
        </is>
      </c>
      <c r="C376" s="191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D376" s="194" t="inlineStr">
        <is>
          <t>кг</t>
        </is>
      </c>
      <c r="E376" s="192" t="n">
        <v>2.65648</v>
      </c>
      <c r="F376" s="66" t="n">
        <v>7.46</v>
      </c>
      <c r="G376" s="66">
        <f>ROUND(E376*F376,2)</f>
        <v/>
      </c>
      <c r="H376" s="61">
        <f>G376/G524</f>
        <v/>
      </c>
      <c r="I376" s="180">
        <f>ROUND(F376*Прил.10!$D$12,2)</f>
        <v/>
      </c>
      <c r="J376" s="180">
        <f>ROUND(E376*I376,2)</f>
        <v/>
      </c>
    </row>
    <row r="377" outlineLevel="1" ht="31.15" customFormat="1" customHeight="1" s="122">
      <c r="A377" s="175" t="n">
        <v>349</v>
      </c>
      <c r="B377" s="181" t="inlineStr">
        <is>
          <t>01.7.15.03-0042</t>
        </is>
      </c>
      <c r="C377" s="191" t="inlineStr">
        <is>
          <t>Болты с гайками и шайбами строительные</t>
        </is>
      </c>
      <c r="D377" s="194" t="inlineStr">
        <is>
          <t>кг</t>
        </is>
      </c>
      <c r="E377" s="192" t="n">
        <v>2.068123</v>
      </c>
      <c r="F377" s="66" t="n">
        <v>9.039999999999999</v>
      </c>
      <c r="G377" s="66">
        <f>ROUND(E377*F377,2)</f>
        <v/>
      </c>
      <c r="H377" s="61">
        <f>G377/G524</f>
        <v/>
      </c>
      <c r="I377" s="180">
        <f>ROUND(F377*Прил.10!$D$12,2)</f>
        <v/>
      </c>
      <c r="J377" s="180">
        <f>ROUND(E377*I377,2)</f>
        <v/>
      </c>
    </row>
    <row r="378" outlineLevel="1" ht="15.6" customFormat="1" customHeight="1" s="122">
      <c r="A378" s="175" t="n">
        <v>350</v>
      </c>
      <c r="B378" s="181" t="inlineStr">
        <is>
          <t>01.7.02.09-0002</t>
        </is>
      </c>
      <c r="C378" s="191" t="inlineStr">
        <is>
          <t>Шпагат бумажный</t>
        </is>
      </c>
      <c r="D378" s="194" t="inlineStr">
        <is>
          <t>кг</t>
        </is>
      </c>
      <c r="E378" s="192" t="n">
        <v>1.6112</v>
      </c>
      <c r="F378" s="66" t="n">
        <v>11.5</v>
      </c>
      <c r="G378" s="66">
        <f>ROUND(E378*F378,2)</f>
        <v/>
      </c>
      <c r="H378" s="61">
        <f>G378/G524</f>
        <v/>
      </c>
      <c r="I378" s="180">
        <f>ROUND(F378*Прил.10!$D$12,2)</f>
        <v/>
      </c>
      <c r="J378" s="180">
        <f>ROUND(E378*I378,2)</f>
        <v/>
      </c>
    </row>
    <row r="379" outlineLevel="1" ht="31.15" customFormat="1" customHeight="1" s="122">
      <c r="A379" s="175" t="n">
        <v>351</v>
      </c>
      <c r="B379" s="181" t="inlineStr">
        <is>
          <t>01.7.17.11-0011</t>
        </is>
      </c>
      <c r="C379" s="191" t="inlineStr">
        <is>
          <t>Шкурка шлифовальная двухслойная с зернистостью 40-25</t>
        </is>
      </c>
      <c r="D379" s="194" t="inlineStr">
        <is>
          <t>м2</t>
        </is>
      </c>
      <c r="E379" s="192" t="n">
        <v>0.2555196</v>
      </c>
      <c r="F379" s="66" t="n">
        <v>72.31999999999999</v>
      </c>
      <c r="G379" s="66">
        <f>ROUND(E379*F379,2)</f>
        <v/>
      </c>
      <c r="H379" s="61">
        <f>G379/G524</f>
        <v/>
      </c>
      <c r="I379" s="180">
        <f>ROUND(F379*Прил.10!$D$12,2)</f>
        <v/>
      </c>
      <c r="J379" s="180">
        <f>ROUND(E379*I379,2)</f>
        <v/>
      </c>
    </row>
    <row r="380" outlineLevel="1" ht="31.15" customFormat="1" customHeight="1" s="122">
      <c r="A380" s="175" t="n">
        <v>352</v>
      </c>
      <c r="B380" s="181" t="inlineStr">
        <is>
          <t>01.7.15.07-0022</t>
        </is>
      </c>
      <c r="C380" s="191" t="inlineStr">
        <is>
          <t>Дюбели распорные полиэтиленовые, размер 6х40 мм</t>
        </is>
      </c>
      <c r="D380" s="194" t="inlineStr">
        <is>
          <t>1000 шт</t>
        </is>
      </c>
      <c r="E380" s="192" t="n">
        <v>0.096</v>
      </c>
      <c r="F380" s="66" t="n">
        <v>180</v>
      </c>
      <c r="G380" s="66">
        <f>ROUND(E380*F380,2)</f>
        <v/>
      </c>
      <c r="H380" s="61">
        <f>G380/G524</f>
        <v/>
      </c>
      <c r="I380" s="180">
        <f>ROUND(F380*Прил.10!$D$12,2)</f>
        <v/>
      </c>
      <c r="J380" s="180">
        <f>ROUND(E380*I380,2)</f>
        <v/>
      </c>
    </row>
    <row r="381" outlineLevel="1" ht="15.6" customFormat="1" customHeight="1" s="122">
      <c r="A381" s="175" t="n">
        <v>353</v>
      </c>
      <c r="B381" s="181" t="inlineStr">
        <is>
          <t>14.5.09.07-0030</t>
        </is>
      </c>
      <c r="C381" s="191" t="inlineStr">
        <is>
          <t>Растворитель Р-4</t>
        </is>
      </c>
      <c r="D381" s="194" t="inlineStr">
        <is>
          <t>кг</t>
        </is>
      </c>
      <c r="E381" s="192" t="n">
        <v>1.8174996</v>
      </c>
      <c r="F381" s="66" t="n">
        <v>9.42</v>
      </c>
      <c r="G381" s="66">
        <f>ROUND(E381*F381,2)</f>
        <v/>
      </c>
      <c r="H381" s="61">
        <f>G381/G524</f>
        <v/>
      </c>
      <c r="I381" s="180">
        <f>ROUND(F381*Прил.10!$D$12,2)</f>
        <v/>
      </c>
      <c r="J381" s="180">
        <f>ROUND(E381*I381,2)</f>
        <v/>
      </c>
    </row>
    <row r="382" outlineLevel="1" ht="31.15" customFormat="1" customHeight="1" s="122">
      <c r="A382" s="175" t="n">
        <v>354</v>
      </c>
      <c r="B382" s="181" t="inlineStr">
        <is>
          <t>08.4.03.02-0004</t>
        </is>
      </c>
      <c r="C382" s="191" t="inlineStr">
        <is>
          <t>Сталь арматурная, горячекатаная, гладкая, класс А-I, диаметр 12 мм</t>
        </is>
      </c>
      <c r="D382" s="194" t="inlineStr">
        <is>
          <t>т</t>
        </is>
      </c>
      <c r="E382" s="192" t="n">
        <v>0.00258</v>
      </c>
      <c r="F382" s="66" t="n">
        <v>6508.75</v>
      </c>
      <c r="G382" s="66">
        <f>ROUND(E382*F382,2)</f>
        <v/>
      </c>
      <c r="H382" s="61">
        <f>G382/G524</f>
        <v/>
      </c>
      <c r="I382" s="180">
        <f>ROUND(F382*Прил.10!$D$12,2)</f>
        <v/>
      </c>
      <c r="J382" s="180">
        <f>ROUND(E382*I382,2)</f>
        <v/>
      </c>
    </row>
    <row r="383" outlineLevel="1" ht="31.15" customFormat="1" customHeight="1" s="122">
      <c r="A383" s="175" t="n">
        <v>355</v>
      </c>
      <c r="B383" s="181" t="inlineStr">
        <is>
          <t>01.7.04.09-0023</t>
        </is>
      </c>
      <c r="C383" s="191" t="inlineStr">
        <is>
          <t>Петля накладная с ходом на центрах ПН 1-150 с напылением</t>
        </is>
      </c>
      <c r="D383" s="194" t="inlineStr">
        <is>
          <t>шт</t>
        </is>
      </c>
      <c r="E383" s="192" t="n">
        <v>2.079</v>
      </c>
      <c r="F383" s="66" t="n">
        <v>8.039999999999999</v>
      </c>
      <c r="G383" s="66">
        <f>ROUND(E383*F383,2)</f>
        <v/>
      </c>
      <c r="H383" s="61">
        <f>G383/G524</f>
        <v/>
      </c>
      <c r="I383" s="180">
        <f>ROUND(F383*Прил.10!$D$12,2)</f>
        <v/>
      </c>
      <c r="J383" s="180">
        <f>ROUND(E383*I383,2)</f>
        <v/>
      </c>
    </row>
    <row r="384" outlineLevel="1" ht="62.45" customFormat="1" customHeight="1" s="122">
      <c r="A384" s="175" t="n">
        <v>356</v>
      </c>
      <c r="B384" s="181" t="inlineStr">
        <is>
          <t>24.3.02.05-0003</t>
        </is>
      </c>
      <c r="C384" s="191" t="inlineStr">
        <is>
          <t>Трубы полипропиленовые ПП-Р, номинальное давление 1,0 МПа, номинальный наружный диаметр 25 мм</t>
        </is>
      </c>
      <c r="D384" s="194" t="inlineStr">
        <is>
          <t>м</t>
        </is>
      </c>
      <c r="E384" s="192" t="n">
        <v>3</v>
      </c>
      <c r="F384" s="66" t="n">
        <v>5.54</v>
      </c>
      <c r="G384" s="66">
        <f>ROUND(E384*F384,2)</f>
        <v/>
      </c>
      <c r="H384" s="61">
        <f>G384/G524</f>
        <v/>
      </c>
      <c r="I384" s="180">
        <f>ROUND(F384*Прил.10!$D$12,2)</f>
        <v/>
      </c>
      <c r="J384" s="180">
        <f>ROUND(E384*I384,2)</f>
        <v/>
      </c>
    </row>
    <row r="385" outlineLevel="1" ht="31.15" customFormat="1" customHeight="1" s="122">
      <c r="A385" s="175" t="n">
        <v>357</v>
      </c>
      <c r="B385" s="181" t="inlineStr">
        <is>
          <t>01.2.03.03-0044</t>
        </is>
      </c>
      <c r="C385" s="191" t="inlineStr">
        <is>
          <t>Мастика битумно-латексная кровельная</t>
        </is>
      </c>
      <c r="D385" s="194" t="inlineStr">
        <is>
          <t>т</t>
        </is>
      </c>
      <c r="E385" s="192" t="n">
        <v>0.0053904</v>
      </c>
      <c r="F385" s="66" t="n">
        <v>3039.7</v>
      </c>
      <c r="G385" s="66">
        <f>ROUND(E385*F385,2)</f>
        <v/>
      </c>
      <c r="H385" s="61">
        <f>G385/G524</f>
        <v/>
      </c>
      <c r="I385" s="180">
        <f>ROUND(F385*Прил.10!$D$12,2)</f>
        <v/>
      </c>
      <c r="J385" s="180">
        <f>ROUND(E385*I385,2)</f>
        <v/>
      </c>
    </row>
    <row r="386" outlineLevel="1" ht="46.9" customFormat="1" customHeight="1" s="122">
      <c r="A386" s="175" t="n">
        <v>358</v>
      </c>
      <c r="B386" s="181" t="inlineStr">
        <is>
          <t>01.7.15.04-0057</t>
        </is>
      </c>
      <c r="C386" s="191" t="inlineStr">
        <is>
          <t>Винты самонарезающие, с уплотнительной прокладкой, размер 4,8х80 мм</t>
        </is>
      </c>
      <c r="D386" s="194" t="inlineStr">
        <is>
          <t>100 шт</t>
        </is>
      </c>
      <c r="E386" s="192" t="n">
        <v>0.662094</v>
      </c>
      <c r="F386" s="66" t="n">
        <v>24</v>
      </c>
      <c r="G386" s="66">
        <f>ROUND(E386*F386,2)</f>
        <v/>
      </c>
      <c r="H386" s="61">
        <f>G386/G524</f>
        <v/>
      </c>
      <c r="I386" s="180">
        <f>ROUND(F386*Прил.10!$D$12,2)</f>
        <v/>
      </c>
      <c r="J386" s="180">
        <f>ROUND(E386*I386,2)</f>
        <v/>
      </c>
    </row>
    <row r="387" outlineLevel="1" ht="15.6" customFormat="1" customHeight="1" s="122">
      <c r="A387" s="175" t="n">
        <v>359</v>
      </c>
      <c r="B387" s="181" t="inlineStr">
        <is>
          <t>01.7.20.08-0071</t>
        </is>
      </c>
      <c r="C387" s="191" t="inlineStr">
        <is>
          <t>Канат пеньковый пропитанный</t>
        </is>
      </c>
      <c r="D387" s="194" t="inlineStr">
        <is>
          <t>т</t>
        </is>
      </c>
      <c r="E387" s="192" t="n">
        <v>0.0004184</v>
      </c>
      <c r="F387" s="66" t="n">
        <v>37900</v>
      </c>
      <c r="G387" s="66">
        <f>ROUND(E387*F387,2)</f>
        <v/>
      </c>
      <c r="H387" s="61">
        <f>G387/G524</f>
        <v/>
      </c>
      <c r="I387" s="180">
        <f>ROUND(F387*Прил.10!$D$12,2)</f>
        <v/>
      </c>
      <c r="J387" s="180">
        <f>ROUND(E387*I387,2)</f>
        <v/>
      </c>
    </row>
    <row r="388" outlineLevel="1" ht="46.9" customFormat="1" customHeight="1" s="122">
      <c r="A388" s="175" t="n">
        <v>360</v>
      </c>
      <c r="B388" s="181" t="inlineStr">
        <is>
          <t>01.2.01.02-0031</t>
        </is>
      </c>
      <c r="C388" s="191" t="inlineStr">
        <is>
          <t>Битумы нефтяные строительные изоляционные БНИ-IV-3, БНИ-IV, БНИ-V</t>
        </is>
      </c>
      <c r="D388" s="194" t="inlineStr">
        <is>
          <t>т</t>
        </is>
      </c>
      <c r="E388" s="192" t="n">
        <v>0.0111458</v>
      </c>
      <c r="F388" s="66" t="n">
        <v>1412.5</v>
      </c>
      <c r="G388" s="66">
        <f>ROUND(E388*F388,2)</f>
        <v/>
      </c>
      <c r="H388" s="61">
        <f>G388/G524</f>
        <v/>
      </c>
      <c r="I388" s="180">
        <f>ROUND(F388*Прил.10!$D$12,2)</f>
        <v/>
      </c>
      <c r="J388" s="180">
        <f>ROUND(E388*I388,2)</f>
        <v/>
      </c>
    </row>
    <row r="389" outlineLevel="1" ht="46.9" customFormat="1" customHeight="1" s="122">
      <c r="A389" s="175" t="n">
        <v>361</v>
      </c>
      <c r="B389" s="181" t="inlineStr">
        <is>
          <t>01.7.15.06-0094</t>
        </is>
      </c>
      <c r="C389" s="191" t="inlineStr">
        <is>
          <t>Гвозди проволочные оцинкованные для асбестоцементной кровли, размер 4,5х120 мм</t>
        </is>
      </c>
      <c r="D389" s="194" t="inlineStr">
        <is>
          <t>т</t>
        </is>
      </c>
      <c r="E389" s="192" t="n">
        <v>0.0013125</v>
      </c>
      <c r="F389" s="66" t="n">
        <v>11978</v>
      </c>
      <c r="G389" s="66">
        <f>ROUND(E389*F389,2)</f>
        <v/>
      </c>
      <c r="H389" s="61">
        <f>G389/G524</f>
        <v/>
      </c>
      <c r="I389" s="180">
        <f>ROUND(F389*Прил.10!$D$12,2)</f>
        <v/>
      </c>
      <c r="J389" s="180">
        <f>ROUND(E389*I389,2)</f>
        <v/>
      </c>
    </row>
    <row r="390" outlineLevel="1" ht="31.15" customFormat="1" customHeight="1" s="122">
      <c r="A390" s="175" t="n">
        <v>362</v>
      </c>
      <c r="B390" s="181" t="inlineStr">
        <is>
          <t>01.7.15.04-0011</t>
        </is>
      </c>
      <c r="C390" s="191" t="inlineStr">
        <is>
          <t>Винты с полукруглой головкой, длина 50 мм</t>
        </is>
      </c>
      <c r="D390" s="194" t="inlineStr">
        <is>
          <t>т</t>
        </is>
      </c>
      <c r="E390" s="192" t="n">
        <v>0.0012584</v>
      </c>
      <c r="F390" s="66" t="n">
        <v>12430</v>
      </c>
      <c r="G390" s="66">
        <f>ROUND(E390*F390,2)</f>
        <v/>
      </c>
      <c r="H390" s="61">
        <f>G390/G524</f>
        <v/>
      </c>
      <c r="I390" s="180">
        <f>ROUND(F390*Прил.10!$D$12,2)</f>
        <v/>
      </c>
      <c r="J390" s="180">
        <f>ROUND(E390*I390,2)</f>
        <v/>
      </c>
    </row>
    <row r="391" outlineLevel="1" ht="31.15" customFormat="1" customHeight="1" s="122">
      <c r="A391" s="175" t="n">
        <v>363</v>
      </c>
      <c r="B391" s="181" t="inlineStr">
        <is>
          <t>08.4.03.02-0005</t>
        </is>
      </c>
      <c r="C391" s="191" t="inlineStr">
        <is>
          <t>Сталь арматурная, горячекатаная, гладкая, класс А-I, диаметр 14 мм</t>
        </is>
      </c>
      <c r="D391" s="194" t="inlineStr">
        <is>
          <t>т</t>
        </is>
      </c>
      <c r="E391" s="192" t="n">
        <v>0.0024624</v>
      </c>
      <c r="F391" s="66" t="n">
        <v>6210</v>
      </c>
      <c r="G391" s="66">
        <f>ROUND(E391*F391,2)</f>
        <v/>
      </c>
      <c r="H391" s="61">
        <f>G391/G524</f>
        <v/>
      </c>
      <c r="I391" s="180">
        <f>ROUND(F391*Прил.10!$D$12,2)</f>
        <v/>
      </c>
      <c r="J391" s="180">
        <f>ROUND(E391*I391,2)</f>
        <v/>
      </c>
    </row>
    <row r="392" outlineLevel="1" ht="31.15" customFormat="1" customHeight="1" s="122">
      <c r="A392" s="175" t="n">
        <v>364</v>
      </c>
      <c r="B392" s="181" t="inlineStr">
        <is>
          <t>01.7.06.12-0005</t>
        </is>
      </c>
      <c r="C392" s="191" t="inlineStr">
        <is>
          <t>Лента клеевая термоспекаемая однослойная</t>
        </is>
      </c>
      <c r="D392" s="194" t="inlineStr">
        <is>
          <t>100 м</t>
        </is>
      </c>
      <c r="E392" s="192" t="n">
        <v>0.105</v>
      </c>
      <c r="F392" s="66" t="n">
        <v>143.98</v>
      </c>
      <c r="G392" s="66">
        <f>ROUND(E392*F392,2)</f>
        <v/>
      </c>
      <c r="H392" s="61">
        <f>G392/G524</f>
        <v/>
      </c>
      <c r="I392" s="180">
        <f>ROUND(F392*Прил.10!$D$12,2)</f>
        <v/>
      </c>
      <c r="J392" s="180">
        <f>ROUND(E392*I392,2)</f>
        <v/>
      </c>
    </row>
    <row r="393" outlineLevel="1" ht="31.15" customFormat="1" customHeight="1" s="122">
      <c r="A393" s="175" t="n">
        <v>365</v>
      </c>
      <c r="B393" s="181" t="inlineStr">
        <is>
          <t>01.7.19.02-0041</t>
        </is>
      </c>
      <c r="C393" s="191" t="inlineStr">
        <is>
          <t>Кольца резиновые для чугунных напорных труб диаметром 65-300 мм</t>
        </is>
      </c>
      <c r="D393" s="194" t="inlineStr">
        <is>
          <t>кг</t>
        </is>
      </c>
      <c r="E393" s="192" t="n">
        <v>0.61674</v>
      </c>
      <c r="F393" s="66" t="n">
        <v>24.41</v>
      </c>
      <c r="G393" s="66">
        <f>ROUND(E393*F393,2)</f>
        <v/>
      </c>
      <c r="H393" s="61">
        <f>G393/G524</f>
        <v/>
      </c>
      <c r="I393" s="180">
        <f>ROUND(F393*Прил.10!$D$12,2)</f>
        <v/>
      </c>
      <c r="J393" s="180">
        <f>ROUND(E393*I393,2)</f>
        <v/>
      </c>
    </row>
    <row r="394" outlineLevel="1" ht="15.6" customFormat="1" customHeight="1" s="122">
      <c r="A394" s="175" t="n">
        <v>366</v>
      </c>
      <c r="B394" s="181" t="inlineStr">
        <is>
          <t>12.1.02.06-0022</t>
        </is>
      </c>
      <c r="C394" s="191" t="inlineStr">
        <is>
          <t>Рубероид кровельный РКП-350</t>
        </is>
      </c>
      <c r="D394" s="194" t="inlineStr">
        <is>
          <t>м2</t>
        </is>
      </c>
      <c r="E394" s="192" t="n">
        <v>2.376</v>
      </c>
      <c r="F394" s="66" t="n">
        <v>6.2</v>
      </c>
      <c r="G394" s="66">
        <f>ROUND(E394*F394,2)</f>
        <v/>
      </c>
      <c r="H394" s="61">
        <f>G394/G524</f>
        <v/>
      </c>
      <c r="I394" s="180">
        <f>ROUND(F394*Прил.10!$D$12,2)</f>
        <v/>
      </c>
      <c r="J394" s="180">
        <f>ROUND(E394*I394,2)</f>
        <v/>
      </c>
    </row>
    <row r="395" outlineLevel="1" ht="15.6" customFormat="1" customHeight="1" s="122">
      <c r="A395" s="175" t="n">
        <v>367</v>
      </c>
      <c r="B395" s="181" t="inlineStr">
        <is>
          <t>20.5.04.11-0021</t>
        </is>
      </c>
      <c r="C395" s="191" t="inlineStr">
        <is>
          <t>Зажимы</t>
        </is>
      </c>
      <c r="D395" s="194" t="inlineStr">
        <is>
          <t>100 шт</t>
        </is>
      </c>
      <c r="E395" s="192" t="n">
        <v>0.008</v>
      </c>
      <c r="F395" s="66" t="n">
        <v>1776</v>
      </c>
      <c r="G395" s="66">
        <f>ROUND(E395*F395,2)</f>
        <v/>
      </c>
      <c r="H395" s="61">
        <f>G395/G524</f>
        <v/>
      </c>
      <c r="I395" s="180">
        <f>ROUND(F395*Прил.10!$D$12,2)</f>
        <v/>
      </c>
      <c r="J395" s="180">
        <f>ROUND(E395*I395,2)</f>
        <v/>
      </c>
    </row>
    <row r="396" outlineLevel="1" ht="31.15" customFormat="1" customHeight="1" s="122">
      <c r="A396" s="175" t="n">
        <v>368</v>
      </c>
      <c r="B396" s="181" t="inlineStr">
        <is>
          <t>01.2.01.02-0041</t>
        </is>
      </c>
      <c r="C396" s="191" t="inlineStr">
        <is>
          <t>Битумы нефтяные строительные кровельные БНК-45/190, БНК-40/180</t>
        </is>
      </c>
      <c r="D396" s="194" t="inlineStr">
        <is>
          <t>т</t>
        </is>
      </c>
      <c r="E396" s="192" t="n">
        <v>0.008999999999999999</v>
      </c>
      <c r="F396" s="66" t="n">
        <v>1530</v>
      </c>
      <c r="G396" s="66">
        <f>ROUND(E396*F396,2)</f>
        <v/>
      </c>
      <c r="H396" s="61">
        <f>G396/G524</f>
        <v/>
      </c>
      <c r="I396" s="180">
        <f>ROUND(F396*Прил.10!$D$12,2)</f>
        <v/>
      </c>
      <c r="J396" s="180">
        <f>ROUND(E396*I396,2)</f>
        <v/>
      </c>
    </row>
    <row r="397" outlineLevel="1" ht="31.15" customFormat="1" customHeight="1" s="122">
      <c r="A397" s="175" t="n">
        <v>369</v>
      </c>
      <c r="B397" s="181" t="inlineStr">
        <is>
          <t>24.3.01.03-0003</t>
        </is>
      </c>
      <c r="C397" s="191" t="inlineStr">
        <is>
          <t>Трубы гладкие жесткие из ПВХ "DKC" диаметром: 32 мм</t>
        </is>
      </c>
      <c r="D397" s="194" t="inlineStr">
        <is>
          <t>10 м</t>
        </is>
      </c>
      <c r="E397" s="192" t="n">
        <v>0.2</v>
      </c>
      <c r="F397" s="66" t="n">
        <v>65.90000000000001</v>
      </c>
      <c r="G397" s="66">
        <f>ROUND(E397*F397,2)</f>
        <v/>
      </c>
      <c r="H397" s="61">
        <f>G397/G524</f>
        <v/>
      </c>
      <c r="I397" s="180">
        <f>ROUND(F397*Прил.10!$D$12,2)</f>
        <v/>
      </c>
      <c r="J397" s="180">
        <f>ROUND(E397*I397,2)</f>
        <v/>
      </c>
    </row>
    <row r="398" outlineLevel="1" ht="15.6" customFormat="1" customHeight="1" s="122">
      <c r="A398" s="175" t="n">
        <v>370</v>
      </c>
      <c r="B398" s="181" t="inlineStr">
        <is>
          <t>01.7.15.07-0152</t>
        </is>
      </c>
      <c r="C398" s="191" t="inlineStr">
        <is>
          <t>Дюбели с шурупом, размер 6х35 мм</t>
        </is>
      </c>
      <c r="D398" s="194" t="inlineStr">
        <is>
          <t>100 шт</t>
        </is>
      </c>
      <c r="E398" s="192" t="n">
        <v>1.6461036</v>
      </c>
      <c r="F398" s="66" t="n">
        <v>8</v>
      </c>
      <c r="G398" s="66">
        <f>ROUND(E398*F398,2)</f>
        <v/>
      </c>
      <c r="H398" s="61">
        <f>G398/G524</f>
        <v/>
      </c>
      <c r="I398" s="180">
        <f>ROUND(F398*Прил.10!$D$12,2)</f>
        <v/>
      </c>
      <c r="J398" s="180">
        <f>ROUND(E398*I398,2)</f>
        <v/>
      </c>
    </row>
    <row r="399" outlineLevel="1" ht="15.6" customFormat="1" customHeight="1" s="122">
      <c r="A399" s="175" t="n">
        <v>371</v>
      </c>
      <c r="B399" s="181" t="inlineStr">
        <is>
          <t>01.7.15.10-0057</t>
        </is>
      </c>
      <c r="C399" s="191" t="inlineStr">
        <is>
          <t>Скобы скрепляющие и для подвеса</t>
        </is>
      </c>
      <c r="D399" s="194" t="inlineStr">
        <is>
          <t>кг</t>
        </is>
      </c>
      <c r="E399" s="192" t="n">
        <v>2</v>
      </c>
      <c r="F399" s="66" t="n">
        <v>6.5</v>
      </c>
      <c r="G399" s="66">
        <f>ROUND(E399*F399,2)</f>
        <v/>
      </c>
      <c r="H399" s="61">
        <f>G399/G524</f>
        <v/>
      </c>
      <c r="I399" s="180">
        <f>ROUND(F399*Прил.10!$D$12,2)</f>
        <v/>
      </c>
      <c r="J399" s="180">
        <f>ROUND(E399*I399,2)</f>
        <v/>
      </c>
    </row>
    <row r="400" outlineLevel="1" ht="15.6" customFormat="1" customHeight="1" s="122">
      <c r="A400" s="175" t="n">
        <v>372</v>
      </c>
      <c r="B400" s="181" t="inlineStr">
        <is>
          <t>11.3.03.15-0021</t>
        </is>
      </c>
      <c r="C400" s="191" t="inlineStr">
        <is>
          <t>Клинья пластиковые монтажные</t>
        </is>
      </c>
      <c r="D400" s="194" t="inlineStr">
        <is>
          <t>100 шт</t>
        </is>
      </c>
      <c r="E400" s="192" t="n">
        <v>0.252</v>
      </c>
      <c r="F400" s="66" t="n">
        <v>50</v>
      </c>
      <c r="G400" s="66">
        <f>ROUND(E400*F400,2)</f>
        <v/>
      </c>
      <c r="H400" s="61">
        <f>G400/G524</f>
        <v/>
      </c>
      <c r="I400" s="180">
        <f>ROUND(F400*Прил.10!$D$12,2)</f>
        <v/>
      </c>
      <c r="J400" s="180">
        <f>ROUND(E400*I400,2)</f>
        <v/>
      </c>
    </row>
    <row r="401" outlineLevel="1" ht="46.9" customFormat="1" customHeight="1" s="122">
      <c r="A401" s="175" t="n">
        <v>373</v>
      </c>
      <c r="B401" s="181" t="inlineStr">
        <is>
          <t>23.1.02.06-0036</t>
        </is>
      </c>
      <c r="C401" s="191" t="inlineStr">
        <is>
          <t>Хомут металлический с шурупом и резиновым профилем для крепления трубопроводов диаметром: 48-53 мм</t>
        </is>
      </c>
      <c r="D401" s="194" t="inlineStr">
        <is>
          <t>10 шт</t>
        </is>
      </c>
      <c r="E401" s="192" t="n">
        <v>0.2</v>
      </c>
      <c r="F401" s="66" t="n">
        <v>61.8</v>
      </c>
      <c r="G401" s="66">
        <f>ROUND(E401*F401,2)</f>
        <v/>
      </c>
      <c r="H401" s="61">
        <f>G401/G524</f>
        <v/>
      </c>
      <c r="I401" s="180">
        <f>ROUND(F401*Прил.10!$D$12,2)</f>
        <v/>
      </c>
      <c r="J401" s="180">
        <f>ROUND(E401*I401,2)</f>
        <v/>
      </c>
    </row>
    <row r="402" outlineLevel="1" ht="15.6" customFormat="1" customHeight="1" s="122">
      <c r="A402" s="175" t="n">
        <v>374</v>
      </c>
      <c r="B402" s="181" t="inlineStr">
        <is>
          <t>01.2.01.02-0001</t>
        </is>
      </c>
      <c r="C402" s="191" t="inlineStr">
        <is>
          <t>Битум горячий</t>
        </is>
      </c>
      <c r="D402" s="194" t="inlineStr">
        <is>
          <t>т</t>
        </is>
      </c>
      <c r="E402" s="192" t="n">
        <v>0.00624</v>
      </c>
      <c r="F402" s="66" t="n">
        <v>1946.91</v>
      </c>
      <c r="G402" s="66">
        <f>ROUND(E402*F402,2)</f>
        <v/>
      </c>
      <c r="H402" s="61">
        <f>G402/G524</f>
        <v/>
      </c>
      <c r="I402" s="180">
        <f>ROUND(F402*Прил.10!$D$12,2)</f>
        <v/>
      </c>
      <c r="J402" s="180">
        <f>ROUND(E402*I402,2)</f>
        <v/>
      </c>
    </row>
    <row r="403" outlineLevel="1" ht="62.45" customFormat="1" customHeight="1" s="122">
      <c r="A403" s="175" t="n">
        <v>375</v>
      </c>
      <c r="B403" s="181" t="inlineStr">
        <is>
          <t>24.3.05.07-0032</t>
        </is>
      </c>
      <c r="C403" s="191" t="inlineStr">
        <is>
          <t>Муфта полипропиленовая комбинированная, с внутренней резьбой, номинальный наружный диаметр 20 мм, размер резьбы 1/2"</t>
        </is>
      </c>
      <c r="D403" s="194" t="inlineStr">
        <is>
          <t>шт</t>
        </is>
      </c>
      <c r="E403" s="192" t="n">
        <v>2</v>
      </c>
      <c r="F403" s="66" t="n">
        <v>6.07</v>
      </c>
      <c r="G403" s="66">
        <f>ROUND(E403*F403,2)</f>
        <v/>
      </c>
      <c r="H403" s="61">
        <f>G403/G524</f>
        <v/>
      </c>
      <c r="I403" s="180">
        <f>ROUND(F403*Прил.10!$D$12,2)</f>
        <v/>
      </c>
      <c r="J403" s="180">
        <f>ROUND(E403*I403,2)</f>
        <v/>
      </c>
    </row>
    <row r="404" outlineLevel="1" ht="15.6" customFormat="1" customHeight="1" s="122">
      <c r="A404" s="175" t="n">
        <v>376</v>
      </c>
      <c r="B404" s="181" t="inlineStr">
        <is>
          <t>14.5.02.02-0105</t>
        </is>
      </c>
      <c r="C404" s="191" t="inlineStr">
        <is>
          <t>Замазка суриковая</t>
        </is>
      </c>
      <c r="D404" s="194" t="inlineStr">
        <is>
          <t>кг</t>
        </is>
      </c>
      <c r="E404" s="192" t="n">
        <v>0.6</v>
      </c>
      <c r="F404" s="66" t="n">
        <v>19.61</v>
      </c>
      <c r="G404" s="66">
        <f>ROUND(E404*F404,2)</f>
        <v/>
      </c>
      <c r="H404" s="61">
        <f>G404/G524</f>
        <v/>
      </c>
      <c r="I404" s="180">
        <f>ROUND(F404*Прил.10!$D$12,2)</f>
        <v/>
      </c>
      <c r="J404" s="180">
        <f>ROUND(E404*I404,2)</f>
        <v/>
      </c>
    </row>
    <row r="405" outlineLevel="1" ht="46.9" customFormat="1" customHeight="1" s="122">
      <c r="A405" s="175" t="n">
        <v>377</v>
      </c>
      <c r="B405" s="181" t="inlineStr">
        <is>
          <t>08.3.05.02-0101</t>
        </is>
      </c>
      <c r="C405" s="191" t="inlineStr">
        <is>
          <t>Прокат толстолистовой горячекатаный в листах, марка стали ВСт3пс5, толщина 4-6 мм</t>
        </is>
      </c>
      <c r="D405" s="194" t="inlineStr">
        <is>
          <t>т</t>
        </is>
      </c>
      <c r="E405" s="192" t="n">
        <v>0.002</v>
      </c>
      <c r="F405" s="66" t="n">
        <v>5763</v>
      </c>
      <c r="G405" s="66">
        <f>ROUND(E405*F405,2)</f>
        <v/>
      </c>
      <c r="H405" s="61">
        <f>G405/G524</f>
        <v/>
      </c>
      <c r="I405" s="180">
        <f>ROUND(F405*Прил.10!$D$12,2)</f>
        <v/>
      </c>
      <c r="J405" s="180">
        <f>ROUND(E405*I405,2)</f>
        <v/>
      </c>
    </row>
    <row r="406" outlineLevel="1" ht="15.6" customFormat="1" customHeight="1" s="122">
      <c r="A406" s="175" t="n">
        <v>378</v>
      </c>
      <c r="B406" s="181" t="inlineStr">
        <is>
          <t>20.5.04.10-0011</t>
        </is>
      </c>
      <c r="C406" s="191" t="inlineStr">
        <is>
          <t>Сжимы соединительные</t>
        </is>
      </c>
      <c r="D406" s="194" t="inlineStr">
        <is>
          <t>100 шт</t>
        </is>
      </c>
      <c r="E406" s="192" t="n">
        <v>0.1122</v>
      </c>
      <c r="F406" s="66" t="n">
        <v>100</v>
      </c>
      <c r="G406" s="66">
        <f>ROUND(E406*F406,2)</f>
        <v/>
      </c>
      <c r="H406" s="61">
        <f>G406/G524</f>
        <v/>
      </c>
      <c r="I406" s="180">
        <f>ROUND(F406*Прил.10!$D$12,2)</f>
        <v/>
      </c>
      <c r="J406" s="180">
        <f>ROUND(E406*I406,2)</f>
        <v/>
      </c>
    </row>
    <row r="407" outlineLevel="1" ht="46.9" customFormat="1" customHeight="1" s="122">
      <c r="A407" s="175" t="n">
        <v>379</v>
      </c>
      <c r="B407" s="181" t="inlineStr">
        <is>
          <t>11.1.03.06-0014</t>
        </is>
      </c>
      <c r="C407" s="191" t="inlineStr">
        <is>
          <t>Доска обрезная, лиственных пород (береза, липа). длина 2-3,75 м, все ширины, толщина 25, 32, 40 мм, сорт I</t>
        </is>
      </c>
      <c r="D407" s="194" t="inlineStr">
        <is>
          <t>м3</t>
        </is>
      </c>
      <c r="E407" s="192" t="n">
        <v>0.008352</v>
      </c>
      <c r="F407" s="66" t="n">
        <v>1320</v>
      </c>
      <c r="G407" s="66">
        <f>ROUND(E407*F407,2)</f>
        <v/>
      </c>
      <c r="H407" s="61">
        <f>G407/G524</f>
        <v/>
      </c>
      <c r="I407" s="180">
        <f>ROUND(F407*Прил.10!$D$12,2)</f>
        <v/>
      </c>
      <c r="J407" s="180">
        <f>ROUND(E407*I407,2)</f>
        <v/>
      </c>
    </row>
    <row r="408" outlineLevel="1" ht="31.15" customFormat="1" customHeight="1" s="122">
      <c r="A408" s="175" t="n">
        <v>380</v>
      </c>
      <c r="B408" s="181" t="inlineStr">
        <is>
          <t>01.3.01.06-0050</t>
        </is>
      </c>
      <c r="C408" s="191" t="inlineStr">
        <is>
          <t>Смазка универсальная тугоплавкая УТ (консталин жировой)</t>
        </is>
      </c>
      <c r="D408" s="194" t="inlineStr">
        <is>
          <t>т</t>
        </is>
      </c>
      <c r="E408" s="192" t="n">
        <v>0.00062</v>
      </c>
      <c r="F408" s="66" t="n">
        <v>17500</v>
      </c>
      <c r="G408" s="66">
        <f>ROUND(E408*F408,2)</f>
        <v/>
      </c>
      <c r="H408" s="61">
        <f>G408/G524</f>
        <v/>
      </c>
      <c r="I408" s="180">
        <f>ROUND(F408*Прил.10!$D$12,2)</f>
        <v/>
      </c>
      <c r="J408" s="180">
        <f>ROUND(E408*I408,2)</f>
        <v/>
      </c>
    </row>
    <row r="409" outlineLevel="1" ht="15.6" customFormat="1" customHeight="1" s="122">
      <c r="A409" s="175" t="n">
        <v>381</v>
      </c>
      <c r="B409" s="181" t="inlineStr">
        <is>
          <t>14.5.09.02-0002</t>
        </is>
      </c>
      <c r="C409" s="191" t="inlineStr">
        <is>
          <t>Ксилол нефтяной, марка А</t>
        </is>
      </c>
      <c r="D409" s="194" t="inlineStr">
        <is>
          <t>т</t>
        </is>
      </c>
      <c r="E409" s="192" t="n">
        <v>0.0014193</v>
      </c>
      <c r="F409" s="66" t="n">
        <v>7640</v>
      </c>
      <c r="G409" s="66">
        <f>ROUND(E409*F409,2)</f>
        <v/>
      </c>
      <c r="H409" s="61">
        <f>G409/G524</f>
        <v/>
      </c>
      <c r="I409" s="180">
        <f>ROUND(F409*Прил.10!$D$12,2)</f>
        <v/>
      </c>
      <c r="J409" s="180">
        <f>ROUND(E409*I409,2)</f>
        <v/>
      </c>
    </row>
    <row r="410" outlineLevel="1" ht="15.6" customFormat="1" customHeight="1" s="122">
      <c r="A410" s="175" t="n">
        <v>382</v>
      </c>
      <c r="B410" s="181" t="inlineStr">
        <is>
          <t>01.7.12.16-0021</t>
        </is>
      </c>
      <c r="C410" s="191" t="inlineStr">
        <is>
          <t>Геоткань</t>
        </is>
      </c>
      <c r="D410" s="194" t="inlineStr">
        <is>
          <t>м2</t>
        </is>
      </c>
      <c r="E410" s="192" t="n">
        <v>0.322</v>
      </c>
      <c r="F410" s="66" t="n">
        <v>32.3</v>
      </c>
      <c r="G410" s="66">
        <f>ROUND(E410*F410,2)</f>
        <v/>
      </c>
      <c r="H410" s="61">
        <f>G410/G524</f>
        <v/>
      </c>
      <c r="I410" s="180">
        <f>ROUND(F410*Прил.10!$D$12,2)</f>
        <v/>
      </c>
      <c r="J410" s="180">
        <f>ROUND(E410*I410,2)</f>
        <v/>
      </c>
    </row>
    <row r="411" outlineLevel="1" ht="31.15" customFormat="1" customHeight="1" s="122">
      <c r="A411" s="175" t="n">
        <v>383</v>
      </c>
      <c r="B411" s="181" t="inlineStr">
        <is>
          <t>08.1.02.11-0001</t>
        </is>
      </c>
      <c r="C411" s="191" t="inlineStr">
        <is>
          <t>Поковки из квадратных заготовок, масса 1,8 кг</t>
        </is>
      </c>
      <c r="D411" s="194" t="inlineStr">
        <is>
          <t>т</t>
        </is>
      </c>
      <c r="E411" s="192" t="n">
        <v>0.0017315</v>
      </c>
      <c r="F411" s="66" t="n">
        <v>5989</v>
      </c>
      <c r="G411" s="66">
        <f>ROUND(E411*F411,2)</f>
        <v/>
      </c>
      <c r="H411" s="61">
        <f>G411/G524</f>
        <v/>
      </c>
      <c r="I411" s="180">
        <f>ROUND(F411*Прил.10!$D$12,2)</f>
        <v/>
      </c>
      <c r="J411" s="180">
        <f>ROUND(E411*I411,2)</f>
        <v/>
      </c>
    </row>
    <row r="412" outlineLevel="1" ht="46.9" customFormat="1" customHeight="1" s="122">
      <c r="A412" s="175" t="n">
        <v>384</v>
      </c>
      <c r="B412" s="181" t="inlineStr">
        <is>
          <t>11.1.03.06-0087</t>
        </is>
      </c>
      <c r="C412" s="191" t="inlineStr">
        <is>
          <t>Доска обрезная, хвойных пород, ширина 75-150 мм, толщина 25 мм, длина 4-6,5 м, сорт III</t>
        </is>
      </c>
      <c r="D412" s="194" t="inlineStr">
        <is>
          <t>м3</t>
        </is>
      </c>
      <c r="E412" s="192" t="n">
        <v>0.009164</v>
      </c>
      <c r="F412" s="66" t="n">
        <v>1100</v>
      </c>
      <c r="G412" s="66">
        <f>ROUND(E412*F412,2)</f>
        <v/>
      </c>
      <c r="H412" s="61">
        <f>G412/G524</f>
        <v/>
      </c>
      <c r="I412" s="180">
        <f>ROUND(F412*Прил.10!$D$12,2)</f>
        <v/>
      </c>
      <c r="J412" s="180">
        <f>ROUND(E412*I412,2)</f>
        <v/>
      </c>
    </row>
    <row r="413" outlineLevel="1" ht="15.6" customFormat="1" customHeight="1" s="122">
      <c r="A413" s="175" t="n">
        <v>385</v>
      </c>
      <c r="B413" s="181" t="inlineStr">
        <is>
          <t>14.5.09.11-0102</t>
        </is>
      </c>
      <c r="C413" s="191" t="inlineStr">
        <is>
          <t>Уайт-спирит</t>
        </is>
      </c>
      <c r="D413" s="194" t="inlineStr">
        <is>
          <t>кг</t>
        </is>
      </c>
      <c r="E413" s="192" t="n">
        <v>1.49523</v>
      </c>
      <c r="F413" s="66" t="n">
        <v>6.67</v>
      </c>
      <c r="G413" s="66">
        <f>ROUND(E413*F413,2)</f>
        <v/>
      </c>
      <c r="H413" s="61">
        <f>G413/G524</f>
        <v/>
      </c>
      <c r="I413" s="180">
        <f>ROUND(F413*Прил.10!$D$12,2)</f>
        <v/>
      </c>
      <c r="J413" s="180">
        <f>ROUND(E413*I413,2)</f>
        <v/>
      </c>
    </row>
    <row r="414" outlineLevel="1" ht="31.15" customFormat="1" customHeight="1" s="122">
      <c r="A414" s="175" t="n">
        <v>386</v>
      </c>
      <c r="B414" s="181" t="inlineStr">
        <is>
          <t>01.7.06.03-0023</t>
        </is>
      </c>
      <c r="C414" s="191" t="inlineStr">
        <is>
          <t>Лента полиэтиленовая с липким слоем, марка А</t>
        </is>
      </c>
      <c r="D414" s="194" t="inlineStr">
        <is>
          <t>кг</t>
        </is>
      </c>
      <c r="E414" s="192" t="n">
        <v>0.2524313</v>
      </c>
      <c r="F414" s="66" t="n">
        <v>39.02</v>
      </c>
      <c r="G414" s="66">
        <f>ROUND(E414*F414,2)</f>
        <v/>
      </c>
      <c r="H414" s="61">
        <f>G414/G524</f>
        <v/>
      </c>
      <c r="I414" s="180">
        <f>ROUND(F414*Прил.10!$D$12,2)</f>
        <v/>
      </c>
      <c r="J414" s="180">
        <f>ROUND(E414*I414,2)</f>
        <v/>
      </c>
    </row>
    <row r="415" outlineLevel="1" ht="31.15" customFormat="1" customHeight="1" s="122">
      <c r="A415" s="175" t="n">
        <v>387</v>
      </c>
      <c r="B415" s="181" t="inlineStr">
        <is>
          <t>01.7.15.03-0032</t>
        </is>
      </c>
      <c r="C415" s="191" t="inlineStr">
        <is>
          <t>Болты с гайками и шайбами оцинкованные, диаметр 8 мм</t>
        </is>
      </c>
      <c r="D415" s="194" t="inlineStr">
        <is>
          <t>кг</t>
        </is>
      </c>
      <c r="E415" s="192" t="n">
        <v>0.364</v>
      </c>
      <c r="F415" s="66" t="n">
        <v>26.94</v>
      </c>
      <c r="G415" s="66">
        <f>ROUND(E415*F415,2)</f>
        <v/>
      </c>
      <c r="H415" s="61">
        <f>G415/G524</f>
        <v/>
      </c>
      <c r="I415" s="180">
        <f>ROUND(F415*Прил.10!$D$12,2)</f>
        <v/>
      </c>
      <c r="J415" s="180">
        <f>ROUND(E415*I415,2)</f>
        <v/>
      </c>
    </row>
    <row r="416" outlineLevel="1" ht="31.15" customFormat="1" customHeight="1" s="122">
      <c r="A416" s="175" t="n">
        <v>388</v>
      </c>
      <c r="B416" s="181" t="inlineStr">
        <is>
          <t>01.2.01.02-0052</t>
        </is>
      </c>
      <c r="C416" s="191" t="inlineStr">
        <is>
          <t>Битумы нефтяные строительные БН-70/30</t>
        </is>
      </c>
      <c r="D416" s="194" t="inlineStr">
        <is>
          <t>т</t>
        </is>
      </c>
      <c r="E416" s="192" t="n">
        <v>0.0064011</v>
      </c>
      <c r="F416" s="66" t="n">
        <v>1525.5</v>
      </c>
      <c r="G416" s="66">
        <f>ROUND(E416*F416,2)</f>
        <v/>
      </c>
      <c r="H416" s="61">
        <f>G416/G524</f>
        <v/>
      </c>
      <c r="I416" s="180">
        <f>ROUND(F416*Прил.10!$D$12,2)</f>
        <v/>
      </c>
      <c r="J416" s="180">
        <f>ROUND(E416*I416,2)</f>
        <v/>
      </c>
    </row>
    <row r="417" outlineLevel="1" ht="46.9" customFormat="1" customHeight="1" s="122">
      <c r="A417" s="175" t="n">
        <v>389</v>
      </c>
      <c r="B417" s="181" t="inlineStr">
        <is>
          <t>04.3.02.09-0102</t>
        </is>
      </c>
      <c r="C417" s="191" t="inlineStr">
        <is>
          <t>Смеси сухие водостойкие для затирки межплиточных швов шириной 1-6 мм (различная цветовая гамма)</t>
        </is>
      </c>
      <c r="D417" s="194" t="inlineStr">
        <is>
          <t>т</t>
        </is>
      </c>
      <c r="E417" s="192" t="n">
        <v>0.001456</v>
      </c>
      <c r="F417" s="66" t="n">
        <v>6513</v>
      </c>
      <c r="G417" s="66">
        <f>ROUND(E417*F417,2)</f>
        <v/>
      </c>
      <c r="H417" s="61">
        <f>G417/G524</f>
        <v/>
      </c>
      <c r="I417" s="180">
        <f>ROUND(F417*Прил.10!$D$12,2)</f>
        <v/>
      </c>
      <c r="J417" s="180">
        <f>ROUND(E417*I417,2)</f>
        <v/>
      </c>
    </row>
    <row r="418" outlineLevel="1" ht="15.6" customFormat="1" customHeight="1" s="122">
      <c r="A418" s="175" t="n">
        <v>390</v>
      </c>
      <c r="B418" s="181" t="inlineStr">
        <is>
          <t>01.7.06.07-0002</t>
        </is>
      </c>
      <c r="C418" s="191" t="inlineStr">
        <is>
          <t>Лента монтажная, тип ЛМ-5</t>
        </is>
      </c>
      <c r="D418" s="194" t="inlineStr">
        <is>
          <t>10 м</t>
        </is>
      </c>
      <c r="E418" s="192" t="n">
        <v>1.36709</v>
      </c>
      <c r="F418" s="66" t="n">
        <v>6.9</v>
      </c>
      <c r="G418" s="66">
        <f>ROUND(E418*F418,2)</f>
        <v/>
      </c>
      <c r="H418" s="61">
        <f>G418/G524</f>
        <v/>
      </c>
      <c r="I418" s="180">
        <f>ROUND(F418*Прил.10!$D$12,2)</f>
        <v/>
      </c>
      <c r="J418" s="180">
        <f>ROUND(E418*I418,2)</f>
        <v/>
      </c>
    </row>
    <row r="419" outlineLevel="1" ht="31.15" customFormat="1" customHeight="1" s="122">
      <c r="A419" s="175" t="n">
        <v>391</v>
      </c>
      <c r="B419" s="181" t="inlineStr">
        <is>
          <t>01.7.06.04-0002</t>
        </is>
      </c>
      <c r="C419" s="191" t="inlineStr">
        <is>
          <t>Лента бумажная для повышения трещиностойкости стыков ГКЛ и ГВЛ</t>
        </is>
      </c>
      <c r="D419" s="194" t="inlineStr">
        <is>
          <t>м</t>
        </is>
      </c>
      <c r="E419" s="192" t="n">
        <v>55.12196</v>
      </c>
      <c r="F419" s="66" t="n">
        <v>0.17</v>
      </c>
      <c r="G419" s="66">
        <f>ROUND(E419*F419,2)</f>
        <v/>
      </c>
      <c r="H419" s="61">
        <f>G419/G524</f>
        <v/>
      </c>
      <c r="I419" s="180">
        <f>ROUND(F419*Прил.10!$D$12,2)</f>
        <v/>
      </c>
      <c r="J419" s="180">
        <f>ROUND(E419*I419,2)</f>
        <v/>
      </c>
    </row>
    <row r="420" outlineLevel="1" ht="46.9" customFormat="1" customHeight="1" s="122">
      <c r="A420" s="175" t="n">
        <v>392</v>
      </c>
      <c r="B420" s="181" t="inlineStr">
        <is>
          <t>04.3.02.09-0102</t>
        </is>
      </c>
      <c r="C420" s="191" t="inlineStr">
        <is>
          <t>Смеси сухие водостойкие для затирки межплиточных швов шириной 1-6 мм (различная цветовая гамма)</t>
        </is>
      </c>
      <c r="D420" s="194" t="inlineStr">
        <is>
          <t>т</t>
        </is>
      </c>
      <c r="E420" s="192" t="n">
        <v>0.00143</v>
      </c>
      <c r="F420" s="66" t="n">
        <v>6513</v>
      </c>
      <c r="G420" s="66">
        <f>ROUND(E420*F420,2)</f>
        <v/>
      </c>
      <c r="H420" s="61">
        <f>G420/G524</f>
        <v/>
      </c>
      <c r="I420" s="180">
        <f>ROUND(F420*Прил.10!$D$12,2)</f>
        <v/>
      </c>
      <c r="J420" s="180">
        <f>ROUND(E420*I420,2)</f>
        <v/>
      </c>
    </row>
    <row r="421" outlineLevel="1" ht="46.9" customFormat="1" customHeight="1" s="122">
      <c r="A421" s="175" t="n">
        <v>393</v>
      </c>
      <c r="B421" s="181" t="inlineStr">
        <is>
          <t>01.7.15.03-0013</t>
        </is>
      </c>
      <c r="C421" s="191" t="inlineStr">
        <is>
          <t>Болты с гайками и шайбами для санитарно-технических работ, диаметр 12 мм</t>
        </is>
      </c>
      <c r="D421" s="194" t="inlineStr">
        <is>
          <t>т</t>
        </is>
      </c>
      <c r="E421" s="192" t="n">
        <v>0.0005999999999999999</v>
      </c>
      <c r="F421" s="66" t="n">
        <v>15323</v>
      </c>
      <c r="G421" s="66">
        <f>ROUND(E421*F421,2)</f>
        <v/>
      </c>
      <c r="H421" s="61">
        <f>G421/G524</f>
        <v/>
      </c>
      <c r="I421" s="180">
        <f>ROUND(F421*Прил.10!$D$12,2)</f>
        <v/>
      </c>
      <c r="J421" s="180">
        <f>ROUND(E421*I421,2)</f>
        <v/>
      </c>
    </row>
    <row r="422" outlineLevel="1" ht="15.6" customFormat="1" customHeight="1" s="122">
      <c r="A422" s="175" t="n">
        <v>394</v>
      </c>
      <c r="B422" s="181" t="inlineStr">
        <is>
          <t>23.1.02.06-0101</t>
        </is>
      </c>
      <c r="C422" s="191" t="inlineStr">
        <is>
          <t>Стяжки пластиковые крепежные</t>
        </is>
      </c>
      <c r="D422" s="194" t="inlineStr">
        <is>
          <t>100 шт</t>
        </is>
      </c>
      <c r="E422" s="192" t="n">
        <v>0.06</v>
      </c>
      <c r="F422" s="66" t="n">
        <v>150</v>
      </c>
      <c r="G422" s="66">
        <f>ROUND(E422*F422,2)</f>
        <v/>
      </c>
      <c r="H422" s="61">
        <f>G422/G524</f>
        <v/>
      </c>
      <c r="I422" s="180">
        <f>ROUND(F422*Прил.10!$D$12,2)</f>
        <v/>
      </c>
      <c r="J422" s="180">
        <f>ROUND(E422*I422,2)</f>
        <v/>
      </c>
    </row>
    <row r="423" outlineLevel="1" ht="15.6" customFormat="1" customHeight="1" s="122">
      <c r="A423" s="175" t="n">
        <v>395</v>
      </c>
      <c r="B423" s="181" t="inlineStr">
        <is>
          <t>01.7.07.20-0002</t>
        </is>
      </c>
      <c r="C423" s="191" t="inlineStr">
        <is>
          <t>Тальк молотый, сорт I</t>
        </is>
      </c>
      <c r="D423" s="194" t="inlineStr">
        <is>
          <t>т</t>
        </is>
      </c>
      <c r="E423" s="192" t="n">
        <v>0.0046455</v>
      </c>
      <c r="F423" s="66" t="n">
        <v>1820</v>
      </c>
      <c r="G423" s="66">
        <f>ROUND(E423*F423,2)</f>
        <v/>
      </c>
      <c r="H423" s="61">
        <f>G423/G524</f>
        <v/>
      </c>
      <c r="I423" s="180">
        <f>ROUND(F423*Прил.10!$D$12,2)</f>
        <v/>
      </c>
      <c r="J423" s="180">
        <f>ROUND(E423*I423,2)</f>
        <v/>
      </c>
    </row>
    <row r="424" outlineLevel="1" ht="15.6" customFormat="1" customHeight="1" s="122">
      <c r="A424" s="175" t="n">
        <v>396</v>
      </c>
      <c r="B424" s="181" t="inlineStr">
        <is>
          <t>20.2.02.01-0013</t>
        </is>
      </c>
      <c r="C424" s="191" t="inlineStr">
        <is>
          <t>Втулки, диаметр 28 мм</t>
        </is>
      </c>
      <c r="D424" s="194" t="inlineStr">
        <is>
          <t>1000 шт</t>
        </is>
      </c>
      <c r="E424" s="192" t="n">
        <v>0.047702</v>
      </c>
      <c r="F424" s="66" t="n">
        <v>176.21</v>
      </c>
      <c r="G424" s="66">
        <f>ROUND(E424*F424,2)</f>
        <v/>
      </c>
      <c r="H424" s="61">
        <f>G424/G524</f>
        <v/>
      </c>
      <c r="I424" s="180">
        <f>ROUND(F424*Прил.10!$D$12,2)</f>
        <v/>
      </c>
      <c r="J424" s="180">
        <f>ROUND(E424*I424,2)</f>
        <v/>
      </c>
    </row>
    <row r="425" outlineLevel="1" ht="15.6" customFormat="1" customHeight="1" s="122">
      <c r="A425" s="175" t="n">
        <v>397</v>
      </c>
      <c r="B425" s="181" t="inlineStr">
        <is>
          <t>14.4.03.03-0002</t>
        </is>
      </c>
      <c r="C425" s="191" t="inlineStr">
        <is>
          <t>Лак битумный БТ-123</t>
        </is>
      </c>
      <c r="D425" s="194" t="inlineStr">
        <is>
          <t>т</t>
        </is>
      </c>
      <c r="E425" s="192" t="n">
        <v>0.0010732</v>
      </c>
      <c r="F425" s="66" t="n">
        <v>7826.9</v>
      </c>
      <c r="G425" s="66">
        <f>ROUND(E425*F425,2)</f>
        <v/>
      </c>
      <c r="H425" s="61">
        <f>G425/G524</f>
        <v/>
      </c>
      <c r="I425" s="180">
        <f>ROUND(F425*Прил.10!$D$12,2)</f>
        <v/>
      </c>
      <c r="J425" s="180">
        <f>ROUND(E425*I425,2)</f>
        <v/>
      </c>
    </row>
    <row r="426" outlineLevel="1" ht="31.15" customFormat="1" customHeight="1" s="122">
      <c r="A426" s="175" t="n">
        <v>398</v>
      </c>
      <c r="B426" s="181" t="inlineStr">
        <is>
          <t>01.7.15.14-0165</t>
        </is>
      </c>
      <c r="C426" s="191" t="inlineStr">
        <is>
          <t>Шурупы с полукруглой головкой 4х40 мм</t>
        </is>
      </c>
      <c r="D426" s="194" t="inlineStr">
        <is>
          <t>т</t>
        </is>
      </c>
      <c r="E426" s="192" t="n">
        <v>0.0006713</v>
      </c>
      <c r="F426" s="66" t="n">
        <v>12430</v>
      </c>
      <c r="G426" s="66">
        <f>ROUND(E426*F426,2)</f>
        <v/>
      </c>
      <c r="H426" s="61">
        <f>G426/G524</f>
        <v/>
      </c>
      <c r="I426" s="180">
        <f>ROUND(F426*Прил.10!$D$12,2)</f>
        <v/>
      </c>
      <c r="J426" s="180">
        <f>ROUND(E426*I426,2)</f>
        <v/>
      </c>
    </row>
    <row r="427" outlineLevel="1" ht="15.6" customFormat="1" customHeight="1" s="122">
      <c r="A427" s="175" t="n">
        <v>399</v>
      </c>
      <c r="B427" s="181" t="inlineStr">
        <is>
          <t>20.1.02.06-0001</t>
        </is>
      </c>
      <c r="C427" s="191" t="inlineStr">
        <is>
          <t>Жир паяльный</t>
        </is>
      </c>
      <c r="D427" s="194" t="inlineStr">
        <is>
          <t>кг</t>
        </is>
      </c>
      <c r="E427" s="192" t="n">
        <v>0.08</v>
      </c>
      <c r="F427" s="66" t="n">
        <v>100.8</v>
      </c>
      <c r="G427" s="66">
        <f>ROUND(E427*F427,2)</f>
        <v/>
      </c>
      <c r="H427" s="61">
        <f>G427/G524</f>
        <v/>
      </c>
      <c r="I427" s="180">
        <f>ROUND(F427*Прил.10!$D$12,2)</f>
        <v/>
      </c>
      <c r="J427" s="180">
        <f>ROUND(E427*I427,2)</f>
        <v/>
      </c>
    </row>
    <row r="428" outlineLevel="1" ht="15.6" customFormat="1" customHeight="1" s="122">
      <c r="A428" s="175" t="n">
        <v>400</v>
      </c>
      <c r="B428" s="181" t="inlineStr">
        <is>
          <t>14.1.04.02-0011</t>
        </is>
      </c>
      <c r="C428" s="191" t="inlineStr">
        <is>
          <t>Клей резиновый № 88-Н</t>
        </is>
      </c>
      <c r="D428" s="194" t="inlineStr">
        <is>
          <t>кг</t>
        </is>
      </c>
      <c r="E428" s="192" t="n">
        <v>0.1704</v>
      </c>
      <c r="F428" s="66" t="n">
        <v>45</v>
      </c>
      <c r="G428" s="66">
        <f>ROUND(E428*F428,2)</f>
        <v/>
      </c>
      <c r="H428" s="61">
        <f>G428/G524</f>
        <v/>
      </c>
      <c r="I428" s="180">
        <f>ROUND(F428*Прил.10!$D$12,2)</f>
        <v/>
      </c>
      <c r="J428" s="180">
        <f>ROUND(E428*I428,2)</f>
        <v/>
      </c>
    </row>
    <row r="429" outlineLevel="1" ht="31.15" customFormat="1" customHeight="1" s="122">
      <c r="A429" s="175" t="n">
        <v>401</v>
      </c>
      <c r="B429" s="181" t="inlineStr">
        <is>
          <t>23.8.03.02-0002</t>
        </is>
      </c>
      <c r="C429" s="191" t="inlineStr">
        <is>
          <t>Клипса для крепежа гофротрубы, номинальный диаметр 20 мм</t>
        </is>
      </c>
      <c r="D429" s="194" t="inlineStr">
        <is>
          <t>10 шт</t>
        </is>
      </c>
      <c r="E429" s="192" t="n">
        <v>2.6</v>
      </c>
      <c r="F429" s="66" t="n">
        <v>2.9</v>
      </c>
      <c r="G429" s="66">
        <f>ROUND(E429*F429,2)</f>
        <v/>
      </c>
      <c r="H429" s="61">
        <f>G429/G524</f>
        <v/>
      </c>
      <c r="I429" s="180">
        <f>ROUND(F429*Прил.10!$D$12,2)</f>
        <v/>
      </c>
      <c r="J429" s="180">
        <f>ROUND(E429*I429,2)</f>
        <v/>
      </c>
    </row>
    <row r="430" outlineLevel="1" ht="15.6" customFormat="1" customHeight="1" s="122">
      <c r="A430" s="175" t="n">
        <v>402</v>
      </c>
      <c r="B430" s="181" t="inlineStr">
        <is>
          <t>20.2.02.01-0019</t>
        </is>
      </c>
      <c r="C430" s="191" t="inlineStr">
        <is>
          <t>Втулки изолирующие</t>
        </is>
      </c>
      <c r="D430" s="194" t="inlineStr">
        <is>
          <t>1000 шт</t>
        </is>
      </c>
      <c r="E430" s="192" t="n">
        <v>0.02664</v>
      </c>
      <c r="F430" s="66" t="n">
        <v>270</v>
      </c>
      <c r="G430" s="66">
        <f>ROUND(E430*F430,2)</f>
        <v/>
      </c>
      <c r="H430" s="61">
        <f>G430/G524</f>
        <v/>
      </c>
      <c r="I430" s="180">
        <f>ROUND(F430*Прил.10!$D$12,2)</f>
        <v/>
      </c>
      <c r="J430" s="180">
        <f>ROUND(E430*I430,2)</f>
        <v/>
      </c>
    </row>
    <row r="431" outlineLevel="1" ht="46.9" customFormat="1" customHeight="1" s="122">
      <c r="A431" s="175" t="n">
        <v>403</v>
      </c>
      <c r="B431" s="181" t="inlineStr">
        <is>
          <t>24.3.05.16-0131</t>
        </is>
      </c>
      <c r="C431" s="191" t="inlineStr">
        <is>
          <t>Угольник 90° из сополимера полипропилена РР-R тип 3 (PRC-R), наружный диаметр 20 мм</t>
        </is>
      </c>
      <c r="D431" s="194" t="inlineStr">
        <is>
          <t>шт</t>
        </is>
      </c>
      <c r="E431" s="192" t="n">
        <v>10</v>
      </c>
      <c r="F431" s="66" t="n">
        <v>0.71</v>
      </c>
      <c r="G431" s="66">
        <f>ROUND(E431*F431,2)</f>
        <v/>
      </c>
      <c r="H431" s="61">
        <f>G431/G524</f>
        <v/>
      </c>
      <c r="I431" s="180">
        <f>ROUND(F431*Прил.10!$D$12,2)</f>
        <v/>
      </c>
      <c r="J431" s="180">
        <f>ROUND(E431*I431,2)</f>
        <v/>
      </c>
    </row>
    <row r="432" outlineLevel="1" ht="15.6" customFormat="1" customHeight="1" s="122">
      <c r="A432" s="175" t="n">
        <v>404</v>
      </c>
      <c r="B432" s="181" t="inlineStr">
        <is>
          <t>20.2.09.13-0011</t>
        </is>
      </c>
      <c r="C432" s="191" t="inlineStr">
        <is>
          <t>Муфты</t>
        </is>
      </c>
      <c r="D432" s="194" t="inlineStr">
        <is>
          <t>шт</t>
        </is>
      </c>
      <c r="E432" s="192" t="n">
        <v>1.41</v>
      </c>
      <c r="F432" s="66" t="n">
        <v>5</v>
      </c>
      <c r="G432" s="66">
        <f>ROUND(E432*F432,2)</f>
        <v/>
      </c>
      <c r="H432" s="61">
        <f>G432/G524</f>
        <v/>
      </c>
      <c r="I432" s="180">
        <f>ROUND(F432*Прил.10!$D$12,2)</f>
        <v/>
      </c>
      <c r="J432" s="180">
        <f>ROUND(E432*I432,2)</f>
        <v/>
      </c>
    </row>
    <row r="433" outlineLevel="1" ht="46.9" customFormat="1" customHeight="1" s="122">
      <c r="A433" s="175" t="n">
        <v>405</v>
      </c>
      <c r="B433" s="181" t="inlineStr">
        <is>
          <t>11.1.03.01-0077</t>
        </is>
      </c>
      <c r="C433" s="191" t="inlineStr">
        <is>
          <t>Бруски обрезные, хвойных пород, длина 4-6,5 м, ширина 75-150 мм, толщина 40-75 мм, сорт I</t>
        </is>
      </c>
      <c r="D433" s="194" t="inlineStr">
        <is>
          <t>м3</t>
        </is>
      </c>
      <c r="E433" s="192" t="n">
        <v>0.0041008</v>
      </c>
      <c r="F433" s="66" t="n">
        <v>1700</v>
      </c>
      <c r="G433" s="66">
        <f>ROUND(E433*F433,2)</f>
        <v/>
      </c>
      <c r="H433" s="61">
        <f>G433/G524</f>
        <v/>
      </c>
      <c r="I433" s="180">
        <f>ROUND(F433*Прил.10!$D$12,2)</f>
        <v/>
      </c>
      <c r="J433" s="180">
        <f>ROUND(E433*I433,2)</f>
        <v/>
      </c>
    </row>
    <row r="434" outlineLevel="1" ht="15.6" customFormat="1" customHeight="1" s="122">
      <c r="A434" s="175" t="n">
        <v>406</v>
      </c>
      <c r="B434" s="181" t="inlineStr">
        <is>
          <t>24.3.01.01-0002</t>
        </is>
      </c>
      <c r="C434" s="191" t="inlineStr">
        <is>
          <t>Трубка полихлорвиниловая</t>
        </is>
      </c>
      <c r="D434" s="194" t="inlineStr">
        <is>
          <t>кг</t>
        </is>
      </c>
      <c r="E434" s="192" t="n">
        <v>0.194</v>
      </c>
      <c r="F434" s="66" t="n">
        <v>35.7</v>
      </c>
      <c r="G434" s="66">
        <f>ROUND(E434*F434,2)</f>
        <v/>
      </c>
      <c r="H434" s="61">
        <f>G434/G524</f>
        <v/>
      </c>
      <c r="I434" s="180">
        <f>ROUND(F434*Прил.10!$D$12,2)</f>
        <v/>
      </c>
      <c r="J434" s="180">
        <f>ROUND(E434*I434,2)</f>
        <v/>
      </c>
    </row>
    <row r="435" outlineLevel="1" ht="15.6" customFormat="1" customHeight="1" s="122">
      <c r="A435" s="175" t="n">
        <v>407</v>
      </c>
      <c r="B435" s="181" t="inlineStr">
        <is>
          <t>01.7.07.29-0091</t>
        </is>
      </c>
      <c r="C435" s="191" t="inlineStr">
        <is>
          <t>Опилки древесные</t>
        </is>
      </c>
      <c r="D435" s="194" t="inlineStr">
        <is>
          <t>м3</t>
        </is>
      </c>
      <c r="E435" s="192" t="n">
        <v>0.197719</v>
      </c>
      <c r="F435" s="66" t="n">
        <v>34.92</v>
      </c>
      <c r="G435" s="66">
        <f>ROUND(E435*F435,2)</f>
        <v/>
      </c>
      <c r="H435" s="61">
        <f>G435/G524</f>
        <v/>
      </c>
      <c r="I435" s="180">
        <f>ROUND(F435*Прил.10!$D$12,2)</f>
        <v/>
      </c>
      <c r="J435" s="180">
        <f>ROUND(E435*I435,2)</f>
        <v/>
      </c>
    </row>
    <row r="436" outlineLevel="1" ht="31.15" customFormat="1" customHeight="1" s="122">
      <c r="A436" s="175" t="n">
        <v>408</v>
      </c>
      <c r="B436" s="181" t="inlineStr">
        <is>
          <t>01.1.02.08-0001</t>
        </is>
      </c>
      <c r="C436" s="191" t="inlineStr">
        <is>
          <t>Прокладки из паронита ПМБ, толщина 1 мм, диаметр 50 мм</t>
        </is>
      </c>
      <c r="D436" s="194" t="inlineStr">
        <is>
          <t>1000 шт</t>
        </is>
      </c>
      <c r="E436" s="192" t="n">
        <v>0.002</v>
      </c>
      <c r="F436" s="66" t="n">
        <v>3450</v>
      </c>
      <c r="G436" s="66">
        <f>ROUND(E436*F436,2)</f>
        <v/>
      </c>
      <c r="H436" s="61">
        <f>G436/G524</f>
        <v/>
      </c>
      <c r="I436" s="180">
        <f>ROUND(F436*Прил.10!$D$12,2)</f>
        <v/>
      </c>
      <c r="J436" s="180">
        <f>ROUND(E436*I436,2)</f>
        <v/>
      </c>
    </row>
    <row r="437" outlineLevel="1" ht="31.15" customFormat="1" customHeight="1" s="122">
      <c r="A437" s="175" t="n">
        <v>409</v>
      </c>
      <c r="B437" s="181" t="inlineStr">
        <is>
          <t>01.2.03.03-0043</t>
        </is>
      </c>
      <c r="C437" s="191" t="inlineStr">
        <is>
          <t>Мастика битумно-кукерсольная холодная</t>
        </is>
      </c>
      <c r="D437" s="194" t="inlineStr">
        <is>
          <t>т</t>
        </is>
      </c>
      <c r="E437" s="192" t="n">
        <v>0.00196</v>
      </c>
      <c r="F437" s="66" t="n">
        <v>3219.2</v>
      </c>
      <c r="G437" s="66">
        <f>ROUND(E437*F437,2)</f>
        <v/>
      </c>
      <c r="H437" s="61">
        <f>G437/G524</f>
        <v/>
      </c>
      <c r="I437" s="180">
        <f>ROUND(F437*Прил.10!$D$12,2)</f>
        <v/>
      </c>
      <c r="J437" s="180">
        <f>ROUND(E437*I437,2)</f>
        <v/>
      </c>
    </row>
    <row r="438" outlineLevel="1" ht="46.9" customFormat="1" customHeight="1" s="122">
      <c r="A438" s="175" t="n">
        <v>410</v>
      </c>
      <c r="B438" s="181" t="inlineStr">
        <is>
          <t>01.7.15.03-0014</t>
        </is>
      </c>
      <c r="C438" s="191" t="inlineStr">
        <is>
          <t>Болты с гайками и шайбами для санитарно-технических работ, диаметр 16 мм</t>
        </is>
      </c>
      <c r="D438" s="194" t="inlineStr">
        <is>
          <t>т</t>
        </is>
      </c>
      <c r="E438" s="192" t="n">
        <v>0.0004079</v>
      </c>
      <c r="F438" s="66" t="n">
        <v>14830</v>
      </c>
      <c r="G438" s="66">
        <f>ROUND(E438*F438,2)</f>
        <v/>
      </c>
      <c r="H438" s="61">
        <f>G438/G524</f>
        <v/>
      </c>
      <c r="I438" s="180">
        <f>ROUND(F438*Прил.10!$D$12,2)</f>
        <v/>
      </c>
      <c r="J438" s="180">
        <f>ROUND(E438*I438,2)</f>
        <v/>
      </c>
    </row>
    <row r="439" outlineLevel="1" ht="31.15" customFormat="1" customHeight="1" s="122">
      <c r="A439" s="175" t="n">
        <v>411</v>
      </c>
      <c r="B439" s="181" t="inlineStr">
        <is>
          <t>01.7.06.12-0007</t>
        </is>
      </c>
      <c r="C439" s="191" t="inlineStr">
        <is>
          <t>Лента покровная термоспекаемая однослойная, ширина 40 мм</t>
        </is>
      </c>
      <c r="D439" s="194" t="inlineStr">
        <is>
          <t>100 м</t>
        </is>
      </c>
      <c r="E439" s="192" t="n">
        <v>0.14</v>
      </c>
      <c r="F439" s="66" t="n">
        <v>38.59</v>
      </c>
      <c r="G439" s="66">
        <f>ROUND(E439*F439,2)</f>
        <v/>
      </c>
      <c r="H439" s="61">
        <f>G439/G524</f>
        <v/>
      </c>
      <c r="I439" s="180">
        <f>ROUND(F439*Прил.10!$D$12,2)</f>
        <v/>
      </c>
      <c r="J439" s="180">
        <f>ROUND(E439*I439,2)</f>
        <v/>
      </c>
    </row>
    <row r="440" outlineLevel="1" ht="31.15" customFormat="1" customHeight="1" s="122">
      <c r="A440" s="175" t="n">
        <v>412</v>
      </c>
      <c r="B440" s="181" t="inlineStr">
        <is>
          <t>25.2.01.01-0018</t>
        </is>
      </c>
      <c r="C440" s="191" t="inlineStr">
        <is>
          <t>Бирки маркировочные пластмассовые У134</t>
        </is>
      </c>
      <c r="D440" s="194" t="inlineStr">
        <is>
          <t>100 шт</t>
        </is>
      </c>
      <c r="E440" s="192" t="n">
        <v>0.04</v>
      </c>
      <c r="F440" s="66" t="n">
        <v>125</v>
      </c>
      <c r="G440" s="66">
        <f>ROUND(E440*F440,2)</f>
        <v/>
      </c>
      <c r="H440" s="61">
        <f>G440/G524</f>
        <v/>
      </c>
      <c r="I440" s="180">
        <f>ROUND(F440*Прил.10!$D$12,2)</f>
        <v/>
      </c>
      <c r="J440" s="180">
        <f>ROUND(E440*I440,2)</f>
        <v/>
      </c>
    </row>
    <row r="441" outlineLevel="1" ht="31.15" customFormat="1" customHeight="1" s="122">
      <c r="A441" s="175" t="n">
        <v>413</v>
      </c>
      <c r="B441" s="181" t="inlineStr">
        <is>
          <t>08.3.03.06-0002</t>
        </is>
      </c>
      <c r="C441" s="191" t="inlineStr">
        <is>
          <t>Проволока горячекатаная в мотках, диаметр 6,3-6,5 мм</t>
        </is>
      </c>
      <c r="D441" s="194" t="inlineStr">
        <is>
          <t>т</t>
        </is>
      </c>
      <c r="E441" s="192" t="n">
        <v>0.0011179</v>
      </c>
      <c r="F441" s="66" t="n">
        <v>4455.2</v>
      </c>
      <c r="G441" s="66">
        <f>ROUND(E441*F441,2)</f>
        <v/>
      </c>
      <c r="H441" s="61">
        <f>G441/G524</f>
        <v/>
      </c>
      <c r="I441" s="180">
        <f>ROUND(F441*Прил.10!$D$12,2)</f>
        <v/>
      </c>
      <c r="J441" s="180">
        <f>ROUND(E441*I441,2)</f>
        <v/>
      </c>
    </row>
    <row r="442" outlineLevel="1" ht="15.6" customFormat="1" customHeight="1" s="122">
      <c r="A442" s="175" t="n">
        <v>414</v>
      </c>
      <c r="B442" s="181" t="inlineStr">
        <is>
          <t>20.2.01.05-0003</t>
        </is>
      </c>
      <c r="C442" s="191" t="inlineStr">
        <is>
          <t>Гильзы кабельные медные ГМ 6</t>
        </is>
      </c>
      <c r="D442" s="194" t="inlineStr">
        <is>
          <t>100 шт</t>
        </is>
      </c>
      <c r="E442" s="192" t="n">
        <v>0.045</v>
      </c>
      <c r="F442" s="66" t="n">
        <v>110</v>
      </c>
      <c r="G442" s="66">
        <f>ROUND(E442*F442,2)</f>
        <v/>
      </c>
      <c r="H442" s="61">
        <f>G442/G524</f>
        <v/>
      </c>
      <c r="I442" s="180">
        <f>ROUND(F442*Прил.10!$D$12,2)</f>
        <v/>
      </c>
      <c r="J442" s="180">
        <f>ROUND(E442*I442,2)</f>
        <v/>
      </c>
    </row>
    <row r="443" outlineLevel="1" ht="31.15" customFormat="1" customHeight="1" s="122">
      <c r="A443" s="175" t="n">
        <v>415</v>
      </c>
      <c r="B443" s="181" t="inlineStr">
        <is>
          <t>01.7.11.07-0045</t>
        </is>
      </c>
      <c r="C443" s="191" t="inlineStr">
        <is>
          <t>Электроды сварочные Э42А, диаметр 5 мм</t>
        </is>
      </c>
      <c r="D443" s="194" t="inlineStr">
        <is>
          <t>т</t>
        </is>
      </c>
      <c r="E443" s="192" t="n">
        <v>0.0004758</v>
      </c>
      <c r="F443" s="66" t="n">
        <v>10362</v>
      </c>
      <c r="G443" s="66">
        <f>ROUND(E443*F443,2)</f>
        <v/>
      </c>
      <c r="H443" s="61">
        <f>G443/G524</f>
        <v/>
      </c>
      <c r="I443" s="180">
        <f>ROUND(F443*Прил.10!$D$12,2)</f>
        <v/>
      </c>
      <c r="J443" s="180">
        <f>ROUND(E443*I443,2)</f>
        <v/>
      </c>
    </row>
    <row r="444" outlineLevel="1" ht="31.15" customFormat="1" customHeight="1" s="122">
      <c r="A444" s="175" t="n">
        <v>416</v>
      </c>
      <c r="B444" s="181" t="inlineStr">
        <is>
          <t>24.3.03.13-0278</t>
        </is>
      </c>
      <c r="C444" s="191" t="inlineStr">
        <is>
          <t>Трубы полиэтиленовые ПЭ100, SDR17, диаметр 50 мм</t>
        </is>
      </c>
      <c r="D444" s="194" t="inlineStr">
        <is>
          <t>м</t>
        </is>
      </c>
      <c r="E444" s="192" t="n">
        <v>0.5</v>
      </c>
      <c r="F444" s="66" t="n">
        <v>9.789999999999999</v>
      </c>
      <c r="G444" s="66">
        <f>ROUND(E444*F444,2)</f>
        <v/>
      </c>
      <c r="H444" s="61">
        <f>G444/G524</f>
        <v/>
      </c>
      <c r="I444" s="180">
        <f>ROUND(F444*Прил.10!$D$12,2)</f>
        <v/>
      </c>
      <c r="J444" s="180">
        <f>ROUND(E444*I444,2)</f>
        <v/>
      </c>
    </row>
    <row r="445" outlineLevel="1" ht="46.9" customFormat="1" customHeight="1" s="122">
      <c r="A445" s="175" t="n">
        <v>417</v>
      </c>
      <c r="B445" s="181" t="inlineStr">
        <is>
          <t>18.2.06.08-0016</t>
        </is>
      </c>
      <c r="C445" s="191" t="inlineStr">
        <is>
          <t>Подводка гибкая армированная резиновая, диаметр 15 мм, длина 1000 мм</t>
        </is>
      </c>
      <c r="D445" s="194" t="inlineStr">
        <is>
          <t>10 шт</t>
        </is>
      </c>
      <c r="E445" s="192" t="n">
        <v>0.03</v>
      </c>
      <c r="F445" s="66" t="n">
        <v>160.2</v>
      </c>
      <c r="G445" s="66">
        <f>ROUND(E445*F445,2)</f>
        <v/>
      </c>
      <c r="H445" s="61">
        <f>G445/G524</f>
        <v/>
      </c>
      <c r="I445" s="180">
        <f>ROUND(F445*Прил.10!$D$12,2)</f>
        <v/>
      </c>
      <c r="J445" s="180">
        <f>ROUND(E445*I445,2)</f>
        <v/>
      </c>
    </row>
    <row r="446" outlineLevel="1" ht="31.15" customFormat="1" customHeight="1" s="122">
      <c r="A446" s="175" t="n">
        <v>418</v>
      </c>
      <c r="B446" s="181" t="inlineStr">
        <is>
          <t>01.7.15.04-0029</t>
        </is>
      </c>
      <c r="C446" s="191" t="inlineStr">
        <is>
          <t>Винты с полукруглой головкой размером 6,0х30 мм</t>
        </is>
      </c>
      <c r="D446" s="194" t="inlineStr">
        <is>
          <t>кг</t>
        </is>
      </c>
      <c r="E446" s="192" t="n">
        <v>0.378</v>
      </c>
      <c r="F446" s="66" t="n">
        <v>12.49</v>
      </c>
      <c r="G446" s="66">
        <f>ROUND(E446*F446,2)</f>
        <v/>
      </c>
      <c r="H446" s="61">
        <f>G446/G524</f>
        <v/>
      </c>
      <c r="I446" s="180">
        <f>ROUND(F446*Прил.10!$D$12,2)</f>
        <v/>
      </c>
      <c r="J446" s="180">
        <f>ROUND(E446*I446,2)</f>
        <v/>
      </c>
    </row>
    <row r="447" outlineLevel="1" ht="31.15" customFormat="1" customHeight="1" s="122">
      <c r="A447" s="175" t="n">
        <v>419</v>
      </c>
      <c r="B447" s="181" t="inlineStr">
        <is>
          <t>03.2.02.08-0001</t>
        </is>
      </c>
      <c r="C447" s="191" t="inlineStr">
        <is>
          <t>Цемент гипсоглиноземистый расширяющийся</t>
        </is>
      </c>
      <c r="D447" s="194" t="inlineStr">
        <is>
          <t>т</t>
        </is>
      </c>
      <c r="E447" s="192" t="n">
        <v>0.00256</v>
      </c>
      <c r="F447" s="66" t="n">
        <v>1836</v>
      </c>
      <c r="G447" s="66">
        <f>ROUND(E447*F447,2)</f>
        <v/>
      </c>
      <c r="H447" s="61">
        <f>G447/G524</f>
        <v/>
      </c>
      <c r="I447" s="180">
        <f>ROUND(F447*Прил.10!$D$12,2)</f>
        <v/>
      </c>
      <c r="J447" s="180">
        <f>ROUND(E447*I447,2)</f>
        <v/>
      </c>
    </row>
    <row r="448" outlineLevel="1" ht="15.6" customFormat="1" customHeight="1" s="122">
      <c r="A448" s="175" t="n">
        <v>420</v>
      </c>
      <c r="B448" s="181" t="inlineStr">
        <is>
          <t>01.1.02.08-0031</t>
        </is>
      </c>
      <c r="C448" s="191" t="inlineStr">
        <is>
          <t>Прокладки паронитовые</t>
        </is>
      </c>
      <c r="D448" s="194" t="inlineStr">
        <is>
          <t>кг</t>
        </is>
      </c>
      <c r="E448" s="192" t="n">
        <v>0.168</v>
      </c>
      <c r="F448" s="66" t="n">
        <v>26.44</v>
      </c>
      <c r="G448" s="66">
        <f>ROUND(E448*F448,2)</f>
        <v/>
      </c>
      <c r="H448" s="61">
        <f>G448/G524</f>
        <v/>
      </c>
      <c r="I448" s="180">
        <f>ROUND(F448*Прил.10!$D$12,2)</f>
        <v/>
      </c>
      <c r="J448" s="180">
        <f>ROUND(E448*I448,2)</f>
        <v/>
      </c>
    </row>
    <row r="449" outlineLevel="1" ht="31.15" customFormat="1" customHeight="1" s="122">
      <c r="A449" s="175" t="n">
        <v>421</v>
      </c>
      <c r="B449" s="181" t="inlineStr">
        <is>
          <t>01.7.11.07-0039</t>
        </is>
      </c>
      <c r="C449" s="191" t="inlineStr">
        <is>
          <t>Электроды сварочные Э50, диаметр 4 мм</t>
        </is>
      </c>
      <c r="D449" s="194" t="inlineStr">
        <is>
          <t>кг</t>
        </is>
      </c>
      <c r="E449" s="192" t="n">
        <v>0.384</v>
      </c>
      <c r="F449" s="66" t="n">
        <v>11.22</v>
      </c>
      <c r="G449" s="66">
        <f>ROUND(E449*F449,2)</f>
        <v/>
      </c>
      <c r="H449" s="61">
        <f>G449/G524</f>
        <v/>
      </c>
      <c r="I449" s="180">
        <f>ROUND(F449*Прил.10!$D$12,2)</f>
        <v/>
      </c>
      <c r="J449" s="180">
        <f>ROUND(E449*I449,2)</f>
        <v/>
      </c>
    </row>
    <row r="450" outlineLevel="1" ht="62.45" customFormat="1" customHeight="1" s="122">
      <c r="A450" s="175" t="n">
        <v>422</v>
      </c>
      <c r="B450" s="181" t="inlineStr">
        <is>
          <t>02.3.01.02-0013</t>
        </is>
      </c>
      <c r="C450" s="191" t="inlineStr">
        <is>
          <t>Песок природный для строительных: работ очень мелкий с крупностью зерен размером свыше 1,25 мм-до 5% по массе</t>
        </is>
      </c>
      <c r="D450" s="194" t="inlineStr">
        <is>
          <t>м3</t>
        </is>
      </c>
      <c r="E450" s="192" t="n">
        <v>0.08827</v>
      </c>
      <c r="F450" s="66" t="n">
        <v>45.92</v>
      </c>
      <c r="G450" s="66">
        <f>ROUND(E450*F450,2)</f>
        <v/>
      </c>
      <c r="H450" s="61">
        <f>G450/G524</f>
        <v/>
      </c>
      <c r="I450" s="180">
        <f>ROUND(F450*Прил.10!$D$12,2)</f>
        <v/>
      </c>
      <c r="J450" s="180">
        <f>ROUND(E450*I450,2)</f>
        <v/>
      </c>
    </row>
    <row r="451" outlineLevel="1" ht="15.6" customFormat="1" customHeight="1" s="122">
      <c r="A451" s="175" t="n">
        <v>423</v>
      </c>
      <c r="B451" s="181" t="inlineStr">
        <is>
          <t>08.3.03.06-0001</t>
        </is>
      </c>
      <c r="C451" s="191" t="inlineStr">
        <is>
          <t>Проволока вязальная</t>
        </is>
      </c>
      <c r="D451" s="194" t="inlineStr">
        <is>
          <t>кг</t>
        </is>
      </c>
      <c r="E451" s="192" t="n">
        <v>0.42</v>
      </c>
      <c r="F451" s="66" t="n">
        <v>9.5</v>
      </c>
      <c r="G451" s="66">
        <f>ROUND(E451*F451,2)</f>
        <v/>
      </c>
      <c r="H451" s="61">
        <f>G451/G524</f>
        <v/>
      </c>
      <c r="I451" s="180">
        <f>ROUND(F451*Прил.10!$D$12,2)</f>
        <v/>
      </c>
      <c r="J451" s="180">
        <f>ROUND(E451*I451,2)</f>
        <v/>
      </c>
    </row>
    <row r="452" outlineLevel="1" ht="31.15" customFormat="1" customHeight="1" s="122">
      <c r="A452" s="175" t="n">
        <v>424</v>
      </c>
      <c r="B452" s="181" t="inlineStr">
        <is>
          <t>01.7.15.04-0012</t>
        </is>
      </c>
      <c r="C452" s="191" t="inlineStr">
        <is>
          <t>Винты с полукруглой головкой, длина 55-120 мм</t>
        </is>
      </c>
      <c r="D452" s="194" t="inlineStr">
        <is>
          <t>т</t>
        </is>
      </c>
      <c r="E452" s="192" t="n">
        <v>0.00032</v>
      </c>
      <c r="F452" s="66" t="n">
        <v>12430</v>
      </c>
      <c r="G452" s="66">
        <f>ROUND(E452*F452,2)</f>
        <v/>
      </c>
      <c r="H452" s="61">
        <f>G452/G524</f>
        <v/>
      </c>
      <c r="I452" s="180">
        <f>ROUND(F452*Прил.10!$D$12,2)</f>
        <v/>
      </c>
      <c r="J452" s="180">
        <f>ROUND(E452*I452,2)</f>
        <v/>
      </c>
    </row>
    <row r="453" outlineLevel="1" ht="31.15" customFormat="1" customHeight="1" s="122">
      <c r="A453" s="175" t="n">
        <v>425</v>
      </c>
      <c r="B453" s="181" t="inlineStr">
        <is>
          <t>01.7.07.12-1006</t>
        </is>
      </c>
      <c r="C453" s="191" t="inlineStr">
        <is>
          <t>Пленка полиэтиленовая, толщина 80 мкм</t>
        </is>
      </c>
      <c r="D453" s="194" t="inlineStr">
        <is>
          <t>м2</t>
        </is>
      </c>
      <c r="E453" s="192" t="n">
        <v>1.812</v>
      </c>
      <c r="F453" s="66" t="n">
        <v>1.94</v>
      </c>
      <c r="G453" s="66">
        <f>ROUND(E453*F453,2)</f>
        <v/>
      </c>
      <c r="H453" s="61">
        <f>G453/G524</f>
        <v/>
      </c>
      <c r="I453" s="180">
        <f>ROUND(F453*Прил.10!$D$12,2)</f>
        <v/>
      </c>
      <c r="J453" s="180">
        <f>ROUND(E453*I453,2)</f>
        <v/>
      </c>
    </row>
    <row r="454" outlineLevel="1" ht="78" customFormat="1" customHeight="1" s="122">
      <c r="A454" s="175" t="n">
        <v>426</v>
      </c>
      <c r="B454" s="181" t="inlineStr">
        <is>
          <t>08.2.02.11-0007</t>
        </is>
      </c>
      <c r="C454" s="19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454" s="194" t="inlineStr">
        <is>
          <t>10 м</t>
        </is>
      </c>
      <c r="E454" s="192" t="n">
        <v>0.0679445</v>
      </c>
      <c r="F454" s="66" t="n">
        <v>50.24</v>
      </c>
      <c r="G454" s="66">
        <f>ROUND(E454*F454,2)</f>
        <v/>
      </c>
      <c r="H454" s="61">
        <f>G454/G524</f>
        <v/>
      </c>
      <c r="I454" s="180">
        <f>ROUND(F454*Прил.10!$D$12,2)</f>
        <v/>
      </c>
      <c r="J454" s="180">
        <f>ROUND(E454*I454,2)</f>
        <v/>
      </c>
    </row>
    <row r="455" outlineLevel="1" ht="31.15" customFormat="1" customHeight="1" s="122">
      <c r="A455" s="175" t="n">
        <v>427</v>
      </c>
      <c r="B455" s="181" t="inlineStr">
        <is>
          <t>01.7.07.10-0001</t>
        </is>
      </c>
      <c r="C455" s="191" t="inlineStr">
        <is>
          <t>Патроны для строительно-монтажного пистолета</t>
        </is>
      </c>
      <c r="D455" s="194" t="inlineStr">
        <is>
          <t>1000 шт</t>
        </is>
      </c>
      <c r="E455" s="192" t="n">
        <v>0.0127686</v>
      </c>
      <c r="F455" s="66" t="n">
        <v>253.8</v>
      </c>
      <c r="G455" s="66">
        <f>ROUND(E455*F455,2)</f>
        <v/>
      </c>
      <c r="H455" s="61">
        <f>G455/G524</f>
        <v/>
      </c>
      <c r="I455" s="180">
        <f>ROUND(F455*Прил.10!$D$12,2)</f>
        <v/>
      </c>
      <c r="J455" s="180">
        <f>ROUND(E455*I455,2)</f>
        <v/>
      </c>
    </row>
    <row r="456" outlineLevel="1" ht="46.9" customFormat="1" customHeight="1" s="122">
      <c r="A456" s="175" t="n">
        <v>428</v>
      </c>
      <c r="B456" s="181" t="inlineStr">
        <is>
          <t>03.2.01.01-0001</t>
        </is>
      </c>
      <c r="C456" s="191" t="inlineStr">
        <is>
          <t>Портландцемент общестроительного назначения бездобавочный М400 Д0 (ЦЕМ I 32,5Н)</t>
        </is>
      </c>
      <c r="D456" s="194" t="inlineStr">
        <is>
          <t>т</t>
        </is>
      </c>
      <c r="E456" s="192" t="n">
        <v>0.0077613</v>
      </c>
      <c r="F456" s="66" t="n">
        <v>412</v>
      </c>
      <c r="G456" s="66">
        <f>ROUND(E456*F456,2)</f>
        <v/>
      </c>
      <c r="H456" s="61">
        <f>G456/G524</f>
        <v/>
      </c>
      <c r="I456" s="180">
        <f>ROUND(F456*Прил.10!$D$12,2)</f>
        <v/>
      </c>
      <c r="J456" s="180">
        <f>ROUND(E456*I456,2)</f>
        <v/>
      </c>
    </row>
    <row r="457" outlineLevel="1" ht="46.9" customFormat="1" customHeight="1" s="122">
      <c r="A457" s="175" t="n">
        <v>429</v>
      </c>
      <c r="B457" s="181" t="inlineStr">
        <is>
          <t>11.3.03.14-1000</t>
        </is>
      </c>
      <c r="C457" s="191" t="inlineStr">
        <is>
          <t>Заглушки торцевые двусторонние к подоконной доске из ПВХ, белый, мрамор, размеры 40х480 мм</t>
        </is>
      </c>
      <c r="D457" s="194" t="inlineStr">
        <is>
          <t>10 шт</t>
        </is>
      </c>
      <c r="E457" s="192" t="n">
        <v>1</v>
      </c>
      <c r="F457" s="66" t="n">
        <v>3.15</v>
      </c>
      <c r="G457" s="66">
        <f>ROUND(E457*F457,2)</f>
        <v/>
      </c>
      <c r="H457" s="61">
        <f>G457/G524</f>
        <v/>
      </c>
      <c r="I457" s="180">
        <f>ROUND(F457*Прил.10!$D$12,2)</f>
        <v/>
      </c>
      <c r="J457" s="180">
        <f>ROUND(E457*I457,2)</f>
        <v/>
      </c>
    </row>
    <row r="458" outlineLevel="1" ht="15.6" customFormat="1" customHeight="1" s="122">
      <c r="A458" s="175" t="n">
        <v>430</v>
      </c>
      <c r="B458" s="181" t="inlineStr">
        <is>
          <t>01.1.02.10-1022</t>
        </is>
      </c>
      <c r="C458" s="191" t="inlineStr">
        <is>
          <t>Хризотил, группа 6К</t>
        </is>
      </c>
      <c r="D458" s="194" t="inlineStr">
        <is>
          <t>т</t>
        </is>
      </c>
      <c r="E458" s="192" t="n">
        <v>0.0026952</v>
      </c>
      <c r="F458" s="66" t="n">
        <v>1160</v>
      </c>
      <c r="G458" s="66">
        <f>ROUND(E458*F458,2)</f>
        <v/>
      </c>
      <c r="H458" s="61">
        <f>G458/G524</f>
        <v/>
      </c>
      <c r="I458" s="180">
        <f>ROUND(F458*Прил.10!$D$12,2)</f>
        <v/>
      </c>
      <c r="J458" s="180">
        <f>ROUND(E458*I458,2)</f>
        <v/>
      </c>
    </row>
    <row r="459" outlineLevel="1" ht="15.6" customFormat="1" customHeight="1" s="122">
      <c r="A459" s="175" t="n">
        <v>431</v>
      </c>
      <c r="B459" s="181" t="inlineStr">
        <is>
          <t>01.7.20.04-0003</t>
        </is>
      </c>
      <c r="C459" s="191" t="inlineStr">
        <is>
          <t>Нитки суровые</t>
        </is>
      </c>
      <c r="D459" s="194" t="inlineStr">
        <is>
          <t>кг</t>
        </is>
      </c>
      <c r="E459" s="192" t="n">
        <v>0.02</v>
      </c>
      <c r="F459" s="66" t="n">
        <v>155</v>
      </c>
      <c r="G459" s="66">
        <f>ROUND(E459*F459,2)</f>
        <v/>
      </c>
      <c r="H459" s="61">
        <f>G459/G524</f>
        <v/>
      </c>
      <c r="I459" s="180">
        <f>ROUND(F459*Прил.10!$D$12,2)</f>
        <v/>
      </c>
      <c r="J459" s="180">
        <f>ROUND(E459*I459,2)</f>
        <v/>
      </c>
    </row>
    <row r="460" outlineLevel="1" ht="31.15" customFormat="1" customHeight="1" s="122">
      <c r="A460" s="175" t="n">
        <v>432</v>
      </c>
      <c r="B460" s="181" t="inlineStr">
        <is>
          <t>01.7.15.14-0181</t>
        </is>
      </c>
      <c r="C460" s="191" t="inlineStr">
        <is>
          <t>Шурупы с потайной головкой черные размером 2,5х25 мм</t>
        </is>
      </c>
      <c r="D460" s="194" t="inlineStr">
        <is>
          <t>т</t>
        </is>
      </c>
      <c r="E460" s="192" t="n">
        <v>0.0001399</v>
      </c>
      <c r="F460" s="66" t="n">
        <v>21828.72</v>
      </c>
      <c r="G460" s="66">
        <f>ROUND(E460*F460,2)</f>
        <v/>
      </c>
      <c r="H460" s="61">
        <f>G460/G524</f>
        <v/>
      </c>
      <c r="I460" s="180">
        <f>ROUND(F460*Прил.10!$D$12,2)</f>
        <v/>
      </c>
      <c r="J460" s="180">
        <f>ROUND(E460*I460,2)</f>
        <v/>
      </c>
    </row>
    <row r="461" outlineLevel="1" ht="15.6" customFormat="1" customHeight="1" s="122">
      <c r="A461" s="175" t="n">
        <v>433</v>
      </c>
      <c r="B461" s="181" t="inlineStr">
        <is>
          <t>01.7.07.29-0031</t>
        </is>
      </c>
      <c r="C461" s="191" t="inlineStr">
        <is>
          <t>Каболка</t>
        </is>
      </c>
      <c r="D461" s="194" t="inlineStr">
        <is>
          <t>т</t>
        </is>
      </c>
      <c r="E461" s="192" t="n">
        <v>0.0001</v>
      </c>
      <c r="F461" s="66" t="n">
        <v>30030</v>
      </c>
      <c r="G461" s="66">
        <f>ROUND(E461*F461,2)</f>
        <v/>
      </c>
      <c r="H461" s="61">
        <f>G461/G524</f>
        <v/>
      </c>
      <c r="I461" s="180">
        <f>ROUND(F461*Прил.10!$D$12,2)</f>
        <v/>
      </c>
      <c r="J461" s="180">
        <f>ROUND(E461*I461,2)</f>
        <v/>
      </c>
    </row>
    <row r="462" outlineLevel="1" ht="15.6" customFormat="1" customHeight="1" s="122">
      <c r="A462" s="175" t="n">
        <v>434</v>
      </c>
      <c r="B462" s="181" t="inlineStr">
        <is>
          <t>11.2.04.05-0001</t>
        </is>
      </c>
      <c r="C462" s="191" t="inlineStr">
        <is>
          <t>Рейки деревянные, сечение 8х18 мм</t>
        </is>
      </c>
      <c r="D462" s="194" t="inlineStr">
        <is>
          <t>м3</t>
        </is>
      </c>
      <c r="E462" s="192" t="n">
        <v>0.00112</v>
      </c>
      <c r="F462" s="66" t="n">
        <v>2500</v>
      </c>
      <c r="G462" s="66">
        <f>ROUND(E462*F462,2)</f>
        <v/>
      </c>
      <c r="H462" s="61">
        <f>G462/G524</f>
        <v/>
      </c>
      <c r="I462" s="180">
        <f>ROUND(F462*Прил.10!$D$12,2)</f>
        <v/>
      </c>
      <c r="J462" s="180">
        <f>ROUND(E462*I462,2)</f>
        <v/>
      </c>
    </row>
    <row r="463" outlineLevel="1" ht="15.6" customFormat="1" customHeight="1" s="122">
      <c r="A463" s="175" t="n">
        <v>435</v>
      </c>
      <c r="B463" s="181" t="inlineStr">
        <is>
          <t>01.3.05.17-0002</t>
        </is>
      </c>
      <c r="C463" s="191" t="inlineStr">
        <is>
          <t>Канифоль сосновая</t>
        </is>
      </c>
      <c r="D463" s="194" t="inlineStr">
        <is>
          <t>кг</t>
        </is>
      </c>
      <c r="E463" s="192" t="n">
        <v>0.1</v>
      </c>
      <c r="F463" s="66" t="n">
        <v>27.74</v>
      </c>
      <c r="G463" s="66">
        <f>ROUND(E463*F463,2)</f>
        <v/>
      </c>
      <c r="H463" s="61">
        <f>G463/G524</f>
        <v/>
      </c>
      <c r="I463" s="180">
        <f>ROUND(F463*Прил.10!$D$12,2)</f>
        <v/>
      </c>
      <c r="J463" s="180">
        <f>ROUND(E463*I463,2)</f>
        <v/>
      </c>
    </row>
    <row r="464" outlineLevel="1" ht="31.15" customFormat="1" customHeight="1" s="122">
      <c r="A464" s="175" t="n">
        <v>436</v>
      </c>
      <c r="B464" s="181" t="inlineStr">
        <is>
          <t>01.7.15.06-0121</t>
        </is>
      </c>
      <c r="C464" s="191" t="inlineStr">
        <is>
          <t>Гвозди строительные с плоской головкой, размер 1,6х50 мм</t>
        </is>
      </c>
      <c r="D464" s="194" t="inlineStr">
        <is>
          <t>т</t>
        </is>
      </c>
      <c r="E464" s="192" t="n">
        <v>0.000313</v>
      </c>
      <c r="F464" s="66" t="n">
        <v>8475</v>
      </c>
      <c r="G464" s="66">
        <f>ROUND(E464*F464,2)</f>
        <v/>
      </c>
      <c r="H464" s="61">
        <f>G464/G524</f>
        <v/>
      </c>
      <c r="I464" s="180">
        <f>ROUND(F464*Прил.10!$D$12,2)</f>
        <v/>
      </c>
      <c r="J464" s="180">
        <f>ROUND(E464*I464,2)</f>
        <v/>
      </c>
    </row>
    <row r="465" outlineLevel="1" ht="46.9" customFormat="1" customHeight="1" s="122">
      <c r="A465" s="175" t="n">
        <v>437</v>
      </c>
      <c r="B465" s="181" t="inlineStr">
        <is>
          <t>24.3.05.07-0133</t>
        </is>
      </c>
      <c r="C465" s="191" t="inlineStr">
        <is>
          <t>Муфта полипропиленовая переходная, номинальный наружный диаметр 32х25 мм</t>
        </is>
      </c>
      <c r="D465" s="194" t="inlineStr">
        <is>
          <t>шт</t>
        </is>
      </c>
      <c r="E465" s="192" t="n">
        <v>2</v>
      </c>
      <c r="F465" s="66" t="n">
        <v>1.32</v>
      </c>
      <c r="G465" s="66">
        <f>ROUND(E465*F465,2)</f>
        <v/>
      </c>
      <c r="H465" s="61">
        <f>G465/G524</f>
        <v/>
      </c>
      <c r="I465" s="180">
        <f>ROUND(F465*Прил.10!$D$12,2)</f>
        <v/>
      </c>
      <c r="J465" s="180">
        <f>ROUND(E465*I465,2)</f>
        <v/>
      </c>
    </row>
    <row r="466" outlineLevel="1" ht="31.15" customFormat="1" customHeight="1" s="122">
      <c r="A466" s="175" t="n">
        <v>438</v>
      </c>
      <c r="B466" s="181" t="inlineStr">
        <is>
          <t>01.2.01.01-0001</t>
        </is>
      </c>
      <c r="C466" s="191" t="inlineStr">
        <is>
          <t>Битумы нефтяные дорожные жидкие МГ, СГ</t>
        </is>
      </c>
      <c r="D466" s="194" t="inlineStr">
        <is>
          <t>т</t>
        </is>
      </c>
      <c r="E466" s="192" t="n">
        <v>0.00174</v>
      </c>
      <c r="F466" s="66" t="n">
        <v>1487.6</v>
      </c>
      <c r="G466" s="66">
        <f>ROUND(E466*F466,2)</f>
        <v/>
      </c>
      <c r="H466" s="61">
        <f>G466/G524</f>
        <v/>
      </c>
      <c r="I466" s="180">
        <f>ROUND(F466*Прил.10!$D$12,2)</f>
        <v/>
      </c>
      <c r="J466" s="180">
        <f>ROUND(E466*I466,2)</f>
        <v/>
      </c>
    </row>
    <row r="467" outlineLevel="1" ht="15.6" customFormat="1" customHeight="1" s="122">
      <c r="A467" s="175" t="n">
        <v>439</v>
      </c>
      <c r="B467" s="181" t="inlineStr">
        <is>
          <t>01.3.01.02-0002</t>
        </is>
      </c>
      <c r="C467" s="191" t="inlineStr">
        <is>
          <t>Вазелин технический</t>
        </is>
      </c>
      <c r="D467" s="194" t="inlineStr">
        <is>
          <t>кг</t>
        </is>
      </c>
      <c r="E467" s="192" t="n">
        <v>0.056</v>
      </c>
      <c r="F467" s="66" t="n">
        <v>44.97</v>
      </c>
      <c r="G467" s="66">
        <f>ROUND(E467*F467,2)</f>
        <v/>
      </c>
      <c r="H467" s="61">
        <f>G467/G524</f>
        <v/>
      </c>
      <c r="I467" s="180">
        <f>ROUND(F467*Прил.10!$D$12,2)</f>
        <v/>
      </c>
      <c r="J467" s="180">
        <f>ROUND(E467*I467,2)</f>
        <v/>
      </c>
    </row>
    <row r="468" outlineLevel="1" ht="31.15" customFormat="1" customHeight="1" s="122">
      <c r="A468" s="175" t="n">
        <v>440</v>
      </c>
      <c r="B468" s="181" t="inlineStr">
        <is>
          <t>01.7.15.07-0042</t>
        </is>
      </c>
      <c r="C468" s="191" t="inlineStr">
        <is>
          <t>Дюбели с калиброванной головкой (в обоймах), размер 3х58,5 мм</t>
        </is>
      </c>
      <c r="D468" s="194" t="inlineStr">
        <is>
          <t>т</t>
        </is>
      </c>
      <c r="E468" s="192" t="n">
        <v>0.0001087</v>
      </c>
      <c r="F468" s="66" t="n">
        <v>22558</v>
      </c>
      <c r="G468" s="66">
        <f>ROUND(E468*F468,2)</f>
        <v/>
      </c>
      <c r="H468" s="61">
        <f>G468/G524</f>
        <v/>
      </c>
      <c r="I468" s="180">
        <f>ROUND(F468*Прил.10!$D$12,2)</f>
        <v/>
      </c>
      <c r="J468" s="180">
        <f>ROUND(E468*I468,2)</f>
        <v/>
      </c>
    </row>
    <row r="469" outlineLevel="1" ht="15.6" customFormat="1" customHeight="1" s="122">
      <c r="A469" s="175" t="n">
        <v>441</v>
      </c>
      <c r="B469" s="181" t="inlineStr">
        <is>
          <t>01.7.07.29-0101</t>
        </is>
      </c>
      <c r="C469" s="191" t="inlineStr">
        <is>
          <t>Очес льняной</t>
        </is>
      </c>
      <c r="D469" s="194" t="inlineStr">
        <is>
          <t>кг</t>
        </is>
      </c>
      <c r="E469" s="192" t="n">
        <v>0.064</v>
      </c>
      <c r="F469" s="66" t="n">
        <v>37.29</v>
      </c>
      <c r="G469" s="66">
        <f>ROUND(E469*F469,2)</f>
        <v/>
      </c>
      <c r="H469" s="61">
        <f>G469/G524</f>
        <v/>
      </c>
      <c r="I469" s="180">
        <f>ROUND(F469*Прил.10!$D$12,2)</f>
        <v/>
      </c>
      <c r="J469" s="180">
        <f>ROUND(E469*I469,2)</f>
        <v/>
      </c>
    </row>
    <row r="470" outlineLevel="1" ht="31.15" customFormat="1" customHeight="1" s="122">
      <c r="A470" s="175" t="n">
        <v>442</v>
      </c>
      <c r="B470" s="181" t="inlineStr">
        <is>
          <t>14.4.02.04-0142</t>
        </is>
      </c>
      <c r="C470" s="191" t="inlineStr">
        <is>
          <t>Краска масляная земляная МА-0115, мумия, сурик железный</t>
        </is>
      </c>
      <c r="D470" s="194" t="inlineStr">
        <is>
          <t>кг</t>
        </is>
      </c>
      <c r="E470" s="192" t="n">
        <v>0.146</v>
      </c>
      <c r="F470" s="66" t="n">
        <v>15.12</v>
      </c>
      <c r="G470" s="66">
        <f>ROUND(E470*F470,2)</f>
        <v/>
      </c>
      <c r="H470" s="61">
        <f>G470/G524</f>
        <v/>
      </c>
      <c r="I470" s="180">
        <f>ROUND(F470*Прил.10!$D$12,2)</f>
        <v/>
      </c>
      <c r="J470" s="180">
        <f>ROUND(E470*I470,2)</f>
        <v/>
      </c>
    </row>
    <row r="471" outlineLevel="1" ht="15.6" customFormat="1" customHeight="1" s="122">
      <c r="A471" s="175" t="n">
        <v>443</v>
      </c>
      <c r="B471" s="181" t="inlineStr">
        <is>
          <t>12.1.02.06-0012</t>
        </is>
      </c>
      <c r="C471" s="191" t="inlineStr">
        <is>
          <t>Рубероид кровельный РКК-350</t>
        </is>
      </c>
      <c r="D471" s="194" t="inlineStr">
        <is>
          <t>м2</t>
        </is>
      </c>
      <c r="E471" s="192" t="n">
        <v>0.284784</v>
      </c>
      <c r="F471" s="66" t="n">
        <v>7.46</v>
      </c>
      <c r="G471" s="66">
        <f>ROUND(E471*F471,2)</f>
        <v/>
      </c>
      <c r="H471" s="61">
        <f>G471/G524</f>
        <v/>
      </c>
      <c r="I471" s="180">
        <f>ROUND(F471*Прил.10!$D$12,2)</f>
        <v/>
      </c>
      <c r="J471" s="180">
        <f>ROUND(E471*I471,2)</f>
        <v/>
      </c>
    </row>
    <row r="472" outlineLevel="1" ht="31.15" customFormat="1" customHeight="1" s="122">
      <c r="A472" s="175" t="n">
        <v>444</v>
      </c>
      <c r="B472" s="181" t="inlineStr">
        <is>
          <t>24.3.05.15-0143</t>
        </is>
      </c>
      <c r="C472" s="191" t="inlineStr">
        <is>
          <t>Тройник полипропиленовый переходной, диаметр 25х20х25 мм</t>
        </is>
      </c>
      <c r="D472" s="194" t="inlineStr">
        <is>
          <t>шт</t>
        </is>
      </c>
      <c r="E472" s="192" t="n">
        <v>1</v>
      </c>
      <c r="F472" s="66" t="n">
        <v>2.05</v>
      </c>
      <c r="G472" s="66">
        <f>ROUND(E472*F472,2)</f>
        <v/>
      </c>
      <c r="H472" s="61">
        <f>G472/G524</f>
        <v/>
      </c>
      <c r="I472" s="180">
        <f>ROUND(F472*Прил.10!$D$12,2)</f>
        <v/>
      </c>
      <c r="J472" s="180">
        <f>ROUND(E472*I472,2)</f>
        <v/>
      </c>
    </row>
    <row r="473" outlineLevel="1" ht="15.6" customFormat="1" customHeight="1" s="122">
      <c r="A473" s="175" t="n">
        <v>445</v>
      </c>
      <c r="B473" s="181" t="inlineStr">
        <is>
          <t>03.1.01.01-0002</t>
        </is>
      </c>
      <c r="C473" s="191" t="inlineStr">
        <is>
          <t>Гипс строительный Г-3</t>
        </is>
      </c>
      <c r="D473" s="194" t="inlineStr">
        <is>
          <t>т</t>
        </is>
      </c>
      <c r="E473" s="192" t="n">
        <v>0.0025202</v>
      </c>
      <c r="F473" s="66" t="n">
        <v>729.98</v>
      </c>
      <c r="G473" s="66">
        <f>ROUND(E473*F473,2)</f>
        <v/>
      </c>
      <c r="H473" s="61">
        <f>G473/G524</f>
        <v/>
      </c>
      <c r="I473" s="180">
        <f>ROUND(F473*Прил.10!$D$12,2)</f>
        <v/>
      </c>
      <c r="J473" s="180">
        <f>ROUND(E473*I473,2)</f>
        <v/>
      </c>
    </row>
    <row r="474" outlineLevel="1" ht="31.15" customFormat="1" customHeight="1" s="122">
      <c r="A474" s="175" t="n">
        <v>446</v>
      </c>
      <c r="B474" s="181" t="inlineStr">
        <is>
          <t>08.1.02.25-0101</t>
        </is>
      </c>
      <c r="C474" s="191" t="inlineStr">
        <is>
          <t>Наконечники для полиэтиленовых труб</t>
        </is>
      </c>
      <c r="D474" s="194" t="inlineStr">
        <is>
          <t>кг</t>
        </is>
      </c>
      <c r="E474" s="192" t="n">
        <v>0.070272</v>
      </c>
      <c r="F474" s="66" t="n">
        <v>25</v>
      </c>
      <c r="G474" s="66">
        <f>ROUND(E474*F474,2)</f>
        <v/>
      </c>
      <c r="H474" s="61">
        <f>G474/G524</f>
        <v/>
      </c>
      <c r="I474" s="180">
        <f>ROUND(F474*Прил.10!$D$12,2)</f>
        <v/>
      </c>
      <c r="J474" s="180">
        <f>ROUND(E474*I474,2)</f>
        <v/>
      </c>
    </row>
    <row r="475" outlineLevel="1" ht="46.9" customFormat="1" customHeight="1" s="122">
      <c r="A475" s="175" t="n">
        <v>447</v>
      </c>
      <c r="B475" s="181" t="inlineStr">
        <is>
          <t>11.1.03.05-0066</t>
        </is>
      </c>
      <c r="C475" s="191" t="inlineStr">
        <is>
          <t>Доска необрезная, хвойных пород, длина 2-3,75 м, все ширины, толщина 32-40 мм, сорт IV</t>
        </is>
      </c>
      <c r="D475" s="194" t="inlineStr">
        <is>
          <t>м3</t>
        </is>
      </c>
      <c r="E475" s="192" t="n">
        <v>0.0026952</v>
      </c>
      <c r="F475" s="66" t="n">
        <v>602</v>
      </c>
      <c r="G475" s="66">
        <f>ROUND(E475*F475,2)</f>
        <v/>
      </c>
      <c r="H475" s="61">
        <f>G475/G524</f>
        <v/>
      </c>
      <c r="I475" s="180">
        <f>ROUND(F475*Прил.10!$D$12,2)</f>
        <v/>
      </c>
      <c r="J475" s="180">
        <f>ROUND(E475*I475,2)</f>
        <v/>
      </c>
    </row>
    <row r="476" outlineLevel="1" ht="15.6" customFormat="1" customHeight="1" s="122">
      <c r="A476" s="175" t="n">
        <v>448</v>
      </c>
      <c r="B476" s="181" t="inlineStr">
        <is>
          <t>14.4.03.17-0011</t>
        </is>
      </c>
      <c r="C476" s="191" t="inlineStr">
        <is>
          <t>Лак электроизоляционный 318</t>
        </is>
      </c>
      <c r="D476" s="194" t="inlineStr">
        <is>
          <t>кг</t>
        </is>
      </c>
      <c r="E476" s="192" t="n">
        <v>0.04</v>
      </c>
      <c r="F476" s="66" t="n">
        <v>35.63</v>
      </c>
      <c r="G476" s="66">
        <f>ROUND(E476*F476,2)</f>
        <v/>
      </c>
      <c r="H476" s="61">
        <f>G476/G524</f>
        <v/>
      </c>
      <c r="I476" s="180">
        <f>ROUND(F476*Прил.10!$D$12,2)</f>
        <v/>
      </c>
      <c r="J476" s="180">
        <f>ROUND(E476*I476,2)</f>
        <v/>
      </c>
    </row>
    <row r="477" outlineLevel="1" ht="15.6" customFormat="1" customHeight="1" s="122">
      <c r="A477" s="175" t="n">
        <v>449</v>
      </c>
      <c r="B477" s="181" t="inlineStr">
        <is>
          <t>01.3.02.03-0001</t>
        </is>
      </c>
      <c r="C477" s="191" t="inlineStr">
        <is>
          <t>Ацетилен газообразный технический</t>
        </is>
      </c>
      <c r="D477" s="194" t="inlineStr">
        <is>
          <t>м3</t>
        </is>
      </c>
      <c r="E477" s="192" t="n">
        <v>0.0363984</v>
      </c>
      <c r="F477" s="66" t="n">
        <v>38.51</v>
      </c>
      <c r="G477" s="66">
        <f>ROUND(E477*F477,2)</f>
        <v/>
      </c>
      <c r="H477" s="61">
        <f>G477/G524</f>
        <v/>
      </c>
      <c r="I477" s="180">
        <f>ROUND(F477*Прил.10!$D$12,2)</f>
        <v/>
      </c>
      <c r="J477" s="180">
        <f>ROUND(E477*I477,2)</f>
        <v/>
      </c>
    </row>
    <row r="478" outlineLevel="1" ht="15.6" customFormat="1" customHeight="1" s="122">
      <c r="A478" s="175" t="n">
        <v>450</v>
      </c>
      <c r="B478" s="181" t="inlineStr">
        <is>
          <t>20.2.02.01-0012</t>
        </is>
      </c>
      <c r="C478" s="191" t="inlineStr">
        <is>
          <t>Втулки, диаметр 22 мм</t>
        </is>
      </c>
      <c r="D478" s="194" t="inlineStr">
        <is>
          <t>1000 шт</t>
        </is>
      </c>
      <c r="E478" s="192" t="n">
        <v>0.01098</v>
      </c>
      <c r="F478" s="66" t="n">
        <v>119</v>
      </c>
      <c r="G478" s="66">
        <f>ROUND(E478*F478,2)</f>
        <v/>
      </c>
      <c r="H478" s="61">
        <f>G478/G524</f>
        <v/>
      </c>
      <c r="I478" s="180">
        <f>ROUND(F478*Прил.10!$D$12,2)</f>
        <v/>
      </c>
      <c r="J478" s="180">
        <f>ROUND(E478*I478,2)</f>
        <v/>
      </c>
    </row>
    <row r="479" outlineLevel="1" ht="15.6" customFormat="1" customHeight="1" s="122">
      <c r="A479" s="175" t="n">
        <v>451</v>
      </c>
      <c r="B479" s="181" t="inlineStr">
        <is>
          <t>14.4.03.17-0101</t>
        </is>
      </c>
      <c r="C479" s="191" t="inlineStr">
        <is>
          <t>Лак канифольный КФ-965</t>
        </is>
      </c>
      <c r="D479" s="194" t="inlineStr">
        <is>
          <t>т</t>
        </is>
      </c>
      <c r="E479" s="192" t="n">
        <v>1.6e-05</v>
      </c>
      <c r="F479" s="66" t="n">
        <v>70200</v>
      </c>
      <c r="G479" s="66">
        <f>ROUND(E479*F479,2)</f>
        <v/>
      </c>
      <c r="H479" s="61">
        <f>G479/G524</f>
        <v/>
      </c>
      <c r="I479" s="180">
        <f>ROUND(F479*Прил.10!$D$12,2)</f>
        <v/>
      </c>
      <c r="J479" s="180">
        <f>ROUND(E479*I479,2)</f>
        <v/>
      </c>
    </row>
    <row r="480" outlineLevel="1" ht="31.15" customFormat="1" customHeight="1" s="122">
      <c r="A480" s="175" t="n">
        <v>452</v>
      </c>
      <c r="B480" s="181" t="inlineStr">
        <is>
          <t>01.7.15.14-0091</t>
        </is>
      </c>
      <c r="C480" s="191" t="inlineStr">
        <is>
          <t>Шурупы-саморезы с потайной головкой черные, размером 6х30 мм</t>
        </is>
      </c>
      <c r="D480" s="194" t="inlineStr">
        <is>
          <t>кг</t>
        </is>
      </c>
      <c r="E480" s="192" t="n">
        <v>0.1</v>
      </c>
      <c r="F480" s="66" t="n">
        <v>11.13</v>
      </c>
      <c r="G480" s="66">
        <f>ROUND(E480*F480,2)</f>
        <v/>
      </c>
      <c r="H480" s="61">
        <f>G480/G524</f>
        <v/>
      </c>
      <c r="I480" s="180">
        <f>ROUND(F480*Прил.10!$D$12,2)</f>
        <v/>
      </c>
      <c r="J480" s="180">
        <f>ROUND(E480*I480,2)</f>
        <v/>
      </c>
    </row>
    <row r="481" outlineLevel="1" ht="31.15" customFormat="1" customHeight="1" s="122">
      <c r="A481" s="175" t="n">
        <v>453</v>
      </c>
      <c r="B481" s="181" t="inlineStr">
        <is>
          <t>01.7.19.04-0002</t>
        </is>
      </c>
      <c r="C481" s="191" t="inlineStr">
        <is>
          <t>Пластина резиновая рулонная вулканизированная</t>
        </is>
      </c>
      <c r="D481" s="194" t="inlineStr">
        <is>
          <t>кг</t>
        </is>
      </c>
      <c r="E481" s="192" t="n">
        <v>0.08</v>
      </c>
      <c r="F481" s="66" t="n">
        <v>13.56</v>
      </c>
      <c r="G481" s="66">
        <f>ROUND(E481*F481,2)</f>
        <v/>
      </c>
      <c r="H481" s="61">
        <f>G481/G524</f>
        <v/>
      </c>
      <c r="I481" s="180">
        <f>ROUND(F481*Прил.10!$D$12,2)</f>
        <v/>
      </c>
      <c r="J481" s="180">
        <f>ROUND(E481*I481,2)</f>
        <v/>
      </c>
    </row>
    <row r="482" outlineLevel="1" ht="62.45" customFormat="1" customHeight="1" s="122">
      <c r="A482" s="175" t="n">
        <v>454</v>
      </c>
      <c r="B482" s="181" t="inlineStr">
        <is>
          <t>14.5.05.01-0012</t>
        </is>
      </c>
      <c r="C482" s="191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482" s="194" t="inlineStr">
        <is>
          <t>т</t>
        </is>
      </c>
      <c r="E482" s="192" t="n">
        <v>6.3e-05</v>
      </c>
      <c r="F482" s="66" t="n">
        <v>16950</v>
      </c>
      <c r="G482" s="66">
        <f>ROUND(E482*F482,2)</f>
        <v/>
      </c>
      <c r="H482" s="61">
        <f>G482/G524</f>
        <v/>
      </c>
      <c r="I482" s="180">
        <f>ROUND(F482*Прил.10!$D$12,2)</f>
        <v/>
      </c>
      <c r="J482" s="180">
        <f>ROUND(E482*I482,2)</f>
        <v/>
      </c>
    </row>
    <row r="483" outlineLevel="1" ht="46.9" customFormat="1" customHeight="1" s="122">
      <c r="A483" s="175" t="n">
        <v>455</v>
      </c>
      <c r="B483" s="181" t="inlineStr">
        <is>
          <t>24.3.05.16-0132</t>
        </is>
      </c>
      <c r="C483" s="191" t="inlineStr">
        <is>
          <t>Угольник 90° из сополимера полипропилена РР-R тип 3 (PRC-R), наружный диаметр 25мм</t>
        </is>
      </c>
      <c r="D483" s="194" t="inlineStr">
        <is>
          <t>шт</t>
        </is>
      </c>
      <c r="E483" s="192" t="n">
        <v>1</v>
      </c>
      <c r="F483" s="66" t="n">
        <v>1.02</v>
      </c>
      <c r="G483" s="66">
        <f>ROUND(E483*F483,2)</f>
        <v/>
      </c>
      <c r="H483" s="61">
        <f>G483/G524</f>
        <v/>
      </c>
      <c r="I483" s="180">
        <f>ROUND(F483*Прил.10!$D$12,2)</f>
        <v/>
      </c>
      <c r="J483" s="180">
        <f>ROUND(E483*I483,2)</f>
        <v/>
      </c>
    </row>
    <row r="484" outlineLevel="1" ht="15.6" customFormat="1" customHeight="1" s="122">
      <c r="A484" s="175" t="n">
        <v>456</v>
      </c>
      <c r="B484" s="181" t="inlineStr">
        <is>
          <t>14.1.04.02-0002</t>
        </is>
      </c>
      <c r="C484" s="191" t="inlineStr">
        <is>
          <t>Клей 88-СА</t>
        </is>
      </c>
      <c r="D484" s="194" t="inlineStr">
        <is>
          <t>кг</t>
        </is>
      </c>
      <c r="E484" s="192" t="n">
        <v>0.034853</v>
      </c>
      <c r="F484" s="66" t="n">
        <v>28.93</v>
      </c>
      <c r="G484" s="66">
        <f>ROUND(E484*F484,2)</f>
        <v/>
      </c>
      <c r="H484" s="61">
        <f>G484/G524</f>
        <v/>
      </c>
      <c r="I484" s="180">
        <f>ROUND(F484*Прил.10!$D$12,2)</f>
        <v/>
      </c>
      <c r="J484" s="180">
        <f>ROUND(E484*I484,2)</f>
        <v/>
      </c>
    </row>
    <row r="485" outlineLevel="1" ht="62.45" customFormat="1" customHeight="1" s="122">
      <c r="A485" s="175" t="n">
        <v>457</v>
      </c>
      <c r="B485" s="181" t="inlineStr">
        <is>
          <t>01.7.15.14-0043</t>
        </is>
      </c>
      <c r="C485" s="191" t="inlineStr">
        <is>
          <t>Шурупы самонарезающий прокалывающий, для крепления металлических профилей или листовых деталей 3,5/11 мм</t>
        </is>
      </c>
      <c r="D485" s="194" t="inlineStr">
        <is>
          <t>100 шт</t>
        </is>
      </c>
      <c r="E485" s="192" t="n">
        <v>0.51</v>
      </c>
      <c r="F485" s="66" t="n">
        <v>2</v>
      </c>
      <c r="G485" s="66">
        <f>ROUND(E485*F485,2)</f>
        <v/>
      </c>
      <c r="H485" s="61">
        <f>G485/G524</f>
        <v/>
      </c>
      <c r="I485" s="180">
        <f>ROUND(F485*Прил.10!$D$12,2)</f>
        <v/>
      </c>
      <c r="J485" s="180">
        <f>ROUND(E485*I485,2)</f>
        <v/>
      </c>
    </row>
    <row r="486" outlineLevel="1" ht="31.15" customFormat="1" customHeight="1" s="122">
      <c r="A486" s="175" t="n">
        <v>458</v>
      </c>
      <c r="B486" s="181" t="inlineStr">
        <is>
          <t>14.1.05.03-0012</t>
        </is>
      </c>
      <c r="C486" s="191" t="inlineStr">
        <is>
          <t>Клей фенолополивинилацетальный БФ-2, сорт I</t>
        </is>
      </c>
      <c r="D486" s="194" t="inlineStr">
        <is>
          <t>т</t>
        </is>
      </c>
      <c r="E486" s="192" t="n">
        <v>8.000000000000001e-05</v>
      </c>
      <c r="F486" s="66" t="n">
        <v>12330</v>
      </c>
      <c r="G486" s="66">
        <f>ROUND(E486*F486,2)</f>
        <v/>
      </c>
      <c r="H486" s="61">
        <f>G486/G524</f>
        <v/>
      </c>
      <c r="I486" s="180">
        <f>ROUND(F486*Прил.10!$D$12,2)</f>
        <v/>
      </c>
      <c r="J486" s="180">
        <f>ROUND(E486*I486,2)</f>
        <v/>
      </c>
    </row>
    <row r="487" outlineLevel="1" ht="46.9" customFormat="1" customHeight="1" s="122">
      <c r="A487" s="175" t="n">
        <v>459</v>
      </c>
      <c r="B487" s="181" t="inlineStr">
        <is>
          <t>24.3.05.07-0131</t>
        </is>
      </c>
      <c r="C487" s="191" t="inlineStr">
        <is>
          <t>Муфта полипропиленовая переходная, номинальный наружный диаметр 25х20 мм</t>
        </is>
      </c>
      <c r="D487" s="194" t="inlineStr">
        <is>
          <t>шт</t>
        </is>
      </c>
      <c r="E487" s="192" t="n">
        <v>1</v>
      </c>
      <c r="F487" s="66" t="n">
        <v>0.96</v>
      </c>
      <c r="G487" s="66">
        <f>ROUND(E487*F487,2)</f>
        <v/>
      </c>
      <c r="H487" s="61">
        <f>G487/G524</f>
        <v/>
      </c>
      <c r="I487" s="180">
        <f>ROUND(F487*Прил.10!$D$12,2)</f>
        <v/>
      </c>
      <c r="J487" s="180">
        <f>ROUND(E487*I487,2)</f>
        <v/>
      </c>
    </row>
    <row r="488" outlineLevel="1" ht="15.6" customFormat="1" customHeight="1" s="122">
      <c r="A488" s="175" t="n">
        <v>460</v>
      </c>
      <c r="B488" s="181" t="inlineStr">
        <is>
          <t>14.4.03.03-0102</t>
        </is>
      </c>
      <c r="C488" s="191" t="inlineStr">
        <is>
          <t>Лак битумный БТ-577</t>
        </is>
      </c>
      <c r="D488" s="194" t="inlineStr">
        <is>
          <t>т</t>
        </is>
      </c>
      <c r="E488" s="192" t="n">
        <v>0.0001</v>
      </c>
      <c r="F488" s="66" t="n">
        <v>9550.01</v>
      </c>
      <c r="G488" s="66">
        <f>ROUND(E488*F488,2)</f>
        <v/>
      </c>
      <c r="H488" s="61">
        <f>G488/G524</f>
        <v/>
      </c>
      <c r="I488" s="180">
        <f>ROUND(F488*Прил.10!$D$12,2)</f>
        <v/>
      </c>
      <c r="J488" s="180">
        <f>ROUND(E488*I488,2)</f>
        <v/>
      </c>
    </row>
    <row r="489" outlineLevel="1" ht="31.15" customFormat="1" customHeight="1" s="122">
      <c r="A489" s="175" t="n">
        <v>461</v>
      </c>
      <c r="B489" s="181" t="inlineStr">
        <is>
          <t>08.3.03.05-0002</t>
        </is>
      </c>
      <c r="C489" s="191" t="inlineStr">
        <is>
          <t>Проволока канатная оцинкованная, диаметр 3 мм</t>
        </is>
      </c>
      <c r="D489" s="194" t="inlineStr">
        <is>
          <t>т</t>
        </is>
      </c>
      <c r="E489" s="192" t="n">
        <v>0.0001134</v>
      </c>
      <c r="F489" s="66" t="n">
        <v>8190</v>
      </c>
      <c r="G489" s="66">
        <f>ROUND(E489*F489,2)</f>
        <v/>
      </c>
      <c r="H489" s="61">
        <f>G489/G524</f>
        <v/>
      </c>
      <c r="I489" s="180">
        <f>ROUND(F489*Прил.10!$D$12,2)</f>
        <v/>
      </c>
      <c r="J489" s="180">
        <f>ROUND(E489*I489,2)</f>
        <v/>
      </c>
    </row>
    <row r="490" outlineLevel="1" ht="15.6" customFormat="1" customHeight="1" s="122">
      <c r="A490" s="175" t="n">
        <v>462</v>
      </c>
      <c r="B490" s="181" t="inlineStr">
        <is>
          <t>01.7.06.11-0021</t>
        </is>
      </c>
      <c r="C490" s="191" t="inlineStr">
        <is>
          <t>Лента ФУМ</t>
        </is>
      </c>
      <c r="D490" s="194" t="inlineStr">
        <is>
          <t>кг</t>
        </is>
      </c>
      <c r="E490" s="192" t="n">
        <v>0.002</v>
      </c>
      <c r="F490" s="66" t="n">
        <v>444</v>
      </c>
      <c r="G490" s="66">
        <f>ROUND(E490*F490,2)</f>
        <v/>
      </c>
      <c r="H490" s="61">
        <f>G490/G524</f>
        <v/>
      </c>
      <c r="I490" s="180">
        <f>ROUND(F490*Прил.10!$D$12,2)</f>
        <v/>
      </c>
      <c r="J490" s="180">
        <f>ROUND(E490*I490,2)</f>
        <v/>
      </c>
    </row>
    <row r="491" outlineLevel="1" ht="31.15" customFormat="1" customHeight="1" s="122">
      <c r="A491" s="175" t="n">
        <v>463</v>
      </c>
      <c r="B491" s="181" t="inlineStr">
        <is>
          <t>01.7.15.07-0024</t>
        </is>
      </c>
      <c r="C491" s="191" t="inlineStr">
        <is>
          <t>Дюбели распорные полиэтиленовые, размер 8х40 мм</t>
        </is>
      </c>
      <c r="D491" s="194" t="inlineStr">
        <is>
          <t>1000 шт</t>
        </is>
      </c>
      <c r="E491" s="192" t="n">
        <v>0.004</v>
      </c>
      <c r="F491" s="66" t="n">
        <v>200</v>
      </c>
      <c r="G491" s="66">
        <f>ROUND(E491*F491,2)</f>
        <v/>
      </c>
      <c r="H491" s="61">
        <f>G491/G524</f>
        <v/>
      </c>
      <c r="I491" s="180">
        <f>ROUND(F491*Прил.10!$D$12,2)</f>
        <v/>
      </c>
      <c r="J491" s="180">
        <f>ROUND(E491*I491,2)</f>
        <v/>
      </c>
    </row>
    <row r="492" outlineLevel="1" ht="31.15" customFormat="1" customHeight="1" s="122">
      <c r="A492" s="175" t="n">
        <v>464</v>
      </c>
      <c r="B492" s="181" t="inlineStr">
        <is>
          <t>01.7.15.14-0173</t>
        </is>
      </c>
      <c r="C492" s="191" t="inlineStr">
        <is>
          <t>Шурупы с полукруглой головкой 6-10х100 мм</t>
        </is>
      </c>
      <c r="D492" s="194" t="inlineStr">
        <is>
          <t>т</t>
        </is>
      </c>
      <c r="E492" s="192" t="n">
        <v>6.999999999999999e-05</v>
      </c>
      <c r="F492" s="66" t="n">
        <v>11350</v>
      </c>
      <c r="G492" s="66">
        <f>ROUND(E492*F492,2)</f>
        <v/>
      </c>
      <c r="H492" s="61">
        <f>G492/G524</f>
        <v/>
      </c>
      <c r="I492" s="180">
        <f>ROUND(F492*Прил.10!$D$12,2)</f>
        <v/>
      </c>
      <c r="J492" s="180">
        <f>ROUND(E492*I492,2)</f>
        <v/>
      </c>
    </row>
    <row r="493" outlineLevel="1" ht="15.6" customFormat="1" customHeight="1" s="122">
      <c r="A493" s="175" t="n">
        <v>465</v>
      </c>
      <c r="B493" s="181" t="inlineStr">
        <is>
          <t>01.7.20.04-0005</t>
        </is>
      </c>
      <c r="C493" s="191" t="inlineStr">
        <is>
          <t>Нитки швейные</t>
        </is>
      </c>
      <c r="D493" s="194" t="inlineStr">
        <is>
          <t>кг</t>
        </is>
      </c>
      <c r="E493" s="192" t="n">
        <v>0.0056</v>
      </c>
      <c r="F493" s="66" t="n">
        <v>133.05</v>
      </c>
      <c r="G493" s="66">
        <f>ROUND(E493*F493,2)</f>
        <v/>
      </c>
      <c r="H493" s="61">
        <f>G493/G524</f>
        <v/>
      </c>
      <c r="I493" s="180">
        <f>ROUND(F493*Прил.10!$D$12,2)</f>
        <v/>
      </c>
      <c r="J493" s="180">
        <f>ROUND(E493*I493,2)</f>
        <v/>
      </c>
    </row>
    <row r="494" outlineLevel="1" ht="31.15" customFormat="1" customHeight="1" s="122">
      <c r="A494" s="175" t="n">
        <v>466</v>
      </c>
      <c r="B494" s="181" t="inlineStr">
        <is>
          <t>01.7.15.07-0023</t>
        </is>
      </c>
      <c r="C494" s="191" t="inlineStr">
        <is>
          <t>Дюбели распорные полиэтиленовые, размер 8х30 мм</t>
        </is>
      </c>
      <c r="D494" s="194" t="inlineStr">
        <is>
          <t>1000 шт</t>
        </is>
      </c>
      <c r="E494" s="192" t="n">
        <v>0.004</v>
      </c>
      <c r="F494" s="66" t="n">
        <v>180</v>
      </c>
      <c r="G494" s="66">
        <f>ROUND(E494*F494,2)</f>
        <v/>
      </c>
      <c r="H494" s="61">
        <f>G494/G524</f>
        <v/>
      </c>
      <c r="I494" s="180">
        <f>ROUND(F494*Прил.10!$D$12,2)</f>
        <v/>
      </c>
      <c r="J494" s="180">
        <f>ROUND(E494*I494,2)</f>
        <v/>
      </c>
    </row>
    <row r="495" outlineLevel="1" ht="15.6" customFormat="1" customHeight="1" s="122">
      <c r="A495" s="175" t="n">
        <v>467</v>
      </c>
      <c r="B495" s="181" t="inlineStr">
        <is>
          <t>20.2.08.05-0017</t>
        </is>
      </c>
      <c r="C495" s="191" t="inlineStr">
        <is>
          <t>Профиль монтажный</t>
        </is>
      </c>
      <c r="D495" s="194" t="inlineStr">
        <is>
          <t>шт</t>
        </is>
      </c>
      <c r="E495" s="192" t="n">
        <v>0.01</v>
      </c>
      <c r="F495" s="66" t="n">
        <v>66.81999999999999</v>
      </c>
      <c r="G495" s="66">
        <f>ROUND(E495*F495,2)</f>
        <v/>
      </c>
      <c r="H495" s="61">
        <f>G495/G524</f>
        <v/>
      </c>
      <c r="I495" s="180">
        <f>ROUND(F495*Прил.10!$D$12,2)</f>
        <v/>
      </c>
      <c r="J495" s="180">
        <f>ROUND(E495*I495,2)</f>
        <v/>
      </c>
    </row>
    <row r="496" outlineLevel="1" ht="15.6" customFormat="1" customHeight="1" s="122">
      <c r="A496" s="175" t="n">
        <v>468</v>
      </c>
      <c r="B496" s="181" t="inlineStr">
        <is>
          <t>01.3.01.05-0009</t>
        </is>
      </c>
      <c r="C496" s="191" t="inlineStr">
        <is>
          <t>Парафин нефтяной твердый Т-1</t>
        </is>
      </c>
      <c r="D496" s="194" t="inlineStr">
        <is>
          <t>т</t>
        </is>
      </c>
      <c r="E496" s="192" t="n">
        <v>8.000000000000001e-05</v>
      </c>
      <c r="F496" s="66" t="n">
        <v>8105.71</v>
      </c>
      <c r="G496" s="66">
        <f>ROUND(E496*F496,2)</f>
        <v/>
      </c>
      <c r="H496" s="61">
        <f>G496/G524</f>
        <v/>
      </c>
      <c r="I496" s="180">
        <f>ROUND(F496*Прил.10!$D$12,2)</f>
        <v/>
      </c>
      <c r="J496" s="180">
        <f>ROUND(E496*I496,2)</f>
        <v/>
      </c>
    </row>
    <row r="497" outlineLevel="1" ht="31.15" customFormat="1" customHeight="1" s="122">
      <c r="A497" s="175" t="n">
        <v>469</v>
      </c>
      <c r="B497" s="181" t="inlineStr">
        <is>
          <t>24.3.05.15-0191</t>
        </is>
      </c>
      <c r="C497" s="191" t="inlineStr">
        <is>
          <t>Тройник полипропиленовый, диаметр 20 мм</t>
        </is>
      </c>
      <c r="D497" s="194" t="inlineStr">
        <is>
          <t>шт</t>
        </is>
      </c>
      <c r="E497" s="192" t="n">
        <v>1</v>
      </c>
      <c r="F497" s="66" t="n">
        <v>0.62</v>
      </c>
      <c r="G497" s="66">
        <f>ROUND(E497*F497,2)</f>
        <v/>
      </c>
      <c r="H497" s="61">
        <f>G497/G524</f>
        <v/>
      </c>
      <c r="I497" s="180">
        <f>ROUND(F497*Прил.10!$D$12,2)</f>
        <v/>
      </c>
      <c r="J497" s="180">
        <f>ROUND(E497*I497,2)</f>
        <v/>
      </c>
    </row>
    <row r="498" outlineLevel="1" ht="31.15" customFormat="1" customHeight="1" s="122">
      <c r="A498" s="175" t="n">
        <v>470</v>
      </c>
      <c r="B498" s="181" t="inlineStr">
        <is>
          <t>01.7.15.14-0171</t>
        </is>
      </c>
      <c r="C498" s="191" t="inlineStr">
        <is>
          <t>Шурупы с полукруглой головкой 6х60 мм</t>
        </is>
      </c>
      <c r="D498" s="194" t="inlineStr">
        <is>
          <t>т</t>
        </is>
      </c>
      <c r="E498" s="192" t="n">
        <v>5e-05</v>
      </c>
      <c r="F498" s="66" t="n">
        <v>12430</v>
      </c>
      <c r="G498" s="66">
        <f>ROUND(E498*F498,2)</f>
        <v/>
      </c>
      <c r="H498" s="61">
        <f>G498/G524</f>
        <v/>
      </c>
      <c r="I498" s="180">
        <f>ROUND(F498*Прил.10!$D$12,2)</f>
        <v/>
      </c>
      <c r="J498" s="180">
        <f>ROUND(E498*I498,2)</f>
        <v/>
      </c>
    </row>
    <row r="499" outlineLevel="1" ht="15.6" customFormat="1" customHeight="1" s="122">
      <c r="A499" s="175" t="n">
        <v>471</v>
      </c>
      <c r="B499" s="181" t="inlineStr">
        <is>
          <t>01.3.05.38-0241</t>
        </is>
      </c>
      <c r="C499" s="191" t="inlineStr">
        <is>
          <t>Метилен хлористый технический</t>
        </is>
      </c>
      <c r="D499" s="194" t="inlineStr">
        <is>
          <t>кг</t>
        </is>
      </c>
      <c r="E499" s="192" t="n">
        <v>0.0383195</v>
      </c>
      <c r="F499" s="66" t="n">
        <v>11.8</v>
      </c>
      <c r="G499" s="66">
        <f>ROUND(E499*F499,2)</f>
        <v/>
      </c>
      <c r="H499" s="61">
        <f>G499/G524</f>
        <v/>
      </c>
      <c r="I499" s="180">
        <f>ROUND(F499*Прил.10!$D$12,2)</f>
        <v/>
      </c>
      <c r="J499" s="180">
        <f>ROUND(E499*I499,2)</f>
        <v/>
      </c>
    </row>
    <row r="500" outlineLevel="1" ht="31.15" customFormat="1" customHeight="1" s="122">
      <c r="A500" s="175" t="n">
        <v>472</v>
      </c>
      <c r="B500" s="181" t="inlineStr">
        <is>
          <t>01.2.01.01-0019</t>
        </is>
      </c>
      <c r="C500" s="191" t="inlineStr">
        <is>
          <t>Битумы нефтяные дорожные вязкие БНД 60/90, БНД 90/130</t>
        </is>
      </c>
      <c r="D500" s="194" t="inlineStr">
        <is>
          <t>т</t>
        </is>
      </c>
      <c r="E500" s="192" t="n">
        <v>0.0002436</v>
      </c>
      <c r="F500" s="66" t="n">
        <v>1690</v>
      </c>
      <c r="G500" s="66">
        <f>ROUND(E500*F500,2)</f>
        <v/>
      </c>
      <c r="H500" s="61">
        <f>G500/G524</f>
        <v/>
      </c>
      <c r="I500" s="180">
        <f>ROUND(F500*Прил.10!$D$12,2)</f>
        <v/>
      </c>
      <c r="J500" s="180">
        <f>ROUND(E500*I500,2)</f>
        <v/>
      </c>
    </row>
    <row r="501" outlineLevel="1" ht="31.15" customFormat="1" customHeight="1" s="122">
      <c r="A501" s="175" t="n">
        <v>473</v>
      </c>
      <c r="B501" s="181" t="inlineStr">
        <is>
          <t>25.2.01.01-0014</t>
        </is>
      </c>
      <c r="C501" s="191" t="inlineStr">
        <is>
          <t>Бирки кабельные маркировочные пластмассовые У136</t>
        </is>
      </c>
      <c r="D501" s="194" t="inlineStr">
        <is>
          <t>100 шт</t>
        </is>
      </c>
      <c r="E501" s="192" t="n">
        <v>0.02</v>
      </c>
      <c r="F501" s="66" t="n">
        <v>20</v>
      </c>
      <c r="G501" s="66">
        <f>ROUND(E501*F501,2)</f>
        <v/>
      </c>
      <c r="H501" s="61">
        <f>G501/G524</f>
        <v/>
      </c>
      <c r="I501" s="180">
        <f>ROUND(F501*Прил.10!$D$12,2)</f>
        <v/>
      </c>
      <c r="J501" s="180">
        <f>ROUND(E501*I501,2)</f>
        <v/>
      </c>
    </row>
    <row r="502" outlineLevel="1" ht="15.6" customFormat="1" customHeight="1" s="122">
      <c r="A502" s="175" t="n">
        <v>474</v>
      </c>
      <c r="B502" s="181" t="inlineStr">
        <is>
          <t>20.2.02.02-0011</t>
        </is>
      </c>
      <c r="C502" s="191" t="inlineStr">
        <is>
          <t>Заглушки</t>
        </is>
      </c>
      <c r="D502" s="194" t="inlineStr">
        <is>
          <t>10 шт</t>
        </is>
      </c>
      <c r="E502" s="192" t="n">
        <v>0.02</v>
      </c>
      <c r="F502" s="66" t="n">
        <v>19.9</v>
      </c>
      <c r="G502" s="66">
        <f>ROUND(E502*F502,2)</f>
        <v/>
      </c>
      <c r="H502" s="61">
        <f>G502/G524</f>
        <v/>
      </c>
      <c r="I502" s="180">
        <f>ROUND(F502*Прил.10!$D$12,2)</f>
        <v/>
      </c>
      <c r="J502" s="180">
        <f>ROUND(E502*I502,2)</f>
        <v/>
      </c>
    </row>
    <row r="503" outlineLevel="1" ht="31.15" customFormat="1" customHeight="1" s="122">
      <c r="A503" s="175" t="n">
        <v>475</v>
      </c>
      <c r="B503" s="181" t="inlineStr">
        <is>
          <t>01.7.15.14-0161</t>
        </is>
      </c>
      <c r="C503" s="191" t="inlineStr">
        <is>
          <t>Шурупы с полукруглой головкой 2,5х20 мм</t>
        </is>
      </c>
      <c r="D503" s="194" t="inlineStr">
        <is>
          <t>т</t>
        </is>
      </c>
      <c r="E503" s="192" t="n">
        <v>1.28e-05</v>
      </c>
      <c r="F503" s="66" t="n">
        <v>29800</v>
      </c>
      <c r="G503" s="66">
        <f>ROUND(E503*F503,2)</f>
        <v/>
      </c>
      <c r="H503" s="61">
        <f>G503/G524</f>
        <v/>
      </c>
      <c r="I503" s="180">
        <f>ROUND(F503*Прил.10!$D$12,2)</f>
        <v/>
      </c>
      <c r="J503" s="180">
        <f>ROUND(E503*I503,2)</f>
        <v/>
      </c>
    </row>
    <row r="504" outlineLevel="1" ht="31.15" customFormat="1" customHeight="1" s="122">
      <c r="A504" s="175" t="n">
        <v>476</v>
      </c>
      <c r="B504" s="181" t="inlineStr">
        <is>
          <t>01.7.15.07-0021</t>
        </is>
      </c>
      <c r="C504" s="191" t="inlineStr">
        <is>
          <t>Дюбели распорные полиэтиленовые, размер 6х30 мм</t>
        </is>
      </c>
      <c r="D504" s="194" t="inlineStr">
        <is>
          <t>1000 шт</t>
        </is>
      </c>
      <c r="E504" s="192" t="n">
        <v>0.002</v>
      </c>
      <c r="F504" s="66" t="n">
        <v>160</v>
      </c>
      <c r="G504" s="66">
        <f>ROUND(E504*F504,2)</f>
        <v/>
      </c>
      <c r="H504" s="61">
        <f>G504/G524</f>
        <v/>
      </c>
      <c r="I504" s="180">
        <f>ROUND(F504*Прил.10!$D$12,2)</f>
        <v/>
      </c>
      <c r="J504" s="180">
        <f>ROUND(E504*I504,2)</f>
        <v/>
      </c>
    </row>
    <row r="505" outlineLevel="1" ht="31.15" customFormat="1" customHeight="1" s="122">
      <c r="A505" s="175" t="n">
        <v>477</v>
      </c>
      <c r="B505" s="181" t="inlineStr">
        <is>
          <t>01.7.15.06-0146</t>
        </is>
      </c>
      <c r="C505" s="191" t="inlineStr">
        <is>
          <t>Гвозди толевые круглые, размер 3,0х40 мм</t>
        </is>
      </c>
      <c r="D505" s="194" t="inlineStr">
        <is>
          <t>т</t>
        </is>
      </c>
      <c r="E505" s="192" t="n">
        <v>3.78e-05</v>
      </c>
      <c r="F505" s="66" t="n">
        <v>8475</v>
      </c>
      <c r="G505" s="66">
        <f>ROUND(E505*F505,2)</f>
        <v/>
      </c>
      <c r="H505" s="61">
        <f>G505/G524</f>
        <v/>
      </c>
      <c r="I505" s="180">
        <f>ROUND(F505*Прил.10!$D$12,2)</f>
        <v/>
      </c>
      <c r="J505" s="180">
        <f>ROUND(E505*I505,2)</f>
        <v/>
      </c>
    </row>
    <row r="506" outlineLevel="1" ht="93.59999999999999" customFormat="1" customHeight="1" s="122">
      <c r="A506" s="175" t="n">
        <v>478</v>
      </c>
      <c r="B506" s="181" t="inlineStr">
        <is>
          <t>07.2.07.12-0006</t>
        </is>
      </c>
      <c r="C506" s="191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506" s="194" t="inlineStr">
        <is>
          <t>т</t>
        </is>
      </c>
      <c r="E506" s="192" t="n">
        <v>2.8e-05</v>
      </c>
      <c r="F506" s="66" t="n">
        <v>10045</v>
      </c>
      <c r="G506" s="66">
        <f>ROUND(E506*F506,2)</f>
        <v/>
      </c>
      <c r="H506" s="61">
        <f>G506/G524</f>
        <v/>
      </c>
      <c r="I506" s="180">
        <f>ROUND(F506*Прил.10!$D$12,2)</f>
        <v/>
      </c>
      <c r="J506" s="180">
        <f>ROUND(E506*I506,2)</f>
        <v/>
      </c>
    </row>
    <row r="507" outlineLevel="1" ht="15.6" customFormat="1" customHeight="1" s="122">
      <c r="A507" s="175" t="n">
        <v>479</v>
      </c>
      <c r="B507" s="181" t="inlineStr">
        <is>
          <t>12.1.02.06-0042</t>
        </is>
      </c>
      <c r="C507" s="191" t="inlineStr">
        <is>
          <t>Рубероид кровельный РПП-300</t>
        </is>
      </c>
      <c r="D507" s="194" t="inlineStr">
        <is>
          <t>м2</t>
        </is>
      </c>
      <c r="E507" s="192" t="n">
        <v>0.038116</v>
      </c>
      <c r="F507" s="66" t="n">
        <v>6.78</v>
      </c>
      <c r="G507" s="66">
        <f>ROUND(E507*F507,2)</f>
        <v/>
      </c>
      <c r="H507" s="61">
        <f>G507/G524</f>
        <v/>
      </c>
      <c r="I507" s="180">
        <f>ROUND(F507*Прил.10!$D$12,2)</f>
        <v/>
      </c>
      <c r="J507" s="180">
        <f>ROUND(E507*I507,2)</f>
        <v/>
      </c>
    </row>
    <row r="508" outlineLevel="1" ht="46.9" customFormat="1" customHeight="1" s="122">
      <c r="A508" s="175" t="n">
        <v>480</v>
      </c>
      <c r="B508" s="181" t="inlineStr">
        <is>
          <t>11.1.03.06-0092</t>
        </is>
      </c>
      <c r="C508" s="191" t="inlineStr">
        <is>
          <t>Доска обрезная, хвойных пород, ширина 75-150 мм, толщина 32-40 мм, длина 4-6,5 м, сорт IV</t>
        </is>
      </c>
      <c r="D508" s="194" t="inlineStr">
        <is>
          <t>м3</t>
        </is>
      </c>
      <c r="E508" s="192" t="n">
        <v>0.0002328</v>
      </c>
      <c r="F508" s="66" t="n">
        <v>1010</v>
      </c>
      <c r="G508" s="66">
        <f>ROUND(E508*F508,2)</f>
        <v/>
      </c>
      <c r="H508" s="61">
        <f>G508/G524</f>
        <v/>
      </c>
      <c r="I508" s="180">
        <f>ROUND(F508*Прил.10!$D$12,2)</f>
        <v/>
      </c>
      <c r="J508" s="180">
        <f>ROUND(E508*I508,2)</f>
        <v/>
      </c>
    </row>
    <row r="509" outlineLevel="1" ht="15.6" customFormat="1" customHeight="1" s="122">
      <c r="A509" s="175" t="n">
        <v>481</v>
      </c>
      <c r="B509" s="181" t="inlineStr">
        <is>
          <t>14.5.05.02-0001</t>
        </is>
      </c>
      <c r="C509" s="191" t="inlineStr">
        <is>
          <t>Олифа натуральная</t>
        </is>
      </c>
      <c r="D509" s="194" t="inlineStr">
        <is>
          <t>кг</t>
        </is>
      </c>
      <c r="E509" s="192" t="n">
        <v>0.007</v>
      </c>
      <c r="F509" s="66" t="n">
        <v>32.6</v>
      </c>
      <c r="G509" s="66">
        <f>ROUND(E509*F509,2)</f>
        <v/>
      </c>
      <c r="H509" s="61">
        <f>G509/G524</f>
        <v/>
      </c>
      <c r="I509" s="180">
        <f>ROUND(F509*Прил.10!$D$12,2)</f>
        <v/>
      </c>
      <c r="J509" s="180">
        <f>ROUND(E509*I509,2)</f>
        <v/>
      </c>
    </row>
    <row r="510" outlineLevel="1" ht="46.9" customFormat="1" customHeight="1" s="122">
      <c r="A510" s="175" t="n">
        <v>482</v>
      </c>
      <c r="B510" s="181" t="inlineStr">
        <is>
          <t>24.3.01.02-1004</t>
        </is>
      </c>
      <c r="C510" s="191" t="inlineStr">
        <is>
          <t>Кольца резиновые уплотнительные для ПВХ труб канализации, диаметр 50 мм</t>
        </is>
      </c>
      <c r="D510" s="194" t="inlineStr">
        <is>
          <t>шт</t>
        </is>
      </c>
      <c r="E510" s="192" t="n">
        <v>1</v>
      </c>
      <c r="F510" s="66" t="n">
        <v>0.22</v>
      </c>
      <c r="G510" s="66">
        <f>ROUND(E510*F510,2)</f>
        <v/>
      </c>
      <c r="H510" s="61">
        <f>G510/G524</f>
        <v/>
      </c>
      <c r="I510" s="180">
        <f>ROUND(F510*Прил.10!$D$12,2)</f>
        <v/>
      </c>
      <c r="J510" s="180">
        <f>ROUND(E510*I510,2)</f>
        <v/>
      </c>
    </row>
    <row r="511" outlineLevel="1" ht="15.6" customFormat="1" customHeight="1" s="122">
      <c r="A511" s="175" t="n">
        <v>483</v>
      </c>
      <c r="B511" s="181" t="inlineStr">
        <is>
          <t>14.1.02.01-0002</t>
        </is>
      </c>
      <c r="C511" s="191" t="inlineStr">
        <is>
          <t>Клей БМК-5к</t>
        </is>
      </c>
      <c r="D511" s="194" t="inlineStr">
        <is>
          <t>кг</t>
        </is>
      </c>
      <c r="E511" s="192" t="n">
        <v>0.008</v>
      </c>
      <c r="F511" s="66" t="n">
        <v>25.8</v>
      </c>
      <c r="G511" s="66">
        <f>ROUND(E511*F511,2)</f>
        <v/>
      </c>
      <c r="H511" s="61">
        <f>G511/G524</f>
        <v/>
      </c>
      <c r="I511" s="180">
        <f>ROUND(F511*Прил.10!$D$12,2)</f>
        <v/>
      </c>
      <c r="J511" s="180">
        <f>ROUND(E511*I511,2)</f>
        <v/>
      </c>
    </row>
    <row r="512" outlineLevel="1" ht="31.15" customFormat="1" customHeight="1" s="122">
      <c r="A512" s="175" t="n">
        <v>484</v>
      </c>
      <c r="B512" s="181" t="inlineStr">
        <is>
          <t>01.7.15.14-1024</t>
        </is>
      </c>
      <c r="C512" s="191" t="inlineStr">
        <is>
          <t>Шурупы с потайной головкой, оцинкованные, длина 13-20 мм</t>
        </is>
      </c>
      <c r="D512" s="194" t="inlineStr">
        <is>
          <t>т</t>
        </is>
      </c>
      <c r="E512" s="192" t="n">
        <v>1e-05</v>
      </c>
      <c r="F512" s="66" t="n">
        <v>20974.37</v>
      </c>
      <c r="G512" s="66">
        <f>ROUND(E512*F512,2)</f>
        <v/>
      </c>
      <c r="H512" s="61">
        <f>G512/G524</f>
        <v/>
      </c>
      <c r="I512" s="180">
        <f>ROUND(F512*Прил.10!$D$12,2)</f>
        <v/>
      </c>
      <c r="J512" s="180">
        <f>ROUND(E512*I512,2)</f>
        <v/>
      </c>
    </row>
    <row r="513" outlineLevel="1" ht="15.6" customFormat="1" customHeight="1" s="122">
      <c r="A513" s="175" t="n">
        <v>485</v>
      </c>
      <c r="B513" s="181" t="inlineStr">
        <is>
          <t>01.7.03.04-0001</t>
        </is>
      </c>
      <c r="C513" s="191" t="inlineStr">
        <is>
          <t>Электроэнергия</t>
        </is>
      </c>
      <c r="D513" s="194" t="inlineStr">
        <is>
          <t>кВт-ч</t>
        </is>
      </c>
      <c r="E513" s="192" t="n">
        <v>0.5129</v>
      </c>
      <c r="F513" s="66" t="n">
        <v>0.4</v>
      </c>
      <c r="G513" s="66">
        <f>ROUND(E513*F513,2)</f>
        <v/>
      </c>
      <c r="H513" s="61">
        <f>G513/G524</f>
        <v/>
      </c>
      <c r="I513" s="180">
        <f>ROUND(F513*Прил.10!$D$12,2)</f>
        <v/>
      </c>
      <c r="J513" s="180">
        <f>ROUND(E513*I513,2)</f>
        <v/>
      </c>
    </row>
    <row r="514" outlineLevel="1" ht="31.15" customFormat="1" customHeight="1" s="122">
      <c r="A514" s="175" t="n">
        <v>486</v>
      </c>
      <c r="B514" s="181" t="inlineStr">
        <is>
          <t>01.7.15.14-0166</t>
        </is>
      </c>
      <c r="C514" s="191" t="inlineStr">
        <is>
          <t>Шурупы с полукруглой головкой 5х35 мм</t>
        </is>
      </c>
      <c r="D514" s="194" t="inlineStr">
        <is>
          <t>т</t>
        </is>
      </c>
      <c r="E514" s="192" t="n">
        <v>1e-05</v>
      </c>
      <c r="F514" s="66" t="n">
        <v>12430</v>
      </c>
      <c r="G514" s="66">
        <f>ROUND(E514*F514,2)</f>
        <v/>
      </c>
      <c r="H514" s="61">
        <f>G514/G524</f>
        <v/>
      </c>
      <c r="I514" s="180">
        <f>ROUND(F514*Прил.10!$D$12,2)</f>
        <v/>
      </c>
      <c r="J514" s="180">
        <f>ROUND(E514*I514,2)</f>
        <v/>
      </c>
    </row>
    <row r="515" outlineLevel="1" ht="31.15" customFormat="1" customHeight="1" s="122">
      <c r="A515" s="175" t="n">
        <v>487</v>
      </c>
      <c r="B515" s="181" t="inlineStr">
        <is>
          <t>01.7.11.07-0054</t>
        </is>
      </c>
      <c r="C515" s="191" t="inlineStr">
        <is>
          <t>Электроды сварочные Э42, диаметр 6 мм</t>
        </is>
      </c>
      <c r="D515" s="194" t="inlineStr">
        <is>
          <t>т</t>
        </is>
      </c>
      <c r="E515" s="192" t="n">
        <v>1.2e-05</v>
      </c>
      <c r="F515" s="66" t="n">
        <v>9424</v>
      </c>
      <c r="G515" s="66">
        <f>ROUND(E515*F515,2)</f>
        <v/>
      </c>
      <c r="H515" s="61">
        <f>G515/G524</f>
        <v/>
      </c>
      <c r="I515" s="180">
        <f>ROUND(F515*Прил.10!$D$12,2)</f>
        <v/>
      </c>
      <c r="J515" s="180">
        <f>ROUND(E515*I515,2)</f>
        <v/>
      </c>
    </row>
    <row r="516" outlineLevel="1" ht="31.15" customFormat="1" customHeight="1" s="122">
      <c r="A516" s="175" t="n">
        <v>488</v>
      </c>
      <c r="B516" s="181" t="inlineStr">
        <is>
          <t>14.4.02.04-0006</t>
        </is>
      </c>
      <c r="C516" s="191" t="inlineStr">
        <is>
          <t>Краска для наружных работ, коричневая</t>
        </is>
      </c>
      <c r="D516" s="194" t="inlineStr">
        <is>
          <t>т</t>
        </is>
      </c>
      <c r="E516" s="192" t="n">
        <v>4e-06</v>
      </c>
      <c r="F516" s="66" t="n">
        <v>17796.96</v>
      </c>
      <c r="G516" s="66">
        <f>ROUND(E516*F516,2)</f>
        <v/>
      </c>
      <c r="H516" s="61">
        <f>G516/G524</f>
        <v/>
      </c>
      <c r="I516" s="180">
        <f>ROUND(F516*Прил.10!$D$12,2)</f>
        <v/>
      </c>
      <c r="J516" s="180">
        <f>ROUND(E516*I516,2)</f>
        <v/>
      </c>
    </row>
    <row r="517" outlineLevel="1" ht="46.9" customFormat="1" customHeight="1" s="122">
      <c r="A517" s="175" t="n">
        <v>489</v>
      </c>
      <c r="B517" s="181" t="inlineStr">
        <is>
          <t>ОП ФЕР12- 1% от ОТ</t>
        </is>
      </c>
      <c r="C517" s="191" t="inlineStr">
        <is>
          <t>Затраты на электроэнергию, потребляемую ручным инструментом - 1%</t>
        </is>
      </c>
      <c r="D517" s="194" t="inlineStr">
        <is>
          <t>руб.</t>
        </is>
      </c>
      <c r="E517" s="192" t="n">
        <v>2.6314558</v>
      </c>
      <c r="F517" s="66" t="n"/>
      <c r="G517" s="193">
        <f>ROUND(E517*F517,2)</f>
        <v/>
      </c>
      <c r="H517" s="61">
        <f>G517/G524</f>
        <v/>
      </c>
      <c r="I517" s="180">
        <f>ROUND(F517*Прил.10!$D$12,2)</f>
        <v/>
      </c>
      <c r="J517" s="180">
        <f>ROUND(E517*I517,2)</f>
        <v/>
      </c>
    </row>
    <row r="518" outlineLevel="1" ht="46.9" customFormat="1" customHeight="1" s="122">
      <c r="A518" s="175" t="n">
        <v>490</v>
      </c>
      <c r="B518" s="181" t="inlineStr">
        <is>
          <t>ОП ФЕР 46- 2% от ОТ</t>
        </is>
      </c>
      <c r="C518" s="191" t="inlineStr">
        <is>
          <t>Затраты на электроэнергию, потребляемую ручным инструментом - 2%</t>
        </is>
      </c>
      <c r="D518" s="194" t="inlineStr">
        <is>
          <t>руб.</t>
        </is>
      </c>
      <c r="E518" s="192" t="n">
        <v>0.533736</v>
      </c>
      <c r="F518" s="66" t="n"/>
      <c r="G518" s="193">
        <f>ROUND(E518*F518,2)</f>
        <v/>
      </c>
      <c r="H518" s="61">
        <f>G518/G524</f>
        <v/>
      </c>
      <c r="I518" s="180">
        <f>ROUND(F518*Прил.10!$D$12,2)</f>
        <v/>
      </c>
      <c r="J518" s="180">
        <f>ROUND(E518*I518,2)</f>
        <v/>
      </c>
    </row>
    <row r="519" outlineLevel="1" ht="46.9" customFormat="1" customHeight="1" s="122">
      <c r="A519" s="175" t="n">
        <v>491</v>
      </c>
      <c r="B519" s="181" t="inlineStr">
        <is>
          <t>ОП ФЕР 20- 1% от ОТ</t>
        </is>
      </c>
      <c r="C519" s="191" t="inlineStr">
        <is>
          <t>Затраты на электроэнергию, потребляемую ручным инструментом - 1%</t>
        </is>
      </c>
      <c r="D519" s="194" t="inlineStr">
        <is>
          <t>руб.</t>
        </is>
      </c>
      <c r="E519" s="192" t="n">
        <v>0.576</v>
      </c>
      <c r="F519" s="66" t="n"/>
      <c r="G519" s="193">
        <f>ROUND(E519*F519,2)</f>
        <v/>
      </c>
      <c r="H519" s="61">
        <f>G519/G524</f>
        <v/>
      </c>
      <c r="I519" s="180">
        <f>ROUND(F519*Прил.10!$D$12,2)</f>
        <v/>
      </c>
      <c r="J519" s="180">
        <f>ROUND(E519*I519,2)</f>
        <v/>
      </c>
    </row>
    <row r="520" outlineLevel="1" ht="46.9" customFormat="1" customHeight="1" s="122">
      <c r="A520" s="175" t="n">
        <v>492</v>
      </c>
      <c r="B520" s="181" t="inlineStr">
        <is>
          <t>ОП ФЕР 12- 1% от ОТ</t>
        </is>
      </c>
      <c r="C520" s="191" t="inlineStr">
        <is>
          <t>Затраты на электроэнергию, потребляемую ручным инструментом - 1%</t>
        </is>
      </c>
      <c r="D520" s="194" t="inlineStr">
        <is>
          <t>руб.</t>
        </is>
      </c>
      <c r="E520" s="192" t="n">
        <v>0.119568</v>
      </c>
      <c r="F520" s="66" t="n"/>
      <c r="G520" s="193">
        <f>ROUND(E520*F520,2)</f>
        <v/>
      </c>
      <c r="H520" s="61">
        <f>G520/G524</f>
        <v/>
      </c>
      <c r="I520" s="180">
        <f>ROUND(F520*Прил.10!$D$12,2)</f>
        <v/>
      </c>
      <c r="J520" s="180">
        <f>ROUND(E520*I520,2)</f>
        <v/>
      </c>
    </row>
    <row r="521" outlineLevel="1" ht="15.6" customFormat="1" customHeight="1" s="122">
      <c r="A521" s="175" t="n">
        <v>493</v>
      </c>
      <c r="B521" s="181" t="inlineStr">
        <is>
          <t>999-0005</t>
        </is>
      </c>
      <c r="C521" s="191" t="inlineStr">
        <is>
          <t>Масса</t>
        </is>
      </c>
      <c r="D521" s="194" t="inlineStr">
        <is>
          <t>т</t>
        </is>
      </c>
      <c r="E521" s="192" t="n">
        <v>0.0847</v>
      </c>
      <c r="F521" s="66" t="n"/>
      <c r="G521" s="193">
        <f>ROUND(E521*F521,2)</f>
        <v/>
      </c>
      <c r="H521" s="61">
        <f>G521/G524</f>
        <v/>
      </c>
      <c r="I521" s="180">
        <f>ROUND(F521*Прил.10!$D$12,2)</f>
        <v/>
      </c>
      <c r="J521" s="180">
        <f>ROUND(E521*I521,2)</f>
        <v/>
      </c>
    </row>
    <row r="522" outlineLevel="1" ht="31.15" customFormat="1" customHeight="1" s="122">
      <c r="A522" s="175" t="n">
        <v>494</v>
      </c>
      <c r="B522" s="181" t="inlineStr">
        <is>
          <t>03.1.02.03-0015</t>
        </is>
      </c>
      <c r="C522" s="191" t="inlineStr">
        <is>
          <t>Известь строительная негашеная хлорная, марка А</t>
        </is>
      </c>
      <c r="D522" s="194" t="inlineStr">
        <is>
          <t>кг</t>
        </is>
      </c>
      <c r="E522" s="192" t="n">
        <v>0.0003379</v>
      </c>
      <c r="F522" s="66" t="n">
        <v>2.15</v>
      </c>
      <c r="G522" s="193">
        <f>ROUND(E522*F522,2)</f>
        <v/>
      </c>
      <c r="H522" s="61">
        <f>G522/G524</f>
        <v/>
      </c>
      <c r="I522" s="180">
        <f>ROUND(F522*Прил.10!$D$12,2)</f>
        <v/>
      </c>
      <c r="J522" s="180">
        <f>ROUND(E522*I522,2)</f>
        <v/>
      </c>
    </row>
    <row r="523" ht="15.6" customFormat="1" customHeight="1" s="122">
      <c r="A523" s="175" t="n"/>
      <c r="B523" s="175" t="inlineStr">
        <is>
          <t>Итого прочие Материалы</t>
        </is>
      </c>
      <c r="C523" s="199" t="n"/>
      <c r="D523" s="199" t="n"/>
      <c r="E523" s="199" t="n"/>
      <c r="F523" s="200" t="n"/>
      <c r="G523" s="180">
        <f>SUM(G153:G522)</f>
        <v/>
      </c>
      <c r="H523" s="61">
        <f>SUM(H153:H522)</f>
        <v/>
      </c>
      <c r="I523" s="180" t="n"/>
      <c r="J523" s="180">
        <f>SUM(J153:J522)</f>
        <v/>
      </c>
    </row>
    <row r="524" ht="15.6" customFormat="1" customHeight="1" s="122">
      <c r="A524" s="175" t="n"/>
      <c r="B524" s="175" t="inlineStr">
        <is>
          <t>Итого по разделу "Материалы"</t>
        </is>
      </c>
      <c r="C524" s="199" t="n"/>
      <c r="D524" s="199" t="n"/>
      <c r="E524" s="199" t="n"/>
      <c r="F524" s="200" t="n"/>
      <c r="G524" s="180">
        <f>G152+G523</f>
        <v/>
      </c>
      <c r="H524" s="61">
        <f>H152+H523</f>
        <v/>
      </c>
      <c r="I524" s="180" t="n"/>
      <c r="J524" s="180">
        <f>J152+J523</f>
        <v/>
      </c>
    </row>
    <row r="525" ht="15.6" customFormat="1" customHeight="1" s="122">
      <c r="A525" s="176" t="n"/>
      <c r="B525" s="194" t="n"/>
      <c r="C525" s="191" t="inlineStr">
        <is>
          <t>ИТОГО ПО РМ</t>
        </is>
      </c>
      <c r="D525" s="194" t="n"/>
      <c r="E525" s="194" t="n"/>
      <c r="F525" s="193" t="n"/>
      <c r="G525" s="193">
        <f>+G14+G85+G524</f>
        <v/>
      </c>
      <c r="H525" s="79" t="n"/>
      <c r="I525" s="180" t="n"/>
      <c r="J525" s="193">
        <f>+J14+J85+J524</f>
        <v/>
      </c>
    </row>
    <row r="526" ht="15.6" customFormat="1" customHeight="1" s="122">
      <c r="A526" s="176" t="n"/>
      <c r="B526" s="194" t="n"/>
      <c r="C526" s="191" t="inlineStr">
        <is>
          <t>Накладные расходы</t>
        </is>
      </c>
      <c r="D526" s="81" t="n">
        <v>0.994972485587</v>
      </c>
      <c r="E526" s="194" t="n"/>
      <c r="F526" s="193" t="n"/>
      <c r="G526" s="193">
        <f>(G14+G16)*D526</f>
        <v/>
      </c>
      <c r="H526" s="79" t="n"/>
      <c r="I526" s="180" t="n"/>
      <c r="J526" s="180">
        <f>(J14+J16)*D526</f>
        <v/>
      </c>
    </row>
    <row r="527" ht="15.6" customFormat="1" customHeight="1" s="122">
      <c r="A527" s="176" t="n"/>
      <c r="B527" s="194" t="n"/>
      <c r="C527" s="191" t="inlineStr">
        <is>
          <t>Сметная прибыль</t>
        </is>
      </c>
      <c r="D527" s="81" t="n">
        <v>0.57385257444183</v>
      </c>
      <c r="E527" s="194" t="n"/>
      <c r="F527" s="193" t="n"/>
      <c r="G527" s="193">
        <f>(G14+G16)*D527</f>
        <v/>
      </c>
      <c r="H527" s="79" t="n"/>
      <c r="I527" s="180" t="n"/>
      <c r="J527" s="180">
        <f>(J14+J16)*D527</f>
        <v/>
      </c>
    </row>
    <row r="528" ht="15.6" customFormat="1" customHeight="1" s="122">
      <c r="A528" s="176" t="n"/>
      <c r="B528" s="194" t="n"/>
      <c r="C528" s="191" t="inlineStr">
        <is>
          <t>Итого СМР (с НР и СП)</t>
        </is>
      </c>
      <c r="D528" s="194" t="n"/>
      <c r="E528" s="194" t="n"/>
      <c r="F528" s="193" t="n"/>
      <c r="G528" s="193">
        <f>G525+G526+G527</f>
        <v/>
      </c>
      <c r="H528" s="79" t="n"/>
      <c r="I528" s="180" t="n"/>
      <c r="J528" s="193">
        <f>J525+J526+J527</f>
        <v/>
      </c>
    </row>
    <row r="529" ht="15.6" customFormat="1" customHeight="1" s="122">
      <c r="A529" s="176" t="n"/>
      <c r="B529" s="194" t="n"/>
      <c r="C529" s="191" t="inlineStr">
        <is>
          <t>ВСЕГО СМР + ОБОРУДОВАНИЕ</t>
        </is>
      </c>
      <c r="D529" s="194" t="n"/>
      <c r="E529" s="194" t="n"/>
      <c r="F529" s="193" t="n"/>
      <c r="G529" s="193">
        <f>G105+G528</f>
        <v/>
      </c>
      <c r="H529" s="79" t="n"/>
      <c r="I529" s="180" t="n"/>
      <c r="J529" s="180">
        <f>J105+J528</f>
        <v/>
      </c>
    </row>
    <row r="530" ht="15.6" customFormat="1" customHeight="1" s="122">
      <c r="A530" s="176" t="n"/>
      <c r="B530" s="194" t="n"/>
      <c r="C530" s="191" t="inlineStr">
        <is>
          <t>ИТОГО ПОКАЗАТЕЛЬ НА ЕД. ИЗМ.</t>
        </is>
      </c>
      <c r="D530" s="194" t="inlineStr">
        <is>
          <t>ед.</t>
        </is>
      </c>
      <c r="E530" s="194" t="n">
        <v>1</v>
      </c>
      <c r="F530" s="193" t="n"/>
      <c r="G530" s="193">
        <f>G529/E530</f>
        <v/>
      </c>
      <c r="H530" s="79" t="n"/>
      <c r="I530" s="180" t="n"/>
      <c r="J530" s="193">
        <f>J529/E530</f>
        <v/>
      </c>
    </row>
    <row r="531" ht="15.6" customFormat="1" customHeight="1" s="122">
      <c r="E531" s="122" t="n"/>
      <c r="F531" s="113" t="n"/>
      <c r="G531" s="113" t="n"/>
      <c r="I531" s="113" t="n"/>
      <c r="J531" s="113" t="n"/>
    </row>
    <row r="532" ht="15.6" customFormat="1" customHeight="1" s="122">
      <c r="E532" s="122" t="n"/>
      <c r="F532" s="113" t="n"/>
      <c r="G532" s="113" t="n"/>
      <c r="I532" s="113" t="n"/>
      <c r="J532" s="113" t="n"/>
    </row>
    <row r="533" ht="15.6" customFormat="1" customHeight="1" s="122">
      <c r="B533" s="128" t="inlineStr">
        <is>
          <t>Составил ____________________________ М.С. Колотиевская</t>
        </is>
      </c>
    </row>
    <row r="534" ht="15.6" customFormat="1" customHeight="1" s="122">
      <c r="B534" s="128" t="inlineStr">
        <is>
          <t xml:space="preserve">(должность, подпись, инициалы, фамилия) </t>
        </is>
      </c>
    </row>
    <row r="535" ht="15.6" customFormat="1" customHeight="1" s="122">
      <c r="B535" s="128" t="n"/>
    </row>
    <row r="536" ht="15.6" customFormat="1" customHeight="1" s="122">
      <c r="B536" s="128" t="inlineStr">
        <is>
          <t>Проверил ____________________________ М.С. Колотиевская</t>
        </is>
      </c>
    </row>
    <row r="537" ht="15.6" customFormat="1" customHeight="1" s="122">
      <c r="B537" s="179" t="inlineStr">
        <is>
          <t>(должность, подпись, инициалы, фамилия)</t>
        </is>
      </c>
      <c r="C537" s="179" t="n"/>
    </row>
  </sheetData>
  <mergeCells count="27">
    <mergeCell ref="H9:H10"/>
    <mergeCell ref="B15:H15"/>
    <mergeCell ref="H2:J2"/>
    <mergeCell ref="C9:C10"/>
    <mergeCell ref="B87:J87"/>
    <mergeCell ref="E9:E10"/>
    <mergeCell ref="B152:F152"/>
    <mergeCell ref="B524:F524"/>
    <mergeCell ref="B523:F523"/>
    <mergeCell ref="B9:B10"/>
    <mergeCell ref="D9:D10"/>
    <mergeCell ref="B18:H18"/>
    <mergeCell ref="B12:H12"/>
    <mergeCell ref="D6:J6"/>
    <mergeCell ref="B84:F84"/>
    <mergeCell ref="F9:G9"/>
    <mergeCell ref="B107:H107"/>
    <mergeCell ref="B30:F30"/>
    <mergeCell ref="A4:H4"/>
    <mergeCell ref="B17:H17"/>
    <mergeCell ref="A9:A10"/>
    <mergeCell ref="A6:C6"/>
    <mergeCell ref="B85:F85"/>
    <mergeCell ref="A7:C7"/>
    <mergeCell ref="I9:J9"/>
    <mergeCell ref="B108:H108"/>
    <mergeCell ref="B86:J86"/>
  </mergeCells>
  <conditionalFormatting sqref="E13:E537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4"/>
  <sheetViews>
    <sheetView view="pageBreakPreview" topLeftCell="A19" zoomScale="60" zoomScaleNormal="100" workbookViewId="0">
      <selection activeCell="E28" sqref="E28"/>
    </sheetView>
  </sheetViews>
  <sheetFormatPr baseColWidth="8" defaultColWidth="9.140625" defaultRowHeight="15"/>
  <cols>
    <col width="5.7109375" customWidth="1" style="97" min="1" max="1"/>
    <col width="14.85546875" customWidth="1" style="97" min="2" max="2"/>
    <col width="39.140625" customWidth="1" style="97" min="3" max="3"/>
    <col width="8.28515625" customWidth="1" style="97" min="4" max="4"/>
    <col width="13.5703125" customWidth="1" style="97" min="5" max="5"/>
    <col width="12.42578125" customWidth="1" style="97" min="6" max="6"/>
    <col width="14.140625" customWidth="1" style="97" min="7" max="7"/>
    <col width="9.140625" customWidth="1" style="97" min="8" max="8"/>
  </cols>
  <sheetData>
    <row r="1" ht="15.6" customHeight="1" s="97">
      <c r="A1" s="186" t="inlineStr">
        <is>
          <t>Приложение №6</t>
        </is>
      </c>
    </row>
    <row r="2" ht="21.75" customHeight="1" s="97">
      <c r="A2" s="186" t="n"/>
      <c r="B2" s="186" t="n"/>
      <c r="C2" s="186" t="n"/>
      <c r="D2" s="186" t="n"/>
      <c r="E2" s="186" t="n"/>
      <c r="F2" s="186" t="n"/>
      <c r="G2" s="186" t="n"/>
    </row>
    <row r="3" ht="15.6" customHeight="1" s="97">
      <c r="A3" s="161" t="inlineStr">
        <is>
          <t>Расчет стоимости оборудования</t>
        </is>
      </c>
    </row>
    <row r="4" ht="25.5" customHeight="1" s="97">
      <c r="A4" s="187">
        <f>'Прил.5 Расчет СМР и ОБ'!$A$6&amp;'Прил.5 Расчет СМР и ОБ'!$D$6</f>
        <v/>
      </c>
    </row>
    <row r="5" ht="15.6" customHeight="1" s="97">
      <c r="A5" s="122" t="n"/>
      <c r="B5" s="122" t="n"/>
      <c r="C5" s="122" t="n"/>
      <c r="D5" s="122" t="n"/>
      <c r="E5" s="122" t="n"/>
      <c r="F5" s="122" t="n"/>
      <c r="G5" s="122" t="n"/>
    </row>
    <row r="6" ht="30" customFormat="1" customHeight="1" s="122">
      <c r="A6" s="194" t="inlineStr">
        <is>
          <t>№ пп.</t>
        </is>
      </c>
      <c r="B6" s="194" t="inlineStr">
        <is>
          <t>Код ресурса</t>
        </is>
      </c>
      <c r="C6" s="194" t="inlineStr">
        <is>
          <t>Наименование</t>
        </is>
      </c>
      <c r="D6" s="194" t="inlineStr">
        <is>
          <t>Ед. изм.</t>
        </is>
      </c>
      <c r="E6" s="168" t="inlineStr">
        <is>
          <t>Кол-во единиц по проектным данным</t>
        </is>
      </c>
      <c r="F6" s="194" t="inlineStr">
        <is>
          <t>Сметная стоимость в ценах на 01.01.2000 (руб.)</t>
        </is>
      </c>
      <c r="G6" s="200" t="n"/>
    </row>
    <row r="7" ht="15.6" customFormat="1" customHeight="1" s="122">
      <c r="A7" s="202" t="n"/>
      <c r="B7" s="202" t="n"/>
      <c r="C7" s="202" t="n"/>
      <c r="D7" s="202" t="n"/>
      <c r="E7" s="202" t="n"/>
      <c r="F7" s="168" t="inlineStr">
        <is>
          <t>на ед. изм.</t>
        </is>
      </c>
      <c r="G7" s="168" t="inlineStr">
        <is>
          <t>общая</t>
        </is>
      </c>
    </row>
    <row r="8" ht="15.6" customFormat="1" customHeight="1" s="122">
      <c r="A8" s="168" t="n">
        <v>1</v>
      </c>
      <c r="B8" s="168" t="n">
        <v>2</v>
      </c>
      <c r="C8" s="168" t="n">
        <v>3</v>
      </c>
      <c r="D8" s="168" t="n">
        <v>4</v>
      </c>
      <c r="E8" s="168" t="n">
        <v>5</v>
      </c>
      <c r="F8" s="168" t="n">
        <v>6</v>
      </c>
      <c r="G8" s="168" t="n">
        <v>7</v>
      </c>
    </row>
    <row r="9" ht="15.6" customFormat="1" customHeight="1" s="122">
      <c r="A9" s="176" t="n"/>
      <c r="B9" s="191" t="inlineStr">
        <is>
          <t>ИНЖЕНЕРНОЕ ОБОРУДОВАНИЕ</t>
        </is>
      </c>
      <c r="C9" s="199" t="n"/>
      <c r="D9" s="199" t="n"/>
      <c r="E9" s="199" t="n"/>
      <c r="F9" s="199" t="n"/>
      <c r="G9" s="200" t="n"/>
    </row>
    <row r="10" ht="31.15" customFormat="1" customHeight="1" s="122">
      <c r="A10" s="194" t="n"/>
      <c r="B10" s="89" t="n"/>
      <c r="C10" s="191" t="inlineStr">
        <is>
          <t>ИТОГО ИНЖЕНЕРНОЕ ОБОРУДОВАНИЕ</t>
        </is>
      </c>
      <c r="D10" s="89" t="n"/>
      <c r="E10" s="93" t="n"/>
      <c r="F10" s="193" t="n"/>
      <c r="G10" s="193" t="n">
        <v>0</v>
      </c>
    </row>
    <row r="11" ht="15.6" customFormat="1" customHeight="1" s="122">
      <c r="A11" s="194" t="n"/>
      <c r="B11" s="191" t="inlineStr">
        <is>
          <t>ТЕХНОЛОГИЧЕСКОЕ ОБОРУДОВАНИЕ</t>
        </is>
      </c>
      <c r="C11" s="199" t="n"/>
      <c r="D11" s="199" t="n"/>
      <c r="E11" s="199" t="n"/>
      <c r="F11" s="199" t="n"/>
      <c r="G11" s="200" t="n"/>
    </row>
    <row r="12" ht="93.59999999999999" customFormat="1" customHeight="1" s="122">
      <c r="A12" s="194" t="n">
        <v>1</v>
      </c>
      <c r="B12" s="181">
        <f>'Прил.5 Расчет СМР и ОБ'!$B88</f>
        <v/>
      </c>
      <c r="C12" s="191">
        <f>'Прил.5 Расчет СМР и ОБ'!$C88</f>
        <v/>
      </c>
      <c r="D12" s="194">
        <f>'Прил.5 Расчет СМР и ОБ'!$D88</f>
        <v/>
      </c>
      <c r="E12" s="192">
        <f>'Прил.5 Расчет СМР и ОБ'!$E88</f>
        <v/>
      </c>
      <c r="F12" s="193">
        <f>'Прил.5 Расчет СМР и ОБ'!$F88</f>
        <v/>
      </c>
      <c r="G12" s="66">
        <f>E12*F12</f>
        <v/>
      </c>
    </row>
    <row r="13" ht="78" customFormat="1" customHeight="1" s="122">
      <c r="A13" s="194" t="n">
        <v>2</v>
      </c>
      <c r="B13" s="181">
        <f>'Прил.5 Расчет СМР и ОБ'!$B89</f>
        <v/>
      </c>
      <c r="C13" s="191">
        <f>'Прил.5 Расчет СМР и ОБ'!$C89</f>
        <v/>
      </c>
      <c r="D13" s="194">
        <f>'Прил.5 Расчет СМР и ОБ'!$D89</f>
        <v/>
      </c>
      <c r="E13" s="192">
        <f>'Прил.5 Расчет СМР и ОБ'!$E89</f>
        <v/>
      </c>
      <c r="F13" s="193">
        <f>'Прил.5 Расчет СМР и ОБ'!$F89</f>
        <v/>
      </c>
      <c r="G13" s="66">
        <f>E13*F13</f>
        <v/>
      </c>
    </row>
    <row r="14" ht="78" customFormat="1" customHeight="1" s="122">
      <c r="A14" s="194" t="n">
        <v>3</v>
      </c>
      <c r="B14" s="181">
        <f>'Прил.5 Расчет СМР и ОБ'!$B90</f>
        <v/>
      </c>
      <c r="C14" s="191">
        <f>'Прил.5 Расчет СМР и ОБ'!$C90</f>
        <v/>
      </c>
      <c r="D14" s="194">
        <f>'Прил.5 Расчет СМР и ОБ'!$D90</f>
        <v/>
      </c>
      <c r="E14" s="192">
        <f>'Прил.5 Расчет СМР и ОБ'!$E90</f>
        <v/>
      </c>
      <c r="F14" s="193">
        <f>'Прил.5 Расчет СМР и ОБ'!$F90</f>
        <v/>
      </c>
      <c r="G14" s="66">
        <f>E14*F14</f>
        <v/>
      </c>
    </row>
    <row r="15" ht="78" customFormat="1" customHeight="1" s="122">
      <c r="A15" s="194" t="n">
        <v>4</v>
      </c>
      <c r="B15" s="181">
        <f>'Прил.5 Расчет СМР и ОБ'!$B91</f>
        <v/>
      </c>
      <c r="C15" s="191">
        <f>'Прил.5 Расчет СМР и ОБ'!$C91</f>
        <v/>
      </c>
      <c r="D15" s="194">
        <f>'Прил.5 Расчет СМР и ОБ'!$D91</f>
        <v/>
      </c>
      <c r="E15" s="192">
        <f>'Прил.5 Расчет СМР и ОБ'!$E91</f>
        <v/>
      </c>
      <c r="F15" s="66">
        <f>'Прил.5 Расчет СМР и ОБ'!$F91</f>
        <v/>
      </c>
      <c r="G15" s="66">
        <f>E15*F15</f>
        <v/>
      </c>
    </row>
    <row r="16" ht="78" customFormat="1" customHeight="1" s="122">
      <c r="A16" s="194" t="n">
        <v>5</v>
      </c>
      <c r="B16" s="181">
        <f>'Прил.5 Расчет СМР и ОБ'!$B92</f>
        <v/>
      </c>
      <c r="C16" s="191">
        <f>'Прил.5 Расчет СМР и ОБ'!$C92</f>
        <v/>
      </c>
      <c r="D16" s="194">
        <f>'Прил.5 Расчет СМР и ОБ'!$D92</f>
        <v/>
      </c>
      <c r="E16" s="192">
        <f>'Прил.5 Расчет СМР и ОБ'!$E92</f>
        <v/>
      </c>
      <c r="F16" s="193">
        <f>'Прил.5 Расчет СМР и ОБ'!$F92</f>
        <v/>
      </c>
      <c r="G16" s="66">
        <f>E16*F16</f>
        <v/>
      </c>
    </row>
    <row r="17" ht="62.45" customFormat="1" customHeight="1" s="122">
      <c r="A17" s="194" t="n">
        <v>6</v>
      </c>
      <c r="B17" s="181">
        <f>'Прил.5 Расчет СМР и ОБ'!$B94</f>
        <v/>
      </c>
      <c r="C17" s="191">
        <f>'Прил.5 Расчет СМР и ОБ'!$C94</f>
        <v/>
      </c>
      <c r="D17" s="194">
        <f>'Прил.5 Расчет СМР и ОБ'!$D94</f>
        <v/>
      </c>
      <c r="E17" s="192">
        <f>'Прил.5 Расчет СМР и ОБ'!$E94</f>
        <v/>
      </c>
      <c r="F17" s="193">
        <f>'Прил.5 Расчет СМР и ОБ'!$F94</f>
        <v/>
      </c>
      <c r="G17" s="66">
        <f>E17*F17</f>
        <v/>
      </c>
    </row>
    <row r="18" ht="93.59999999999999" customFormat="1" customHeight="1" s="122">
      <c r="A18" s="194" t="n">
        <v>7</v>
      </c>
      <c r="B18" s="181">
        <f>'Прил.5 Расчет СМР и ОБ'!$B95</f>
        <v/>
      </c>
      <c r="C18" s="191">
        <f>'Прил.5 Расчет СМР и ОБ'!$C95</f>
        <v/>
      </c>
      <c r="D18" s="194">
        <f>'Прил.5 Расчет СМР и ОБ'!$D95</f>
        <v/>
      </c>
      <c r="E18" s="192">
        <f>'Прил.5 Расчет СМР и ОБ'!$E95</f>
        <v/>
      </c>
      <c r="F18" s="193">
        <f>'Прил.5 Расчет СМР и ОБ'!$F95</f>
        <v/>
      </c>
      <c r="G18" s="66">
        <f>E18*F18</f>
        <v/>
      </c>
    </row>
    <row r="19" ht="62.45" customFormat="1" customHeight="1" s="122">
      <c r="A19" s="194" t="n">
        <v>8</v>
      </c>
      <c r="B19" s="181">
        <f>'Прил.5 Расчет СМР и ОБ'!$B96</f>
        <v/>
      </c>
      <c r="C19" s="191">
        <f>'Прил.5 Расчет СМР и ОБ'!$C96</f>
        <v/>
      </c>
      <c r="D19" s="194">
        <f>'Прил.5 Расчет СМР и ОБ'!$D96</f>
        <v/>
      </c>
      <c r="E19" s="192">
        <f>'Прил.5 Расчет СМР и ОБ'!$E96</f>
        <v/>
      </c>
      <c r="F19" s="193">
        <f>'Прил.5 Расчет СМР и ОБ'!$F96</f>
        <v/>
      </c>
      <c r="G19" s="66">
        <f>E19*F19</f>
        <v/>
      </c>
    </row>
    <row r="20" ht="62.45" customFormat="1" customHeight="1" s="122">
      <c r="A20" s="194" t="n">
        <v>9</v>
      </c>
      <c r="B20" s="181">
        <f>'Прил.5 Расчет СМР и ОБ'!$B97</f>
        <v/>
      </c>
      <c r="C20" s="191">
        <f>'Прил.5 Расчет СМР и ОБ'!$C97</f>
        <v/>
      </c>
      <c r="D20" s="194">
        <f>'Прил.5 Расчет СМР и ОБ'!$D97</f>
        <v/>
      </c>
      <c r="E20" s="192">
        <f>'Прил.5 Расчет СМР и ОБ'!$E97</f>
        <v/>
      </c>
      <c r="F20" s="193">
        <f>'Прил.5 Расчет СМР и ОБ'!$F97</f>
        <v/>
      </c>
      <c r="G20" s="66">
        <f>E20*F20</f>
        <v/>
      </c>
    </row>
    <row r="21" ht="62.45" customFormat="1" customHeight="1" s="122">
      <c r="A21" s="194" t="n">
        <v>10</v>
      </c>
      <c r="B21" s="181">
        <f>'Прил.5 Расчет СМР и ОБ'!$B98</f>
        <v/>
      </c>
      <c r="C21" s="191">
        <f>'Прил.5 Расчет СМР и ОБ'!$C98</f>
        <v/>
      </c>
      <c r="D21" s="194">
        <f>'Прил.5 Расчет СМР и ОБ'!$D98</f>
        <v/>
      </c>
      <c r="E21" s="192">
        <f>'Прил.5 Расчет СМР и ОБ'!$E98</f>
        <v/>
      </c>
      <c r="F21" s="193">
        <f>'Прил.5 Расчет СМР и ОБ'!$F98</f>
        <v/>
      </c>
      <c r="G21" s="66">
        <f>E21*F21</f>
        <v/>
      </c>
    </row>
    <row r="22" ht="46.9" customFormat="1" customHeight="1" s="122">
      <c r="A22" s="194" t="n">
        <v>11</v>
      </c>
      <c r="B22" s="181">
        <f>'Прил.5 Расчет СМР и ОБ'!$B99</f>
        <v/>
      </c>
      <c r="C22" s="191">
        <f>'Прил.5 Расчет СМР и ОБ'!$C99</f>
        <v/>
      </c>
      <c r="D22" s="194">
        <f>'Прил.5 Расчет СМР и ОБ'!$D99</f>
        <v/>
      </c>
      <c r="E22" s="192">
        <f>'Прил.5 Расчет СМР и ОБ'!$E99</f>
        <v/>
      </c>
      <c r="F22" s="193">
        <f>'Прил.5 Расчет СМР и ОБ'!$F99</f>
        <v/>
      </c>
      <c r="G22" s="66">
        <f>E22*F22</f>
        <v/>
      </c>
    </row>
    <row r="23" ht="31.15" customFormat="1" customHeight="1" s="122">
      <c r="A23" s="194" t="n">
        <v>12</v>
      </c>
      <c r="B23" s="181">
        <f>'Прил.5 Расчет СМР и ОБ'!$B100</f>
        <v/>
      </c>
      <c r="C23" s="191">
        <f>'Прил.5 Расчет СМР и ОБ'!$C100</f>
        <v/>
      </c>
      <c r="D23" s="194">
        <f>'Прил.5 Расчет СМР и ОБ'!$D100</f>
        <v/>
      </c>
      <c r="E23" s="192">
        <f>'Прил.5 Расчет СМР и ОБ'!$E100</f>
        <v/>
      </c>
      <c r="F23" s="193">
        <f>'Прил.5 Расчет СМР и ОБ'!$F100</f>
        <v/>
      </c>
      <c r="G23" s="66">
        <f>E23*F23</f>
        <v/>
      </c>
    </row>
    <row r="24" ht="31.15" customFormat="1" customHeight="1" s="122">
      <c r="A24" s="194" t="n">
        <v>13</v>
      </c>
      <c r="B24" s="181">
        <f>'Прил.5 Расчет СМР и ОБ'!$B101</f>
        <v/>
      </c>
      <c r="C24" s="191">
        <f>'Прил.5 Расчет СМР и ОБ'!$C101</f>
        <v/>
      </c>
      <c r="D24" s="194">
        <f>'Прил.5 Расчет СМР и ОБ'!$D101</f>
        <v/>
      </c>
      <c r="E24" s="192">
        <f>'Прил.5 Расчет СМР и ОБ'!$E101</f>
        <v/>
      </c>
      <c r="F24" s="66">
        <f>'Прил.5 Расчет СМР и ОБ'!$F101</f>
        <v/>
      </c>
      <c r="G24" s="66">
        <f>E24*F24</f>
        <v/>
      </c>
    </row>
    <row r="25" ht="31.15" customFormat="1" customHeight="1" s="122">
      <c r="A25" s="194" t="n">
        <v>14</v>
      </c>
      <c r="B25" s="181">
        <f>'Прил.5 Расчет СМР и ОБ'!$B102</f>
        <v/>
      </c>
      <c r="C25" s="191">
        <f>'Прил.5 Расчет СМР и ОБ'!$C102</f>
        <v/>
      </c>
      <c r="D25" s="194">
        <f>'Прил.5 Расчет СМР и ОБ'!$D102</f>
        <v/>
      </c>
      <c r="E25" s="192">
        <f>'Прил.5 Расчет СМР и ОБ'!$E102</f>
        <v/>
      </c>
      <c r="F25" s="193">
        <f>'Прил.5 Расчет СМР и ОБ'!$F102</f>
        <v/>
      </c>
      <c r="G25" s="66">
        <f>E25*F25</f>
        <v/>
      </c>
    </row>
    <row r="26" ht="31.15" customFormat="1" customHeight="1" s="122">
      <c r="A26" s="194" t="n">
        <v>15</v>
      </c>
      <c r="B26" s="181">
        <f>'Прил.5 Расчет СМР и ОБ'!$B103</f>
        <v/>
      </c>
      <c r="C26" s="191">
        <f>'Прил.5 Расчет СМР и ОБ'!$C103</f>
        <v/>
      </c>
      <c r="D26" s="194">
        <f>'Прил.5 Расчет СМР и ОБ'!$D103</f>
        <v/>
      </c>
      <c r="E26" s="192">
        <f>'Прил.5 Расчет СМР и ОБ'!$E103</f>
        <v/>
      </c>
      <c r="F26" s="66">
        <f>'Прил.5 Расчет СМР и ОБ'!$F103</f>
        <v/>
      </c>
      <c r="G26" s="66">
        <f>E26*F26</f>
        <v/>
      </c>
    </row>
    <row r="27" ht="31.15" customFormat="1" customHeight="1" s="122">
      <c r="A27" s="194" t="n"/>
      <c r="B27" s="191" t="n"/>
      <c r="C27" s="191" t="inlineStr">
        <is>
          <t>ИТОГО ТЕХНОЛОГИЧЕСКОЕ ОБОРУДОВАНИЕ</t>
        </is>
      </c>
      <c r="D27" s="191" t="n"/>
      <c r="E27" s="192" t="n"/>
      <c r="F27" s="193" t="n"/>
      <c r="G27" s="193">
        <f>SUM(G12:G26)</f>
        <v/>
      </c>
    </row>
    <row r="28" ht="15.6" customFormat="1" customHeight="1" s="122">
      <c r="A28" s="194" t="n"/>
      <c r="B28" s="191" t="n"/>
      <c r="C28" s="191" t="inlineStr">
        <is>
          <t>Итого по разделу "Оборудование"</t>
        </is>
      </c>
      <c r="D28" s="191" t="n"/>
      <c r="E28" s="192" t="n"/>
      <c r="F28" s="193" t="n"/>
      <c r="G28" s="193">
        <f>G27</f>
        <v/>
      </c>
    </row>
    <row r="29" ht="15.6" customFormat="1" customHeight="1" s="122"/>
    <row r="30" ht="15.6" customFormat="1" customHeight="1" s="122">
      <c r="A30" s="122" t="inlineStr">
        <is>
          <t>Составил ______________________        М.С. Колотиевская</t>
        </is>
      </c>
      <c r="B30" s="122" t="n"/>
      <c r="C30" s="122" t="n"/>
    </row>
    <row r="31" ht="15.6" customFormat="1" customHeight="1" s="122">
      <c r="A31" s="128" t="inlineStr">
        <is>
          <t xml:space="preserve">                         (подпись, инициалы, фамилия)</t>
        </is>
      </c>
      <c r="B31" s="122" t="n"/>
      <c r="C31" s="122" t="n"/>
    </row>
    <row r="32" ht="15.6" customFormat="1" customHeight="1" s="122">
      <c r="A32" s="122" t="n"/>
      <c r="B32" s="122" t="n"/>
      <c r="C32" s="122" t="n"/>
    </row>
    <row r="33" ht="15.6" customFormat="1" customHeight="1" s="122">
      <c r="A33" s="122" t="inlineStr">
        <is>
          <t>Проверил ______________________       М.С. Колотиевская</t>
        </is>
      </c>
      <c r="B33" s="122" t="n"/>
      <c r="C33" s="122" t="n"/>
    </row>
    <row r="34" ht="15.6" customFormat="1" customHeight="1" s="122">
      <c r="A34" s="128" t="inlineStr">
        <is>
          <t xml:space="preserve">                        (подпись, инициалы, фамилия)</t>
        </is>
      </c>
      <c r="B34" s="122" t="n"/>
      <c r="C34" s="122" t="n"/>
    </row>
    <row r="35" ht="15.6" customFormat="1" customHeight="1" s="12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28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60" zoomScaleNormal="100" workbookViewId="0">
      <selection activeCell="E28" sqref="E28"/>
    </sheetView>
  </sheetViews>
  <sheetFormatPr baseColWidth="8" defaultColWidth="8.85546875" defaultRowHeight="15.75"/>
  <cols>
    <col width="14.42578125" customWidth="1" style="122" min="1" max="1"/>
    <col width="29.7109375" customWidth="1" style="122" min="2" max="2"/>
    <col width="39.140625" customWidth="1" style="122" min="3" max="3"/>
    <col width="24.5703125" customWidth="1" style="122" min="4" max="4"/>
    <col width="8.85546875" customWidth="1" style="122" min="5" max="5"/>
  </cols>
  <sheetData>
    <row r="1">
      <c r="D1" s="186" t="inlineStr">
        <is>
          <t>Приложение №7</t>
        </is>
      </c>
    </row>
    <row r="2">
      <c r="A2" s="186" t="n"/>
      <c r="B2" s="186" t="n"/>
      <c r="C2" s="186" t="n"/>
      <c r="D2" s="186" t="n"/>
    </row>
    <row r="3" ht="24.75" customHeight="1" s="97">
      <c r="A3" s="161" t="inlineStr">
        <is>
          <t>Расчет показателя УНЦ</t>
        </is>
      </c>
    </row>
    <row r="4" ht="24.75" customHeight="1" s="97">
      <c r="A4" s="161" t="n"/>
      <c r="B4" s="161" t="n"/>
      <c r="C4" s="161" t="n"/>
      <c r="D4" s="161" t="n"/>
    </row>
    <row r="5" ht="24.6" customHeight="1" s="97">
      <c r="A5" s="187">
        <f>'Прил.5 Расчет СМР и ОБ'!$A$6&amp;'Прил.5 Расчет СМР и ОБ'!$D$6</f>
        <v/>
      </c>
      <c r="D5" s="187" t="n"/>
    </row>
    <row r="6" ht="19.9" customHeight="1" s="97">
      <c r="A6" s="187">
        <f>'Прил.5 Расчет СМР и ОБ'!$A$7</f>
        <v/>
      </c>
      <c r="D6" s="187" t="n"/>
    </row>
    <row r="8" ht="14.45" customHeight="1" s="97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15" customHeight="1" s="97">
      <c r="A9" s="202" t="n"/>
      <c r="B9" s="202" t="n"/>
      <c r="C9" s="202" t="n"/>
      <c r="D9" s="202" t="n"/>
    </row>
    <row r="10" ht="16.15" customHeight="1" s="97">
      <c r="A10" s="168" t="n">
        <v>1</v>
      </c>
      <c r="B10" s="168" t="n">
        <v>2</v>
      </c>
      <c r="C10" s="168" t="n">
        <v>3</v>
      </c>
      <c r="D10" s="168" t="n">
        <v>4</v>
      </c>
    </row>
    <row r="11" ht="41.45" customHeight="1" s="97">
      <c r="A11" s="168" t="inlineStr">
        <is>
          <t>З7-01</t>
        </is>
      </c>
      <c r="B11" s="159" t="inlineStr">
        <is>
          <t xml:space="preserve">УНЦ здания КПП </t>
        </is>
      </c>
      <c r="C11" s="159" t="inlineStr">
        <is>
          <t>КПП</t>
        </is>
      </c>
      <c r="D11" s="127">
        <f>ROUND('Прил.4 РМ'!$C$41/1000,2)</f>
        <v/>
      </c>
      <c r="E11" s="128" t="n"/>
    </row>
    <row r="12">
      <c r="B12" s="186" t="n"/>
    </row>
    <row r="13">
      <c r="A13" s="122" t="inlineStr">
        <is>
          <t>Составил ______________________        М.С. Колотиевская</t>
        </is>
      </c>
    </row>
    <row r="14">
      <c r="A14" s="128" t="inlineStr">
        <is>
          <t xml:space="preserve">                         (подпись, инициалы, фамилия)</t>
        </is>
      </c>
    </row>
    <row r="16">
      <c r="A16" s="122" t="inlineStr">
        <is>
          <t>Проверил ______________________       М.С. Колотиевская</t>
        </is>
      </c>
    </row>
    <row r="17">
      <c r="A17" s="128" t="inlineStr">
        <is>
          <t xml:space="preserve">                        (подпись, инициалы, фамилия)</t>
        </is>
      </c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8" zoomScale="60" zoomScaleNormal="100" workbookViewId="0">
      <selection activeCell="E28" sqref="E28"/>
    </sheetView>
  </sheetViews>
  <sheetFormatPr baseColWidth="8" defaultColWidth="9.140625" defaultRowHeight="15"/>
  <cols>
    <col width="9.140625" customWidth="1" style="97" min="1" max="1"/>
    <col width="40.7109375" customWidth="1" style="97" min="2" max="2"/>
    <col width="37" customWidth="1" style="97" min="3" max="3"/>
    <col width="32" customWidth="1" style="97" min="4" max="4"/>
    <col width="9.140625" customWidth="1" style="97" min="5" max="5"/>
  </cols>
  <sheetData>
    <row r="4" ht="15.6" customHeight="1" s="97">
      <c r="B4" s="160" t="inlineStr">
        <is>
          <t>Приложение № 10</t>
        </is>
      </c>
    </row>
    <row r="5" ht="18" customHeight="1" s="97">
      <c r="B5" s="23" t="n"/>
    </row>
    <row r="6" ht="15.6" customHeight="1" s="97">
      <c r="B6" s="161" t="inlineStr">
        <is>
          <t>Используемые индексы изменений сметной стоимости и нормы сопутствующих затрат</t>
        </is>
      </c>
    </row>
    <row r="7" ht="18" customHeight="1" s="97">
      <c r="B7" s="24" t="n"/>
    </row>
    <row r="8" ht="46.9" customFormat="1" customHeight="1" s="122">
      <c r="B8" s="168" t="inlineStr">
        <is>
          <t>Наименование индекса / норм сопутствующих затрат</t>
        </is>
      </c>
      <c r="C8" s="168" t="inlineStr">
        <is>
          <t>Дата применения и обоснование индекса / норм сопутствующих затрат</t>
        </is>
      </c>
      <c r="D8" s="168" t="inlineStr">
        <is>
          <t>Размер индекса / норма сопутствующих затрат</t>
        </is>
      </c>
    </row>
    <row r="9" ht="15.6" customFormat="1" customHeight="1" s="122">
      <c r="B9" s="168" t="n">
        <v>1</v>
      </c>
      <c r="C9" s="168" t="n">
        <v>2</v>
      </c>
      <c r="D9" s="168" t="n">
        <v>3</v>
      </c>
    </row>
    <row r="10" ht="31.15" customFormat="1" customHeight="1" s="122">
      <c r="B10" s="168" t="inlineStr">
        <is>
          <t xml:space="preserve">Индекс изменения сметной стоимости на 1 квартал 2023 года. ОЗП </t>
        </is>
      </c>
      <c r="C10" s="168" t="inlineStr">
        <is>
          <t>Письмо Минстроя России от 30.03.2023г. №17106-ИФ/09  прил.1</t>
        </is>
      </c>
      <c r="D10" s="168" t="n">
        <v>44.29</v>
      </c>
    </row>
    <row r="11" ht="31.15" customFormat="1" customHeight="1" s="122">
      <c r="B11" s="168" t="inlineStr">
        <is>
          <t>Индекс изменения сметной стоимости на 1 квартал 2023 года. ЭМ</t>
        </is>
      </c>
      <c r="C11" s="168" t="inlineStr">
        <is>
          <t>Письмо Минстроя России от 30.03.2023г. №17106-ИФ/09  прил.1</t>
        </is>
      </c>
      <c r="D11" s="168" t="n">
        <v>13.47</v>
      </c>
    </row>
    <row r="12" ht="31.15" customFormat="1" customHeight="1" s="122">
      <c r="B12" s="168" t="inlineStr">
        <is>
          <t>Индекс изменения сметной стоимости на 1 квартал 2023 года. МАТ</t>
        </is>
      </c>
      <c r="C12" s="168" t="inlineStr">
        <is>
          <t>Письмо Минстроя России от 30.03.2023г. №17106-ИФ/09  прил.1</t>
        </is>
      </c>
      <c r="D12" s="168" t="n">
        <v>8.039999999999999</v>
      </c>
    </row>
    <row r="13" ht="31.15" customFormat="1" customHeight="1" s="122">
      <c r="B13" s="168" t="inlineStr">
        <is>
          <t>Индекс изменения сметной стоимости на 1 квартал 2023 года. ОБ</t>
        </is>
      </c>
      <c r="C13" s="26" t="inlineStr">
        <is>
          <t>Письмо Минстроя России от 23.02.2023г. №9791-ИФ/09 прил.6</t>
        </is>
      </c>
      <c r="D13" s="168" t="n">
        <v>6.26</v>
      </c>
    </row>
    <row r="14" ht="78" customFormat="1" customHeight="1" s="122">
      <c r="B14" s="168" t="inlineStr">
        <is>
          <t>Временные здания и сооружения</t>
        </is>
      </c>
      <c r="C14" s="1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" customFormat="1" customHeight="1" s="122">
      <c r="B15" s="168" t="inlineStr">
        <is>
          <t>Дополнительные затраты при производстве строительно-монтажных работ в зимнее время</t>
        </is>
      </c>
      <c r="C15" s="1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  <c r="E15" s="52" t="n"/>
    </row>
    <row r="16" ht="15.6" customFormat="1" customHeight="1" s="122">
      <c r="B16" s="168" t="inlineStr">
        <is>
          <t>Пусконаладочные работы</t>
        </is>
      </c>
      <c r="C16" s="168" t="n"/>
      <c r="D16" s="168" t="inlineStr">
        <is>
          <t>расчёт</t>
        </is>
      </c>
    </row>
    <row r="17" ht="31.15" customFormat="1" customHeight="1" s="122">
      <c r="B17" s="168" t="inlineStr">
        <is>
          <t>Строительный контроль</t>
        </is>
      </c>
      <c r="C17" s="168" t="inlineStr">
        <is>
          <t>Постановление Правительства РФ от 21.06.10 г. № 468</t>
        </is>
      </c>
      <c r="D17" s="27" t="n">
        <v>0.0214</v>
      </c>
    </row>
    <row r="18" ht="15.6" customFormat="1" customHeight="1" s="122">
      <c r="B18" s="168" t="inlineStr">
        <is>
          <t>Авторский надзор</t>
        </is>
      </c>
      <c r="C18" s="168" t="inlineStr">
        <is>
          <t>Приказ от 4.08.2020 № 421/пр п.173</t>
        </is>
      </c>
      <c r="D18" s="27" t="n">
        <v>0.002</v>
      </c>
    </row>
    <row r="19" ht="15.6" customFormat="1" customHeight="1" s="122">
      <c r="B19" s="168" t="inlineStr">
        <is>
          <t>Непредвиденные расходы</t>
        </is>
      </c>
      <c r="C19" s="168" t="inlineStr">
        <is>
          <t>Приказ от 4.08.2020 № 421/пр п.179</t>
        </is>
      </c>
      <c r="D19" s="27" t="n">
        <v>0.03</v>
      </c>
    </row>
    <row r="20" ht="15.6" customFormat="1" customHeight="1" s="122">
      <c r="B20" s="163" t="n"/>
    </row>
    <row r="21" ht="15.6" customFormat="1" customHeight="1" s="122">
      <c r="B21" s="163" t="n"/>
    </row>
    <row r="22" ht="15.6" customFormat="1" customHeight="1" s="122">
      <c r="B22" s="163" t="n"/>
    </row>
    <row r="23" ht="15.6" customFormat="1" customHeight="1" s="122">
      <c r="B23" s="163" t="n"/>
    </row>
    <row r="24" ht="15.6" customFormat="1" customHeight="1" s="122"/>
    <row r="25" ht="15.6" customFormat="1" customHeight="1" s="122"/>
    <row r="26" ht="15.6" customFormat="1" customHeight="1" s="122">
      <c r="B26" s="122" t="inlineStr">
        <is>
          <t>Составил ______________________        М.С. Колотиевская</t>
        </is>
      </c>
      <c r="C26" s="122" t="n"/>
    </row>
    <row r="27" ht="15.6" customFormat="1" customHeight="1" s="122">
      <c r="B27" s="128" t="inlineStr">
        <is>
          <t xml:space="preserve">                         (подпись, инициалы, фамилия)</t>
        </is>
      </c>
      <c r="C27" s="122" t="n"/>
    </row>
    <row r="28" ht="15.6" customFormat="1" customHeight="1" s="122">
      <c r="B28" s="122" t="n"/>
      <c r="C28" s="122" t="n"/>
    </row>
    <row r="29" ht="15.6" customFormat="1" customHeight="1" s="122">
      <c r="B29" s="122" t="inlineStr">
        <is>
          <t>Проверил ______________________        М.С. Колотиевская</t>
        </is>
      </c>
      <c r="C29" s="122" t="n"/>
    </row>
    <row r="30" ht="15.6" customFormat="1" customHeight="1" s="122">
      <c r="B30" s="128" t="inlineStr">
        <is>
          <t xml:space="preserve">                        (подпись, инициалы, фамилия)</t>
        </is>
      </c>
      <c r="C30" s="122" t="n"/>
    </row>
    <row r="31" ht="15.6" customFormat="1" customHeight="1" s="122"/>
    <row r="32" ht="15.6" customFormat="1" customHeight="1" s="122"/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G12"/>
  <sheetViews>
    <sheetView tabSelected="1" view="pageBreakPreview" topLeftCell="A7" zoomScale="60" zoomScaleNormal="100" workbookViewId="0">
      <selection activeCell="E28" sqref="E28"/>
    </sheetView>
  </sheetViews>
  <sheetFormatPr baseColWidth="8" defaultRowHeight="15"/>
  <cols>
    <col width="36.5703125" customWidth="1" style="97" min="2" max="2"/>
    <col width="14.42578125" customWidth="1" style="97" min="3" max="3"/>
    <col width="11.7109375" customWidth="1" style="97" min="4" max="4"/>
    <col width="17.85546875" customWidth="1" style="97" min="5" max="5"/>
    <col width="48.42578125" customWidth="1" style="97" min="6" max="6"/>
  </cols>
  <sheetData>
    <row r="1" ht="15.6" customHeight="1" s="97">
      <c r="A1" s="197" t="inlineStr">
        <is>
          <t>Расчет размера средств на оплату труда рабочих-строителей в текущем уровне цен (ФОТр.тек.)</t>
        </is>
      </c>
    </row>
    <row r="2">
      <c r="A2" s="130" t="n"/>
      <c r="B2" s="130" t="n"/>
      <c r="C2" s="130" t="n"/>
      <c r="D2" s="130" t="n"/>
      <c r="E2" s="130" t="n"/>
      <c r="F2" s="130" t="n"/>
    </row>
    <row r="3" ht="15.6" customHeight="1" s="97">
      <c r="A3" s="131" t="inlineStr">
        <is>
          <t>Составлен в уровне цен на 01.01.2023 г.</t>
        </is>
      </c>
      <c r="B3" s="132" t="n"/>
      <c r="C3" s="132" t="n"/>
      <c r="D3" s="132" t="n"/>
      <c r="E3" s="132" t="n"/>
      <c r="F3" s="132" t="n"/>
    </row>
    <row r="4" ht="31.15" customHeight="1" s="97">
      <c r="A4" s="168" t="inlineStr">
        <is>
          <t>№ пп.</t>
        </is>
      </c>
      <c r="B4" s="168" t="inlineStr">
        <is>
          <t>Наименование элемента</t>
        </is>
      </c>
      <c r="C4" s="168" t="inlineStr">
        <is>
          <t>Обозначение</t>
        </is>
      </c>
      <c r="D4" s="168" t="inlineStr">
        <is>
          <t>Формула</t>
        </is>
      </c>
      <c r="E4" s="168" t="inlineStr">
        <is>
          <t>Величина элемента</t>
        </is>
      </c>
      <c r="F4" s="168" t="inlineStr">
        <is>
          <t>Наименования обосновывающих документов</t>
        </is>
      </c>
    </row>
    <row r="5" ht="15.6" customHeight="1" s="97">
      <c r="A5" s="168" t="n">
        <v>1</v>
      </c>
      <c r="B5" s="168" t="n">
        <v>2</v>
      </c>
      <c r="C5" s="168" t="n">
        <v>3</v>
      </c>
      <c r="D5" s="168" t="n">
        <v>4</v>
      </c>
      <c r="E5" s="168" t="n">
        <v>5</v>
      </c>
      <c r="F5" s="168" t="n">
        <v>6</v>
      </c>
    </row>
    <row r="6" ht="109.15" customHeight="1" s="97">
      <c r="A6" s="134" t="inlineStr">
        <is>
          <t>1.1</t>
        </is>
      </c>
      <c r="B6" s="1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6" s="168" t="inlineStr">
        <is>
          <t>С1ср</t>
        </is>
      </c>
      <c r="D6" s="168" t="inlineStr">
        <is>
          <t>-</t>
        </is>
      </c>
      <c r="E6" s="136" t="n">
        <v>47872.94</v>
      </c>
      <c r="F6" s="1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7" ht="46.9" customHeight="1" s="97">
      <c r="A7" s="134" t="inlineStr">
        <is>
          <t>1.2</t>
        </is>
      </c>
      <c r="B7" s="135" t="inlineStr">
        <is>
          <t>Среднегодовое нормативное число часов работы одного рабочего в месяц, часы (ч.)</t>
        </is>
      </c>
      <c r="C7" s="168" t="inlineStr">
        <is>
          <t>tср</t>
        </is>
      </c>
      <c r="D7" s="168" t="inlineStr">
        <is>
          <t>1973ч/12мес.</t>
        </is>
      </c>
      <c r="E7" s="136">
        <f>1973/12</f>
        <v/>
      </c>
      <c r="F7" s="135" t="inlineStr">
        <is>
          <t>Производственный календарь 2023 год
(40-часов.неделя)</t>
        </is>
      </c>
    </row>
    <row r="8" ht="15.6" customHeight="1" s="97">
      <c r="A8" s="134" t="inlineStr">
        <is>
          <t>1.3</t>
        </is>
      </c>
      <c r="B8" s="135" t="inlineStr">
        <is>
          <t>Коэффициент увеличения</t>
        </is>
      </c>
      <c r="C8" s="168" t="inlineStr">
        <is>
          <t>Кув</t>
        </is>
      </c>
      <c r="D8" s="168" t="inlineStr">
        <is>
          <t>-</t>
        </is>
      </c>
      <c r="E8" s="136" t="n">
        <v>1</v>
      </c>
      <c r="F8" s="135" t="n"/>
    </row>
    <row r="9" ht="15.6" customHeight="1" s="97">
      <c r="A9" s="134" t="inlineStr">
        <is>
          <t>1.4</t>
        </is>
      </c>
      <c r="B9" s="135" t="inlineStr">
        <is>
          <t>Средний разряд работ</t>
        </is>
      </c>
      <c r="C9" s="168" t="n"/>
      <c r="D9" s="168" t="n"/>
      <c r="E9" s="137" t="n">
        <v>3</v>
      </c>
      <c r="F9" s="135" t="inlineStr">
        <is>
          <t>РТМ</t>
        </is>
      </c>
    </row>
    <row r="10" ht="62.45" customHeight="1" s="97">
      <c r="A10" s="134" t="inlineStr">
        <is>
          <t>1.5</t>
        </is>
      </c>
      <c r="B10" s="135" t="inlineStr">
        <is>
          <t>Тарифный коэффициент среднего разряда работ</t>
        </is>
      </c>
      <c r="C10" s="168" t="inlineStr">
        <is>
          <t>КТ</t>
        </is>
      </c>
      <c r="D10" s="168" t="inlineStr">
        <is>
          <t>-</t>
        </is>
      </c>
      <c r="E10" s="151" t="n">
        <v>1.2356839140259</v>
      </c>
      <c r="F10" s="1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1" ht="78" customHeight="1" s="97">
      <c r="A11" s="134" t="inlineStr">
        <is>
          <t>1.6</t>
        </is>
      </c>
      <c r="B11" s="190" t="inlineStr">
        <is>
          <t>Коэффициент инфляции, определяемый поквартально</t>
        </is>
      </c>
      <c r="C11" s="168" t="inlineStr">
        <is>
          <t>Кинф</t>
        </is>
      </c>
      <c r="D11" s="168" t="inlineStr">
        <is>
          <t>-</t>
        </is>
      </c>
      <c r="E11" s="140" t="n">
        <v>1.139</v>
      </c>
      <c r="F11" s="18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1" s="142" t="inlineStr">
        <is>
          <t>https://economy.gov.ru/material/directions/makroec/prognozy_socialno_ekonomicheskogo_razvitiya/prognoz_socialno_ekonomicheskogo_razvitiya_rf_na_period_do_2024_goda_.html</t>
        </is>
      </c>
    </row>
    <row r="12" ht="62.45" customHeight="1" s="97">
      <c r="A12" s="134" t="inlineStr">
        <is>
          <t>1.7</t>
        </is>
      </c>
      <c r="B12" s="143" t="inlineStr">
        <is>
          <t>Размер средств на оплату труда рабочих-строителей в текущем уровне цен (ФОТр.тек.), руб/чел.-ч</t>
        </is>
      </c>
      <c r="C12" s="168" t="inlineStr">
        <is>
          <t>ФОТр.тек.</t>
        </is>
      </c>
      <c r="D12" s="168" t="inlineStr">
        <is>
          <t>(С1ср/tср*КТ*Т*Кув)*Кинф</t>
        </is>
      </c>
      <c r="E12" s="156">
        <f>((E6*E8/E7)*E10)*E11</f>
        <v/>
      </c>
      <c r="F12" s="1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1:F1"/>
  </mergeCells>
  <hyperlinks>
    <hyperlink xmlns:r="http://schemas.openxmlformats.org/officeDocument/2006/relationships" ref="G11" r:id="rId1"/>
  </hyperlinks>
  <pageMargins left="0.7" right="0.7" top="0.75" bottom="0.75" header="0.3" footer="0.3"/>
  <pageSetup orientation="portrait" paperSize="9" scale="3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2023-09-19T12:03:26Z</dcterms:created>
  <dcterms:modified xsi:type="dcterms:W3CDTF">2025-01-24T11:59:57Z</dcterms:modified>
  <cp:lastModifiedBy>Danil</cp:lastModifiedBy>
  <cp:lastPrinted>2023-11-27T09:28:16Z</cp:lastPrinted>
</cp:coreProperties>
</file>