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kМатериалы">Прил.3!$K$2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стоим'!$A$1:$K$41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6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0" pivotButton="0" quotePrefix="0" xfId="0"/>
    <xf numFmtId="0" fontId="0" fillId="2" borderId="0" pivotButton="0" quotePrefix="0" xfId="0"/>
    <xf numFmtId="0" fontId="3" fillId="0" borderId="0" applyAlignment="1" pivotButton="0" quotePrefix="0" xfId="0">
      <alignment horizontal="justify" vertical="center"/>
    </xf>
    <xf numFmtId="165" fontId="7" fillId="0" borderId="1" pivotButton="0" quotePrefix="0" xfId="0"/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4" fontId="1" fillId="0" borderId="1" pivotButton="0" quotePrefix="0" xfId="0"/>
    <xf numFmtId="0" fontId="5" fillId="0" borderId="1" applyAlignment="1" pivotButton="0" quotePrefix="0" xfId="0">
      <alignment vertical="center" wrapText="1"/>
    </xf>
    <xf numFmtId="0" fontId="0" fillId="0" borderId="0" pivotButton="0" quotePrefix="0" xfId="0"/>
    <xf numFmtId="165" fontId="1" fillId="0" borderId="1" pivotButton="0" quotePrefix="0" xfId="0"/>
    <xf numFmtId="43" fontId="1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1" fillId="0" borderId="0" applyAlignment="1" pivotButton="0" quotePrefix="0" xfId="0">
      <alignment horizontal="right"/>
    </xf>
    <xf numFmtId="0" fontId="7" fillId="0" borderId="0" pivotButton="0" quotePrefix="0" xfId="0"/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vertical="center" wrapText="1"/>
    </xf>
    <xf numFmtId="0" fontId="1" fillId="0" borderId="8" applyAlignment="1" pivotButton="0" quotePrefix="0" xfId="0">
      <alignment horizontal="center" vertical="center" wrapText="1"/>
    </xf>
    <xf numFmtId="4" fontId="5" fillId="0" borderId="8" applyAlignment="1" pivotButton="0" quotePrefix="0" xfId="0">
      <alignment horizontal="center" vertical="center"/>
    </xf>
    <xf numFmtId="0" fontId="1" fillId="0" borderId="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right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5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0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/>
    </xf>
    <xf numFmtId="166" fontId="1" fillId="0" borderId="1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M32"/>
  <sheetViews>
    <sheetView view="pageBreakPreview" topLeftCell="A12" zoomScale="60" zoomScaleNormal="100" workbookViewId="0">
      <selection activeCell="B31" sqref="B31"/>
    </sheetView>
  </sheetViews>
  <sheetFormatPr baseColWidth="8" defaultRowHeight="15.75"/>
  <cols>
    <col width="9.140625" customWidth="1" style="148" min="1" max="1"/>
    <col width="37" customWidth="1" style="148" min="2" max="2"/>
    <col width="26.140625" customWidth="1" style="148" min="3" max="3"/>
    <col width="25.42578125" customWidth="1" style="148" min="4" max="4"/>
    <col width="31" customWidth="1" style="148" min="5" max="5"/>
    <col width="9.140625" customWidth="1" style="148" min="6" max="10"/>
    <col width="14.42578125" customWidth="1" style="148" min="11" max="11"/>
    <col width="9.140625" customWidth="1" style="148" min="12" max="12"/>
  </cols>
  <sheetData>
    <row r="1" customFormat="1" s="101"/>
    <row r="2" customFormat="1" s="148">
      <c r="B2" s="168" t="inlineStr">
        <is>
          <t>Приложение № 1</t>
        </is>
      </c>
    </row>
    <row r="3" customFormat="1" s="148">
      <c r="B3" s="169" t="inlineStr">
        <is>
          <t>Сравнительная таблица отбора объекта-представителя</t>
        </is>
      </c>
    </row>
    <row r="4" customFormat="1" s="148">
      <c r="B4" s="102" t="n"/>
      <c r="C4" s="102" t="n"/>
      <c r="D4" s="102" t="n"/>
      <c r="E4" s="102" t="n"/>
      <c r="F4" s="102" t="n"/>
      <c r="G4" s="102" t="n"/>
    </row>
    <row r="5" customFormat="1" s="148">
      <c r="B5" s="102" t="n"/>
      <c r="C5" s="102" t="n"/>
      <c r="D5" s="102" t="n"/>
      <c r="E5" s="102" t="n"/>
      <c r="F5" s="102" t="n"/>
      <c r="G5" s="102" t="n"/>
    </row>
    <row r="6" customFormat="1" s="148">
      <c r="B6" s="170" t="inlineStr">
        <is>
          <t>Наименование разрабатываемого показателя УНЦ — Гараж неотапливаемый</t>
        </is>
      </c>
      <c r="I6" s="103" t="n"/>
    </row>
    <row r="7" ht="31.7" customFormat="1" customHeight="1" s="148">
      <c r="B7" s="170" t="inlineStr">
        <is>
          <t>Сопоставимый уровень цен: базовый уровень цен</t>
        </is>
      </c>
    </row>
    <row r="8" customFormat="1" s="148">
      <c r="B8" s="170" t="inlineStr">
        <is>
          <t>Единица измерения  — м2</t>
        </is>
      </c>
      <c r="I8" s="103" t="n"/>
    </row>
    <row r="9" customFormat="1" s="148">
      <c r="B9" s="170" t="n"/>
      <c r="C9" s="170" t="n"/>
      <c r="D9" s="170" t="n"/>
      <c r="E9" s="170" t="n"/>
      <c r="F9" s="170" t="n"/>
      <c r="G9" s="170" t="n"/>
      <c r="I9" s="103" t="n"/>
    </row>
    <row r="10" customFormat="1" s="148">
      <c r="B10" s="170" t="n"/>
      <c r="C10" s="170" t="n"/>
      <c r="D10" s="170" t="n"/>
      <c r="E10" s="170" t="n"/>
      <c r="F10" s="170" t="n"/>
      <c r="G10" s="170" t="n"/>
      <c r="I10" s="103" t="n"/>
    </row>
    <row r="11" ht="31.5" customFormat="1" customHeight="1" s="148">
      <c r="A11" s="173" t="inlineStr">
        <is>
          <t>№ п/п</t>
        </is>
      </c>
      <c r="B11" s="173" t="inlineStr">
        <is>
          <t>Параметр</t>
        </is>
      </c>
      <c r="C11" s="173" t="inlineStr">
        <is>
          <t>Объект-представитель 1</t>
        </is>
      </c>
      <c r="D11" s="173" t="inlineStr">
        <is>
          <t>Объект-представитель 2</t>
        </is>
      </c>
      <c r="E11" s="173" t="inlineStr">
        <is>
          <t>Объект-представитель 3</t>
        </is>
      </c>
      <c r="F11" s="170" t="n"/>
      <c r="G11" s="170" t="n"/>
      <c r="I11" s="103" t="n"/>
    </row>
    <row r="12" ht="110.25" customHeight="1" s="146">
      <c r="A12" s="173" t="n">
        <v>1</v>
      </c>
      <c r="B12" s="172" t="inlineStr">
        <is>
          <t>Наименование объекта-представителя</t>
        </is>
      </c>
      <c r="C12" s="173" t="inlineStr">
        <is>
          <t>ПС 330 кВ Гудермес с заходами ВЛ 330 кВ</t>
        </is>
      </c>
      <c r="D12" s="173" t="inlineStr">
        <is>
          <t>Строительство ПС 500 кВ Святогор с заходами ВЛ 500 кВ и 220 кВ</t>
        </is>
      </c>
      <c r="E12" s="172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</row>
    <row r="13" ht="31.7" customHeight="1" s="146">
      <c r="A13" s="173" t="n">
        <v>2</v>
      </c>
      <c r="B13" s="172" t="inlineStr">
        <is>
          <t>Наименование субъекта Российской Федерации</t>
        </is>
      </c>
      <c r="C13" s="173" t="inlineStr">
        <is>
          <t>Чеченская Республика</t>
        </is>
      </c>
      <c r="D13" s="173" t="inlineStr">
        <is>
          <t>ХМАО, Сургутский район</t>
        </is>
      </c>
      <c r="E13" s="173" t="inlineStr">
        <is>
          <t>Республика Бурятия</t>
        </is>
      </c>
    </row>
    <row r="14">
      <c r="A14" s="173" t="n">
        <v>3</v>
      </c>
      <c r="B14" s="172" t="inlineStr">
        <is>
          <t>Климатический район и подрайон</t>
        </is>
      </c>
      <c r="C14" s="173" t="inlineStr">
        <is>
          <t>IIIВ</t>
        </is>
      </c>
      <c r="D14" s="173" t="inlineStr">
        <is>
          <t>IД</t>
        </is>
      </c>
      <c r="E14" s="173" t="inlineStr">
        <is>
          <t>IД</t>
        </is>
      </c>
    </row>
    <row r="15">
      <c r="A15" s="173" t="n">
        <v>4</v>
      </c>
      <c r="B15" s="172" t="inlineStr">
        <is>
          <t>Мощность объекта</t>
        </is>
      </c>
      <c r="C15" s="173" t="n">
        <v>403</v>
      </c>
      <c r="D15" s="173" t="n">
        <v>667</v>
      </c>
      <c r="E15" s="173" t="n">
        <v>618.2</v>
      </c>
    </row>
    <row r="16" ht="267.75" customHeight="1" s="146">
      <c r="A16" s="173" t="n">
        <v>5</v>
      </c>
      <c r="B16" s="17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72" t="inlineStr">
        <is>
          <t>Гараж на 3 грузовые автомобиля с автомойкой. Фундаменты монолитные ж/б, надземный каркас – с использованием ж/б и стальных конструкций; покрытие из профлиста по металлокаркасу.Площадь полов – 334Площадь кровли - 403</t>
        </is>
      </c>
      <c r="D16" s="172" t="inlineStr">
        <is>
          <t>Гараж со смотровой ямой и автомойкой. Габариты в плане в осях составляют 12х15,72(м). Здание частично 2-х этажное с наружной лестницей. Фундаменты – свайные с монолитным ростверком, несущие конструкции – металлоокаркас. Межэтажное перекрытие – монолитное по профлисту.  Площадь помещений – 667</t>
        </is>
      </c>
      <c r="E16" s="172" t="inlineStr">
        <is>
          <t xml:space="preserve">Гараж со смотровой ямой и автомойкой. Габариты в плане в осях составляют 12х42(м). Здание частично 2-хэтажное с адм.-бытовым блоком. Наружные стены кирпичные. Фундаменты – общая монолитная плита по грунтовой подушке; несущие конструкции – металлоокаркас. Межэтажное перекрытие – монолитное ж/б. Кровля двускатная, из сэндвич-панелей по стальным фермам Площадь помещений – 618,2 </t>
        </is>
      </c>
    </row>
    <row r="17" ht="88.5" customHeight="1" s="146">
      <c r="A17" s="173" t="n">
        <v>6</v>
      </c>
      <c r="B17" s="17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3" t="inlineStr">
        <is>
          <t>1 492,124/9 877,86 1 квартал 2014 г.</t>
        </is>
      </c>
      <c r="D17" s="173" t="inlineStr">
        <is>
          <t>7 177,696/53 043,18 3 квартал 2014 г.</t>
        </is>
      </c>
      <c r="E17" s="173" t="inlineStr">
        <is>
          <t>3 593,62/20 484,45 3 квартал 2011 г.</t>
        </is>
      </c>
      <c r="M17" s="148" t="n"/>
    </row>
    <row r="18" ht="15.75" customHeight="1" s="146">
      <c r="A18" s="149" t="inlineStr">
        <is>
          <t>6.1</t>
        </is>
      </c>
      <c r="B18" s="172" t="inlineStr">
        <is>
          <t>строительно-монтажные работы</t>
        </is>
      </c>
      <c r="C18" s="173" t="inlineStr">
        <is>
          <t>1252,8/8853,7</t>
        </is>
      </c>
      <c r="D18" s="173" t="inlineStr">
        <is>
          <t>6982,3/52226,283</t>
        </is>
      </c>
      <c r="E18" s="173" t="inlineStr">
        <is>
          <t>3 593,762/20 484,45</t>
        </is>
      </c>
    </row>
    <row r="19">
      <c r="A19" s="149" t="inlineStr">
        <is>
          <t>6.2</t>
        </is>
      </c>
      <c r="B19" s="172" t="inlineStr">
        <is>
          <t>оборудование и инвентарь</t>
        </is>
      </c>
      <c r="C19" s="173" t="inlineStr">
        <is>
          <t>239,28/1 024,13</t>
        </is>
      </c>
      <c r="D19" s="173" t="inlineStr">
        <is>
          <t>195,429/816,90</t>
        </is>
      </c>
      <c r="E19" s="173" t="n"/>
    </row>
    <row r="20">
      <c r="A20" s="149" t="inlineStr">
        <is>
          <t>6.3</t>
        </is>
      </c>
      <c r="B20" s="172" t="inlineStr">
        <is>
          <t>пусконаладочные работы</t>
        </is>
      </c>
      <c r="C20" s="173" t="n"/>
      <c r="D20" s="173" t="n"/>
      <c r="E20" s="173" t="n"/>
    </row>
    <row r="21">
      <c r="A21" s="149" t="inlineStr">
        <is>
          <t>6.4</t>
        </is>
      </c>
      <c r="B21" s="172" t="inlineStr">
        <is>
          <t>прочие и лимитированные затраты</t>
        </is>
      </c>
      <c r="C21" s="173" t="n"/>
      <c r="D21" s="173" t="inlineStr">
        <is>
          <t>14,026/83,876</t>
        </is>
      </c>
      <c r="E21" s="173" t="n"/>
    </row>
    <row r="22" ht="15" customHeight="1" s="146">
      <c r="A22" s="171" t="n">
        <v>7</v>
      </c>
      <c r="B22" s="172" t="inlineStr">
        <is>
          <t>Сопоставимый уровень цен</t>
        </is>
      </c>
      <c r="C22" s="173" t="inlineStr">
        <is>
          <t>3 квартал 2014 г.</t>
        </is>
      </c>
      <c r="D22" s="173" t="inlineStr">
        <is>
          <t>3 квартал 2014 г.</t>
        </is>
      </c>
      <c r="E22" s="173" t="inlineStr">
        <is>
          <t>3 квартал 2014 г.</t>
        </is>
      </c>
    </row>
    <row r="23">
      <c r="A23" s="206" t="n"/>
      <c r="B23" s="206" t="n"/>
      <c r="C23" s="206" t="n"/>
      <c r="D23" s="206" t="n"/>
      <c r="E23" s="206" t="n"/>
    </row>
    <row r="24" ht="110.25" customHeight="1" s="146">
      <c r="A24" s="171" t="n">
        <v>8</v>
      </c>
      <c r="B24" s="1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4" s="110" t="n">
        <v>9199.02547</v>
      </c>
      <c r="D24" s="110" t="n">
        <v>52226.283</v>
      </c>
      <c r="E24" s="110" t="n">
        <v>24581.34</v>
      </c>
    </row>
    <row r="25" ht="63.75" customHeight="1" s="146">
      <c r="A25" s="171" t="n">
        <v>9</v>
      </c>
      <c r="B25" s="172" t="inlineStr">
        <is>
          <t>Приведенная сметная стоимость на единицу мощности, тыс. руб. (строка 8/строку 4)</t>
        </is>
      </c>
      <c r="C25" s="110" t="n">
        <v>22.826365930521</v>
      </c>
      <c r="D25" s="110" t="n">
        <v>78.300274362819</v>
      </c>
      <c r="E25" s="110" t="n">
        <v>39.762762859916</v>
      </c>
    </row>
    <row r="26" ht="47.25" customHeight="1" s="146">
      <c r="A26" s="171" t="n">
        <v>10</v>
      </c>
      <c r="B26" s="172" t="inlineStr">
        <is>
          <t>Примечание</t>
        </is>
      </c>
      <c r="C26" s="173" t="inlineStr">
        <is>
          <t>Объект-представитель холодного склада</t>
        </is>
      </c>
      <c r="D26" s="173" t="inlineStr">
        <is>
          <t>Объект-представитель теплого оснащенного гаража</t>
        </is>
      </c>
      <c r="E26" s="173" t="inlineStr">
        <is>
          <t xml:space="preserve">Нет инженерных систем </t>
        </is>
      </c>
    </row>
    <row r="28" customFormat="1" s="148">
      <c r="B28" s="148" t="inlineStr">
        <is>
          <t>Составил ______________________         М.С. Колотиевская</t>
        </is>
      </c>
    </row>
    <row r="29" customFormat="1" s="148">
      <c r="B29" s="99" t="inlineStr">
        <is>
          <t xml:space="preserve">                         (подпись, инициалы, фамилия)</t>
        </is>
      </c>
    </row>
    <row r="30" customFormat="1" s="148"/>
    <row r="31" customFormat="1" s="148">
      <c r="B31" s="148" t="inlineStr">
        <is>
          <t>Проверил ______________________        А.В. Костянецкая</t>
        </is>
      </c>
    </row>
    <row r="32" customFormat="1" s="148">
      <c r="B32" s="99" t="inlineStr">
        <is>
          <t xml:space="preserve">                        (подпись, инициалы, фамилия)</t>
        </is>
      </c>
    </row>
  </sheetData>
  <mergeCells count="10">
    <mergeCell ref="B3:G3"/>
    <mergeCell ref="B2:G2"/>
    <mergeCell ref="A22:A23"/>
    <mergeCell ref="B22:B23"/>
    <mergeCell ref="D22:D23"/>
    <mergeCell ref="E22:E23"/>
    <mergeCell ref="B8:G8"/>
    <mergeCell ref="B6:G6"/>
    <mergeCell ref="B7:G7"/>
    <mergeCell ref="C22:C23"/>
  </mergeCells>
  <pageMargins left="0.7" right="0.7" top="0.75" bottom="0.75" header="0.3" footer="0.3"/>
  <pageSetup orientation="portrait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M42"/>
  <sheetViews>
    <sheetView view="pageBreakPreview" topLeftCell="A10" zoomScale="85" zoomScaleNormal="85" workbookViewId="0">
      <selection activeCell="C40" sqref="C40"/>
    </sheetView>
  </sheetViews>
  <sheetFormatPr baseColWidth="8" defaultColWidth="9.140625" defaultRowHeight="15"/>
  <cols>
    <col width="5.5703125" customWidth="1" style="146" min="1" max="1"/>
    <col width="9.140625" customWidth="1" style="146" min="2" max="2"/>
    <col width="28.140625" customWidth="1" style="146" min="3" max="3"/>
    <col width="13.85546875" customWidth="1" style="146" min="4" max="4"/>
    <col width="39" customWidth="1" style="146" min="5" max="5"/>
    <col width="14.5703125" customWidth="1" style="146" min="6" max="6"/>
    <col width="21.42578125" customWidth="1" style="146" min="7" max="7"/>
    <col width="19.5703125" customWidth="1" style="146" min="8" max="8"/>
    <col width="13" customWidth="1" style="146" min="9" max="9"/>
    <col width="20.85546875" customWidth="1" style="146" min="10" max="10"/>
    <col width="18" customWidth="1" style="146" min="11" max="11"/>
    <col width="9.140625" customWidth="1" style="146" min="12" max="12"/>
  </cols>
  <sheetData>
    <row r="3" ht="15.75" customHeight="1" s="146">
      <c r="B3" s="168" t="inlineStr">
        <is>
          <t>Приложение № 2</t>
        </is>
      </c>
    </row>
    <row r="4" ht="15.75" customHeight="1" s="146">
      <c r="B4" s="169" t="inlineStr">
        <is>
          <t>Расчет стоимости основных видов работ для выбора объекта-представителя</t>
        </is>
      </c>
    </row>
    <row r="5" ht="15.75" customHeight="1" s="146">
      <c r="B5" s="102" t="n"/>
      <c r="C5" s="102" t="n"/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 ht="15.75" customHeight="1" s="146">
      <c r="B6" s="170">
        <f>'Прил.1 Сравнит табл'!B6:G6</f>
        <v/>
      </c>
      <c r="L6" s="112" t="n"/>
    </row>
    <row r="7" ht="15.75" customHeight="1" s="146">
      <c r="B7" s="183">
        <f>'Прил.1 Сравнит табл'!B8:G8</f>
        <v/>
      </c>
      <c r="L7" s="112" t="n"/>
      <c r="M7" s="113" t="n"/>
    </row>
    <row r="8" ht="18.75" customHeight="1" s="146">
      <c r="B8" s="114" t="n"/>
      <c r="M8" s="148" t="n"/>
    </row>
    <row r="9" ht="15.75" customFormat="1" customHeight="1" s="148">
      <c r="B9" s="173" t="inlineStr">
        <is>
          <t>№ п/п</t>
        </is>
      </c>
      <c r="C9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3" t="inlineStr">
        <is>
          <t>ПС 330 кВ Гудермес с заходами ВЛ 330 кВ</t>
        </is>
      </c>
      <c r="E9" s="207" t="n"/>
      <c r="F9" s="207" t="n"/>
      <c r="G9" s="207" t="n"/>
      <c r="H9" s="207" t="n"/>
      <c r="I9" s="207" t="n"/>
      <c r="J9" s="208" t="n"/>
    </row>
    <row r="10" ht="15.75" customFormat="1" customHeight="1" s="148">
      <c r="B10" s="209" t="n"/>
      <c r="C10" s="209" t="n"/>
      <c r="D10" s="173" t="inlineStr">
        <is>
          <t>Номер сметы</t>
        </is>
      </c>
      <c r="E10" s="173" t="inlineStr">
        <is>
          <t>Наименование сметы</t>
        </is>
      </c>
      <c r="F10" s="173" t="inlineStr">
        <is>
          <t>Сметная стоимость в уровне цен 1 квартал 2014 г.., тыс. руб.</t>
        </is>
      </c>
      <c r="G10" s="207" t="n"/>
      <c r="H10" s="207" t="n"/>
      <c r="I10" s="207" t="n"/>
      <c r="J10" s="208" t="n"/>
    </row>
    <row r="11" ht="31.7" customFormat="1" customHeight="1" s="148">
      <c r="B11" s="206" t="n"/>
      <c r="C11" s="206" t="n"/>
      <c r="D11" s="206" t="n"/>
      <c r="E11" s="206" t="n"/>
      <c r="F11" s="173" t="inlineStr">
        <is>
          <t>Строительные работы</t>
        </is>
      </c>
      <c r="G11" s="173" t="inlineStr">
        <is>
          <t>Монтажные работы</t>
        </is>
      </c>
      <c r="H11" s="173" t="inlineStr">
        <is>
          <t>Оборудование</t>
        </is>
      </c>
      <c r="I11" s="173" t="inlineStr">
        <is>
          <t>Прочее</t>
        </is>
      </c>
      <c r="J11" s="173" t="inlineStr">
        <is>
          <t>Всего</t>
        </is>
      </c>
    </row>
    <row r="12" ht="15.75" customFormat="1" customHeight="1" s="148">
      <c r="B12" s="173" t="n">
        <v>1</v>
      </c>
      <c r="C12" s="200" t="n"/>
      <c r="D12" s="119" t="inlineStr">
        <is>
          <t xml:space="preserve"> 03-02-01 </t>
        </is>
      </c>
      <c r="E12" s="196" t="inlineStr">
        <is>
          <t>Гараж</t>
        </is>
      </c>
      <c r="F12" s="201" t="n">
        <v>8853.73</v>
      </c>
      <c r="G12" s="115" t="n"/>
      <c r="H12" s="115" t="n">
        <v>1024.13</v>
      </c>
      <c r="I12" s="201" t="n"/>
      <c r="J12" s="202" t="n">
        <v>9877.860000000001</v>
      </c>
    </row>
    <row r="13" ht="15.75" customFormat="1" customHeight="1" s="148">
      <c r="B13" s="210" t="inlineStr">
        <is>
          <t>Всего по объекту:</t>
        </is>
      </c>
      <c r="C13" s="207" t="n"/>
      <c r="D13" s="207" t="n"/>
      <c r="E13" s="208" t="n"/>
      <c r="F13" s="122" t="n">
        <v>8853.73</v>
      </c>
      <c r="G13" s="122" t="n">
        <v>0</v>
      </c>
      <c r="H13" s="122" t="n">
        <v>1024.13</v>
      </c>
      <c r="I13" s="122" t="n">
        <v>0</v>
      </c>
      <c r="J13" s="122" t="n">
        <v>9877.860000000001</v>
      </c>
    </row>
    <row r="14" ht="15.75" customFormat="1" customHeight="1" s="148">
      <c r="B14" s="210" t="inlineStr">
        <is>
          <t>Всего по объекту в сопоставимом уровне цен 1 кв. 2022г:</t>
        </is>
      </c>
      <c r="C14" s="207" t="n"/>
      <c r="D14" s="207" t="n"/>
      <c r="E14" s="208" t="n"/>
      <c r="F14" s="211" t="n">
        <v>9199.02547</v>
      </c>
      <c r="G14" s="211" t="n">
        <v>0</v>
      </c>
      <c r="H14" s="211" t="n">
        <v>1064.07107</v>
      </c>
      <c r="I14" s="211" t="n">
        <v>0</v>
      </c>
      <c r="J14" s="211" t="n">
        <v>10263.09654</v>
      </c>
    </row>
    <row r="15" ht="15.75" customFormat="1" customHeight="1" s="148">
      <c r="B15" s="170" t="n"/>
      <c r="C15" s="148" t="n"/>
      <c r="D15" s="148" t="n"/>
      <c r="E15" s="148" t="n"/>
      <c r="F15" s="148" t="n"/>
      <c r="G15" s="148" t="n"/>
      <c r="H15" s="148" t="n"/>
      <c r="I15" s="148" t="n"/>
      <c r="J15" s="148" t="n"/>
    </row>
    <row r="16" ht="15.75" customFormat="1" customHeight="1" s="148">
      <c r="B16" s="170" t="n"/>
      <c r="C16" s="148" t="n"/>
      <c r="D16" s="148" t="n"/>
      <c r="E16" s="148" t="n"/>
      <c r="F16" s="148" t="n"/>
      <c r="G16" s="148" t="n"/>
      <c r="H16" s="148" t="n"/>
      <c r="I16" s="148" t="n"/>
      <c r="J16" s="148" t="n"/>
      <c r="M16" s="118" t="n"/>
    </row>
    <row r="17" ht="15.75" customFormat="1" customHeight="1" s="148">
      <c r="B17" s="170" t="n"/>
      <c r="C17" s="148" t="n"/>
      <c r="D17" s="148" t="n"/>
      <c r="E17" s="148" t="n"/>
      <c r="F17" s="148" t="n"/>
      <c r="G17" s="148" t="n"/>
      <c r="H17" s="148" t="n"/>
      <c r="I17" s="148" t="n"/>
      <c r="J17" s="148" t="n"/>
    </row>
    <row r="18" ht="51" customFormat="1" customHeight="1" s="148">
      <c r="B18" s="173" t="inlineStr">
        <is>
          <t>№ п/п</t>
        </is>
      </c>
      <c r="C18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8" s="173" t="inlineStr">
        <is>
          <t>Строительство ПС 500 кВ Святогор с заходами ВЛ 500 кВ и 220 кВ</t>
        </is>
      </c>
      <c r="E18" s="207" t="n"/>
      <c r="F18" s="207" t="n"/>
      <c r="G18" s="207" t="n"/>
      <c r="H18" s="207" t="n"/>
      <c r="I18" s="207" t="n"/>
      <c r="J18" s="208" t="n"/>
    </row>
    <row r="19" ht="15.75" customFormat="1" customHeight="1" s="148">
      <c r="B19" s="209" t="n"/>
      <c r="C19" s="209" t="n"/>
      <c r="D19" s="173" t="inlineStr">
        <is>
          <t>Номер сметы</t>
        </is>
      </c>
      <c r="E19" s="173" t="inlineStr">
        <is>
          <t>Наименование сметы</t>
        </is>
      </c>
      <c r="F19" s="173" t="inlineStr">
        <is>
          <t>Сметная стоимость в уровне цен 3 квартал 2014 г.., тыс. руб.</t>
        </is>
      </c>
      <c r="G19" s="207" t="n"/>
      <c r="H19" s="207" t="n"/>
      <c r="I19" s="207" t="n"/>
      <c r="J19" s="208" t="n"/>
    </row>
    <row r="20" ht="45" customFormat="1" customHeight="1" s="148">
      <c r="B20" s="206" t="n"/>
      <c r="C20" s="206" t="n"/>
      <c r="D20" s="206" t="n"/>
      <c r="E20" s="206" t="n"/>
      <c r="F20" s="173" t="inlineStr">
        <is>
          <t>Строительные работы</t>
        </is>
      </c>
      <c r="G20" s="173" t="inlineStr">
        <is>
          <t>Монтажные работы</t>
        </is>
      </c>
      <c r="H20" s="173" t="inlineStr">
        <is>
          <t>Оборудование</t>
        </is>
      </c>
      <c r="I20" s="173" t="inlineStr">
        <is>
          <t>Прочее</t>
        </is>
      </c>
      <c r="J20" s="173" t="inlineStr">
        <is>
          <t>Всего</t>
        </is>
      </c>
    </row>
    <row r="21" ht="15.75" customFormat="1" customHeight="1" s="148">
      <c r="B21" s="173" t="n">
        <v>1</v>
      </c>
      <c r="C21" s="200" t="n"/>
      <c r="D21" s="119" t="inlineStr">
        <is>
          <t xml:space="preserve"> 05-10 </t>
        </is>
      </c>
      <c r="E21" s="196" t="inlineStr">
        <is>
          <t xml:space="preserve"> Здание гаража</t>
        </is>
      </c>
      <c r="F21" s="201" t="n">
        <v>52226.283</v>
      </c>
      <c r="G21" s="115" t="n"/>
      <c r="H21" s="115" t="n">
        <v>816.9</v>
      </c>
      <c r="I21" s="201" t="n"/>
      <c r="J21" s="202" t="n">
        <v>53043.183</v>
      </c>
    </row>
    <row r="22" ht="15.75" customFormat="1" customHeight="1" s="148">
      <c r="B22" s="210" t="inlineStr">
        <is>
          <t>Всего по объекту:</t>
        </is>
      </c>
      <c r="C22" s="207" t="n"/>
      <c r="D22" s="207" t="n"/>
      <c r="E22" s="208" t="n"/>
      <c r="F22" s="120" t="n">
        <v>52226.283</v>
      </c>
      <c r="G22" s="120" t="n">
        <v>0</v>
      </c>
      <c r="H22" s="120" t="n">
        <v>816.9</v>
      </c>
      <c r="I22" s="120" t="n">
        <v>0</v>
      </c>
      <c r="J22" s="120" t="n">
        <v>53043.183</v>
      </c>
    </row>
    <row r="23" ht="15.75" customFormat="1" customHeight="1" s="148">
      <c r="B23" s="210" t="inlineStr">
        <is>
          <t>Всего по объекту в сопоставимом уровне цен 1 кв. 2022г:</t>
        </is>
      </c>
      <c r="C23" s="207" t="n"/>
      <c r="D23" s="207" t="n"/>
      <c r="E23" s="208" t="n"/>
      <c r="F23" s="211" t="n">
        <v>52226.283</v>
      </c>
      <c r="G23" s="211" t="n">
        <v>0</v>
      </c>
      <c r="H23" s="211" t="n">
        <v>816.9</v>
      </c>
      <c r="I23" s="211" t="n">
        <v>0</v>
      </c>
      <c r="J23" s="211" t="n">
        <v>53043.183</v>
      </c>
    </row>
    <row r="24" ht="15.75" customFormat="1" customHeight="1" s="148">
      <c r="B24" s="170" t="n"/>
      <c r="C24" s="148" t="n"/>
      <c r="D24" s="148" t="n"/>
      <c r="E24" s="148" t="n"/>
      <c r="F24" s="148" t="n"/>
      <c r="G24" s="148" t="n"/>
      <c r="H24" s="148" t="n"/>
      <c r="I24" s="148" t="n"/>
      <c r="J24" s="148" t="n"/>
    </row>
    <row r="25" ht="15.75" customHeight="1" s="146">
      <c r="M25" s="148" t="n"/>
    </row>
    <row r="26" ht="15.75" customFormat="1" customHeight="1" s="148">
      <c r="B26" s="170" t="n"/>
      <c r="C26" s="148" t="n"/>
      <c r="D26" s="148" t="n"/>
      <c r="E26" s="148" t="n"/>
      <c r="F26" s="148" t="n"/>
      <c r="G26" s="148" t="n"/>
      <c r="H26" s="148" t="n"/>
      <c r="I26" s="148" t="n"/>
      <c r="J26" s="148" t="n"/>
      <c r="M26" s="118" t="n"/>
    </row>
    <row r="27" ht="15.75" customFormat="1" customHeight="1" s="148">
      <c r="B27" s="170" t="n"/>
      <c r="C27" s="148" t="n"/>
      <c r="D27" s="148" t="n"/>
      <c r="E27" s="148" t="n"/>
      <c r="F27" s="148" t="n"/>
      <c r="G27" s="148" t="n"/>
      <c r="H27" s="148" t="n"/>
      <c r="I27" s="148" t="n"/>
      <c r="J27" s="148" t="n"/>
    </row>
    <row r="28" ht="36.75" customFormat="1" customHeight="1" s="148">
      <c r="B28" s="173" t="inlineStr">
        <is>
          <t>№ п/п</t>
        </is>
      </c>
      <c r="C28" s="1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8" s="173" t="inlineStr">
        <is>
          <t>Строительство 2-х цепной ВЛ 220 кВ Татаурово-Горячинская-Баргузин с ПС 220 кВ Горячинская, ПС 220 кВ Баргузин и реконструкция ОРУ 220 кВ на ПС 220 кВ Татаурово</t>
        </is>
      </c>
      <c r="E28" s="207" t="n"/>
      <c r="F28" s="207" t="n"/>
      <c r="G28" s="207" t="n"/>
      <c r="H28" s="207" t="n"/>
      <c r="I28" s="207" t="n"/>
      <c r="J28" s="208" t="n"/>
    </row>
    <row r="29" ht="15.75" customFormat="1" customHeight="1" s="148">
      <c r="B29" s="209" t="n"/>
      <c r="C29" s="209" t="n"/>
      <c r="D29" s="173" t="inlineStr">
        <is>
          <t>Номер сметы</t>
        </is>
      </c>
      <c r="E29" s="173" t="inlineStr">
        <is>
          <t>Наименование сметы</t>
        </is>
      </c>
      <c r="F29" s="173" t="inlineStr">
        <is>
          <t>Сметная стоимость в уровне цен 3 квартал 2011 г, тыс. руб.</t>
        </is>
      </c>
      <c r="G29" s="207" t="n"/>
      <c r="H29" s="207" t="n"/>
      <c r="I29" s="207" t="n"/>
      <c r="J29" s="208" t="n"/>
    </row>
    <row r="30" ht="75.75" customFormat="1" customHeight="1" s="148">
      <c r="B30" s="206" t="n"/>
      <c r="C30" s="206" t="n"/>
      <c r="D30" s="206" t="n"/>
      <c r="E30" s="206" t="n"/>
      <c r="F30" s="173" t="inlineStr">
        <is>
          <t>Строительные работы</t>
        </is>
      </c>
      <c r="G30" s="173" t="inlineStr">
        <is>
          <t>Монтажные работы</t>
        </is>
      </c>
      <c r="H30" s="173" t="inlineStr">
        <is>
          <t>Оборудование</t>
        </is>
      </c>
      <c r="I30" s="173" t="inlineStr">
        <is>
          <t>Прочее</t>
        </is>
      </c>
      <c r="J30" s="173" t="inlineStr">
        <is>
          <t>Всего</t>
        </is>
      </c>
    </row>
    <row r="31" ht="15.75" customFormat="1" customHeight="1" s="148">
      <c r="B31" s="173" t="n"/>
      <c r="C31" s="200" t="n"/>
      <c r="D31" s="119" t="inlineStr">
        <is>
          <t xml:space="preserve"> 03-03 </t>
        </is>
      </c>
      <c r="E31" s="196" t="inlineStr">
        <is>
          <t>Гараж</t>
        </is>
      </c>
      <c r="F31" s="201" t="n">
        <v>20484.45</v>
      </c>
      <c r="G31" s="202" t="n"/>
      <c r="H31" s="202" t="n"/>
      <c r="I31" s="201" t="n"/>
      <c r="J31" s="202" t="n">
        <v>20484.45</v>
      </c>
    </row>
    <row r="32" ht="15.75" customFormat="1" customHeight="1" s="148">
      <c r="B32" s="210" t="inlineStr">
        <is>
          <t>Всего по объекту:</t>
        </is>
      </c>
      <c r="C32" s="207" t="n"/>
      <c r="D32" s="207" t="n"/>
      <c r="E32" s="208" t="n"/>
      <c r="F32" s="122" t="n">
        <v>20484.45</v>
      </c>
      <c r="G32" s="122" t="n">
        <v>0</v>
      </c>
      <c r="H32" s="122" t="n">
        <v>0</v>
      </c>
      <c r="I32" s="122" t="n">
        <v>0</v>
      </c>
      <c r="J32" s="122" t="n">
        <v>20484.45</v>
      </c>
    </row>
    <row r="33" ht="15.75" customFormat="1" customHeight="1" s="148">
      <c r="B33" s="210" t="inlineStr">
        <is>
          <t>Всего по объекту в сопоставимом уровне цен 1 кв. 2022г:</t>
        </is>
      </c>
      <c r="C33" s="207" t="n"/>
      <c r="D33" s="207" t="n"/>
      <c r="E33" s="208" t="n"/>
      <c r="F33" s="211" t="n">
        <v>24581.34</v>
      </c>
      <c r="G33" s="211" t="n">
        <v>0</v>
      </c>
      <c r="H33" s="211" t="n">
        <v>0</v>
      </c>
      <c r="I33" s="211" t="n">
        <v>0</v>
      </c>
      <c r="J33" s="211" t="n">
        <v>24581.34</v>
      </c>
    </row>
    <row r="34" ht="15.75" customFormat="1" customHeight="1" s="148">
      <c r="B34" s="170" t="n"/>
    </row>
    <row r="35" ht="15.75" customFormat="1" customHeight="1" s="148"/>
    <row r="36" ht="15.75" customFormat="1" customHeight="1" s="148"/>
    <row r="37" ht="15.75" customFormat="1" customHeight="1" s="148">
      <c r="C37" s="148" t="inlineStr">
        <is>
          <t>Составил ______________________         М.С. Колотиевская</t>
        </is>
      </c>
    </row>
    <row r="38" ht="15.75" customFormat="1" customHeight="1" s="148">
      <c r="C38" s="99" t="inlineStr">
        <is>
          <t xml:space="preserve">                         (подпись, инициалы, фамилия)</t>
        </is>
      </c>
    </row>
    <row r="39" ht="15.75" customFormat="1" customHeight="1" s="148"/>
    <row r="40" ht="15.75" customHeight="1" s="146">
      <c r="B40" s="148" t="n"/>
      <c r="C40" s="148" t="inlineStr">
        <is>
          <t>Проверил ______________________    А.В. Костянецкая</t>
        </is>
      </c>
      <c r="D40" s="148" t="n"/>
      <c r="E40" s="148" t="n"/>
      <c r="F40" s="148" t="n"/>
      <c r="G40" s="148" t="n"/>
      <c r="H40" s="148" t="n"/>
      <c r="I40" s="148" t="n"/>
      <c r="J40" s="148" t="n"/>
    </row>
    <row r="41" ht="15.75" customHeight="1" s="146">
      <c r="B41" s="148" t="n"/>
      <c r="C41" s="99" t="inlineStr">
        <is>
          <t xml:space="preserve">                        (подпись, инициалы, фамилия)</t>
        </is>
      </c>
      <c r="D41" s="148" t="n"/>
      <c r="E41" s="148" t="n"/>
      <c r="F41" s="148" t="n"/>
      <c r="G41" s="148" t="n"/>
      <c r="H41" s="148" t="n"/>
      <c r="I41" s="148" t="n"/>
      <c r="J41" s="148" t="n"/>
    </row>
    <row r="42" ht="15.75" customHeight="1" s="146">
      <c r="B42" s="148" t="n"/>
      <c r="C42" s="148" t="n"/>
      <c r="D42" s="148" t="n"/>
      <c r="E42" s="148" t="n"/>
      <c r="F42" s="148" t="n"/>
      <c r="G42" s="148" t="n"/>
      <c r="H42" s="148" t="n"/>
      <c r="I42" s="148" t="n"/>
      <c r="J42" s="148" t="n"/>
    </row>
  </sheetData>
  <mergeCells count="28">
    <mergeCell ref="D28:J28"/>
    <mergeCell ref="F29:J29"/>
    <mergeCell ref="D18:J18"/>
    <mergeCell ref="D9:J9"/>
    <mergeCell ref="F10:J10"/>
    <mergeCell ref="F19:J19"/>
    <mergeCell ref="B33:E33"/>
    <mergeCell ref="E29:E30"/>
    <mergeCell ref="B6:K6"/>
    <mergeCell ref="E19:E20"/>
    <mergeCell ref="E10:E11"/>
    <mergeCell ref="B32:E32"/>
    <mergeCell ref="B4:K4"/>
    <mergeCell ref="C28:C30"/>
    <mergeCell ref="B7:K7"/>
    <mergeCell ref="C18:C20"/>
    <mergeCell ref="B22:E22"/>
    <mergeCell ref="B3:K3"/>
    <mergeCell ref="B18:B20"/>
    <mergeCell ref="B14:E14"/>
    <mergeCell ref="D29:D30"/>
    <mergeCell ref="D19:D20"/>
    <mergeCell ref="B23:E23"/>
    <mergeCell ref="D10:D11"/>
    <mergeCell ref="B13:E13"/>
    <mergeCell ref="B9:B11"/>
    <mergeCell ref="B28:B30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76"/>
  <sheetViews>
    <sheetView view="pageBreakPreview" topLeftCell="A240" zoomScale="60" zoomScaleNormal="100" workbookViewId="0">
      <selection activeCell="B275" sqref="B275"/>
    </sheetView>
  </sheetViews>
  <sheetFormatPr baseColWidth="8" defaultColWidth="9.140625" defaultRowHeight="15"/>
  <cols>
    <col width="9.140625" customWidth="1" style="146" min="1" max="1"/>
    <col width="12.5703125" customWidth="1" style="146" min="2" max="2"/>
    <col width="17" customWidth="1" style="146" min="3" max="3"/>
    <col width="49.7109375" customWidth="1" style="146" min="4" max="4"/>
    <col width="16.28515625" customWidth="1" style="146" min="5" max="5"/>
    <col width="20.7109375" customWidth="1" style="146" min="6" max="6"/>
    <col width="16.140625" customWidth="1" style="146" min="7" max="7"/>
    <col width="16.7109375" customWidth="1" style="146" min="8" max="8"/>
    <col width="9.140625" customWidth="1" style="146" min="9" max="9"/>
  </cols>
  <sheetData>
    <row r="2" ht="15.75" customHeight="1" s="146">
      <c r="A2" s="168" t="inlineStr">
        <is>
          <t xml:space="preserve">Приложение № 3 </t>
        </is>
      </c>
    </row>
    <row r="3" ht="18.75" customHeight="1" s="146">
      <c r="A3" s="187" t="inlineStr">
        <is>
          <t>Объектная ресурсная ведомость</t>
        </is>
      </c>
    </row>
    <row r="4" ht="18.75" customHeight="1" s="146">
      <c r="A4" s="187" t="n"/>
      <c r="B4" s="187" t="n"/>
      <c r="C4" s="18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8" t="n"/>
      <c r="J4" s="148" t="n"/>
      <c r="K4" s="148" t="n"/>
      <c r="L4" s="148" t="n"/>
    </row>
    <row r="5" ht="18.75" customHeight="1" s="146">
      <c r="A5" s="114" t="n"/>
    </row>
    <row r="6" ht="15.75" customHeight="1" s="146">
      <c r="A6" s="183" t="inlineStr">
        <is>
          <t>Наименование разрабатываемого показателя УНЦ -  Гараж неотапливаемый</t>
        </is>
      </c>
    </row>
    <row r="7" ht="15.75" customFormat="1" customHeight="1" s="148">
      <c r="A7" s="18" t="n"/>
      <c r="B7" s="18" t="n"/>
      <c r="C7" s="18" t="n"/>
      <c r="D7" s="18" t="n"/>
      <c r="E7" s="18" t="n"/>
      <c r="F7" s="18" t="n"/>
      <c r="G7" s="18" t="n"/>
      <c r="H7" s="18" t="n"/>
    </row>
    <row r="8" ht="38.25" customFormat="1" customHeight="1" s="148">
      <c r="A8" s="173" t="inlineStr">
        <is>
          <t>п/п</t>
        </is>
      </c>
      <c r="B8" s="173" t="inlineStr">
        <is>
          <t>№ЛСР</t>
        </is>
      </c>
      <c r="C8" s="173" t="inlineStr">
        <is>
          <t>Код ресурса</t>
        </is>
      </c>
      <c r="D8" s="173" t="inlineStr">
        <is>
          <t>Наименование ресурса</t>
        </is>
      </c>
      <c r="E8" s="173" t="inlineStr">
        <is>
          <t>Ед. изм.</t>
        </is>
      </c>
      <c r="F8" s="173" t="inlineStr">
        <is>
          <t>Кол-во единиц по данным объекта-представителя</t>
        </is>
      </c>
      <c r="G8" s="173" t="inlineStr">
        <is>
          <t>Сметная стоимость в ценах на 01.01.2000 (руб.)</t>
        </is>
      </c>
      <c r="H8" s="208" t="n"/>
    </row>
    <row r="9" ht="40.7" customFormat="1" customHeight="1" s="148">
      <c r="A9" s="206" t="n"/>
      <c r="B9" s="206" t="n"/>
      <c r="C9" s="206" t="n"/>
      <c r="D9" s="206" t="n"/>
      <c r="E9" s="206" t="n"/>
      <c r="F9" s="206" t="n"/>
      <c r="G9" s="173" t="inlineStr">
        <is>
          <t>на ед.изм.</t>
        </is>
      </c>
      <c r="H9" s="173" t="inlineStr">
        <is>
          <t>общая</t>
        </is>
      </c>
    </row>
    <row r="10" ht="15.75" customFormat="1" customHeight="1" s="148">
      <c r="A10" s="173" t="n">
        <v>1</v>
      </c>
      <c r="B10" s="173" t="n"/>
      <c r="C10" s="173" t="n">
        <v>2</v>
      </c>
      <c r="D10" s="173" t="inlineStr">
        <is>
          <t>З</t>
        </is>
      </c>
      <c r="E10" s="173" t="n">
        <v>4</v>
      </c>
      <c r="F10" s="173" t="n">
        <v>5</v>
      </c>
      <c r="G10" s="110" t="n">
        <v>6</v>
      </c>
      <c r="H10" s="110" t="n">
        <v>7</v>
      </c>
    </row>
    <row r="11" ht="15.75" customFormat="1" customHeight="1" s="15">
      <c r="A11" s="184" t="inlineStr">
        <is>
          <t>Затраты труда рабочих</t>
        </is>
      </c>
      <c r="B11" s="207" t="n"/>
      <c r="C11" s="207" t="n"/>
      <c r="D11" s="207" t="n"/>
      <c r="E11" s="208" t="n"/>
      <c r="F11" s="184" t="n">
        <v>6651.0131358</v>
      </c>
      <c r="G11" s="20" t="n"/>
      <c r="H11" s="20">
        <f>SUM(H12:H34)</f>
        <v/>
      </c>
    </row>
    <row r="12" ht="15.75" customFormat="1" customHeight="1" s="148">
      <c r="A12" s="185" t="n">
        <v>1</v>
      </c>
      <c r="B12" s="185" t="n"/>
      <c r="C12" s="186" t="inlineStr">
        <is>
          <t>1-100-37</t>
        </is>
      </c>
      <c r="D12" s="186" t="inlineStr">
        <is>
          <t>Затраты труда рабочих (ср 3,7)</t>
        </is>
      </c>
      <c r="E12" s="185" t="inlineStr">
        <is>
          <t>чел.-ч</t>
        </is>
      </c>
      <c r="F12" s="185" t="n">
        <v>1155.1285</v>
      </c>
      <c r="G12" s="189" t="n">
        <v>9.289999999999999</v>
      </c>
      <c r="H12" s="189">
        <f>ROUND(F12*G12,2)</f>
        <v/>
      </c>
    </row>
    <row r="13" ht="15.75" customFormat="1" customHeight="1" s="148">
      <c r="A13" s="185" t="n">
        <v>2</v>
      </c>
      <c r="B13" s="185" t="n"/>
      <c r="C13" s="186" t="inlineStr">
        <is>
          <t>1-100-30</t>
        </is>
      </c>
      <c r="D13" s="186" t="inlineStr">
        <is>
          <t>Затраты труда рабочих (ср 3)</t>
        </is>
      </c>
      <c r="E13" s="185" t="inlineStr">
        <is>
          <t>чел.-ч</t>
        </is>
      </c>
      <c r="F13" s="185" t="n">
        <v>1189.035136</v>
      </c>
      <c r="G13" s="189" t="n">
        <v>8.529999999999999</v>
      </c>
      <c r="H13" s="189">
        <f>ROUND(F13*G13,2)</f>
        <v/>
      </c>
    </row>
    <row r="14" ht="15.75" customFormat="1" customHeight="1" s="148">
      <c r="A14" s="185" t="n">
        <v>3</v>
      </c>
      <c r="B14" s="185" t="n"/>
      <c r="C14" s="186" t="inlineStr">
        <is>
          <t>1-100-32</t>
        </is>
      </c>
      <c r="D14" s="186" t="inlineStr">
        <is>
          <t>Затраты труда рабочих (ср 3,2)</t>
        </is>
      </c>
      <c r="E14" s="185" t="inlineStr">
        <is>
          <t>чел.-ч</t>
        </is>
      </c>
      <c r="F14" s="185" t="n">
        <v>621.41363</v>
      </c>
      <c r="G14" s="189" t="n">
        <v>8.74</v>
      </c>
      <c r="H14" s="189">
        <f>ROUND(F14*G14,2)</f>
        <v/>
      </c>
    </row>
    <row r="15" ht="15.75" customFormat="1" customHeight="1" s="148">
      <c r="A15" s="185" t="n">
        <v>4</v>
      </c>
      <c r="B15" s="185" t="n"/>
      <c r="C15" s="186" t="inlineStr">
        <is>
          <t>1-100-35</t>
        </is>
      </c>
      <c r="D15" s="186" t="inlineStr">
        <is>
          <t>Затраты труда рабочих (ср 3,5)</t>
        </is>
      </c>
      <c r="E15" s="185" t="inlineStr">
        <is>
          <t>чел.-ч</t>
        </is>
      </c>
      <c r="F15" s="185" t="n">
        <v>547.6627372</v>
      </c>
      <c r="G15" s="189" t="n">
        <v>9.07</v>
      </c>
      <c r="H15" s="189">
        <f>ROUND(F15*G15,2)</f>
        <v/>
      </c>
    </row>
    <row r="16" ht="15.75" customFormat="1" customHeight="1" s="148">
      <c r="A16" s="185" t="n">
        <v>5</v>
      </c>
      <c r="B16" s="185" t="n"/>
      <c r="C16" s="186" t="inlineStr">
        <is>
          <t>1-100-36</t>
        </is>
      </c>
      <c r="D16" s="186" t="inlineStr">
        <is>
          <t>Затраты труда рабочих (ср 3,6)</t>
        </is>
      </c>
      <c r="E16" s="185" t="inlineStr">
        <is>
          <t>чел.-ч</t>
        </is>
      </c>
      <c r="F16" s="185" t="n">
        <v>499.9772</v>
      </c>
      <c r="G16" s="189" t="n">
        <v>9.18</v>
      </c>
      <c r="H16" s="189">
        <f>ROUND(F16*G16,2)</f>
        <v/>
      </c>
    </row>
    <row r="17" ht="15.75" customFormat="1" customHeight="1" s="148">
      <c r="A17" s="185" t="n">
        <v>6</v>
      </c>
      <c r="B17" s="185" t="n"/>
      <c r="C17" s="186" t="inlineStr">
        <is>
          <t>1-100-40</t>
        </is>
      </c>
      <c r="D17" s="186" t="inlineStr">
        <is>
          <t>Затраты труда рабочих (ср 4)</t>
        </is>
      </c>
      <c r="E17" s="185" t="inlineStr">
        <is>
          <t>чел.-ч</t>
        </is>
      </c>
      <c r="F17" s="185" t="n">
        <v>473.2312</v>
      </c>
      <c r="G17" s="189" t="n">
        <v>9.619999999999999</v>
      </c>
      <c r="H17" s="189">
        <f>ROUND(F17*G17,2)</f>
        <v/>
      </c>
    </row>
    <row r="18" ht="15.75" customFormat="1" customHeight="1" s="148">
      <c r="A18" s="185" t="n">
        <v>7</v>
      </c>
      <c r="B18" s="185" t="n"/>
      <c r="C18" s="186" t="inlineStr">
        <is>
          <t>1-100-34</t>
        </is>
      </c>
      <c r="D18" s="186" t="inlineStr">
        <is>
          <t>Затраты труда рабочих (ср 3,4)</t>
        </is>
      </c>
      <c r="E18" s="185" t="inlineStr">
        <is>
          <t>чел.-ч</t>
        </is>
      </c>
      <c r="F18" s="185" t="n">
        <v>345.2731</v>
      </c>
      <c r="G18" s="189" t="n">
        <v>8.970000000000001</v>
      </c>
      <c r="H18" s="189">
        <f>ROUND(F18*G18,2)</f>
        <v/>
      </c>
    </row>
    <row r="19" ht="15.75" customFormat="1" customHeight="1" s="148">
      <c r="A19" s="185" t="n">
        <v>8</v>
      </c>
      <c r="B19" s="185" t="n"/>
      <c r="C19" s="186" t="inlineStr">
        <is>
          <t>1-100-33</t>
        </is>
      </c>
      <c r="D19" s="186" t="inlineStr">
        <is>
          <t>Затраты труда рабочих (ср 3,3)</t>
        </is>
      </c>
      <c r="E19" s="185" t="inlineStr">
        <is>
          <t>чел.-ч</t>
        </is>
      </c>
      <c r="F19" s="185" t="n">
        <v>282.9276</v>
      </c>
      <c r="G19" s="189" t="n">
        <v>8.859999999999999</v>
      </c>
      <c r="H19" s="189">
        <f>ROUND(F19*G19,2)</f>
        <v/>
      </c>
    </row>
    <row r="20" ht="15.75" customFormat="1" customHeight="1" s="148">
      <c r="A20" s="185" t="n">
        <v>9</v>
      </c>
      <c r="B20" s="185" t="n"/>
      <c r="C20" s="186" t="inlineStr">
        <is>
          <t>1-100-28</t>
        </is>
      </c>
      <c r="D20" s="186" t="inlineStr">
        <is>
          <t>Затраты труда рабочих (ср 2,8)</t>
        </is>
      </c>
      <c r="E20" s="185" t="inlineStr">
        <is>
          <t>чел.-ч</t>
        </is>
      </c>
      <c r="F20" s="185" t="n">
        <v>283.62024</v>
      </c>
      <c r="G20" s="189" t="n">
        <v>8.380000000000001</v>
      </c>
      <c r="H20" s="189">
        <f>ROUND(F20*G20,2)</f>
        <v/>
      </c>
    </row>
    <row r="21" ht="15.75" customFormat="1" customHeight="1" s="148">
      <c r="A21" s="185" t="n">
        <v>10</v>
      </c>
      <c r="B21" s="185" t="n"/>
      <c r="C21" s="186" t="inlineStr">
        <is>
          <t>1-100-29</t>
        </is>
      </c>
      <c r="D21" s="186" t="inlineStr">
        <is>
          <t>Затраты труда рабочих (ср 2,9)</t>
        </is>
      </c>
      <c r="E21" s="185" t="inlineStr">
        <is>
          <t>чел.-ч</t>
        </is>
      </c>
      <c r="F21" s="185" t="n">
        <v>228.595</v>
      </c>
      <c r="G21" s="189" t="n">
        <v>8.460000000000001</v>
      </c>
      <c r="H21" s="189">
        <f>ROUND(F21*G21,2)</f>
        <v/>
      </c>
    </row>
    <row r="22" ht="15.75" customFormat="1" customHeight="1" s="148">
      <c r="A22" s="185" t="n">
        <v>11</v>
      </c>
      <c r="B22" s="185" t="n"/>
      <c r="C22" s="186" t="inlineStr">
        <is>
          <t>1-100-31</t>
        </is>
      </c>
      <c r="D22" s="186" t="inlineStr">
        <is>
          <t>Затраты труда рабочих (ср 3,1)</t>
        </is>
      </c>
      <c r="E22" s="185" t="inlineStr">
        <is>
          <t>чел.-ч</t>
        </is>
      </c>
      <c r="F22" s="185" t="n">
        <v>193.860456</v>
      </c>
      <c r="G22" s="189" t="n">
        <v>8.640000000000001</v>
      </c>
      <c r="H22" s="189">
        <f>ROUND(F22*G22,2)</f>
        <v/>
      </c>
    </row>
    <row r="23" ht="15.75" customFormat="1" customHeight="1" s="148">
      <c r="A23" s="185" t="n">
        <v>12</v>
      </c>
      <c r="B23" s="185" t="n"/>
      <c r="C23" s="186" t="inlineStr">
        <is>
          <t>1-100-38</t>
        </is>
      </c>
      <c r="D23" s="186" t="inlineStr">
        <is>
          <t>Затраты труда рабочих (ср 3,8)</t>
        </is>
      </c>
      <c r="E23" s="185" t="inlineStr">
        <is>
          <t>чел.-ч</t>
        </is>
      </c>
      <c r="F23" s="185" t="n">
        <v>176.4146</v>
      </c>
      <c r="G23" s="189" t="n">
        <v>9.4</v>
      </c>
      <c r="H23" s="189">
        <f>ROUND(F23*G23,2)</f>
        <v/>
      </c>
    </row>
    <row r="24" ht="15.75" customFormat="1" customHeight="1" s="148">
      <c r="A24" s="185" t="n">
        <v>13</v>
      </c>
      <c r="B24" s="185" t="n"/>
      <c r="C24" s="186" t="inlineStr">
        <is>
          <t>1-100-22</t>
        </is>
      </c>
      <c r="D24" s="186" t="inlineStr">
        <is>
          <t>Затраты труда рабочих (ср 2,2)</t>
        </is>
      </c>
      <c r="E24" s="185" t="inlineStr">
        <is>
          <t>чел.-ч</t>
        </is>
      </c>
      <c r="F24" s="185" t="n">
        <v>204.599361</v>
      </c>
      <c r="G24" s="189" t="n">
        <v>7.94</v>
      </c>
      <c r="H24" s="189">
        <f>ROUND(F24*G24,2)</f>
        <v/>
      </c>
    </row>
    <row r="25" ht="15.75" customFormat="1" customHeight="1" s="148">
      <c r="A25" s="185" t="n">
        <v>14</v>
      </c>
      <c r="B25" s="185" t="n"/>
      <c r="C25" s="186" t="inlineStr">
        <is>
          <t>1-100-15</t>
        </is>
      </c>
      <c r="D25" s="186" t="inlineStr">
        <is>
          <t>Затраты труда рабочих (ср 1,5)</t>
        </is>
      </c>
      <c r="E25" s="185" t="inlineStr">
        <is>
          <t>чел.-ч</t>
        </is>
      </c>
      <c r="F25" s="185" t="n">
        <v>148.19215</v>
      </c>
      <c r="G25" s="189" t="n">
        <v>7.5</v>
      </c>
      <c r="H25" s="189">
        <f>ROUND(F25*G25,2)</f>
        <v/>
      </c>
    </row>
    <row r="26" ht="15.75" customFormat="1" customHeight="1" s="148">
      <c r="A26" s="185" t="n">
        <v>15</v>
      </c>
      <c r="B26" s="185" t="n"/>
      <c r="C26" s="186" t="inlineStr">
        <is>
          <t>1-100-43</t>
        </is>
      </c>
      <c r="D26" s="186" t="inlineStr">
        <is>
          <t>Затраты труда рабочих (ср 4,3)</t>
        </is>
      </c>
      <c r="E26" s="185" t="inlineStr">
        <is>
          <t>чел.-ч</t>
        </is>
      </c>
      <c r="F26" s="185" t="n">
        <v>79.06488</v>
      </c>
      <c r="G26" s="189" t="n">
        <v>10.06</v>
      </c>
      <c r="H26" s="189">
        <f>ROUND(F26*G26,2)</f>
        <v/>
      </c>
    </row>
    <row r="27" ht="15.75" customFormat="1" customHeight="1" s="148">
      <c r="A27" s="185" t="n">
        <v>16</v>
      </c>
      <c r="B27" s="185" t="n"/>
      <c r="C27" s="186" t="inlineStr">
        <is>
          <t>1-100-51</t>
        </is>
      </c>
      <c r="D27" s="186" t="inlineStr">
        <is>
          <t>Затраты труда рабочих (ср 5,1)</t>
        </is>
      </c>
      <c r="E27" s="185" t="inlineStr">
        <is>
          <t>чел.-ч</t>
        </is>
      </c>
      <c r="F27" s="185" t="n">
        <v>56.8284</v>
      </c>
      <c r="G27" s="189" t="n">
        <v>11.27</v>
      </c>
      <c r="H27" s="189">
        <f>ROUND(F27*G27,2)</f>
        <v/>
      </c>
    </row>
    <row r="28" ht="15.75" customFormat="1" customHeight="1" s="148">
      <c r="A28" s="185" t="n">
        <v>17</v>
      </c>
      <c r="B28" s="185" t="n"/>
      <c r="C28" s="186" t="inlineStr">
        <is>
          <t>1-100-20</t>
        </is>
      </c>
      <c r="D28" s="186" t="inlineStr">
        <is>
          <t>Затраты труда рабочих (ср 2)</t>
        </is>
      </c>
      <c r="E28" s="185" t="inlineStr">
        <is>
          <t>чел.-ч</t>
        </is>
      </c>
      <c r="F28" s="185" t="n">
        <v>66.57624</v>
      </c>
      <c r="G28" s="189" t="n">
        <v>7.8</v>
      </c>
      <c r="H28" s="189">
        <f>ROUND(F28*G28,2)</f>
        <v/>
      </c>
    </row>
    <row r="29" ht="15.75" customFormat="1" customHeight="1" s="148">
      <c r="A29" s="185" t="n">
        <v>18</v>
      </c>
      <c r="B29" s="185" t="n"/>
      <c r="C29" s="186" t="inlineStr">
        <is>
          <t>1-100-49</t>
        </is>
      </c>
      <c r="D29" s="186" t="inlineStr">
        <is>
          <t>Затраты труда рабочих (ср 4,9)</t>
        </is>
      </c>
      <c r="E29" s="185" t="inlineStr">
        <is>
          <t>чел.-ч</t>
        </is>
      </c>
      <c r="F29" s="185" t="n">
        <v>25.20899</v>
      </c>
      <c r="G29" s="189" t="n">
        <v>10.94</v>
      </c>
      <c r="H29" s="189">
        <f>ROUND(F29*G29,2)</f>
        <v/>
      </c>
    </row>
    <row r="30" ht="15.75" customFormat="1" customHeight="1" s="148">
      <c r="A30" s="185" t="n">
        <v>19</v>
      </c>
      <c r="B30" s="185" t="n"/>
      <c r="C30" s="186" t="inlineStr">
        <is>
          <t>1-100-47</t>
        </is>
      </c>
      <c r="D30" s="186" t="inlineStr">
        <is>
          <t>Затраты труда рабочих (ср 4,7)</t>
        </is>
      </c>
      <c r="E30" s="185" t="inlineStr">
        <is>
          <t>чел.-ч</t>
        </is>
      </c>
      <c r="F30" s="185" t="n">
        <v>25.2837774</v>
      </c>
      <c r="G30" s="189" t="n">
        <v>10.65</v>
      </c>
      <c r="H30" s="189">
        <f>ROUND(F30*G30,2)</f>
        <v/>
      </c>
    </row>
    <row r="31" ht="15.75" customFormat="1" customHeight="1" s="148">
      <c r="A31" s="185" t="n">
        <v>20</v>
      </c>
      <c r="B31" s="185" t="n"/>
      <c r="C31" s="186" t="inlineStr">
        <is>
          <t>1-100-23</t>
        </is>
      </c>
      <c r="D31" s="186" t="inlineStr">
        <is>
          <t>Затраты труда рабочих (ср 2,3)</t>
        </is>
      </c>
      <c r="E31" s="185" t="inlineStr">
        <is>
          <t>чел.-ч</t>
        </is>
      </c>
      <c r="F31" s="185" t="n">
        <v>20.9088</v>
      </c>
      <c r="G31" s="189" t="n">
        <v>8.02</v>
      </c>
      <c r="H31" s="189">
        <f>ROUND(F31*G31,2)</f>
        <v/>
      </c>
    </row>
    <row r="32" ht="15.75" customFormat="1" customHeight="1" s="148">
      <c r="A32" s="185" t="n">
        <v>21</v>
      </c>
      <c r="B32" s="185" t="n"/>
      <c r="C32" s="186" t="inlineStr">
        <is>
          <t>1-100-39</t>
        </is>
      </c>
      <c r="D32" s="186" t="inlineStr">
        <is>
          <t>Затраты труда рабочих (ср 3,9)</t>
        </is>
      </c>
      <c r="E32" s="185" t="inlineStr">
        <is>
          <t>чел.-ч</t>
        </is>
      </c>
      <c r="F32" s="185" t="n">
        <v>12.02252</v>
      </c>
      <c r="G32" s="189" t="n">
        <v>9.51</v>
      </c>
      <c r="H32" s="189">
        <f>ROUND(F32*G32,2)</f>
        <v/>
      </c>
    </row>
    <row r="33" ht="15.75" customFormat="1" customHeight="1" s="148">
      <c r="A33" s="185" t="n">
        <v>22</v>
      </c>
      <c r="B33" s="185" t="n"/>
      <c r="C33" s="186" t="inlineStr">
        <is>
          <t>1-100-44</t>
        </is>
      </c>
      <c r="D33" s="186" t="inlineStr">
        <is>
          <t>Затраты труда рабочих (ср 4,4)</t>
        </is>
      </c>
      <c r="E33" s="185" t="inlineStr">
        <is>
          <t>чел.-ч</t>
        </is>
      </c>
      <c r="F33" s="185" t="n">
        <v>10.122175</v>
      </c>
      <c r="G33" s="189" t="n">
        <v>10.21</v>
      </c>
      <c r="H33" s="189">
        <f>ROUND(F33*G33,2)</f>
        <v/>
      </c>
    </row>
    <row r="34" ht="15.75" customFormat="1" customHeight="1" s="148">
      <c r="A34" s="185" t="n">
        <v>23</v>
      </c>
      <c r="B34" s="185" t="n"/>
      <c r="C34" s="186" t="inlineStr">
        <is>
          <t>1-100-42</t>
        </is>
      </c>
      <c r="D34" s="186" t="inlineStr">
        <is>
          <t>Затраты труда рабочих (ср 4,2)</t>
        </is>
      </c>
      <c r="E34" s="185" t="inlineStr">
        <is>
          <t>чел.-ч</t>
        </is>
      </c>
      <c r="F34" s="185" t="n">
        <v>5.0664432</v>
      </c>
      <c r="G34" s="189" t="n">
        <v>9.92</v>
      </c>
      <c r="H34" s="189">
        <f>ROUND(F34*G34,2)</f>
        <v/>
      </c>
    </row>
    <row r="35" ht="15.75" customFormat="1" customHeight="1" s="15">
      <c r="A35" s="184" t="inlineStr">
        <is>
          <t>Затраты труда машинистов</t>
        </is>
      </c>
      <c r="B35" s="207" t="n"/>
      <c r="C35" s="207" t="n"/>
      <c r="D35" s="207" t="n"/>
      <c r="E35" s="208" t="n"/>
      <c r="F35" s="184" t="n">
        <v>339.9248651</v>
      </c>
      <c r="G35" s="20" t="n"/>
      <c r="H35" s="20">
        <f>SUM(H36:H36)</f>
        <v/>
      </c>
    </row>
    <row r="36" ht="15.75" customFormat="1" customHeight="1" s="148">
      <c r="A36" s="185" t="n">
        <v>24</v>
      </c>
      <c r="B36" s="185" t="n"/>
      <c r="C36" s="186" t="n">
        <v>2</v>
      </c>
      <c r="D36" s="186" t="inlineStr">
        <is>
          <t>Затраты труда машинистов</t>
        </is>
      </c>
      <c r="E36" s="185" t="inlineStr">
        <is>
          <t>чел.-ч</t>
        </is>
      </c>
      <c r="F36" s="185" t="n">
        <v>339.9248651</v>
      </c>
      <c r="G36" s="189" t="n">
        <v>13.19</v>
      </c>
      <c r="H36" s="189">
        <f>ROUND(F36*G36,2)</f>
        <v/>
      </c>
    </row>
    <row r="37" ht="15.75" customFormat="1" customHeight="1" s="15">
      <c r="A37" s="184" t="inlineStr">
        <is>
          <t>Машины и механизмы</t>
        </is>
      </c>
      <c r="B37" s="207" t="n"/>
      <c r="C37" s="207" t="n"/>
      <c r="D37" s="207" t="n"/>
      <c r="E37" s="208" t="n"/>
      <c r="F37" s="184" t="n"/>
      <c r="G37" s="20" t="n"/>
      <c r="H37" s="20">
        <f>SUM(H38:H76)</f>
        <v/>
      </c>
    </row>
    <row r="38" ht="15.75" customFormat="1" customHeight="1" s="148">
      <c r="A38" s="185" t="n">
        <v>25</v>
      </c>
      <c r="B38" s="185" t="n"/>
      <c r="C38" s="25" t="inlineStr">
        <is>
          <t>91.05.01-017</t>
        </is>
      </c>
      <c r="D38" s="186" t="inlineStr">
        <is>
          <t>Краны башенные, грузоподъемность 8 т</t>
        </is>
      </c>
      <c r="E38" s="185" t="inlineStr">
        <is>
          <t>маш.час</t>
        </is>
      </c>
      <c r="F38" s="185" t="n">
        <v>91.04589180000001</v>
      </c>
      <c r="G38" s="189" t="n">
        <v>86.40000000000001</v>
      </c>
      <c r="H38" s="189">
        <f>ROUND(F38*G38,2)</f>
        <v/>
      </c>
    </row>
    <row r="39" ht="31.7" customFormat="1" customHeight="1" s="148">
      <c r="A39" s="185" t="n">
        <v>26</v>
      </c>
      <c r="B39" s="185" t="n"/>
      <c r="C39" s="25" t="inlineStr">
        <is>
          <t>91.05.06-008</t>
        </is>
      </c>
      <c r="D39" s="186" t="inlineStr">
        <is>
          <t>Краны на гусеничном ходу, грузоподъемность 40 т</t>
        </is>
      </c>
      <c r="E39" s="185" t="inlineStr">
        <is>
          <t>маш.час</t>
        </is>
      </c>
      <c r="F39" s="185" t="n">
        <v>27.09174</v>
      </c>
      <c r="G39" s="189" t="n">
        <v>175.56</v>
      </c>
      <c r="H39" s="189">
        <f>ROUND(F39*G39,2)</f>
        <v/>
      </c>
    </row>
    <row r="40" ht="31.7" customFormat="1" customHeight="1" s="148">
      <c r="A40" s="185" t="n">
        <v>27</v>
      </c>
      <c r="B40" s="185" t="n"/>
      <c r="C40" s="25" t="inlineStr">
        <is>
          <t>91.08.03-030</t>
        </is>
      </c>
      <c r="D40" s="186" t="inlineStr">
        <is>
          <t>Катки самоходные пневмоколесные статические, масса 30 т</t>
        </is>
      </c>
      <c r="E40" s="185" t="inlineStr">
        <is>
          <t>маш.час</t>
        </is>
      </c>
      <c r="F40" s="185" t="n">
        <v>11.81928</v>
      </c>
      <c r="G40" s="189" t="n">
        <v>364.07</v>
      </c>
      <c r="H40" s="189">
        <f>ROUND(F40*G40,2)</f>
        <v/>
      </c>
    </row>
    <row r="41" ht="15.75" customFormat="1" customHeight="1" s="148">
      <c r="A41" s="185" t="n">
        <v>28</v>
      </c>
      <c r="B41" s="185" t="n"/>
      <c r="C41" s="25" t="inlineStr">
        <is>
          <t>91.14.02-001</t>
        </is>
      </c>
      <c r="D41" s="186" t="inlineStr">
        <is>
          <t>Автомобили бортовые, грузоподъемность до 5 т</t>
        </is>
      </c>
      <c r="E41" s="185" t="inlineStr">
        <is>
          <t>маш.час</t>
        </is>
      </c>
      <c r="F41" s="185" t="n">
        <v>57.1036209</v>
      </c>
      <c r="G41" s="189" t="n">
        <v>65.70999999999999</v>
      </c>
      <c r="H41" s="189">
        <f>ROUND(F41*G41,2)</f>
        <v/>
      </c>
    </row>
    <row r="42" ht="31.7" customFormat="1" customHeight="1" s="148">
      <c r="A42" s="185" t="n">
        <v>29</v>
      </c>
      <c r="B42" s="185" t="n"/>
      <c r="C42" s="25" t="inlineStr">
        <is>
          <t>91.05.06-007</t>
        </is>
      </c>
      <c r="D42" s="186" t="inlineStr">
        <is>
          <t>Краны на гусеничном ходу, грузоподъемность 25 т</t>
        </is>
      </c>
      <c r="E42" s="185" t="inlineStr">
        <is>
          <t>маш.час</t>
        </is>
      </c>
      <c r="F42" s="185" t="n">
        <v>30.24906</v>
      </c>
      <c r="G42" s="189" t="n">
        <v>120.04</v>
      </c>
      <c r="H42" s="189">
        <f>ROUND(F42*G42,2)</f>
        <v/>
      </c>
    </row>
    <row r="43" ht="31.7" customFormat="1" customHeight="1" s="148">
      <c r="A43" s="185" t="n">
        <v>30</v>
      </c>
      <c r="B43" s="185" t="n"/>
      <c r="C43" s="25" t="inlineStr">
        <is>
          <t>91.05.06-010</t>
        </is>
      </c>
      <c r="D43" s="186" t="inlineStr">
        <is>
          <t>Краны на гусеничном ходу, грузоподъемность 100 т</t>
        </is>
      </c>
      <c r="E43" s="185" t="inlineStr">
        <is>
          <t>маш.час</t>
        </is>
      </c>
      <c r="F43" s="185" t="n">
        <v>5.092384</v>
      </c>
      <c r="G43" s="189" t="n">
        <v>533.27</v>
      </c>
      <c r="H43" s="189">
        <f>ROUND(F43*G43,2)</f>
        <v/>
      </c>
    </row>
    <row r="44" ht="31.7" customFormat="1" customHeight="1" s="148">
      <c r="A44" s="185" t="n">
        <v>31</v>
      </c>
      <c r="B44" s="185" t="n"/>
      <c r="C44" s="25" t="inlineStr">
        <is>
          <t>91.01.05-085</t>
        </is>
      </c>
      <c r="D44" s="186" t="inlineStr">
        <is>
          <t>Экскаваторы одноковшовые дизельные на гусеничном ходу, емкость ковша 0,5 м3</t>
        </is>
      </c>
      <c r="E44" s="185" t="inlineStr">
        <is>
          <t>маш.час</t>
        </is>
      </c>
      <c r="F44" s="185" t="n">
        <v>26.28021</v>
      </c>
      <c r="G44" s="189" t="n">
        <v>100</v>
      </c>
      <c r="H44" s="189">
        <f>ROUND(F44*G44,2)</f>
        <v/>
      </c>
    </row>
    <row r="45" ht="31.7" customFormat="1" customHeight="1" s="148">
      <c r="A45" s="185" t="n">
        <v>32</v>
      </c>
      <c r="B45" s="185" t="n"/>
      <c r="C45" s="25" t="inlineStr">
        <is>
          <t>91.05.05-015</t>
        </is>
      </c>
      <c r="D45" s="186" t="inlineStr">
        <is>
          <t>Краны на автомобильном ходу, грузоподъемность 16 т</t>
        </is>
      </c>
      <c r="E45" s="185" t="inlineStr">
        <is>
          <t>маш.час</t>
        </is>
      </c>
      <c r="F45" s="185" t="n">
        <v>11.195908</v>
      </c>
      <c r="G45" s="189" t="n">
        <v>115.4</v>
      </c>
      <c r="H45" s="189">
        <f>ROUND(F45*G45,2)</f>
        <v/>
      </c>
    </row>
    <row r="46" ht="15.75" customFormat="1" customHeight="1" s="148">
      <c r="A46" s="185" t="n">
        <v>33</v>
      </c>
      <c r="B46" s="185" t="n"/>
      <c r="C46" s="25" t="inlineStr">
        <is>
          <t>91.06.05-011</t>
        </is>
      </c>
      <c r="D46" s="186" t="inlineStr">
        <is>
          <t>Погрузчики, грузоподъемность 5 т</t>
        </is>
      </c>
      <c r="E46" s="185" t="inlineStr">
        <is>
          <t>маш.час</t>
        </is>
      </c>
      <c r="F46" s="185" t="n">
        <v>13.5946054</v>
      </c>
      <c r="G46" s="189" t="n">
        <v>89.98999999999999</v>
      </c>
      <c r="H46" s="189">
        <f>ROUND(F46*G46,2)</f>
        <v/>
      </c>
    </row>
    <row r="47" ht="15.75" customFormat="1" customHeight="1" s="148">
      <c r="A47" s="185" t="n">
        <v>34</v>
      </c>
      <c r="B47" s="185" t="n"/>
      <c r="C47" s="25" t="inlineStr">
        <is>
          <t>91.08.04-021</t>
        </is>
      </c>
      <c r="D47" s="186" t="inlineStr">
        <is>
          <t>Котлы битумные передвижные 400 л</t>
        </is>
      </c>
      <c r="E47" s="185" t="inlineStr">
        <is>
          <t>маш.час</t>
        </is>
      </c>
      <c r="F47" s="185" t="n">
        <v>28.403481</v>
      </c>
      <c r="G47" s="189" t="n">
        <v>30</v>
      </c>
      <c r="H47" s="189">
        <f>ROUND(F47*G47,2)</f>
        <v/>
      </c>
    </row>
    <row r="48" ht="31.7" customFormat="1" customHeight="1" s="148">
      <c r="A48" s="185" t="n">
        <v>35</v>
      </c>
      <c r="B48" s="185" t="n"/>
      <c r="C48" s="25" t="inlineStr">
        <is>
          <t>91.06.06-048</t>
        </is>
      </c>
      <c r="D48" s="186" t="inlineStr">
        <is>
          <t>Подъемники одномачтовые, грузоподъемность до 500 кг, высота подъема 45 м</t>
        </is>
      </c>
      <c r="E48" s="185" t="inlineStr">
        <is>
          <t>маш.час</t>
        </is>
      </c>
      <c r="F48" s="185" t="n">
        <v>17.835437</v>
      </c>
      <c r="G48" s="189" t="n">
        <v>31.26</v>
      </c>
      <c r="H48" s="189">
        <f>ROUND(F48*G48,2)</f>
        <v/>
      </c>
    </row>
    <row r="49" ht="31.7" customFormat="1" customHeight="1" s="148">
      <c r="A49" s="185" t="n">
        <v>36</v>
      </c>
      <c r="B49" s="185" t="n"/>
      <c r="C49" s="25" t="inlineStr">
        <is>
          <t>91.17.04-233</t>
        </is>
      </c>
      <c r="D49" s="186" t="inlineStr">
        <is>
          <t>Установки для сварки ручной дуговой (постоянного тока)</t>
        </is>
      </c>
      <c r="E49" s="185" t="inlineStr">
        <is>
          <t>маш.час</t>
        </is>
      </c>
      <c r="F49" s="185" t="n">
        <v>63.63539</v>
      </c>
      <c r="G49" s="189" t="n">
        <v>8.1</v>
      </c>
      <c r="H49" s="189">
        <f>ROUND(F49*G49,2)</f>
        <v/>
      </c>
    </row>
    <row r="50" ht="31.7" customFormat="1" customHeight="1" s="148">
      <c r="A50" s="185" t="n">
        <v>37</v>
      </c>
      <c r="B50" s="185" t="n"/>
      <c r="C50" s="25" t="inlineStr">
        <is>
          <t>91.17.04-171</t>
        </is>
      </c>
      <c r="D50" s="186" t="inlineStr">
        <is>
          <t>Преобразователи сварочные номинальным сварочным током 315-500 А</t>
        </is>
      </c>
      <c r="E50" s="185" t="inlineStr">
        <is>
          <t>маш.час</t>
        </is>
      </c>
      <c r="F50" s="185" t="n">
        <v>37.873466</v>
      </c>
      <c r="G50" s="189" t="n">
        <v>12.31</v>
      </c>
      <c r="H50" s="189">
        <f>ROUND(F50*G50,2)</f>
        <v/>
      </c>
    </row>
    <row r="51" ht="31.7" customFormat="1" customHeight="1" s="148">
      <c r="A51" s="185" t="n">
        <v>38</v>
      </c>
      <c r="B51" s="185" t="n"/>
      <c r="C51" s="25" t="inlineStr">
        <is>
          <t>91.08.09-001</t>
        </is>
      </c>
      <c r="D51" s="186" t="inlineStr">
        <is>
          <t>Виброплиты с двигателем внутреннего сгорания</t>
        </is>
      </c>
      <c r="E51" s="185" t="inlineStr">
        <is>
          <t>маш.час</t>
        </is>
      </c>
      <c r="F51" s="185" t="n">
        <v>7.2333</v>
      </c>
      <c r="G51" s="189" t="n">
        <v>60</v>
      </c>
      <c r="H51" s="189">
        <f>ROUND(F51*G51,2)</f>
        <v/>
      </c>
    </row>
    <row r="52" ht="47.25" customFormat="1" customHeight="1" s="148">
      <c r="A52" s="185" t="n">
        <v>39</v>
      </c>
      <c r="B52" s="185" t="n"/>
      <c r="C52" s="25" t="inlineStr">
        <is>
          <t>91.21.01-012</t>
        </is>
      </c>
      <c r="D52" s="186" t="inlineStr">
        <is>
          <t>Агрегаты окрасочные высокого давления для окраски поверхностей конструкций, мощность 1 кВт</t>
        </is>
      </c>
      <c r="E52" s="185" t="inlineStr">
        <is>
          <t>маш.час</t>
        </is>
      </c>
      <c r="F52" s="185" t="n">
        <v>60.6944148</v>
      </c>
      <c r="G52" s="189" t="n">
        <v>6.82</v>
      </c>
      <c r="H52" s="189">
        <f>ROUND(F52*G52,2)</f>
        <v/>
      </c>
    </row>
    <row r="53" ht="15.75" customFormat="1" customHeight="1" s="148">
      <c r="A53" s="185" t="n">
        <v>40</v>
      </c>
      <c r="B53" s="185" t="n"/>
      <c r="C53" s="25" t="inlineStr">
        <is>
          <t>91.07.07-041</t>
        </is>
      </c>
      <c r="D53" s="186" t="inlineStr">
        <is>
          <t>Растворонасосы, производительность 1 м3/ч</t>
        </is>
      </c>
      <c r="E53" s="185" t="inlineStr">
        <is>
          <t>маш.час</t>
        </is>
      </c>
      <c r="F53" s="185" t="n">
        <v>28.47777</v>
      </c>
      <c r="G53" s="189" t="n">
        <v>14.15</v>
      </c>
      <c r="H53" s="189">
        <f>ROUND(F53*G53,2)</f>
        <v/>
      </c>
    </row>
    <row r="54" ht="31.7" customFormat="1" customHeight="1" s="148">
      <c r="A54" s="185" t="n">
        <v>41</v>
      </c>
      <c r="B54" s="185" t="n"/>
      <c r="C54" s="25" t="inlineStr">
        <is>
          <t>91.01.02-004</t>
        </is>
      </c>
      <c r="D54" s="186" t="inlineStr">
        <is>
          <t>Автогрейдеры среднего типа, мощность 99 кВт (135 л.с.)</t>
        </is>
      </c>
      <c r="E54" s="185" t="inlineStr">
        <is>
          <t>маш.час</t>
        </is>
      </c>
      <c r="F54" s="185" t="n">
        <v>2.2264</v>
      </c>
      <c r="G54" s="189" t="n">
        <v>123</v>
      </c>
      <c r="H54" s="189">
        <f>ROUND(F54*G54,2)</f>
        <v/>
      </c>
    </row>
    <row r="55" ht="31.7" customFormat="1" customHeight="1" s="148">
      <c r="A55" s="185" t="n">
        <v>42</v>
      </c>
      <c r="B55" s="185" t="n"/>
      <c r="C55" s="25" t="inlineStr">
        <is>
          <t>91.06.03-055</t>
        </is>
      </c>
      <c r="D55" s="186" t="inlineStr">
        <is>
          <t>Лебедки электрические тяговым усилием 19,62 кН (2 т)</t>
        </is>
      </c>
      <c r="E55" s="185" t="inlineStr">
        <is>
          <t>маш.час</t>
        </is>
      </c>
      <c r="F55" s="185" t="n">
        <v>40.1666</v>
      </c>
      <c r="G55" s="189" t="n">
        <v>6.66</v>
      </c>
      <c r="H55" s="189">
        <f>ROUND(F55*G55,2)</f>
        <v/>
      </c>
    </row>
    <row r="56" ht="15.75" customFormat="1" customHeight="1" s="148">
      <c r="A56" s="185" t="n">
        <v>43</v>
      </c>
      <c r="B56" s="185" t="n"/>
      <c r="C56" s="25" t="inlineStr">
        <is>
          <t>91.05.02-005</t>
        </is>
      </c>
      <c r="D56" s="186" t="inlineStr">
        <is>
          <t>Краны козловые, грузоподъемность 32 т</t>
        </is>
      </c>
      <c r="E56" s="185" t="inlineStr">
        <is>
          <t>маш.час</t>
        </is>
      </c>
      <c r="F56" s="185" t="n">
        <v>1.913564</v>
      </c>
      <c r="G56" s="189" t="n">
        <v>120.24</v>
      </c>
      <c r="H56" s="189">
        <f>ROUND(F56*G56,2)</f>
        <v/>
      </c>
    </row>
    <row r="57" ht="15.75" customFormat="1" customHeight="1" s="148">
      <c r="A57" s="185" t="n">
        <v>44</v>
      </c>
      <c r="B57" s="185" t="n"/>
      <c r="C57" s="25" t="inlineStr">
        <is>
          <t>91.01.01-034</t>
        </is>
      </c>
      <c r="D57" s="186" t="inlineStr">
        <is>
          <t>Бульдозеры, мощность 59 кВт (80 л.с.)</t>
        </is>
      </c>
      <c r="E57" s="185" t="inlineStr">
        <is>
          <t>маш.час</t>
        </is>
      </c>
      <c r="F57" s="185" t="n">
        <v>3.623775</v>
      </c>
      <c r="G57" s="189" t="n">
        <v>59.47</v>
      </c>
      <c r="H57" s="189">
        <f>ROUND(F57*G57,2)</f>
        <v/>
      </c>
    </row>
    <row r="58" ht="15.75" customFormat="1" customHeight="1" s="148">
      <c r="A58" s="185" t="n">
        <v>45</v>
      </c>
      <c r="B58" s="185" t="n"/>
      <c r="C58" s="25" t="inlineStr">
        <is>
          <t>91.01.01-035</t>
        </is>
      </c>
      <c r="D58" s="186" t="inlineStr">
        <is>
          <t>Бульдозеры, мощность 79 кВт (108 л.с.)</t>
        </is>
      </c>
      <c r="E58" s="185" t="inlineStr">
        <is>
          <t>маш.час</t>
        </is>
      </c>
      <c r="F58" s="185" t="n">
        <v>2.50712</v>
      </c>
      <c r="G58" s="189" t="n">
        <v>79.06999999999999</v>
      </c>
      <c r="H58" s="189">
        <f>ROUND(F58*G58,2)</f>
        <v/>
      </c>
    </row>
    <row r="59" ht="15.75" customFormat="1" customHeight="1" s="148">
      <c r="A59" s="185" t="n">
        <v>46</v>
      </c>
      <c r="B59" s="185" t="n"/>
      <c r="C59" s="25" t="inlineStr">
        <is>
          <t>91.01.01-046</t>
        </is>
      </c>
      <c r="D59" s="186" t="inlineStr">
        <is>
          <t>Бульдозеры, мощность 303 кВт (410 л.с.)</t>
        </is>
      </c>
      <c r="E59" s="185" t="inlineStr">
        <is>
          <t>маш.час</t>
        </is>
      </c>
      <c r="F59" s="185" t="n">
        <v>0.5998</v>
      </c>
      <c r="G59" s="189" t="n">
        <v>293.08</v>
      </c>
      <c r="H59" s="189">
        <f>ROUND(F59*G59,2)</f>
        <v/>
      </c>
    </row>
    <row r="60" ht="47.25" customFormat="1" customHeight="1" s="148">
      <c r="A60" s="185" t="n">
        <v>47</v>
      </c>
      <c r="B60" s="185" t="n"/>
      <c r="C60" s="25" t="inlineStr">
        <is>
          <t>91.18.01-007</t>
        </is>
      </c>
      <c r="D60" s="1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60" s="185" t="inlineStr">
        <is>
          <t>маш.час</t>
        </is>
      </c>
      <c r="F60" s="185" t="n">
        <v>1.53824</v>
      </c>
      <c r="G60" s="189" t="n">
        <v>90</v>
      </c>
      <c r="H60" s="189">
        <f>ROUND(F60*G60,2)</f>
        <v/>
      </c>
    </row>
    <row r="61" ht="15.75" customFormat="1" customHeight="1" s="148">
      <c r="A61" s="185" t="n">
        <v>48</v>
      </c>
      <c r="B61" s="185" t="n"/>
      <c r="C61" s="25" t="inlineStr">
        <is>
          <t>91.13.01-038</t>
        </is>
      </c>
      <c r="D61" s="186" t="inlineStr">
        <is>
          <t>Машины поливомоечные 6000 л</t>
        </is>
      </c>
      <c r="E61" s="185" t="inlineStr">
        <is>
          <t>маш.час</t>
        </is>
      </c>
      <c r="F61" s="185" t="n">
        <v>1.00672</v>
      </c>
      <c r="G61" s="189" t="n">
        <v>110</v>
      </c>
      <c r="H61" s="189">
        <f>ROUND(F61*G61,2)</f>
        <v/>
      </c>
    </row>
    <row r="62" ht="15.75" customFormat="1" customHeight="1" s="148">
      <c r="A62" s="185" t="n">
        <v>49</v>
      </c>
      <c r="B62" s="185" t="n"/>
      <c r="C62" s="25" t="inlineStr">
        <is>
          <t>91.07.04-001</t>
        </is>
      </c>
      <c r="D62" s="186" t="inlineStr">
        <is>
          <t>Вибраторы глубинные</t>
        </is>
      </c>
      <c r="E62" s="185" t="inlineStr">
        <is>
          <t>маш.час</t>
        </is>
      </c>
      <c r="F62" s="185" t="n">
        <v>34.422374</v>
      </c>
      <c r="G62" s="189" t="n">
        <v>1.9</v>
      </c>
      <c r="H62" s="189">
        <f>ROUND(F62*G62,2)</f>
        <v/>
      </c>
    </row>
    <row r="63" ht="31.7" customFormat="1" customHeight="1" s="148">
      <c r="A63" s="185" t="n">
        <v>50</v>
      </c>
      <c r="B63" s="185" t="n"/>
      <c r="C63" s="25" t="inlineStr">
        <is>
          <t>91.08.03-015</t>
        </is>
      </c>
      <c r="D63" s="186" t="inlineStr">
        <is>
          <t>Катки самоходные гладкие вибрационные, масса 5 т</t>
        </is>
      </c>
      <c r="E63" s="185" t="inlineStr">
        <is>
          <t>маш.час</t>
        </is>
      </c>
      <c r="F63" s="185" t="n">
        <v>0.30096</v>
      </c>
      <c r="G63" s="189" t="n">
        <v>176.03</v>
      </c>
      <c r="H63" s="189">
        <f>ROUND(F63*G63,2)</f>
        <v/>
      </c>
    </row>
    <row r="64" ht="15.75" customFormat="1" customHeight="1" s="148">
      <c r="A64" s="185" t="n">
        <v>51</v>
      </c>
      <c r="B64" s="185" t="n"/>
      <c r="C64" s="25" t="inlineStr">
        <is>
          <t>91.17.04-042</t>
        </is>
      </c>
      <c r="D64" s="186" t="inlineStr">
        <is>
          <t>Аппараты для газовой сварки и резки</t>
        </is>
      </c>
      <c r="E64" s="185" t="inlineStr">
        <is>
          <t>маш.час</t>
        </is>
      </c>
      <c r="F64" s="185" t="n">
        <v>40.2028936</v>
      </c>
      <c r="G64" s="189" t="n">
        <v>1.2</v>
      </c>
      <c r="H64" s="189">
        <f>ROUND(F64*G64,2)</f>
        <v/>
      </c>
    </row>
    <row r="65" ht="31.7" customFormat="1" customHeight="1" s="148">
      <c r="A65" s="185" t="n">
        <v>52</v>
      </c>
      <c r="B65" s="185" t="n"/>
      <c r="C65" s="25" t="inlineStr">
        <is>
          <t>91.17.01-001</t>
        </is>
      </c>
      <c r="D65" s="186" t="inlineStr">
        <is>
          <t>Выпрямители сварочные многопостовые с количеством постов до 30</t>
        </is>
      </c>
      <c r="E65" s="185" t="inlineStr">
        <is>
          <t>маш.час</t>
        </is>
      </c>
      <c r="F65" s="185" t="n">
        <v>1.16064</v>
      </c>
      <c r="G65" s="189" t="n">
        <v>34.09</v>
      </c>
      <c r="H65" s="189">
        <f>ROUND(F65*G65,2)</f>
        <v/>
      </c>
    </row>
    <row r="66" ht="31.7" customFormat="1" customHeight="1" s="148">
      <c r="A66" s="185" t="n">
        <v>53</v>
      </c>
      <c r="B66" s="185" t="n"/>
      <c r="C66" s="25" t="inlineStr">
        <is>
          <t>91.06.03-062</t>
        </is>
      </c>
      <c r="D66" s="186" t="inlineStr">
        <is>
          <t>Лебедки электрические тяговым усилием до 31,39 кН (3,2 т)</t>
        </is>
      </c>
      <c r="E66" s="185" t="inlineStr">
        <is>
          <t>маш.час</t>
        </is>
      </c>
      <c r="F66" s="185" t="n">
        <v>5.048696</v>
      </c>
      <c r="G66" s="189" t="n">
        <v>6.9</v>
      </c>
      <c r="H66" s="189">
        <f>ROUND(F66*G66,2)</f>
        <v/>
      </c>
    </row>
    <row r="67" ht="15.75" customFormat="1" customHeight="1" s="148">
      <c r="A67" s="185" t="n">
        <v>54</v>
      </c>
      <c r="B67" s="185" t="n"/>
      <c r="C67" s="25" t="inlineStr">
        <is>
          <t>91.21.22-421</t>
        </is>
      </c>
      <c r="D67" s="186" t="inlineStr">
        <is>
          <t>Термосы 100 л</t>
        </is>
      </c>
      <c r="E67" s="185" t="inlineStr">
        <is>
          <t>маш.час</t>
        </is>
      </c>
      <c r="F67" s="185" t="n">
        <v>10.42046</v>
      </c>
      <c r="G67" s="189" t="n">
        <v>2.7</v>
      </c>
      <c r="H67" s="189">
        <f>ROUND(F67*G67,2)</f>
        <v/>
      </c>
    </row>
    <row r="68" ht="15.75" customFormat="1" customHeight="1" s="148">
      <c r="A68" s="185" t="n">
        <v>55</v>
      </c>
      <c r="B68" s="185" t="n"/>
      <c r="C68" s="25" t="inlineStr">
        <is>
          <t>91.07.04-002</t>
        </is>
      </c>
      <c r="D68" s="186" t="inlineStr">
        <is>
          <t>Вибраторы поверхностные</t>
        </is>
      </c>
      <c r="E68" s="185" t="inlineStr">
        <is>
          <t>маш.час</t>
        </is>
      </c>
      <c r="F68" s="185" t="n">
        <v>51.24048</v>
      </c>
      <c r="G68" s="189" t="n">
        <v>0.5</v>
      </c>
      <c r="H68" s="189">
        <f>ROUND(F68*G68,2)</f>
        <v/>
      </c>
    </row>
    <row r="69" ht="31.7" customFormat="1" customHeight="1" s="148">
      <c r="A69" s="185" t="n">
        <v>56</v>
      </c>
      <c r="B69" s="185" t="n"/>
      <c r="C69" s="25" t="inlineStr">
        <is>
          <t>91.07.08-024</t>
        </is>
      </c>
      <c r="D69" s="186" t="inlineStr">
        <is>
          <t>Растворосмесители передвижные, объем барабана 65 л</t>
        </is>
      </c>
      <c r="E69" s="185" t="inlineStr">
        <is>
          <t>маш.час</t>
        </is>
      </c>
      <c r="F69" s="185" t="n">
        <v>1.32912</v>
      </c>
      <c r="G69" s="189" t="n">
        <v>12.39</v>
      </c>
      <c r="H69" s="189">
        <f>ROUND(F69*G69,2)</f>
        <v/>
      </c>
    </row>
    <row r="70" ht="31.7" customFormat="1" customHeight="1" s="148">
      <c r="A70" s="185" t="n">
        <v>57</v>
      </c>
      <c r="B70" s="185" t="n"/>
      <c r="C70" s="25" t="inlineStr">
        <is>
          <t>91.06.03-060</t>
        </is>
      </c>
      <c r="D70" s="186" t="inlineStr">
        <is>
          <t>Лебедки электрические тяговым усилием до 5,79 кН (0,59 т)</t>
        </is>
      </c>
      <c r="E70" s="185" t="inlineStr">
        <is>
          <t>маш.час</t>
        </is>
      </c>
      <c r="F70" s="185" t="n">
        <v>4.5834654</v>
      </c>
      <c r="G70" s="189" t="n">
        <v>1.7</v>
      </c>
      <c r="H70" s="189">
        <f>ROUND(F70*G70,2)</f>
        <v/>
      </c>
    </row>
    <row r="71" ht="31.7" customFormat="1" customHeight="1" s="148">
      <c r="A71" s="185" t="n">
        <v>58</v>
      </c>
      <c r="B71" s="185" t="n"/>
      <c r="C71" s="25" t="inlineStr">
        <is>
          <t>91.21.22-638</t>
        </is>
      </c>
      <c r="D71" s="186" t="inlineStr">
        <is>
          <t>Пылесосы промышленные, мощность до 2000 Вт</t>
        </is>
      </c>
      <c r="E71" s="185" t="inlineStr">
        <is>
          <t>маш.час</t>
        </is>
      </c>
      <c r="F71" s="185" t="n">
        <v>2.3408</v>
      </c>
      <c r="G71" s="189" t="n">
        <v>3.29</v>
      </c>
      <c r="H71" s="189">
        <f>ROUND(F71*G71,2)</f>
        <v/>
      </c>
    </row>
    <row r="72" ht="31.7" customFormat="1" customHeight="1" s="148">
      <c r="A72" s="185" t="n">
        <v>59</v>
      </c>
      <c r="B72" s="185" t="n"/>
      <c r="C72" s="25" t="inlineStr">
        <is>
          <t>91.06.01-003</t>
        </is>
      </c>
      <c r="D72" s="186" t="inlineStr">
        <is>
          <t>Домкраты гидравлические, грузоподъемность 63-100 т</t>
        </is>
      </c>
      <c r="E72" s="185" t="inlineStr">
        <is>
          <t>маш.час</t>
        </is>
      </c>
      <c r="F72" s="185" t="n">
        <v>7.286128</v>
      </c>
      <c r="G72" s="189" t="n">
        <v>0.9</v>
      </c>
      <c r="H72" s="189">
        <f>ROUND(F72*G72,2)</f>
        <v/>
      </c>
    </row>
    <row r="73" ht="15.75" customFormat="1" customHeight="1" s="148">
      <c r="A73" s="185" t="n">
        <v>60</v>
      </c>
      <c r="B73" s="185" t="n"/>
      <c r="C73" s="25" t="inlineStr">
        <is>
          <t>91.21.12-004</t>
        </is>
      </c>
      <c r="D73" s="186" t="inlineStr">
        <is>
          <t>Ножницы электрические</t>
        </is>
      </c>
      <c r="E73" s="185" t="inlineStr">
        <is>
          <t>маш.час</t>
        </is>
      </c>
      <c r="F73" s="185" t="n">
        <v>0.13788</v>
      </c>
      <c r="G73" s="189" t="n">
        <v>33.59</v>
      </c>
      <c r="H73" s="189">
        <f>ROUND(F73*G73,2)</f>
        <v/>
      </c>
    </row>
    <row r="74" ht="31.7" customFormat="1" customHeight="1" s="148">
      <c r="A74" s="185" t="n">
        <v>61</v>
      </c>
      <c r="B74" s="185" t="n"/>
      <c r="C74" s="25" t="inlineStr">
        <is>
          <t>91.08.09-023</t>
        </is>
      </c>
      <c r="D74" s="186" t="inlineStr">
        <is>
          <t>Трамбовки пневматические при работе от передвижных компрессорных станций</t>
        </is>
      </c>
      <c r="E74" s="185" t="inlineStr">
        <is>
          <t>маш.час</t>
        </is>
      </c>
      <c r="F74" s="185" t="n">
        <v>3.10992</v>
      </c>
      <c r="G74" s="189" t="n">
        <v>0.55</v>
      </c>
      <c r="H74" s="189">
        <f>ROUND(F74*G74,2)</f>
        <v/>
      </c>
    </row>
    <row r="75" ht="47.25" customFormat="1" customHeight="1" s="148">
      <c r="A75" s="185" t="n">
        <v>62</v>
      </c>
      <c r="B75" s="185" t="n"/>
      <c r="C75" s="25" t="inlineStr">
        <is>
          <t>91.06.05-057</t>
        </is>
      </c>
      <c r="D75" s="186" t="inlineStr">
        <is>
          <t>Погрузчики одноковшовые универсальные фронтальные пневмоколесные, грузоподъемность 3 т</t>
        </is>
      </c>
      <c r="E75" s="185" t="inlineStr">
        <is>
          <t>маш.час</t>
        </is>
      </c>
      <c r="F75" s="185" t="n">
        <v>0.000875</v>
      </c>
      <c r="G75" s="189" t="n">
        <v>90.40000000000001</v>
      </c>
      <c r="H75" s="189">
        <f>ROUND(F75*G75,2)</f>
        <v/>
      </c>
    </row>
    <row r="76" ht="31.7" customFormat="1" customHeight="1" s="148">
      <c r="A76" s="185" t="n">
        <v>63</v>
      </c>
      <c r="B76" s="185" t="n"/>
      <c r="C76" s="25" t="inlineStr">
        <is>
          <t>91.08.09-024</t>
        </is>
      </c>
      <c r="D76" s="186" t="inlineStr">
        <is>
          <t>Трамбовки пневматические при работе от стационарного компрессора</t>
        </is>
      </c>
      <c r="E76" s="185" t="inlineStr">
        <is>
          <t>маш.час</t>
        </is>
      </c>
      <c r="F76" s="185" t="n">
        <v>0.005</v>
      </c>
      <c r="G76" s="189" t="n">
        <v>4.91</v>
      </c>
      <c r="H76" s="189">
        <f>ROUND(F76*G76,2)</f>
        <v/>
      </c>
    </row>
    <row r="77" ht="15.75" customFormat="1" customHeight="1" s="15">
      <c r="A77" s="184" t="inlineStr">
        <is>
          <t>Материалы</t>
        </is>
      </c>
      <c r="B77" s="207" t="n"/>
      <c r="C77" s="207" t="n"/>
      <c r="D77" s="207" t="n"/>
      <c r="E77" s="208" t="n"/>
      <c r="F77" s="184" t="n"/>
      <c r="G77" s="20" t="n"/>
      <c r="H77" s="20">
        <f>SUM(H78:H267)</f>
        <v/>
      </c>
    </row>
    <row r="78" ht="15.75" customFormat="1" customHeight="1" s="148">
      <c r="A78" s="185" t="n">
        <v>64</v>
      </c>
      <c r="B78" s="185" t="n"/>
      <c r="C78" s="25" t="inlineStr">
        <is>
          <t>08.1.06.01-0001</t>
        </is>
      </c>
      <c r="D78" s="186" t="inlineStr">
        <is>
          <t>Ворота раздвижные металлические глухие</t>
        </is>
      </c>
      <c r="E78" s="185" t="inlineStr">
        <is>
          <t>т</t>
        </is>
      </c>
      <c r="F78" s="185" t="n">
        <v>9.199999999999999</v>
      </c>
      <c r="G78" s="189" t="n">
        <v>17470.15</v>
      </c>
      <c r="H78" s="189">
        <f>ROUND(F78*G78,2)</f>
        <v/>
      </c>
    </row>
    <row r="79" ht="110.25" customFormat="1" customHeight="1" s="148">
      <c r="A79" s="185" t="n">
        <v>65</v>
      </c>
      <c r="B79" s="185" t="n"/>
      <c r="C79" s="25" t="inlineStr">
        <is>
          <t>Прайс СД ОП</t>
        </is>
      </c>
      <c r="D79" s="186" t="inlineStr">
        <is>
          <t>Гаражные ворота фирмы "DOORHAN"  C ВЕРТИКАЛЬНЫМ ПОДЪЕМОМ  4000*4600(Н) _x000D_
(коэффициент ФЕР к региону Чеченской Республики  Письмо Минрегиона №3085-ЕС/08 от 28.02.2014 г. К=6,62  (МАТ=236406,05/6,62);_x000D_
Заготовительско-складские расходы МАТ=1,02 к расх.)</t>
        </is>
      </c>
      <c r="E79" s="185" t="inlineStr">
        <is>
          <t>шт.</t>
        </is>
      </c>
      <c r="F79" s="185" t="n">
        <v>4</v>
      </c>
      <c r="G79" s="189" t="n">
        <v>0</v>
      </c>
      <c r="H79" s="189">
        <f>ROUND(F79*G79,2)</f>
        <v/>
      </c>
    </row>
    <row r="80" ht="94.7" customFormat="1" customHeight="1" s="148">
      <c r="A80" s="185" t="n">
        <v>66</v>
      </c>
      <c r="B80" s="185" t="n"/>
      <c r="C80" s="25" t="inlineStr">
        <is>
          <t>12.1.02.10-0096</t>
        </is>
      </c>
      <c r="D80" s="186" t="inlineStr">
        <is>
          <t>Мембрана однослойная ветрозащитная гидроизоляционная Tyvek Housewrap_x000D_
 (ФЕР/ТЕР  Поправочный коэффициент для ЧР  к  расценкамПисьмо ФА по Строит. и ЖКХ от 14.05.2013г. №4057-ДБ/12/ГСк=8,03/7,77 МАТ=1,033 к расх.)</t>
        </is>
      </c>
      <c r="E80" s="185" t="inlineStr">
        <is>
          <t>10 м2</t>
        </is>
      </c>
      <c r="F80" s="185" t="n">
        <v>463.45</v>
      </c>
      <c r="G80" s="189" t="n">
        <v>253</v>
      </c>
      <c r="H80" s="189">
        <f>ROUND(F80*G80,2)</f>
        <v/>
      </c>
    </row>
    <row r="81" ht="15.75" customFormat="1" customHeight="1" s="148">
      <c r="A81" s="185" t="n">
        <v>67</v>
      </c>
      <c r="B81" s="185" t="n"/>
      <c r="C81" s="25" t="inlineStr">
        <is>
          <t>14.2.02.11-0025</t>
        </is>
      </c>
      <c r="D81" s="186" t="inlineStr">
        <is>
          <t>Состав огнезащитный: FIRETEX M90</t>
        </is>
      </c>
      <c r="E81" s="185" t="inlineStr">
        <is>
          <t>кг</t>
        </is>
      </c>
      <c r="F81" s="185" t="n">
        <v>264.22</v>
      </c>
      <c r="G81" s="189" t="n">
        <v>442.41</v>
      </c>
      <c r="H81" s="189">
        <f>ROUND(F81*G81,2)</f>
        <v/>
      </c>
    </row>
    <row r="82" ht="47.25" customFormat="1" customHeight="1" s="148">
      <c r="A82" s="185" t="n">
        <v>68</v>
      </c>
      <c r="B82" s="185" t="n"/>
      <c r="C82" s="25" t="inlineStr">
        <is>
          <t>07.2.07.12-0016</t>
        </is>
      </c>
      <c r="D82" s="186" t="inlineStr">
        <is>
          <t>Элементы конструктивные зданий и сооружений с преобладанием гнутых профилей, средняя масса сборочной единицы 0,5 до 1 т</t>
        </is>
      </c>
      <c r="E82" s="185" t="inlineStr">
        <is>
          <t>т</t>
        </is>
      </c>
      <c r="F82" s="185" t="n">
        <v>9.282</v>
      </c>
      <c r="G82" s="189" t="n">
        <v>8924</v>
      </c>
      <c r="H82" s="189">
        <f>ROUND(F82*G82,2)</f>
        <v/>
      </c>
    </row>
    <row r="83" ht="31.7" customFormat="1" customHeight="1" s="148">
      <c r="A83" s="185" t="n">
        <v>69</v>
      </c>
      <c r="B83" s="185" t="n"/>
      <c r="C83" s="25" t="inlineStr">
        <is>
          <t>06.1.01.05-0038</t>
        </is>
      </c>
      <c r="D83" s="186" t="inlineStr">
        <is>
          <t>Кирпич керамический одинарный, размер 250х120х65 мм, марка 175</t>
        </is>
      </c>
      <c r="E83" s="185" t="inlineStr">
        <is>
          <t>1000 шт</t>
        </is>
      </c>
      <c r="F83" s="185" t="n">
        <v>30.8108</v>
      </c>
      <c r="G83" s="189" t="n">
        <v>2056.6</v>
      </c>
      <c r="H83" s="189">
        <f>ROUND(F83*G83,2)</f>
        <v/>
      </c>
    </row>
    <row r="84" ht="31.7" customFormat="1" customHeight="1" s="148">
      <c r="A84" s="185" t="n">
        <v>70</v>
      </c>
      <c r="B84" s="185" t="n"/>
      <c r="C84" s="25" t="inlineStr">
        <is>
          <t>14.2.06.08-0001</t>
        </is>
      </c>
      <c r="D84" s="186" t="inlineStr">
        <is>
          <t>Пропитка упрочняющая для бетона "Ашфорд Формула"</t>
        </is>
      </c>
      <c r="E84" s="185" t="inlineStr">
        <is>
          <t>л</t>
        </is>
      </c>
      <c r="F84" s="185" t="n">
        <v>466.68</v>
      </c>
      <c r="G84" s="189" t="n">
        <v>110.1</v>
      </c>
      <c r="H84" s="189">
        <f>ROUND(F84*G84,2)</f>
        <v/>
      </c>
    </row>
    <row r="85" ht="47.25" customFormat="1" customHeight="1" s="148">
      <c r="A85" s="185" t="n">
        <v>71</v>
      </c>
      <c r="B85" s="185" t="n"/>
      <c r="C85" s="25" t="inlineStr">
        <is>
          <t>01.7.07.14-0056</t>
        </is>
      </c>
      <c r="D85" s="186" t="inlineStr">
        <is>
          <t>Прокладки уплотнительные пенополиуретановые открытопористые для металлочерепицы 1800х50х50 мм</t>
        </is>
      </c>
      <c r="E85" s="185" t="inlineStr">
        <is>
          <t>м</t>
        </is>
      </c>
      <c r="F85" s="185" t="n">
        <v>1931.6</v>
      </c>
      <c r="G85" s="189" t="n">
        <v>25</v>
      </c>
      <c r="H85" s="189">
        <f>ROUND(F85*G85,2)</f>
        <v/>
      </c>
    </row>
    <row r="86" ht="31.7" customFormat="1" customHeight="1" s="148">
      <c r="A86" s="185" t="n">
        <v>72</v>
      </c>
      <c r="B86" s="185" t="n"/>
      <c r="C86" s="25" t="inlineStr">
        <is>
          <t>08.3.09.01-0025</t>
        </is>
      </c>
      <c r="D86" s="186" t="inlineStr">
        <is>
          <t>Профилированный лист оцинкованный НС44-1000-0,8</t>
        </is>
      </c>
      <c r="E86" s="185" t="inlineStr">
        <is>
          <t>т</t>
        </is>
      </c>
      <c r="F86" s="185" t="n">
        <v>4.63795</v>
      </c>
      <c r="G86" s="189" t="n">
        <v>10187.79</v>
      </c>
      <c r="H86" s="189">
        <f>ROUND(F86*G86,2)</f>
        <v/>
      </c>
    </row>
    <row r="87" ht="31.7" customFormat="1" customHeight="1" s="148">
      <c r="A87" s="185" t="n">
        <v>73</v>
      </c>
      <c r="B87" s="185" t="n"/>
      <c r="C87" s="25" t="inlineStr">
        <is>
          <t>04.1.02.05-0007</t>
        </is>
      </c>
      <c r="D87" s="186" t="inlineStr">
        <is>
          <t>Смеси бетонные тяжелого бетона (БСТ), класс В20 (М250)</t>
        </is>
      </c>
      <c r="E87" s="185" t="inlineStr">
        <is>
          <t>м3</t>
        </is>
      </c>
      <c r="F87" s="185" t="n">
        <v>70.6002</v>
      </c>
      <c r="G87" s="189" t="n">
        <v>665</v>
      </c>
      <c r="H87" s="189">
        <f>ROUND(F87*G87,2)</f>
        <v/>
      </c>
    </row>
    <row r="88" ht="31.7" customFormat="1" customHeight="1" s="148">
      <c r="A88" s="185" t="n">
        <v>74</v>
      </c>
      <c r="B88" s="185" t="n"/>
      <c r="C88" s="25" t="inlineStr">
        <is>
          <t>08.3.09.01-0016</t>
        </is>
      </c>
      <c r="D88" s="186" t="inlineStr">
        <is>
          <t>Профилированный лист оцинкованный Н114-750-0,8 (МП СПН-100х595)</t>
        </is>
      </c>
      <c r="E88" s="185" t="inlineStr">
        <is>
          <t>т</t>
        </is>
      </c>
      <c r="F88" s="185" t="n">
        <v>4.0703</v>
      </c>
      <c r="G88" s="189" t="n">
        <v>10188.22</v>
      </c>
      <c r="H88" s="189">
        <f>ROUND(F88*G88,2)</f>
        <v/>
      </c>
    </row>
    <row r="89" ht="31.7" customFormat="1" customHeight="1" s="148">
      <c r="A89" s="185" t="n">
        <v>75</v>
      </c>
      <c r="B89" s="185" t="n"/>
      <c r="C89" s="25" t="inlineStr">
        <is>
          <t>12.2.05.10-0005</t>
        </is>
      </c>
      <c r="D89" s="186" t="inlineStr">
        <is>
          <t>Плиты минераловатные "Руф Баттс С" ROCKWOOL</t>
        </is>
      </c>
      <c r="E89" s="185" t="inlineStr">
        <is>
          <t>м3</t>
        </is>
      </c>
      <c r="F89" s="185" t="n">
        <v>41.11</v>
      </c>
      <c r="G89" s="189" t="n">
        <v>906.98</v>
      </c>
      <c r="H89" s="189">
        <f>ROUND(F89*G89,2)</f>
        <v/>
      </c>
    </row>
    <row r="90" ht="47.25" customFormat="1" customHeight="1" s="148">
      <c r="A90" s="185" t="n">
        <v>76</v>
      </c>
      <c r="B90" s="185" t="n"/>
      <c r="C90" s="25" t="inlineStr">
        <is>
          <t>08.1.02.23-0011</t>
        </is>
      </c>
      <c r="D90" s="18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90" s="185" t="inlineStr">
        <is>
          <t>м2</t>
        </is>
      </c>
      <c r="F90" s="185" t="n">
        <v>424.21</v>
      </c>
      <c r="G90" s="189" t="n">
        <v>60.56</v>
      </c>
      <c r="H90" s="189">
        <f>ROUND(F90*G90,2)</f>
        <v/>
      </c>
    </row>
    <row r="91" ht="31.7" customFormat="1" customHeight="1" s="148">
      <c r="A91" s="185" t="n">
        <v>77</v>
      </c>
      <c r="B91" s="185" t="n"/>
      <c r="C91" s="25" t="inlineStr">
        <is>
          <t>04.1.02.05-0008</t>
        </is>
      </c>
      <c r="D91" s="186" t="inlineStr">
        <is>
          <t>Смеси бетонные тяжелого бетона (БСТ), класс В22,5 (М300)</t>
        </is>
      </c>
      <c r="E91" s="185" t="inlineStr">
        <is>
          <t>м3</t>
        </is>
      </c>
      <c r="F91" s="185" t="n">
        <v>34.1088</v>
      </c>
      <c r="G91" s="189" t="n">
        <v>700</v>
      </c>
      <c r="H91" s="189">
        <f>ROUND(F91*G91,2)</f>
        <v/>
      </c>
    </row>
    <row r="92" ht="31.7" customFormat="1" customHeight="1" s="148">
      <c r="A92" s="185" t="n">
        <v>78</v>
      </c>
      <c r="B92" s="185" t="n"/>
      <c r="C92" s="25" t="inlineStr">
        <is>
          <t>07.2.03.06-0081</t>
        </is>
      </c>
      <c r="D92" s="186" t="inlineStr">
        <is>
          <t>Прогоны дополнительные и кровельные из прокатных профилей</t>
        </is>
      </c>
      <c r="E92" s="185" t="inlineStr">
        <is>
          <t>т</t>
        </is>
      </c>
      <c r="F92" s="185" t="n">
        <v>3.068</v>
      </c>
      <c r="G92" s="189" t="n">
        <v>7500</v>
      </c>
      <c r="H92" s="189">
        <f>ROUND(F92*G92,2)</f>
        <v/>
      </c>
    </row>
    <row r="93" ht="15.75" customFormat="1" customHeight="1" s="148">
      <c r="A93" s="185" t="n">
        <v>79</v>
      </c>
      <c r="B93" s="185" t="n"/>
      <c r="C93" s="25" t="inlineStr">
        <is>
          <t>02.2.05.04-0031</t>
        </is>
      </c>
      <c r="D93" s="186" t="inlineStr">
        <is>
          <t>Щебень гравийный, фракция 5-20 мм</t>
        </is>
      </c>
      <c r="E93" s="185" t="inlineStr">
        <is>
          <t>м3</t>
        </is>
      </c>
      <c r="F93" s="185" t="n">
        <v>121.968</v>
      </c>
      <c r="G93" s="189" t="n">
        <v>183.7</v>
      </c>
      <c r="H93" s="189">
        <f>ROUND(F93*G93,2)</f>
        <v/>
      </c>
    </row>
    <row r="94" ht="47.25" customFormat="1" customHeight="1" s="148">
      <c r="A94" s="185" t="n">
        <v>80</v>
      </c>
      <c r="B94" s="185" t="n"/>
      <c r="C94" s="25" t="inlineStr">
        <is>
          <t>08.1.02.03-0041</t>
        </is>
      </c>
      <c r="D94" s="186" t="inlineStr">
        <is>
          <t>Кронштейн выравнивающий стальной оцинкованный, высота профиля 200 мм, толщина металла 1,2 мм</t>
        </is>
      </c>
      <c r="E94" s="185" t="inlineStr">
        <is>
          <t>шт</t>
        </is>
      </c>
      <c r="F94" s="185" t="n">
        <v>1258.25</v>
      </c>
      <c r="G94" s="189" t="n">
        <v>17.32</v>
      </c>
      <c r="H94" s="189">
        <f>ROUND(F94*G94,2)</f>
        <v/>
      </c>
    </row>
    <row r="95" ht="47.25" customFormat="1" customHeight="1" s="148">
      <c r="A95" s="185" t="n">
        <v>81</v>
      </c>
      <c r="B95" s="185" t="n"/>
      <c r="C95" s="25" t="inlineStr">
        <is>
          <t>06.2.01.02-0012</t>
        </is>
      </c>
      <c r="D95" s="186" t="inlineStr">
        <is>
          <t>Плитка керамическая глазурованная для внутренней облицовки стен гладкая, цветная однотонная без завала</t>
        </is>
      </c>
      <c r="E95" s="185" t="inlineStr">
        <is>
          <t>м2</t>
        </is>
      </c>
      <c r="F95" s="185" t="n">
        <v>195.1</v>
      </c>
      <c r="G95" s="189" t="n">
        <v>108.12</v>
      </c>
      <c r="H95" s="189">
        <f>ROUND(F95*G95,2)</f>
        <v/>
      </c>
    </row>
    <row r="96" ht="31.7" customFormat="1" customHeight="1" s="148">
      <c r="A96" s="185" t="n">
        <v>82</v>
      </c>
      <c r="B96" s="185" t="n"/>
      <c r="C96" s="25" t="inlineStr">
        <is>
          <t>04.1.02.05-0011</t>
        </is>
      </c>
      <c r="D96" s="186" t="inlineStr">
        <is>
          <t>Смеси бетонные тяжелого бетона (БСТ), класс В30 (М400)</t>
        </is>
      </c>
      <c r="E96" s="185" t="inlineStr">
        <is>
          <t>м3</t>
        </is>
      </c>
      <c r="F96" s="185" t="n">
        <v>25.4184</v>
      </c>
      <c r="G96" s="189" t="n">
        <v>790</v>
      </c>
      <c r="H96" s="189">
        <f>ROUND(F96*G96,2)</f>
        <v/>
      </c>
    </row>
    <row r="97" ht="31.7" customFormat="1" customHeight="1" s="148">
      <c r="A97" s="185" t="n">
        <v>83</v>
      </c>
      <c r="B97" s="185" t="n"/>
      <c r="C97" s="25" t="inlineStr">
        <is>
          <t>04.2.02.01-0012</t>
        </is>
      </c>
      <c r="D97" s="186" t="inlineStr">
        <is>
          <t>Асфальт литой: для покрытий тротуаров тип I (жесткий)</t>
        </is>
      </c>
      <c r="E97" s="185" t="inlineStr">
        <is>
          <t>т</t>
        </is>
      </c>
      <c r="F97" s="185" t="n">
        <v>61.4574</v>
      </c>
      <c r="G97" s="189" t="n">
        <v>301.47</v>
      </c>
      <c r="H97" s="189">
        <f>ROUND(F97*G97,2)</f>
        <v/>
      </c>
    </row>
    <row r="98" ht="63" customFormat="1" customHeight="1" s="148">
      <c r="A98" s="185" t="n">
        <v>84</v>
      </c>
      <c r="B98" s="185" t="n"/>
      <c r="C98" s="25" t="inlineStr">
        <is>
          <t>11.3.02.01-0019</t>
        </is>
      </c>
      <c r="D98" s="186" t="inlineStr">
        <is>
          <t>Блок оконный из ПВХ профиля двустворчатый, с глухой и поворотно-откидной створкой, двухкамерным стеклопакетом (32 мм), площадью до 3,5 м2</t>
        </is>
      </c>
      <c r="E98" s="185" t="inlineStr">
        <is>
          <t>м2</t>
        </is>
      </c>
      <c r="F98" s="185" t="n">
        <v>6.7</v>
      </c>
      <c r="G98" s="189" t="n">
        <v>2554.73</v>
      </c>
      <c r="H98" s="189">
        <f>ROUND(F98*G98,2)</f>
        <v/>
      </c>
    </row>
    <row r="99" ht="31.7" customFormat="1" customHeight="1" s="148">
      <c r="A99" s="185" t="n">
        <v>85</v>
      </c>
      <c r="B99" s="185" t="n"/>
      <c r="C99" s="25" t="inlineStr">
        <is>
          <t>06.1.01.05-0036</t>
        </is>
      </c>
      <c r="D99" s="186" t="inlineStr">
        <is>
          <t>Кирпич керамический одинарный, размер 250х120х65 мм, марка 125</t>
        </is>
      </c>
      <c r="E99" s="185" t="inlineStr">
        <is>
          <t>1000 шт</t>
        </is>
      </c>
      <c r="F99" s="185" t="n">
        <v>7.91</v>
      </c>
      <c r="G99" s="189" t="n">
        <v>1863.37</v>
      </c>
      <c r="H99" s="189">
        <f>ROUND(F99*G99,2)</f>
        <v/>
      </c>
    </row>
    <row r="100" ht="31.7" customFormat="1" customHeight="1" s="148">
      <c r="A100" s="185" t="n">
        <v>86</v>
      </c>
      <c r="B100" s="185" t="n"/>
      <c r="C100" s="25" t="inlineStr">
        <is>
          <t>12.2.05.10-0009</t>
        </is>
      </c>
      <c r="D100" s="186" t="inlineStr">
        <is>
          <t>Плиты минераловатные "Тех Баттс 100" ROCKWOOL</t>
        </is>
      </c>
      <c r="E100" s="185" t="inlineStr">
        <is>
          <t>м3</t>
        </is>
      </c>
      <c r="F100" s="185" t="n">
        <v>18.8271</v>
      </c>
      <c r="G100" s="189" t="n">
        <v>748.62</v>
      </c>
      <c r="H100" s="189">
        <f>ROUND(F100*G100,2)</f>
        <v/>
      </c>
    </row>
    <row r="101" ht="15.75" customFormat="1" customHeight="1" s="148">
      <c r="A101" s="185" t="n">
        <v>87</v>
      </c>
      <c r="B101" s="185" t="n"/>
      <c r="C101" s="25" t="inlineStr">
        <is>
          <t>04.3.01.09-0014</t>
        </is>
      </c>
      <c r="D101" s="186" t="inlineStr">
        <is>
          <t>Раствор готовый кладочный, цементный, М100</t>
        </is>
      </c>
      <c r="E101" s="185" t="inlineStr">
        <is>
          <t>м3</t>
        </is>
      </c>
      <c r="F101" s="185" t="n">
        <v>24.01439</v>
      </c>
      <c r="G101" s="189" t="n">
        <v>519.8</v>
      </c>
      <c r="H101" s="189">
        <f>ROUND(F101*G101,2)</f>
        <v/>
      </c>
    </row>
    <row r="102" ht="31.7" customFormat="1" customHeight="1" s="148">
      <c r="A102" s="185" t="n">
        <v>88</v>
      </c>
      <c r="B102" s="185" t="n"/>
      <c r="C102" s="25" t="inlineStr">
        <is>
          <t>04.1.02.05-0031</t>
        </is>
      </c>
      <c r="D102" s="186" t="inlineStr">
        <is>
          <t>Смеси бетонные тяжелого бетона (БСТ), крупность заполнителя 10 мм, класс В30 (М400)</t>
        </is>
      </c>
      <c r="E102" s="185" t="inlineStr">
        <is>
          <t>м3</t>
        </is>
      </c>
      <c r="F102" s="185" t="n">
        <v>13.654</v>
      </c>
      <c r="G102" s="189" t="n">
        <v>900.35</v>
      </c>
      <c r="H102" s="189">
        <f>ROUND(F102*G102,2)</f>
        <v/>
      </c>
    </row>
    <row r="103" ht="31.7" customFormat="1" customHeight="1" s="148">
      <c r="A103" s="185" t="n">
        <v>89</v>
      </c>
      <c r="B103" s="185" t="n"/>
      <c r="C103" s="25" t="inlineStr">
        <is>
          <t>04.1.02.05-0006</t>
        </is>
      </c>
      <c r="D103" s="186" t="inlineStr">
        <is>
          <t>Смеси бетонные тяжелого бетона (БСТ), класс В15 (М200)</t>
        </is>
      </c>
      <c r="E103" s="185" t="inlineStr">
        <is>
          <t>м3</t>
        </is>
      </c>
      <c r="F103" s="185" t="n">
        <v>19.3225</v>
      </c>
      <c r="G103" s="189" t="n">
        <v>592.76</v>
      </c>
      <c r="H103" s="189">
        <f>ROUND(F103*G103,2)</f>
        <v/>
      </c>
    </row>
    <row r="104" ht="31.7" customFormat="1" customHeight="1" s="148">
      <c r="A104" s="185" t="n">
        <v>90</v>
      </c>
      <c r="B104" s="185" t="n"/>
      <c r="C104" s="25" t="inlineStr">
        <is>
          <t>04.1.02.05-0010</t>
        </is>
      </c>
      <c r="D104" s="186" t="inlineStr">
        <is>
          <t>Смеси бетонные тяжелого бетона (БСТ), класс В27,5 (М350)</t>
        </is>
      </c>
      <c r="E104" s="185" t="inlineStr">
        <is>
          <t>м3</t>
        </is>
      </c>
      <c r="F104" s="185" t="n">
        <v>15.53965</v>
      </c>
      <c r="G104" s="189" t="n">
        <v>730</v>
      </c>
      <c r="H104" s="189">
        <f>ROUND(F104*G104,2)</f>
        <v/>
      </c>
    </row>
    <row r="105" ht="31.7" customFormat="1" customHeight="1" s="148">
      <c r="A105" s="185" t="n">
        <v>91</v>
      </c>
      <c r="B105" s="185" t="n"/>
      <c r="C105" s="25" t="inlineStr">
        <is>
          <t>12.1.01.03-0033</t>
        </is>
      </c>
      <c r="D105" s="186" t="inlineStr">
        <is>
          <t>Пленка диффузионная гидроизоляционная, максимальная сила растяжения 165/140 Н/50 мм</t>
        </is>
      </c>
      <c r="E105" s="185" t="inlineStr">
        <is>
          <t>м2</t>
        </is>
      </c>
      <c r="F105" s="185" t="n">
        <v>406.235</v>
      </c>
      <c r="G105" s="189" t="n">
        <v>25.3</v>
      </c>
      <c r="H105" s="189">
        <f>ROUND(F105*G105,2)</f>
        <v/>
      </c>
    </row>
    <row r="106" ht="47.25" customFormat="1" customHeight="1" s="148">
      <c r="A106" s="185" t="n">
        <v>92</v>
      </c>
      <c r="B106" s="185" t="n"/>
      <c r="C106" s="25" t="inlineStr">
        <is>
          <t>12.1.01.05-0022</t>
        </is>
      </c>
      <c r="D106" s="186" t="inlineStr">
        <is>
          <t>Хомут трубы (на кирпич) металлический для водосточных систем, окрашенный, диаметр 100 мм</t>
        </is>
      </c>
      <c r="E106" s="185" t="inlineStr">
        <is>
          <t>шт</t>
        </is>
      </c>
      <c r="F106" s="185" t="n">
        <v>165</v>
      </c>
      <c r="G106" s="189" t="n">
        <v>57.82</v>
      </c>
      <c r="H106" s="189">
        <f>ROUND(F106*G106,2)</f>
        <v/>
      </c>
    </row>
    <row r="107" ht="47.25" customFormat="1" customHeight="1" s="148">
      <c r="A107" s="185" t="n">
        <v>93</v>
      </c>
      <c r="B107" s="185" t="n"/>
      <c r="C107" s="25" t="inlineStr">
        <is>
          <t>08.4.03.03-0032</t>
        </is>
      </c>
      <c r="D107" s="186" t="inlineStr">
        <is>
          <t>Сталь арматурная, горячекатаная, периодического профиля, класс А-III, диаметр 12 мм</t>
        </is>
      </c>
      <c r="E107" s="185" t="inlineStr">
        <is>
          <t>т</t>
        </is>
      </c>
      <c r="F107" s="185" t="n">
        <v>1.07372</v>
      </c>
      <c r="G107" s="189" t="n">
        <v>7997.23</v>
      </c>
      <c r="H107" s="189">
        <f>ROUND(F107*G107,2)</f>
        <v/>
      </c>
    </row>
    <row r="108" ht="31.7" customFormat="1" customHeight="1" s="148">
      <c r="A108" s="185" t="n">
        <v>94</v>
      </c>
      <c r="B108" s="185" t="n"/>
      <c r="C108" s="25" t="inlineStr">
        <is>
          <t>04.1.02.05-0043</t>
        </is>
      </c>
      <c r="D108" s="186" t="inlineStr">
        <is>
          <t>Смеси бетонные тяжелого бетона (БСТ), крупность заполнителя 20 мм, класс В15 (М200)</t>
        </is>
      </c>
      <c r="E108" s="185" t="inlineStr">
        <is>
          <t>м3</t>
        </is>
      </c>
      <c r="F108" s="185" t="n">
        <v>12.55555</v>
      </c>
      <c r="G108" s="189" t="n">
        <v>665</v>
      </c>
      <c r="H108" s="189">
        <f>ROUND(F108*G108,2)</f>
        <v/>
      </c>
    </row>
    <row r="109" ht="15.75" customFormat="1" customHeight="1" s="148">
      <c r="A109" s="185" t="n">
        <v>95</v>
      </c>
      <c r="B109" s="185" t="n"/>
      <c r="C109" s="25" t="inlineStr">
        <is>
          <t>01.7.06.03-0021</t>
        </is>
      </c>
      <c r="D109" s="186" t="inlineStr">
        <is>
          <t>Лента полиэтиленовая с липким слоем А50</t>
        </is>
      </c>
      <c r="E109" s="185" t="inlineStr">
        <is>
          <t>10 м</t>
        </is>
      </c>
      <c r="F109" s="185" t="n">
        <v>25.165</v>
      </c>
      <c r="G109" s="189" t="n">
        <v>308.3</v>
      </c>
      <c r="H109" s="189">
        <f>ROUND(F109*G109,2)</f>
        <v/>
      </c>
    </row>
    <row r="110" ht="31.7" customFormat="1" customHeight="1" s="148">
      <c r="A110" s="185" t="n">
        <v>96</v>
      </c>
      <c r="B110" s="185" t="n"/>
      <c r="C110" s="25" t="inlineStr">
        <is>
          <t>05.2.03.03-0031</t>
        </is>
      </c>
      <c r="D110" s="186" t="inlineStr">
        <is>
          <t>Камни бортовые БР 100.20.8, бетон В22,5 (М300), объем 0,016 м3</t>
        </is>
      </c>
      <c r="E110" s="185" t="inlineStr">
        <is>
          <t>шт</t>
        </is>
      </c>
      <c r="F110" s="185" t="n">
        <v>328</v>
      </c>
      <c r="G110" s="189" t="n">
        <v>22.36</v>
      </c>
      <c r="H110" s="189">
        <f>ROUND(F110*G110,2)</f>
        <v/>
      </c>
    </row>
    <row r="111" ht="15.75" customFormat="1" customHeight="1" s="148">
      <c r="A111" s="185" t="n">
        <v>97</v>
      </c>
      <c r="B111" s="185" t="n"/>
      <c r="C111" s="25" t="inlineStr">
        <is>
          <t>07.2.03.06-0121</t>
        </is>
      </c>
      <c r="D111" s="186" t="inlineStr">
        <is>
          <t>Стойки фахверка</t>
        </is>
      </c>
      <c r="E111" s="185" t="inlineStr">
        <is>
          <t>т</t>
        </is>
      </c>
      <c r="F111" s="185" t="n">
        <v>1.009</v>
      </c>
      <c r="G111" s="189" t="n">
        <v>6435</v>
      </c>
      <c r="H111" s="189">
        <f>ROUND(F111*G111,2)</f>
        <v/>
      </c>
    </row>
    <row r="112" ht="31.7" customFormat="1" customHeight="1" s="148">
      <c r="A112" s="185" t="n">
        <v>98</v>
      </c>
      <c r="B112" s="185" t="n"/>
      <c r="C112" s="25" t="inlineStr">
        <is>
          <t>07.2.07.04-0003</t>
        </is>
      </c>
      <c r="D112" s="186" t="inlineStr">
        <is>
          <t>Конструкции стальные индивидуальные решетчатые сварные, масса 0,1-0,5 т</t>
        </is>
      </c>
      <c r="E112" s="185" t="inlineStr">
        <is>
          <t>т</t>
        </is>
      </c>
      <c r="F112" s="185" t="n">
        <v>0.545</v>
      </c>
      <c r="G112" s="189" t="n">
        <v>10990</v>
      </c>
      <c r="H112" s="189">
        <f>ROUND(F112*G112,2)</f>
        <v/>
      </c>
    </row>
    <row r="113" ht="47.25" customFormat="1" customHeight="1" s="148">
      <c r="A113" s="185" t="n">
        <v>99</v>
      </c>
      <c r="B113" s="185" t="n"/>
      <c r="C113" s="25" t="inlineStr">
        <is>
          <t>06.2.02.01-0071</t>
        </is>
      </c>
      <c r="D113" s="186" t="inlineStr">
        <is>
          <t>Плитка керамическая неглазурованная для полов гладкая, одноцветная с красителем квадратная и прямоугольная</t>
        </is>
      </c>
      <c r="E113" s="185" t="inlineStr">
        <is>
          <t>м2</t>
        </is>
      </c>
      <c r="F113" s="185" t="n">
        <v>86.904</v>
      </c>
      <c r="G113" s="189" t="n">
        <v>67.8</v>
      </c>
      <c r="H113" s="189">
        <f>ROUND(F113*G113,2)</f>
        <v/>
      </c>
    </row>
    <row r="114" ht="78.75" customFormat="1" customHeight="1" s="148">
      <c r="A114" s="185" t="n">
        <v>100</v>
      </c>
      <c r="B114" s="185" t="n"/>
      <c r="C114" s="25" t="inlineStr">
        <is>
          <t>11.3.01.05-0011</t>
        </is>
      </c>
      <c r="D114" s="186" t="inlineStr">
        <is>
          <t>Блоки дверные наружные или тамбурные глухие (с заполнением панелями или другими непрозрачными материалами) (ГОСТ 30970-2002)_x000D_
(м2)</t>
        </is>
      </c>
      <c r="E114" s="185" t="inlineStr">
        <is>
          <t>м2</t>
        </is>
      </c>
      <c r="F114" s="185" t="n">
        <v>3.84</v>
      </c>
      <c r="G114" s="189" t="n">
        <v>1486.07</v>
      </c>
      <c r="H114" s="189">
        <f>ROUND(F114*G114,2)</f>
        <v/>
      </c>
    </row>
    <row r="115" ht="31.7" customFormat="1" customHeight="1" s="148">
      <c r="A115" s="185" t="n">
        <v>101</v>
      </c>
      <c r="B115" s="185" t="n"/>
      <c r="C115" s="25" t="inlineStr">
        <is>
          <t>14.3.02.01-0223</t>
        </is>
      </c>
      <c r="D115" s="186" t="inlineStr">
        <is>
          <t>Краска водоэмульсионная для внутренних работ ВАК-15</t>
        </is>
      </c>
      <c r="E115" s="185" t="inlineStr">
        <is>
          <t>т</t>
        </is>
      </c>
      <c r="F115" s="185" t="n">
        <v>0.278019</v>
      </c>
      <c r="G115" s="189" t="n">
        <v>19973.67</v>
      </c>
      <c r="H115" s="189">
        <f>ROUND(F115*G115,2)</f>
        <v/>
      </c>
    </row>
    <row r="116" ht="15.75" customFormat="1" customHeight="1" s="148">
      <c r="A116" s="185" t="n">
        <v>102</v>
      </c>
      <c r="B116" s="185" t="n"/>
      <c r="C116" s="25" t="inlineStr">
        <is>
          <t>01.6.04.02-0011</t>
        </is>
      </c>
      <c r="D116" s="186" t="inlineStr">
        <is>
          <t>Панели потолочные с комплектующими</t>
        </is>
      </c>
      <c r="E116" s="185" t="inlineStr">
        <is>
          <t>м2</t>
        </is>
      </c>
      <c r="F116" s="185" t="n">
        <v>104.03</v>
      </c>
      <c r="G116" s="189" t="n">
        <v>51.8</v>
      </c>
      <c r="H116" s="189">
        <f>ROUND(F116*G116,2)</f>
        <v/>
      </c>
    </row>
    <row r="117" ht="47.25" customFormat="1" customHeight="1" s="148">
      <c r="A117" s="185" t="n">
        <v>103</v>
      </c>
      <c r="B117" s="185" t="n"/>
      <c r="C117" s="25" t="inlineStr">
        <is>
          <t>07.2.05.02-0001</t>
        </is>
      </c>
      <c r="D117" s="186" t="inlineStr">
        <is>
          <t>Изделия фасонные (толщина 0,5 мм) для трехслойных стеновых сэндвич-панелей c покрытием полиэстер</t>
        </is>
      </c>
      <c r="E117" s="185" t="inlineStr">
        <is>
          <t>м2</t>
        </is>
      </c>
      <c r="F117" s="185" t="n">
        <v>36.6</v>
      </c>
      <c r="G117" s="189" t="n">
        <v>138.67</v>
      </c>
      <c r="H117" s="189">
        <f>ROUND(F117*G117,2)</f>
        <v/>
      </c>
    </row>
    <row r="118" ht="63" customFormat="1" customHeight="1" s="148">
      <c r="A118" s="185" t="n">
        <v>104</v>
      </c>
      <c r="B118" s="185" t="n"/>
      <c r="C118" s="25" t="inlineStr">
        <is>
          <t>07.2.06.03-0116</t>
        </is>
      </c>
      <c r="D118" s="186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E118" s="185" t="inlineStr">
        <is>
          <t>м</t>
        </is>
      </c>
      <c r="F118" s="185" t="n">
        <v>719</v>
      </c>
      <c r="G118" s="189" t="n">
        <v>6.91</v>
      </c>
      <c r="H118" s="189">
        <f>ROUND(F118*G118,2)</f>
        <v/>
      </c>
    </row>
    <row r="119" ht="31.7" customFormat="1" customHeight="1" s="148">
      <c r="A119" s="185" t="n">
        <v>105</v>
      </c>
      <c r="B119" s="185" t="n"/>
      <c r="C119" s="25" t="inlineStr">
        <is>
          <t>08.4.03.02-0004</t>
        </is>
      </c>
      <c r="D119" s="186" t="inlineStr">
        <is>
          <t>Сталь арматурная, горячекатаная, гладкая, класс А-I, диаметр 12 мм</t>
        </is>
      </c>
      <c r="E119" s="185" t="inlineStr">
        <is>
          <t>т</t>
        </is>
      </c>
      <c r="F119" s="185" t="n">
        <v>0.7378</v>
      </c>
      <c r="G119" s="189" t="n">
        <v>6508.75</v>
      </c>
      <c r="H119" s="189">
        <f>ROUND(F119*G119,2)</f>
        <v/>
      </c>
    </row>
    <row r="120" ht="63" customFormat="1" customHeight="1" s="148">
      <c r="A120" s="185" t="n">
        <v>106</v>
      </c>
      <c r="B120" s="185" t="n"/>
      <c r="C120" s="25" t="inlineStr">
        <is>
          <t>12.1.01.05-0055</t>
        </is>
      </c>
      <c r="D120" s="186" t="inlineStr">
        <is>
          <t>Ограничитель перелива универсальный металлический для водосточных систем, окрашенный, диаметр до 150 мм, высота 100 мм (Лестница кровельная и переходные мостики)</t>
        </is>
      </c>
      <c r="E120" s="185" t="inlineStr">
        <is>
          <t>шт</t>
        </is>
      </c>
      <c r="F120" s="185" t="n">
        <v>34</v>
      </c>
      <c r="G120" s="189" t="n">
        <v>140.94</v>
      </c>
      <c r="H120" s="189">
        <f>ROUND(F120*G120,2)</f>
        <v/>
      </c>
    </row>
    <row r="121" ht="31.7" customFormat="1" customHeight="1" s="148">
      <c r="A121" s="185" t="n">
        <v>107</v>
      </c>
      <c r="B121" s="185" t="n"/>
      <c r="C121" s="25" t="inlineStr">
        <is>
          <t>04.3.01.12-0111</t>
        </is>
      </c>
      <c r="D121" s="186" t="inlineStr">
        <is>
          <t>Раствор готовый отделочный тяжелый, цементно-известковый, состав 1:1:6</t>
        </is>
      </c>
      <c r="E121" s="185" t="inlineStr">
        <is>
          <t>м3</t>
        </is>
      </c>
      <c r="F121" s="185" t="n">
        <v>9.149241</v>
      </c>
      <c r="G121" s="189" t="n">
        <v>517.91</v>
      </c>
      <c r="H121" s="189">
        <f>ROUND(F121*G121,2)</f>
        <v/>
      </c>
    </row>
    <row r="122" ht="31.7" customFormat="1" customHeight="1" s="148">
      <c r="A122" s="185" t="n">
        <v>108</v>
      </c>
      <c r="B122" s="185" t="n"/>
      <c r="C122" s="25" t="inlineStr">
        <is>
          <t>07.2.03.06-0111</t>
        </is>
      </c>
      <c r="D122" s="186" t="inlineStr">
        <is>
          <t>Связи по колоннам и стойкам фахверка (диагональные и распорки)</t>
        </is>
      </c>
      <c r="E122" s="185" t="inlineStr">
        <is>
          <t>т</t>
        </is>
      </c>
      <c r="F122" s="185" t="n">
        <v>0.642</v>
      </c>
      <c r="G122" s="189" t="n">
        <v>7007</v>
      </c>
      <c r="H122" s="189">
        <f>ROUND(F122*G122,2)</f>
        <v/>
      </c>
    </row>
    <row r="123" ht="31.7" customFormat="1" customHeight="1" s="148">
      <c r="A123" s="185" t="n">
        <v>109</v>
      </c>
      <c r="B123" s="185" t="n"/>
      <c r="C123" s="25" t="inlineStr">
        <is>
          <t>12.1.01.05-0035</t>
        </is>
      </c>
      <c r="D123" s="186" t="inlineStr">
        <is>
          <t>Желоб металлический для водосточных систем, окрашенный, диаметр 125 мм, длина 3000 мм</t>
        </is>
      </c>
      <c r="E123" s="185" t="inlineStr">
        <is>
          <t>шт</t>
        </is>
      </c>
      <c r="F123" s="185" t="n">
        <v>20</v>
      </c>
      <c r="G123" s="189" t="n">
        <v>220.46</v>
      </c>
      <c r="H123" s="189">
        <f>ROUND(F123*G123,2)</f>
        <v/>
      </c>
    </row>
    <row r="124" ht="31.7" customFormat="1" customHeight="1" s="148">
      <c r="A124" s="185" t="n">
        <v>110</v>
      </c>
      <c r="B124" s="185" t="n"/>
      <c r="C124" s="25" t="inlineStr">
        <is>
          <t>01.2.01.02-0021</t>
        </is>
      </c>
      <c r="D124" s="186" t="inlineStr">
        <is>
          <t>Битумы нефтяные модифицированные для кровельных мастик БНМ-55/60</t>
        </is>
      </c>
      <c r="E124" s="185" t="inlineStr">
        <is>
          <t>т</t>
        </is>
      </c>
      <c r="F124" s="185" t="n">
        <v>2.3286</v>
      </c>
      <c r="G124" s="189" t="n">
        <v>1596</v>
      </c>
      <c r="H124" s="189">
        <f>ROUND(F124*G124,2)</f>
        <v/>
      </c>
    </row>
    <row r="125" ht="31.7" customFormat="1" customHeight="1" s="148">
      <c r="A125" s="185" t="n">
        <v>111</v>
      </c>
      <c r="B125" s="185" t="n"/>
      <c r="C125" s="25" t="inlineStr">
        <is>
          <t>08.1.02.03-0061</t>
        </is>
      </c>
      <c r="D125" s="186" t="inlineStr">
        <is>
          <t>Планка начальная из оцинкованной стали с полимерным покрытием</t>
        </is>
      </c>
      <c r="E125" s="185" t="inlineStr">
        <is>
          <t>м</t>
        </is>
      </c>
      <c r="F125" s="185" t="n">
        <v>150.99</v>
      </c>
      <c r="G125" s="189" t="n">
        <v>23.15</v>
      </c>
      <c r="H125" s="189">
        <f>ROUND(F125*G125,2)</f>
        <v/>
      </c>
    </row>
    <row r="126" ht="31.7" customFormat="1" customHeight="1" s="148">
      <c r="A126" s="185" t="n">
        <v>112</v>
      </c>
      <c r="B126" s="185" t="n"/>
      <c r="C126" s="25" t="inlineStr">
        <is>
          <t>07.1.01.03-0021</t>
        </is>
      </c>
      <c r="D126" s="186" t="inlineStr">
        <is>
          <t>Двери стальные утепленные двупольные 2ДСУ 2.02.1</t>
        </is>
      </c>
      <c r="E126" s="185" t="inlineStr">
        <is>
          <t>шт</t>
        </is>
      </c>
      <c r="F126" s="185" t="n">
        <v>1</v>
      </c>
      <c r="G126" s="189" t="n">
        <v>3462.65</v>
      </c>
      <c r="H126" s="189">
        <f>ROUND(F126*G126,2)</f>
        <v/>
      </c>
    </row>
    <row r="127" ht="15.75" customFormat="1" customHeight="1" s="148">
      <c r="A127" s="185" t="n">
        <v>113</v>
      </c>
      <c r="B127" s="185" t="n"/>
      <c r="C127" s="25" t="inlineStr">
        <is>
          <t>02.2.01.03-0003</t>
        </is>
      </c>
      <c r="D127" s="186" t="inlineStr">
        <is>
          <t>Гравий керамзитовый М 350, фракция 5-10 мм</t>
        </is>
      </c>
      <c r="E127" s="185" t="inlineStr">
        <is>
          <t>м3</t>
        </is>
      </c>
      <c r="F127" s="185" t="n">
        <v>20.35</v>
      </c>
      <c r="G127" s="189" t="n">
        <v>165</v>
      </c>
      <c r="H127" s="189">
        <f>ROUND(F127*G127,2)</f>
        <v/>
      </c>
    </row>
    <row r="128" ht="15.75" customFormat="1" customHeight="1" s="148">
      <c r="A128" s="185" t="n">
        <v>114</v>
      </c>
      <c r="B128" s="185" t="n"/>
      <c r="C128" s="25" t="inlineStr">
        <is>
          <t>01.7.06.03-0022</t>
        </is>
      </c>
      <c r="D128" s="186" t="inlineStr">
        <is>
          <t>Лента полиэтиленовая с липким слоем А50</t>
        </is>
      </c>
      <c r="E128" s="185" t="inlineStr">
        <is>
          <t>кг</t>
        </is>
      </c>
      <c r="F128" s="185" t="n">
        <v>29.91469</v>
      </c>
      <c r="G128" s="189" t="n">
        <v>112</v>
      </c>
      <c r="H128" s="189">
        <f>ROUND(F128*G128,2)</f>
        <v/>
      </c>
    </row>
    <row r="129" ht="15.75" customFormat="1" customHeight="1" s="148">
      <c r="A129" s="185" t="n">
        <v>115</v>
      </c>
      <c r="B129" s="185" t="n"/>
      <c r="C129" s="25" t="inlineStr">
        <is>
          <t>01.6.01.02-0008</t>
        </is>
      </c>
      <c r="D129" s="186" t="inlineStr">
        <is>
          <t>Листы гипсокартонные ГКЛВ, толщина 12,5 мм</t>
        </is>
      </c>
      <c r="E129" s="185" t="inlineStr">
        <is>
          <t>м2</t>
        </is>
      </c>
      <c r="F129" s="185" t="n">
        <v>162.392</v>
      </c>
      <c r="G129" s="189" t="n">
        <v>20.47</v>
      </c>
      <c r="H129" s="189">
        <f>ROUND(F129*G129,2)</f>
        <v/>
      </c>
    </row>
    <row r="130" ht="47.25" customFormat="1" customHeight="1" s="148">
      <c r="A130" s="185" t="n">
        <v>116</v>
      </c>
      <c r="B130" s="185" t="n"/>
      <c r="C130" s="25" t="inlineStr">
        <is>
          <t>06.2.03.02-0012</t>
        </is>
      </c>
      <c r="D130" s="186" t="inlineStr">
        <is>
          <t>Плитки керамические глазурованные рельефные фасадные и ковры из них многоцветные толщиной: 9 мм</t>
        </is>
      </c>
      <c r="E130" s="185" t="inlineStr">
        <is>
          <t>м2</t>
        </is>
      </c>
      <c r="F130" s="185" t="n">
        <v>28.6</v>
      </c>
      <c r="G130" s="189" t="n">
        <v>110.55</v>
      </c>
      <c r="H130" s="189">
        <f>ROUND(F130*G130,2)</f>
        <v/>
      </c>
    </row>
    <row r="131" ht="47.25" customFormat="1" customHeight="1" s="148">
      <c r="A131" s="185" t="n">
        <v>117</v>
      </c>
      <c r="B131" s="185" t="n"/>
      <c r="C131" s="25" t="inlineStr">
        <is>
          <t>07.1.01.01-0020</t>
        </is>
      </c>
      <c r="D131" s="186" t="inlineStr">
        <is>
          <t>Дверь противопожарная металлическая однопольная ДПМ-01/60, размером 1000х2100 мм</t>
        </is>
      </c>
      <c r="E131" s="185" t="inlineStr">
        <is>
          <t>шт</t>
        </is>
      </c>
      <c r="F131" s="185" t="n">
        <v>1</v>
      </c>
      <c r="G131" s="189" t="n">
        <v>3104.96</v>
      </c>
      <c r="H131" s="189">
        <f>ROUND(F131*G131,2)</f>
        <v/>
      </c>
    </row>
    <row r="132" ht="15.75" customFormat="1" customHeight="1" s="148">
      <c r="A132" s="185" t="n">
        <v>118</v>
      </c>
      <c r="B132" s="185" t="n"/>
      <c r="C132" s="25" t="inlineStr">
        <is>
          <t>01.7.15.07-0083</t>
        </is>
      </c>
      <c r="D132" s="186" t="inlineStr">
        <is>
          <t>Дюбель-гвозди, размер 8х100 мм</t>
        </is>
      </c>
      <c r="E132" s="185" t="inlineStr">
        <is>
          <t>100 шт</t>
        </is>
      </c>
      <c r="F132" s="185" t="n">
        <v>25.165</v>
      </c>
      <c r="G132" s="189" t="n">
        <v>118</v>
      </c>
      <c r="H132" s="189">
        <f>ROUND(F132*G132,2)</f>
        <v/>
      </c>
    </row>
    <row r="133" ht="31.7" customFormat="1" customHeight="1" s="148">
      <c r="A133" s="185" t="n">
        <v>119</v>
      </c>
      <c r="B133" s="185" t="n"/>
      <c r="C133" s="25" t="inlineStr">
        <is>
          <t>12.1.01.05-0064</t>
        </is>
      </c>
      <c r="D133" s="186" t="inlineStr">
        <is>
          <t>Труба металлическая для водосточных систем, окрашенная, диаметр 100 мм, длина 2000 мм</t>
        </is>
      </c>
      <c r="E133" s="185" t="inlineStr">
        <is>
          <t>шт</t>
        </is>
      </c>
      <c r="F133" s="185" t="n">
        <v>14</v>
      </c>
      <c r="G133" s="189" t="n">
        <v>206</v>
      </c>
      <c r="H133" s="189">
        <f>ROUND(F133*G133,2)</f>
        <v/>
      </c>
    </row>
    <row r="134" ht="15.75" customFormat="1" customHeight="1" s="148">
      <c r="A134" s="185" t="n">
        <v>120</v>
      </c>
      <c r="B134" s="185" t="n"/>
      <c r="C134" s="25" t="inlineStr">
        <is>
          <t>08.4.02.06-0001</t>
        </is>
      </c>
      <c r="D134" s="186" t="inlineStr">
        <is>
          <t>Сетка из проволоки холоднотянутой</t>
        </is>
      </c>
      <c r="E134" s="185" t="inlineStr">
        <is>
          <t>т</t>
        </is>
      </c>
      <c r="F134" s="185" t="n">
        <v>0.319</v>
      </c>
      <c r="G134" s="189" t="n">
        <v>8800</v>
      </c>
      <c r="H134" s="189">
        <f>ROUND(F134*G134,2)</f>
        <v/>
      </c>
    </row>
    <row r="135" ht="31.7" customFormat="1" customHeight="1" s="148">
      <c r="A135" s="185" t="n">
        <v>121</v>
      </c>
      <c r="B135" s="185" t="n"/>
      <c r="C135" s="25" t="inlineStr">
        <is>
          <t>08.1.02.03-0071</t>
        </is>
      </c>
      <c r="D135" s="186" t="inlineStr">
        <is>
          <t>Нащельник стальной оцинкованный с полимерным покрытием</t>
        </is>
      </c>
      <c r="E135" s="185" t="inlineStr">
        <is>
          <t>м</t>
        </is>
      </c>
      <c r="F135" s="185" t="n">
        <v>43.14</v>
      </c>
      <c r="G135" s="189" t="n">
        <v>64.47</v>
      </c>
      <c r="H135" s="189">
        <f>ROUND(F135*G135,2)</f>
        <v/>
      </c>
    </row>
    <row r="136" ht="31.7" customFormat="1" customHeight="1" s="148">
      <c r="A136" s="185" t="n">
        <v>122</v>
      </c>
      <c r="B136" s="185" t="n"/>
      <c r="C136" s="25" t="inlineStr">
        <is>
          <t>11.1.03.01-0079</t>
        </is>
      </c>
      <c r="D136" s="186" t="inlineStr">
        <is>
          <t>Бруски обрезные, хвойных пород, длина 4-6,5 м, ширина 75-150 мм, толщина 40-75 мм, сорт III</t>
        </is>
      </c>
      <c r="E136" s="185" t="inlineStr">
        <is>
          <t>м3</t>
        </is>
      </c>
      <c r="F136" s="185" t="n">
        <v>1.997143</v>
      </c>
      <c r="G136" s="189" t="n">
        <v>1287</v>
      </c>
      <c r="H136" s="189">
        <f>ROUND(F136*G136,2)</f>
        <v/>
      </c>
    </row>
    <row r="137" ht="31.7" customFormat="1" customHeight="1" s="148">
      <c r="A137" s="185" t="n">
        <v>123</v>
      </c>
      <c r="B137" s="185" t="n"/>
      <c r="C137" s="25" t="inlineStr">
        <is>
          <t>08.1.02.03-0001</t>
        </is>
      </c>
      <c r="D137" s="186" t="inlineStr">
        <is>
          <t>Аквилон из оцинкованной стали с полимерным покрытием</t>
        </is>
      </c>
      <c r="E137" s="185" t="inlineStr">
        <is>
          <t>м</t>
        </is>
      </c>
      <c r="F137" s="185" t="n">
        <v>79.25</v>
      </c>
      <c r="G137" s="189" t="n">
        <v>31.05</v>
      </c>
      <c r="H137" s="189">
        <f>ROUND(F137*G137,2)</f>
        <v/>
      </c>
    </row>
    <row r="138" ht="15.75" customFormat="1" customHeight="1" s="148">
      <c r="A138" s="185" t="n">
        <v>124</v>
      </c>
      <c r="B138" s="185" t="n"/>
      <c r="C138" s="25" t="inlineStr">
        <is>
          <t>12.1.02.01-0001</t>
        </is>
      </c>
      <c r="D138" s="186" t="inlineStr">
        <is>
          <t>Гидроизол ГИ-К</t>
        </is>
      </c>
      <c r="E138" s="185" t="inlineStr">
        <is>
          <t>м2</t>
        </is>
      </c>
      <c r="F138" s="185" t="n">
        <v>304.268</v>
      </c>
      <c r="G138" s="189" t="n">
        <v>7.83</v>
      </c>
      <c r="H138" s="189">
        <f>ROUND(F138*G138,2)</f>
        <v/>
      </c>
    </row>
    <row r="139" ht="15.75" customFormat="1" customHeight="1" s="148">
      <c r="A139" s="185" t="n">
        <v>125</v>
      </c>
      <c r="B139" s="185" t="n"/>
      <c r="C139" s="25" t="inlineStr">
        <is>
          <t>11.2.13.04-0011</t>
        </is>
      </c>
      <c r="D139" s="186" t="inlineStr">
        <is>
          <t>Щиты из досок, толщина 25 мм</t>
        </is>
      </c>
      <c r="E139" s="185" t="inlineStr">
        <is>
          <t>м2</t>
        </is>
      </c>
      <c r="F139" s="185" t="n">
        <v>65.42716</v>
      </c>
      <c r="G139" s="189" t="n">
        <v>35.53</v>
      </c>
      <c r="H139" s="189">
        <f>ROUND(F139*G139,2)</f>
        <v/>
      </c>
    </row>
    <row r="140" ht="31.7" customFormat="1" customHeight="1" s="148">
      <c r="A140" s="185" t="n">
        <v>126</v>
      </c>
      <c r="B140" s="185" t="n"/>
      <c r="C140" s="25" t="inlineStr">
        <is>
          <t>08.4.03.02-0001</t>
        </is>
      </c>
      <c r="D140" s="186" t="inlineStr">
        <is>
          <t>Сталь арматурная, горячекатаная, гладкая, класс А-I, диаметр 6 мм</t>
        </is>
      </c>
      <c r="E140" s="185" t="inlineStr">
        <is>
          <t>т</t>
        </is>
      </c>
      <c r="F140" s="185" t="n">
        <v>0.31312</v>
      </c>
      <c r="G140" s="189" t="n">
        <v>7418.82</v>
      </c>
      <c r="H140" s="189">
        <f>ROUND(F140*G140,2)</f>
        <v/>
      </c>
    </row>
    <row r="141" ht="15.75" customFormat="1" customHeight="1" s="148">
      <c r="A141" s="185" t="n">
        <v>127</v>
      </c>
      <c r="B141" s="185" t="n"/>
      <c r="C141" s="25" t="inlineStr">
        <is>
          <t>07.2.07.13-0071</t>
        </is>
      </c>
      <c r="D141" s="186" t="inlineStr">
        <is>
          <t>Конструкции стальные перил</t>
        </is>
      </c>
      <c r="E141" s="185" t="inlineStr">
        <is>
          <t>т</t>
        </is>
      </c>
      <c r="F141" s="185" t="n">
        <v>0.174</v>
      </c>
      <c r="G141" s="189" t="n">
        <v>12091.04</v>
      </c>
      <c r="H141" s="189">
        <f>ROUND(F141*G141,2)</f>
        <v/>
      </c>
    </row>
    <row r="142" ht="47.25" customFormat="1" customHeight="1" s="148">
      <c r="A142" s="185" t="n">
        <v>128</v>
      </c>
      <c r="B142" s="185" t="n"/>
      <c r="C142" s="25" t="inlineStr">
        <is>
          <t>02.2.05.04-0095</t>
        </is>
      </c>
      <c r="D142" s="186" t="inlineStr">
        <is>
          <t>Щебень из природного камня для строительных работ марка: 800, фракция 25-60 мм (толщ.100 мм)</t>
        </is>
      </c>
      <c r="E142" s="185" t="inlineStr">
        <is>
          <t>м3</t>
        </is>
      </c>
      <c r="F142" s="185" t="n">
        <v>22.338</v>
      </c>
      <c r="G142" s="189" t="n">
        <v>93</v>
      </c>
      <c r="H142" s="189">
        <f>ROUND(F142*G142,2)</f>
        <v/>
      </c>
    </row>
    <row r="143" ht="47.25" customFormat="1" customHeight="1" s="148">
      <c r="A143" s="185" t="n">
        <v>129</v>
      </c>
      <c r="B143" s="185" t="n"/>
      <c r="C143" s="25" t="inlineStr">
        <is>
          <t>01.7.15.04-0045</t>
        </is>
      </c>
      <c r="D143" s="186" t="inlineStr">
        <is>
          <t>Винты самонарезающие для крепления профилированного настила и панелей к несущим конструкциям</t>
        </is>
      </c>
      <c r="E143" s="185" t="inlineStr">
        <is>
          <t>т</t>
        </is>
      </c>
      <c r="F143" s="185" t="n">
        <v>0.058</v>
      </c>
      <c r="G143" s="189" t="n">
        <v>35011</v>
      </c>
      <c r="H143" s="189">
        <f>ROUND(F143*G143,2)</f>
        <v/>
      </c>
    </row>
    <row r="144" ht="31.7" customFormat="1" customHeight="1" s="148">
      <c r="A144" s="185" t="n">
        <v>130</v>
      </c>
      <c r="B144" s="185" t="n"/>
      <c r="C144" s="25" t="inlineStr">
        <is>
          <t>08.4.03.02-0005</t>
        </is>
      </c>
      <c r="D144" s="186" t="inlineStr">
        <is>
          <t>Сталь арматурная, горячекатаная, гладкая, класс А-I, диаметр 14 мм</t>
        </is>
      </c>
      <c r="E144" s="185" t="inlineStr">
        <is>
          <t>т</t>
        </is>
      </c>
      <c r="F144" s="185" t="n">
        <v>0.30112</v>
      </c>
      <c r="G144" s="189" t="n">
        <v>6210</v>
      </c>
      <c r="H144" s="189">
        <f>ROUND(F144*G144,2)</f>
        <v/>
      </c>
    </row>
    <row r="145" ht="31.7" customFormat="1" customHeight="1" s="148">
      <c r="A145" s="185" t="n">
        <v>131</v>
      </c>
      <c r="B145" s="185" t="n"/>
      <c r="C145" s="25" t="inlineStr">
        <is>
          <t>08.4.01.01-0022</t>
        </is>
      </c>
      <c r="D145" s="186" t="inlineStr">
        <is>
          <t>Детали анкерные с резьбой из прямых или гнутых круглых стержней</t>
        </is>
      </c>
      <c r="E145" s="185" t="inlineStr">
        <is>
          <t>т</t>
        </is>
      </c>
      <c r="F145" s="185" t="n">
        <v>0.182</v>
      </c>
      <c r="G145" s="189" t="n">
        <v>10100</v>
      </c>
      <c r="H145" s="189">
        <f>ROUND(F145*G145,2)</f>
        <v/>
      </c>
    </row>
    <row r="146" ht="31.7" customFormat="1" customHeight="1" s="148">
      <c r="A146" s="185" t="n">
        <v>132</v>
      </c>
      <c r="B146" s="185" t="n"/>
      <c r="C146" s="25" t="inlineStr">
        <is>
          <t>04.3.01.09-0023</t>
        </is>
      </c>
      <c r="D146" s="186" t="inlineStr">
        <is>
          <t>Раствор отделочный тяжелый цементный, состав 1:3</t>
        </is>
      </c>
      <c r="E146" s="185" t="inlineStr">
        <is>
          <t>м3</t>
        </is>
      </c>
      <c r="F146" s="185" t="n">
        <v>3.4985</v>
      </c>
      <c r="G146" s="189" t="n">
        <v>497</v>
      </c>
      <c r="H146" s="189">
        <f>ROUND(F146*G146,2)</f>
        <v/>
      </c>
    </row>
    <row r="147" ht="31.7" customFormat="1" customHeight="1" s="148">
      <c r="A147" s="185" t="n">
        <v>133</v>
      </c>
      <c r="B147" s="185" t="n"/>
      <c r="C147" s="25" t="inlineStr">
        <is>
          <t>08.1.02.03-0081</t>
        </is>
      </c>
      <c r="D147" s="186" t="inlineStr">
        <is>
          <t>Планка откосная из оцинкованной стали с полимерным покрытием, ширина 250 мм</t>
        </is>
      </c>
      <c r="E147" s="185" t="inlineStr">
        <is>
          <t>м</t>
        </is>
      </c>
      <c r="F147" s="185" t="n">
        <v>79.25</v>
      </c>
      <c r="G147" s="189" t="n">
        <v>21.05</v>
      </c>
      <c r="H147" s="189">
        <f>ROUND(F147*G147,2)</f>
        <v/>
      </c>
    </row>
    <row r="148" ht="47.25" customFormat="1" customHeight="1" s="148">
      <c r="A148" s="185" t="n">
        <v>134</v>
      </c>
      <c r="B148" s="185" t="n"/>
      <c r="C148" s="25" t="inlineStr">
        <is>
          <t>12.1.01.05-0050</t>
        </is>
      </c>
      <c r="D148" s="186" t="inlineStr">
        <is>
          <t>Колено трубы 60° металлическое для водосточных систем, окрашенное, диаметр 100 мм</t>
        </is>
      </c>
      <c r="E148" s="185" t="inlineStr">
        <is>
          <t>шт</t>
        </is>
      </c>
      <c r="F148" s="185" t="n">
        <v>18</v>
      </c>
      <c r="G148" s="189" t="n">
        <v>92.17</v>
      </c>
      <c r="H148" s="189">
        <f>ROUND(F148*G148,2)</f>
        <v/>
      </c>
    </row>
    <row r="149" ht="31.7" customFormat="1" customHeight="1" s="148">
      <c r="A149" s="185" t="n">
        <v>135</v>
      </c>
      <c r="B149" s="185" t="n"/>
      <c r="C149" s="25" t="inlineStr">
        <is>
          <t>07.2.07.04-0011</t>
        </is>
      </c>
      <c r="D149" s="186" t="inlineStr">
        <is>
          <t>Конструкции сварные индивидуальные прочие, масса сборочной единицы до 0,1 т</t>
        </is>
      </c>
      <c r="E149" s="185" t="inlineStr">
        <is>
          <t>т</t>
        </is>
      </c>
      <c r="F149" s="185" t="n">
        <v>0.1529</v>
      </c>
      <c r="G149" s="189" t="n">
        <v>10508</v>
      </c>
      <c r="H149" s="189">
        <f>ROUND(F149*G149,2)</f>
        <v/>
      </c>
    </row>
    <row r="150" ht="15.75" customFormat="1" customHeight="1" s="148">
      <c r="A150" s="185" t="n">
        <v>136</v>
      </c>
      <c r="B150" s="185" t="n"/>
      <c r="C150" s="25" t="inlineStr">
        <is>
          <t>01.7.07.12-0024</t>
        </is>
      </c>
      <c r="D150" s="186" t="inlineStr">
        <is>
          <t>Пленка полиэтиленовая, толщина 0,15 мм</t>
        </is>
      </c>
      <c r="E150" s="185" t="inlineStr">
        <is>
          <t>м2</t>
        </is>
      </c>
      <c r="F150" s="185" t="n">
        <v>442.1784</v>
      </c>
      <c r="G150" s="189" t="n">
        <v>3.62</v>
      </c>
      <c r="H150" s="189">
        <f>ROUND(F150*G150,2)</f>
        <v/>
      </c>
    </row>
    <row r="151" ht="47.25" customFormat="1" customHeight="1" s="148">
      <c r="A151" s="185" t="n">
        <v>137</v>
      </c>
      <c r="B151" s="185" t="n"/>
      <c r="C151" s="25" t="inlineStr">
        <is>
          <t>12.1.01.05-0042</t>
        </is>
      </c>
      <c r="D151" s="186" t="inlineStr">
        <is>
          <t>Заглушка желоба металлическая для водосточных систем, окрашенная, диаметр 125 мм</t>
        </is>
      </c>
      <c r="E151" s="185" t="inlineStr">
        <is>
          <t>шт</t>
        </is>
      </c>
      <c r="F151" s="185" t="n">
        <v>40</v>
      </c>
      <c r="G151" s="189" t="n">
        <v>39.76</v>
      </c>
      <c r="H151" s="189">
        <f>ROUND(F151*G151,2)</f>
        <v/>
      </c>
    </row>
    <row r="152" ht="31.7" customFormat="1" customHeight="1" s="148">
      <c r="A152" s="185" t="n">
        <v>138</v>
      </c>
      <c r="B152" s="185" t="n"/>
      <c r="C152" s="25" t="inlineStr">
        <is>
          <t>03.2.01.05-0005</t>
        </is>
      </c>
      <c r="D152" s="186" t="inlineStr">
        <is>
          <t>Шлакопортландцемент сульфатостойкий М400 ССШПЦ (ЦЕМ III 32,5)</t>
        </is>
      </c>
      <c r="E152" s="185" t="inlineStr">
        <is>
          <t>т</t>
        </is>
      </c>
      <c r="F152" s="185" t="n">
        <v>2.932</v>
      </c>
      <c r="G152" s="189" t="n">
        <v>535.79</v>
      </c>
      <c r="H152" s="189">
        <f>ROUND(F152*G152,2)</f>
        <v/>
      </c>
    </row>
    <row r="153" ht="31.7" customFormat="1" customHeight="1" s="148">
      <c r="A153" s="185" t="n">
        <v>139</v>
      </c>
      <c r="B153" s="185" t="n"/>
      <c r="C153" s="25" t="inlineStr">
        <is>
          <t>08.4.03.02-0006</t>
        </is>
      </c>
      <c r="D153" s="186" t="inlineStr">
        <is>
          <t>Сталь арматурная, горячекатаная, гладкая, класс А-I, диаметр 16-18 мм</t>
        </is>
      </c>
      <c r="E153" s="185" t="inlineStr">
        <is>
          <t>т</t>
        </is>
      </c>
      <c r="F153" s="185" t="n">
        <v>0.278</v>
      </c>
      <c r="G153" s="189" t="n">
        <v>5650</v>
      </c>
      <c r="H153" s="189">
        <f>ROUND(F153*G153,2)</f>
        <v/>
      </c>
    </row>
    <row r="154" ht="31.7" customFormat="1" customHeight="1" s="148">
      <c r="A154" s="185" t="n">
        <v>140</v>
      </c>
      <c r="B154" s="185" t="n"/>
      <c r="C154" s="25" t="inlineStr">
        <is>
          <t>06.2.04.01-0021</t>
        </is>
      </c>
      <c r="D154" s="186" t="inlineStr">
        <is>
          <t>Плитка кислотоупорная шамотная, квадратные и прямоугольные, толщина 20 мм</t>
        </is>
      </c>
      <c r="E154" s="185" t="inlineStr">
        <is>
          <t>м2</t>
        </is>
      </c>
      <c r="F154" s="185" t="n">
        <v>19.61</v>
      </c>
      <c r="G154" s="189" t="n">
        <v>76.59999999999999</v>
      </c>
      <c r="H154" s="189">
        <f>ROUND(F154*G154,2)</f>
        <v/>
      </c>
    </row>
    <row r="155" ht="31.7" customFormat="1" customHeight="1" s="148">
      <c r="A155" s="185" t="n">
        <v>141</v>
      </c>
      <c r="B155" s="185" t="n"/>
      <c r="C155" s="25" t="inlineStr">
        <is>
          <t>08.1.02.03-0091</t>
        </is>
      </c>
      <c r="D155" s="186" t="inlineStr">
        <is>
          <t>Угол наружный, внутренний из оцинкованной стали с полимерным покрытием</t>
        </is>
      </c>
      <c r="E155" s="185" t="inlineStr">
        <is>
          <t>м</t>
        </is>
      </c>
      <c r="F155" s="185" t="n">
        <v>197.725</v>
      </c>
      <c r="G155" s="189" t="n">
        <v>7.5</v>
      </c>
      <c r="H155" s="189">
        <f>ROUND(F155*G155,2)</f>
        <v/>
      </c>
    </row>
    <row r="156" ht="31.7" customFormat="1" customHeight="1" s="148">
      <c r="A156" s="185" t="n">
        <v>142</v>
      </c>
      <c r="B156" s="185" t="n"/>
      <c r="C156" s="25" t="inlineStr">
        <is>
          <t>04.1.02.05-0009</t>
        </is>
      </c>
      <c r="D156" s="186" t="inlineStr">
        <is>
          <t>Смеси бетонные тяжелого бетона (БСТ), класс В25 (М350)</t>
        </is>
      </c>
      <c r="E156" s="185" t="inlineStr">
        <is>
          <t>м3</t>
        </is>
      </c>
      <c r="F156" s="185" t="n">
        <v>2.03</v>
      </c>
      <c r="G156" s="189" t="n">
        <v>725.6900000000001</v>
      </c>
      <c r="H156" s="189">
        <f>ROUND(F156*G156,2)</f>
        <v/>
      </c>
    </row>
    <row r="157" ht="78.75" customFormat="1" customHeight="1" s="148">
      <c r="A157" s="185" t="n">
        <v>143</v>
      </c>
      <c r="B157" s="185" t="n"/>
      <c r="C157" s="25" t="inlineStr">
        <is>
          <t>07.2.07.12-0006</t>
        </is>
      </c>
      <c r="D157" s="186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157" s="185" t="inlineStr">
        <is>
          <t>т</t>
        </is>
      </c>
      <c r="F157" s="185" t="n">
        <v>0.13525</v>
      </c>
      <c r="G157" s="189" t="n">
        <v>10045</v>
      </c>
      <c r="H157" s="189">
        <f>ROUND(F157*G157,2)</f>
        <v/>
      </c>
    </row>
    <row r="158" ht="15.75" customFormat="1" customHeight="1" s="148">
      <c r="A158" s="185" t="n">
        <v>144</v>
      </c>
      <c r="B158" s="185" t="n"/>
      <c r="C158" s="25" t="inlineStr">
        <is>
          <t>01.7.15.06-0111</t>
        </is>
      </c>
      <c r="D158" s="186" t="inlineStr">
        <is>
          <t>Гвозди строительные</t>
        </is>
      </c>
      <c r="E158" s="185" t="inlineStr">
        <is>
          <t>т</t>
        </is>
      </c>
      <c r="F158" s="185" t="n">
        <v>0.1126779</v>
      </c>
      <c r="G158" s="189" t="n">
        <v>11978</v>
      </c>
      <c r="H158" s="189">
        <f>ROUND(F158*G158,2)</f>
        <v/>
      </c>
    </row>
    <row r="159" ht="63" customFormat="1" customHeight="1" s="148">
      <c r="A159" s="185" t="n">
        <v>145</v>
      </c>
      <c r="B159" s="185" t="n"/>
      <c r="C159" s="25" t="inlineStr">
        <is>
          <t>04.1.02.03-0077</t>
        </is>
      </c>
      <c r="D159" s="186" t="inlineStr">
        <is>
          <t>Смеси бетонные тяжелого бетона (БСТ) для дорожных и аэродромных покрытий и оснований, крупность заполнителя более 40 мм, класс В15 (М200)</t>
        </is>
      </c>
      <c r="E159" s="185" t="inlineStr">
        <is>
          <t>м3</t>
        </is>
      </c>
      <c r="F159" s="185" t="n">
        <v>2.244</v>
      </c>
      <c r="G159" s="189" t="n">
        <v>589.16</v>
      </c>
      <c r="H159" s="189">
        <f>ROUND(F159*G159,2)</f>
        <v/>
      </c>
    </row>
    <row r="160" ht="31.7" customFormat="1" customHeight="1" s="148">
      <c r="A160" s="185" t="n">
        <v>146</v>
      </c>
      <c r="B160" s="185" t="n"/>
      <c r="C160" s="25" t="inlineStr">
        <is>
          <t>04.1.02.05-0003</t>
        </is>
      </c>
      <c r="D160" s="186" t="inlineStr">
        <is>
          <t>Смеси бетонные тяжелого бетона (БСТ), класс В7,5 (М100)</t>
        </is>
      </c>
      <c r="E160" s="185" t="inlineStr">
        <is>
          <t>м3</t>
        </is>
      </c>
      <c r="F160" s="185" t="n">
        <v>2.35277</v>
      </c>
      <c r="G160" s="189" t="n">
        <v>560</v>
      </c>
      <c r="H160" s="189">
        <f>ROUND(F160*G160,2)</f>
        <v/>
      </c>
    </row>
    <row r="161" ht="15.75" customFormat="1" customHeight="1" s="148">
      <c r="A161" s="185" t="n">
        <v>147</v>
      </c>
      <c r="B161" s="185" t="n"/>
      <c r="C161" s="25" t="inlineStr">
        <is>
          <t>04.3.01.09-0012</t>
        </is>
      </c>
      <c r="D161" s="186" t="inlineStr">
        <is>
          <t>Раствор готовый кладочный, цементный, М50</t>
        </is>
      </c>
      <c r="E161" s="185" t="inlineStr">
        <is>
          <t>м3</t>
        </is>
      </c>
      <c r="F161" s="185" t="n">
        <v>2.60712</v>
      </c>
      <c r="G161" s="189" t="n">
        <v>485.9</v>
      </c>
      <c r="H161" s="189">
        <f>ROUND(F161*G161,2)</f>
        <v/>
      </c>
    </row>
    <row r="162" ht="47.25" customFormat="1" customHeight="1" s="148">
      <c r="A162" s="185" t="n">
        <v>148</v>
      </c>
      <c r="B162" s="185" t="n"/>
      <c r="C162" s="25" t="inlineStr">
        <is>
          <t>08.4.02.03-0021</t>
        </is>
      </c>
      <c r="D162" s="186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E162" s="185" t="inlineStr">
        <is>
          <t>т</t>
        </is>
      </c>
      <c r="F162" s="185" t="n">
        <v>0.14238</v>
      </c>
      <c r="G162" s="189" t="n">
        <v>8817.17</v>
      </c>
      <c r="H162" s="189">
        <f>ROUND(F162*G162,2)</f>
        <v/>
      </c>
    </row>
    <row r="163" ht="63" customFormat="1" customHeight="1" s="148">
      <c r="A163" s="185" t="n">
        <v>149</v>
      </c>
      <c r="B163" s="185" t="n"/>
      <c r="C163" s="25" t="inlineStr">
        <is>
          <t>07.2.07.12-0020</t>
        </is>
      </c>
      <c r="D163" s="18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63" s="185" t="inlineStr">
        <is>
          <t>т</t>
        </is>
      </c>
      <c r="F163" s="185" t="n">
        <v>0.1547781</v>
      </c>
      <c r="G163" s="189" t="n">
        <v>7712</v>
      </c>
      <c r="H163" s="189">
        <f>ROUND(F163*G163,2)</f>
        <v/>
      </c>
    </row>
    <row r="164" ht="47.25" customFormat="1" customHeight="1" s="148">
      <c r="A164" s="185" t="n">
        <v>150</v>
      </c>
      <c r="B164" s="185" t="n"/>
      <c r="C164" s="25" t="inlineStr">
        <is>
          <t>08.4.03.03-0034</t>
        </is>
      </c>
      <c r="D164" s="186" t="inlineStr">
        <is>
          <t>Сталь арматурная, горячекатаная, периодического профиля, класс А-III, диаметр 16-18 мм</t>
        </is>
      </c>
      <c r="E164" s="185" t="inlineStr">
        <is>
          <t>т</t>
        </is>
      </c>
      <c r="F164" s="185" t="n">
        <v>0.148</v>
      </c>
      <c r="G164" s="189" t="n">
        <v>7956.21</v>
      </c>
      <c r="H164" s="189">
        <f>ROUND(F164*G164,2)</f>
        <v/>
      </c>
    </row>
    <row r="165" ht="15.75" customFormat="1" customHeight="1" s="148">
      <c r="A165" s="185" t="n">
        <v>151</v>
      </c>
      <c r="B165" s="185" t="n"/>
      <c r="C165" s="25" t="inlineStr">
        <is>
          <t>01.7.11.07-0032</t>
        </is>
      </c>
      <c r="D165" s="186" t="inlineStr">
        <is>
          <t>Электроды сварочные Э42, диаметр 4 мм</t>
        </is>
      </c>
      <c r="E165" s="185" t="inlineStr">
        <is>
          <t>т</t>
        </is>
      </c>
      <c r="F165" s="185" t="n">
        <v>0.1132379</v>
      </c>
      <c r="G165" s="189" t="n">
        <v>10315.01</v>
      </c>
      <c r="H165" s="189">
        <f>ROUND(F165*G165,2)</f>
        <v/>
      </c>
    </row>
    <row r="166" ht="15.75" customFormat="1" customHeight="1" s="148">
      <c r="A166" s="185" t="n">
        <v>152</v>
      </c>
      <c r="B166" s="185" t="n"/>
      <c r="C166" s="25" t="inlineStr">
        <is>
          <t>08.1.02.11-0013</t>
        </is>
      </c>
      <c r="D166" s="186" t="inlineStr">
        <is>
          <t>Поковки оцинкованные, масса 2,825 кг</t>
        </is>
      </c>
      <c r="E166" s="185" t="inlineStr">
        <is>
          <t>т</t>
        </is>
      </c>
      <c r="F166" s="185" t="n">
        <v>0.1417</v>
      </c>
      <c r="G166" s="189" t="n">
        <v>7977</v>
      </c>
      <c r="H166" s="189">
        <f>ROUND(F166*G166,2)</f>
        <v/>
      </c>
    </row>
    <row r="167" ht="15.75" customFormat="1" customHeight="1" s="148">
      <c r="A167" s="185" t="n">
        <v>153</v>
      </c>
      <c r="B167" s="185" t="n"/>
      <c r="C167" s="25" t="inlineStr">
        <is>
          <t>01.7.15.14-0062</t>
        </is>
      </c>
      <c r="D167" s="186" t="inlineStr">
        <is>
          <t>Шурупы-саморезы 4,2х16 мм</t>
        </is>
      </c>
      <c r="E167" s="185" t="inlineStr">
        <is>
          <t>100 шт</t>
        </is>
      </c>
      <c r="F167" s="185" t="n">
        <v>110.667</v>
      </c>
      <c r="G167" s="189" t="n">
        <v>10</v>
      </c>
      <c r="H167" s="189">
        <f>ROUND(F167*G167,2)</f>
        <v/>
      </c>
    </row>
    <row r="168" ht="31.7" customFormat="1" customHeight="1" s="148">
      <c r="A168" s="185" t="n">
        <v>154</v>
      </c>
      <c r="B168" s="185" t="n"/>
      <c r="C168" s="25" t="inlineStr">
        <is>
          <t>02.2.05.04-0095</t>
        </is>
      </c>
      <c r="D168" s="186" t="inlineStr">
        <is>
          <t>Щебень из природного камня для строительных работ марка: 800, фракция 25-60 мм</t>
        </is>
      </c>
      <c r="E168" s="185" t="inlineStr">
        <is>
          <t>м3</t>
        </is>
      </c>
      <c r="F168" s="185" t="n">
        <v>11.7708</v>
      </c>
      <c r="G168" s="189" t="n">
        <v>93</v>
      </c>
      <c r="H168" s="189">
        <f>ROUND(F168*G168,2)</f>
        <v/>
      </c>
    </row>
    <row r="169" ht="31.7" customFormat="1" customHeight="1" s="148">
      <c r="A169" s="185" t="n">
        <v>155</v>
      </c>
      <c r="B169" s="185" t="n"/>
      <c r="C169" s="25" t="inlineStr">
        <is>
          <t>04.1.02.05-0004</t>
        </is>
      </c>
      <c r="D169" s="186" t="inlineStr">
        <is>
          <t>Смеси бетонные тяжелого бетона (БСТ), класс В10 (М150)</t>
        </is>
      </c>
      <c r="E169" s="185" t="inlineStr">
        <is>
          <t>м3</t>
        </is>
      </c>
      <c r="F169" s="185" t="n">
        <v>2.233</v>
      </c>
      <c r="G169" s="189" t="n">
        <v>490</v>
      </c>
      <c r="H169" s="189">
        <f>ROUND(F169*G169,2)</f>
        <v/>
      </c>
    </row>
    <row r="170" ht="31.7" customFormat="1" customHeight="1" s="148">
      <c r="A170" s="185" t="n">
        <v>156</v>
      </c>
      <c r="B170" s="185" t="n"/>
      <c r="C170" s="25" t="inlineStr">
        <is>
          <t>08.4.03.02-0002</t>
        </is>
      </c>
      <c r="D170" s="186" t="inlineStr">
        <is>
          <t>Сталь арматурная, горячекатаная, гладкая, класс А-I, диаметр 8 мм</t>
        </is>
      </c>
      <c r="E170" s="185" t="inlineStr">
        <is>
          <t>т</t>
        </is>
      </c>
      <c r="F170" s="185" t="n">
        <v>0.1556</v>
      </c>
      <c r="G170" s="189" t="n">
        <v>6780</v>
      </c>
      <c r="H170" s="189">
        <f>ROUND(F170*G170,2)</f>
        <v/>
      </c>
    </row>
    <row r="171" ht="63" customFormat="1" customHeight="1" s="148">
      <c r="A171" s="185" t="n">
        <v>157</v>
      </c>
      <c r="B171" s="185" t="n"/>
      <c r="C171" s="25" t="inlineStr">
        <is>
          <t>07.2.06.03-0155</t>
        </is>
      </c>
      <c r="D171" s="186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E171" s="185" t="inlineStr">
        <is>
          <t>м</t>
        </is>
      </c>
      <c r="F171" s="185" t="n">
        <v>180.776</v>
      </c>
      <c r="G171" s="189" t="n">
        <v>5.5</v>
      </c>
      <c r="H171" s="189">
        <f>ROUND(F171*G171,2)</f>
        <v/>
      </c>
    </row>
    <row r="172" ht="31.7" customFormat="1" customHeight="1" s="148">
      <c r="A172" s="185" t="n">
        <v>158</v>
      </c>
      <c r="B172" s="185" t="n"/>
      <c r="C172" s="25" t="inlineStr">
        <is>
          <t>08.4.03.03-0003</t>
        </is>
      </c>
      <c r="D172" s="186" t="inlineStr">
        <is>
          <t>Сталь арматурная рифленая свариваемая, класс А500С, диаметр 10 мм</t>
        </is>
      </c>
      <c r="E172" s="185" t="inlineStr">
        <is>
          <t>т</t>
        </is>
      </c>
      <c r="F172" s="185" t="n">
        <v>0.1701</v>
      </c>
      <c r="G172" s="189" t="n">
        <v>5802.77</v>
      </c>
      <c r="H172" s="189">
        <f>ROUND(F172*G172,2)</f>
        <v/>
      </c>
    </row>
    <row r="173" ht="15.75" customFormat="1" customHeight="1" s="148">
      <c r="A173" s="185" t="n">
        <v>159</v>
      </c>
      <c r="B173" s="185" t="n"/>
      <c r="C173" s="25" t="inlineStr">
        <is>
          <t>14.4.04.08-0003</t>
        </is>
      </c>
      <c r="D173" s="186" t="inlineStr">
        <is>
          <t>Эмаль ПФ-115, серая</t>
        </is>
      </c>
      <c r="E173" s="185" t="inlineStr">
        <is>
          <t>т</t>
        </is>
      </c>
      <c r="F173" s="185" t="n">
        <v>0.067761</v>
      </c>
      <c r="G173" s="189" t="n">
        <v>14312.87</v>
      </c>
      <c r="H173" s="189">
        <f>ROUND(F173*G173,2)</f>
        <v/>
      </c>
    </row>
    <row r="174" ht="15.75" customFormat="1" customHeight="1" s="148">
      <c r="A174" s="185" t="n">
        <v>160</v>
      </c>
      <c r="B174" s="185" t="n"/>
      <c r="C174" s="25" t="inlineStr">
        <is>
          <t>01.7.15.03-0042</t>
        </is>
      </c>
      <c r="D174" s="186" t="inlineStr">
        <is>
          <t>Болты с гайками и шайбами строительные</t>
        </is>
      </c>
      <c r="E174" s="185" t="inlineStr">
        <is>
          <t>кг</t>
        </is>
      </c>
      <c r="F174" s="185" t="n">
        <v>97.7710888</v>
      </c>
      <c r="G174" s="189" t="n">
        <v>9.039999999999999</v>
      </c>
      <c r="H174" s="189">
        <f>ROUND(F174*G174,2)</f>
        <v/>
      </c>
    </row>
    <row r="175" ht="15.75" customFormat="1" customHeight="1" s="148">
      <c r="A175" s="185" t="n">
        <v>161</v>
      </c>
      <c r="B175" s="185" t="n"/>
      <c r="C175" s="25" t="inlineStr">
        <is>
          <t>14.5.11.01-0001</t>
        </is>
      </c>
      <c r="D175" s="186" t="inlineStr">
        <is>
          <t>Шпатлевка клеевая</t>
        </is>
      </c>
      <c r="E175" s="185" t="inlineStr">
        <is>
          <t>т</t>
        </is>
      </c>
      <c r="F175" s="185" t="n">
        <v>0.189827</v>
      </c>
      <c r="G175" s="189" t="n">
        <v>4294</v>
      </c>
      <c r="H175" s="189">
        <f>ROUND(F175*G175,2)</f>
        <v/>
      </c>
    </row>
    <row r="176" ht="47.25" customFormat="1" customHeight="1" s="148">
      <c r="A176" s="185" t="n">
        <v>162</v>
      </c>
      <c r="B176" s="185" t="n"/>
      <c r="C176" s="25" t="inlineStr">
        <is>
          <t>11.1.03.06-0095</t>
        </is>
      </c>
      <c r="D176" s="186" t="inlineStr">
        <is>
          <t>Доска обрезная, хвойных пород, ширина 75-150 мм, толщина 44 мм и более, длина 4-6,5 м, сорт III</t>
        </is>
      </c>
      <c r="E176" s="185" t="inlineStr">
        <is>
          <t>м3</t>
        </is>
      </c>
      <c r="F176" s="185" t="n">
        <v>0.7649048000000001</v>
      </c>
      <c r="G176" s="189" t="n">
        <v>1056</v>
      </c>
      <c r="H176" s="189">
        <f>ROUND(F176*G176,2)</f>
        <v/>
      </c>
    </row>
    <row r="177" ht="15.75" customFormat="1" customHeight="1" s="148">
      <c r="A177" s="185" t="n">
        <v>163</v>
      </c>
      <c r="B177" s="185" t="n"/>
      <c r="C177" s="25" t="inlineStr">
        <is>
          <t>14.4.01.01-0003</t>
        </is>
      </c>
      <c r="D177" s="186" t="inlineStr">
        <is>
          <t>Грунтовка ГФ-021</t>
        </is>
      </c>
      <c r="E177" s="185" t="inlineStr">
        <is>
          <t>т</t>
        </is>
      </c>
      <c r="F177" s="185" t="n">
        <v>0.0515869</v>
      </c>
      <c r="G177" s="189" t="n">
        <v>15620</v>
      </c>
      <c r="H177" s="189">
        <f>ROUND(F177*G177,2)</f>
        <v/>
      </c>
    </row>
    <row r="178" ht="15.75" customFormat="1" customHeight="1" s="148">
      <c r="A178" s="185" t="n">
        <v>164</v>
      </c>
      <c r="B178" s="185" t="n"/>
      <c r="C178" s="25" t="inlineStr">
        <is>
          <t>01.3.01.01-0010</t>
        </is>
      </c>
      <c r="D178" s="186" t="inlineStr">
        <is>
          <t>Бензин-растворитель</t>
        </is>
      </c>
      <c r="E178" s="185" t="inlineStr">
        <is>
          <t>кг</t>
        </is>
      </c>
      <c r="F178" s="185" t="n">
        <v>127.7487</v>
      </c>
      <c r="G178" s="189" t="n">
        <v>6.15</v>
      </c>
      <c r="H178" s="189">
        <f>ROUND(F178*G178,2)</f>
        <v/>
      </c>
    </row>
    <row r="179" ht="15.75" customFormat="1" customHeight="1" s="148">
      <c r="A179" s="185" t="n">
        <v>165</v>
      </c>
      <c r="B179" s="185" t="n"/>
      <c r="C179" s="25" t="inlineStr">
        <is>
          <t>11.3.03.01-0008</t>
        </is>
      </c>
      <c r="D179" s="186" t="inlineStr">
        <is>
          <t>Доски подоконные из ПВХ, ширина 450 мм</t>
        </is>
      </c>
      <c r="E179" s="185" t="inlineStr">
        <is>
          <t>м</t>
        </is>
      </c>
      <c r="F179" s="185" t="n">
        <v>13.44</v>
      </c>
      <c r="G179" s="189" t="n">
        <v>55.75</v>
      </c>
      <c r="H179" s="189">
        <f>ROUND(F179*G179,2)</f>
        <v/>
      </c>
    </row>
    <row r="180" ht="47.25" customFormat="1" customHeight="1" s="148">
      <c r="A180" s="185" t="n">
        <v>166</v>
      </c>
      <c r="B180" s="185" t="n"/>
      <c r="C180" s="25" t="inlineStr">
        <is>
          <t>06.2.02.01-0051</t>
        </is>
      </c>
      <c r="D180" s="186" t="inlineStr">
        <is>
          <t>Плитка керамическая неглазурованная для полов гладкая, многоцветная квадратная и прямоугольная</t>
        </is>
      </c>
      <c r="E180" s="185" t="inlineStr">
        <is>
          <t>м2</t>
        </is>
      </c>
      <c r="F180" s="185" t="n">
        <v>10.812</v>
      </c>
      <c r="G180" s="189" t="n">
        <v>67.8</v>
      </c>
      <c r="H180" s="189">
        <f>ROUND(F180*G180,2)</f>
        <v/>
      </c>
    </row>
    <row r="181" ht="31.7" customFormat="1" customHeight="1" s="148">
      <c r="A181" s="185" t="n">
        <v>167</v>
      </c>
      <c r="B181" s="185" t="n"/>
      <c r="C181" s="25" t="inlineStr">
        <is>
          <t>08.3.05.05-0081</t>
        </is>
      </c>
      <c r="D181" s="186" t="inlineStr">
        <is>
          <t>Сталь оцинкованная в рулонах, с полимерным покрытием, толщина 0,5 мм</t>
        </is>
      </c>
      <c r="E181" s="185" t="inlineStr">
        <is>
          <t>т</t>
        </is>
      </c>
      <c r="F181" s="185" t="n">
        <v>0.08119999999999999</v>
      </c>
      <c r="G181" s="189" t="n">
        <v>8715.1</v>
      </c>
      <c r="H181" s="189">
        <f>ROUND(F181*G181,2)</f>
        <v/>
      </c>
    </row>
    <row r="182" ht="15.75" customFormat="1" customHeight="1" s="148">
      <c r="A182" s="185" t="n">
        <v>168</v>
      </c>
      <c r="B182" s="185" t="n"/>
      <c r="C182" s="25" t="inlineStr">
        <is>
          <t>14.5.01.10-0003</t>
        </is>
      </c>
      <c r="D182" s="186" t="inlineStr">
        <is>
          <t>Пена монтажная</t>
        </is>
      </c>
      <c r="E182" s="185" t="inlineStr">
        <is>
          <t>л</t>
        </is>
      </c>
      <c r="F182" s="185" t="n">
        <v>12.28668</v>
      </c>
      <c r="G182" s="189" t="n">
        <v>46.86</v>
      </c>
      <c r="H182" s="189">
        <f>ROUND(F182*G182,2)</f>
        <v/>
      </c>
    </row>
    <row r="183" ht="31.7" customFormat="1" customHeight="1" s="148">
      <c r="A183" s="185" t="n">
        <v>169</v>
      </c>
      <c r="B183" s="185" t="n"/>
      <c r="C183" s="25" t="inlineStr">
        <is>
          <t>08.1.02.03-0051</t>
        </is>
      </c>
      <c r="D183" s="186" t="inlineStr">
        <is>
          <t>Наличник из оцинкованной стали с полимерным покрытием</t>
        </is>
      </c>
      <c r="E183" s="185" t="inlineStr">
        <is>
          <t>м</t>
        </is>
      </c>
      <c r="F183" s="185" t="n">
        <v>13.892</v>
      </c>
      <c r="G183" s="189" t="n">
        <v>38.82</v>
      </c>
      <c r="H183" s="189">
        <f>ROUND(F183*G183,2)</f>
        <v/>
      </c>
    </row>
    <row r="184" ht="47.25" customFormat="1" customHeight="1" s="148">
      <c r="A184" s="185" t="n">
        <v>170</v>
      </c>
      <c r="B184" s="185" t="n"/>
      <c r="C184" s="25" t="inlineStr">
        <is>
          <t>12.1.01.05-0005</t>
        </is>
      </c>
      <c r="D184" s="186" t="inlineStr">
        <is>
          <t>Воронка выпускная металлическая для водосточных систем, окрашенная, диаметр 125/100 мм</t>
        </is>
      </c>
      <c r="E184" s="185" t="inlineStr">
        <is>
          <t>шт</t>
        </is>
      </c>
      <c r="F184" s="185" t="n">
        <v>6</v>
      </c>
      <c r="G184" s="189" t="n">
        <v>88.55</v>
      </c>
      <c r="H184" s="189">
        <f>ROUND(F184*G184,2)</f>
        <v/>
      </c>
    </row>
    <row r="185" ht="15.75" customFormat="1" customHeight="1" s="148">
      <c r="A185" s="185" t="n">
        <v>171</v>
      </c>
      <c r="B185" s="185" t="n"/>
      <c r="C185" s="25" t="inlineStr">
        <is>
          <t>14.1.06.02-1002</t>
        </is>
      </c>
      <c r="D185" s="186" t="inlineStr">
        <is>
          <t>Клей плиточный</t>
        </is>
      </c>
      <c r="E185" s="185" t="inlineStr">
        <is>
          <t>кг</t>
        </is>
      </c>
      <c r="F185" s="185" t="n">
        <v>383.4</v>
      </c>
      <c r="G185" s="189" t="n">
        <v>1.37</v>
      </c>
      <c r="H185" s="189">
        <f>ROUND(F185*G185,2)</f>
        <v/>
      </c>
    </row>
    <row r="186" ht="31.7" customFormat="1" customHeight="1" s="148">
      <c r="A186" s="185" t="n">
        <v>172</v>
      </c>
      <c r="B186" s="185" t="n"/>
      <c r="C186" s="25" t="inlineStr">
        <is>
          <t>01.2.01.01-0019</t>
        </is>
      </c>
      <c r="D186" s="186" t="inlineStr">
        <is>
          <t>Битумы нефтяные дорожные вязкие БНД 60/90, БНД 90/130</t>
        </is>
      </c>
      <c r="E186" s="185" t="inlineStr">
        <is>
          <t>т</t>
        </is>
      </c>
      <c r="F186" s="185" t="n">
        <v>0.3078</v>
      </c>
      <c r="G186" s="189" t="n">
        <v>1690</v>
      </c>
      <c r="H186" s="189">
        <f>ROUND(F186*G186,2)</f>
        <v/>
      </c>
    </row>
    <row r="187" ht="15.75" customFormat="1" customHeight="1" s="148">
      <c r="A187" s="185" t="n">
        <v>173</v>
      </c>
      <c r="B187" s="185" t="n"/>
      <c r="C187" s="25" t="inlineStr">
        <is>
          <t>01.2.01.02-0054</t>
        </is>
      </c>
      <c r="D187" s="186" t="inlineStr">
        <is>
          <t>Битумы нефтяные строительные БН-90/10</t>
        </is>
      </c>
      <c r="E187" s="185" t="inlineStr">
        <is>
          <t>т</t>
        </is>
      </c>
      <c r="F187" s="185" t="n">
        <v>0.358692</v>
      </c>
      <c r="G187" s="189" t="n">
        <v>1383.1</v>
      </c>
      <c r="H187" s="189">
        <f>ROUND(F187*G187,2)</f>
        <v/>
      </c>
    </row>
    <row r="188" ht="15.75" customFormat="1" customHeight="1" s="148">
      <c r="A188" s="185" t="n">
        <v>174</v>
      </c>
      <c r="B188" s="185" t="n"/>
      <c r="C188" s="25" t="inlineStr">
        <is>
          <t>01.7.11.07-0036</t>
        </is>
      </c>
      <c r="D188" s="186" t="inlineStr">
        <is>
          <t>Электроды сварочные Э46, диаметр 4 мм</t>
        </is>
      </c>
      <c r="E188" s="185" t="inlineStr">
        <is>
          <t>кг</t>
        </is>
      </c>
      <c r="F188" s="185" t="n">
        <v>46.120308</v>
      </c>
      <c r="G188" s="189" t="n">
        <v>10.75</v>
      </c>
      <c r="H188" s="189">
        <f>ROUND(F188*G188,2)</f>
        <v/>
      </c>
    </row>
    <row r="189" ht="31.7" customFormat="1" customHeight="1" s="148">
      <c r="A189" s="185" t="n">
        <v>175</v>
      </c>
      <c r="B189" s="185" t="n"/>
      <c r="C189" s="25" t="inlineStr">
        <is>
          <t>11.1.03.03-0012</t>
        </is>
      </c>
      <c r="D189" s="186" t="inlineStr">
        <is>
          <t>Брусья необрезные, хвойных пород, длина 4-6,5 м, все ширины, толщина 100, 125 мм, сорт IV</t>
        </is>
      </c>
      <c r="E189" s="185" t="inlineStr">
        <is>
          <t>м3</t>
        </is>
      </c>
      <c r="F189" s="185" t="n">
        <v>0.55675</v>
      </c>
      <c r="G189" s="189" t="n">
        <v>880.01</v>
      </c>
      <c r="H189" s="189">
        <f>ROUND(F189*G189,2)</f>
        <v/>
      </c>
    </row>
    <row r="190" ht="31.7" customFormat="1" customHeight="1" s="148">
      <c r="A190" s="185" t="n">
        <v>176</v>
      </c>
      <c r="B190" s="185" t="n"/>
      <c r="C190" s="25" t="inlineStr">
        <is>
          <t>08.1.02.17-0161</t>
        </is>
      </c>
      <c r="D190" s="186" t="inlineStr">
        <is>
          <t>Сетка тканая с квадратными ячейками № 05, без покрытия</t>
        </is>
      </c>
      <c r="E190" s="185" t="inlineStr">
        <is>
          <t>м2</t>
        </is>
      </c>
      <c r="F190" s="185" t="n">
        <v>16.783707</v>
      </c>
      <c r="G190" s="189" t="n">
        <v>28.25</v>
      </c>
      <c r="H190" s="189">
        <f>ROUND(F190*G190,2)</f>
        <v/>
      </c>
    </row>
    <row r="191" ht="15.75" customFormat="1" customHeight="1" s="148">
      <c r="A191" s="185" t="n">
        <v>177</v>
      </c>
      <c r="B191" s="185" t="n"/>
      <c r="C191" s="25" t="inlineStr">
        <is>
          <t>01.2.03.03-0007</t>
        </is>
      </c>
      <c r="D191" s="186" t="inlineStr">
        <is>
          <t>Мастика битумная</t>
        </is>
      </c>
      <c r="E191" s="185" t="inlineStr">
        <is>
          <t>т</t>
        </is>
      </c>
      <c r="F191" s="185" t="n">
        <v>0.136104</v>
      </c>
      <c r="G191" s="189" t="n">
        <v>3316.55</v>
      </c>
      <c r="H191" s="189">
        <f>ROUND(F191*G191,2)</f>
        <v/>
      </c>
    </row>
    <row r="192" ht="15.75" customFormat="1" customHeight="1" s="148">
      <c r="A192" s="185" t="n">
        <v>178</v>
      </c>
      <c r="B192" s="185" t="n"/>
      <c r="C192" s="25" t="inlineStr">
        <is>
          <t>01.7.15.02-0054</t>
        </is>
      </c>
      <c r="D192" s="186" t="inlineStr">
        <is>
          <t>Болты анкерные оцинкованные</t>
        </is>
      </c>
      <c r="E192" s="185" t="inlineStr">
        <is>
          <t>кг</t>
        </is>
      </c>
      <c r="F192" s="185" t="n">
        <v>38.81</v>
      </c>
      <c r="G192" s="189" t="n">
        <v>11.54</v>
      </c>
      <c r="H192" s="189">
        <f>ROUND(F192*G192,2)</f>
        <v/>
      </c>
    </row>
    <row r="193" ht="15.75" customFormat="1" customHeight="1" s="148">
      <c r="A193" s="185" t="n">
        <v>179</v>
      </c>
      <c r="B193" s="185" t="n"/>
      <c r="C193" s="25" t="inlineStr">
        <is>
          <t>01.2.03.03-0044</t>
        </is>
      </c>
      <c r="D193" s="186" t="inlineStr">
        <is>
          <t>Мастика битумно-латексная кровельная</t>
        </is>
      </c>
      <c r="E193" s="185" t="inlineStr">
        <is>
          <t>т</t>
        </is>
      </c>
      <c r="F193" s="185" t="n">
        <v>0.11672</v>
      </c>
      <c r="G193" s="189" t="n">
        <v>3039.7</v>
      </c>
      <c r="H193" s="189">
        <f>ROUND(F193*G193,2)</f>
        <v/>
      </c>
    </row>
    <row r="194" ht="47.25" customFormat="1" customHeight="1" s="148">
      <c r="A194" s="185" t="n">
        <v>180</v>
      </c>
      <c r="B194" s="185" t="n"/>
      <c r="C194" s="25" t="inlineStr">
        <is>
          <t>11.1.03.01-0086</t>
        </is>
      </c>
      <c r="D194" s="186" t="inlineStr">
        <is>
          <t>Бруски обрезные, хвойных пород, длина 4-6,5 м, ширина 75-150 мм, толщина 150 мм и более, сорт II</t>
        </is>
      </c>
      <c r="E194" s="185" t="inlineStr">
        <is>
          <t>м3</t>
        </is>
      </c>
      <c r="F194" s="185" t="n">
        <v>0.163097</v>
      </c>
      <c r="G194" s="189" t="n">
        <v>2156</v>
      </c>
      <c r="H194" s="189">
        <f>ROUND(F194*G194,2)</f>
        <v/>
      </c>
    </row>
    <row r="195" ht="47.25" customFormat="1" customHeight="1" s="148">
      <c r="A195" s="185" t="n">
        <v>181</v>
      </c>
      <c r="B195" s="185" t="n"/>
      <c r="C195" s="25" t="inlineStr">
        <is>
          <t>04.3.02.09-0102</t>
        </is>
      </c>
      <c r="D195" s="186" t="inlineStr">
        <is>
          <t>Смеси сухие водостойкие для затирки межплиточных швов шириной 1-6 мм (различная цветовая гамма)</t>
        </is>
      </c>
      <c r="E195" s="185" t="inlineStr">
        <is>
          <t>т</t>
        </is>
      </c>
      <c r="F195" s="185" t="n">
        <v>0.0426</v>
      </c>
      <c r="G195" s="189" t="n">
        <v>6513</v>
      </c>
      <c r="H195" s="189">
        <f>ROUND(F195*G195,2)</f>
        <v/>
      </c>
    </row>
    <row r="196" ht="15.75" customFormat="1" customHeight="1" s="148">
      <c r="A196" s="185" t="n">
        <v>182</v>
      </c>
      <c r="B196" s="185" t="n"/>
      <c r="C196" s="25" t="inlineStr">
        <is>
          <t>01.7.07.13-0001</t>
        </is>
      </c>
      <c r="D196" s="186" t="inlineStr">
        <is>
          <t>Мука андезитовая кислотоупорная, А</t>
        </is>
      </c>
      <c r="E196" s="185" t="inlineStr">
        <is>
          <t>т</t>
        </is>
      </c>
      <c r="F196" s="185" t="n">
        <v>0.3937388</v>
      </c>
      <c r="G196" s="189" t="n">
        <v>688.8</v>
      </c>
      <c r="H196" s="189">
        <f>ROUND(F196*G196,2)</f>
        <v/>
      </c>
    </row>
    <row r="197" ht="15.75" customFormat="1" customHeight="1" s="148">
      <c r="A197" s="185" t="n">
        <v>183</v>
      </c>
      <c r="B197" s="185" t="n"/>
      <c r="C197" s="25" t="inlineStr">
        <is>
          <t>08.3.11.01-0091</t>
        </is>
      </c>
      <c r="D197" s="186" t="inlineStr">
        <is>
          <t>Швеллеры № 40, марка стали Ст0</t>
        </is>
      </c>
      <c r="E197" s="185" t="inlineStr">
        <is>
          <t>т</t>
        </is>
      </c>
      <c r="F197" s="185" t="n">
        <v>0.0548821</v>
      </c>
      <c r="G197" s="189" t="n">
        <v>4920</v>
      </c>
      <c r="H197" s="189">
        <f>ROUND(F197*G197,2)</f>
        <v/>
      </c>
    </row>
    <row r="198" ht="31.7" customFormat="1" customHeight="1" s="148">
      <c r="A198" s="185" t="n">
        <v>184</v>
      </c>
      <c r="B198" s="185" t="n"/>
      <c r="C198" s="25" t="inlineStr">
        <is>
          <t>01.7.17.11-0011</t>
        </is>
      </c>
      <c r="D198" s="186" t="inlineStr">
        <is>
          <t>Шкурка шлифовальная двухслойная с зернистостью 40-25</t>
        </is>
      </c>
      <c r="E198" s="185" t="inlineStr">
        <is>
          <t>м2</t>
        </is>
      </c>
      <c r="F198" s="185" t="n">
        <v>3.70692</v>
      </c>
      <c r="G198" s="189" t="n">
        <v>72.31999999999999</v>
      </c>
      <c r="H198" s="189">
        <f>ROUND(F198*G198,2)</f>
        <v/>
      </c>
    </row>
    <row r="199" ht="31.7" customFormat="1" customHeight="1" s="148">
      <c r="A199" s="185" t="n">
        <v>185</v>
      </c>
      <c r="B199" s="185" t="n"/>
      <c r="C199" s="25" t="inlineStr">
        <is>
          <t>11.1.03.01-0077</t>
        </is>
      </c>
      <c r="D199" s="186" t="inlineStr">
        <is>
          <t>Бруски обрезные, хвойных пород, длина 4-6,5 м, ширина 75-150 мм, толщина 40-75 мм, сорт I</t>
        </is>
      </c>
      <c r="E199" s="185" t="inlineStr">
        <is>
          <t>м3</t>
        </is>
      </c>
      <c r="F199" s="185" t="n">
        <v>0.1557695</v>
      </c>
      <c r="G199" s="189" t="n">
        <v>1700</v>
      </c>
      <c r="H199" s="189">
        <f>ROUND(F199*G199,2)</f>
        <v/>
      </c>
    </row>
    <row r="200" ht="63" customFormat="1" customHeight="1" s="148">
      <c r="A200" s="185" t="n">
        <v>186</v>
      </c>
      <c r="B200" s="185" t="n"/>
      <c r="C200" s="25" t="inlineStr">
        <is>
          <t>07.2.06.03-0119</t>
        </is>
      </c>
      <c r="D200" s="186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E200" s="185" t="inlineStr">
        <is>
          <t>м</t>
        </is>
      </c>
      <c r="F200" s="185" t="n">
        <v>58.982</v>
      </c>
      <c r="G200" s="189" t="n">
        <v>4</v>
      </c>
      <c r="H200" s="189">
        <f>ROUND(F200*G200,2)</f>
        <v/>
      </c>
    </row>
    <row r="201" ht="31.7" customFormat="1" customHeight="1" s="148">
      <c r="A201" s="185" t="n">
        <v>187</v>
      </c>
      <c r="B201" s="185" t="n"/>
      <c r="C201" s="25" t="inlineStr">
        <is>
          <t>08.3.03.06-0002</t>
        </is>
      </c>
      <c r="D201" s="186" t="inlineStr">
        <is>
          <t>Проволока горячекатаная в мотках, диаметр 6,3-6,5 мм</t>
        </is>
      </c>
      <c r="E201" s="185" t="inlineStr">
        <is>
          <t>т</t>
        </is>
      </c>
      <c r="F201" s="185" t="n">
        <v>0.0511371</v>
      </c>
      <c r="G201" s="189" t="n">
        <v>4455.2</v>
      </c>
      <c r="H201" s="189">
        <f>ROUND(F201*G201,2)</f>
        <v/>
      </c>
    </row>
    <row r="202" ht="47.25" customFormat="1" customHeight="1" s="148">
      <c r="A202" s="185" t="n">
        <v>188</v>
      </c>
      <c r="B202" s="185" t="n"/>
      <c r="C202" s="25" t="inlineStr">
        <is>
          <t>11.1.03.06-0094</t>
        </is>
      </c>
      <c r="D202" s="186" t="inlineStr">
        <is>
          <t>Доска обрезная, хвойных пород, ширина 75-150 мм, толщина 44 мм и более, длина 4-6,5 м, сорт II</t>
        </is>
      </c>
      <c r="E202" s="185" t="inlineStr">
        <is>
          <t>м3</t>
        </is>
      </c>
      <c r="F202" s="185" t="n">
        <v>0.168048</v>
      </c>
      <c r="G202" s="189" t="n">
        <v>1320</v>
      </c>
      <c r="H202" s="189">
        <f>ROUND(F202*G202,2)</f>
        <v/>
      </c>
    </row>
    <row r="203" ht="15.75" customFormat="1" customHeight="1" s="148">
      <c r="A203" s="185" t="n">
        <v>189</v>
      </c>
      <c r="B203" s="185" t="n"/>
      <c r="C203" s="25" t="inlineStr">
        <is>
          <t>01.3.02.08-0001</t>
        </is>
      </c>
      <c r="D203" s="186" t="inlineStr">
        <is>
          <t>Кислород газообразный технический</t>
        </is>
      </c>
      <c r="E203" s="185" t="inlineStr">
        <is>
          <t>м3</t>
        </is>
      </c>
      <c r="F203" s="185" t="n">
        <v>33.614356</v>
      </c>
      <c r="G203" s="189" t="n">
        <v>6.22</v>
      </c>
      <c r="H203" s="189">
        <f>ROUND(F203*G203,2)</f>
        <v/>
      </c>
    </row>
    <row r="204" ht="31.7" customFormat="1" customHeight="1" s="148">
      <c r="A204" s="185" t="n">
        <v>190</v>
      </c>
      <c r="B204" s="185" t="n"/>
      <c r="C204" s="25" t="inlineStr">
        <is>
          <t>08.4.03.01-0012</t>
        </is>
      </c>
      <c r="D204" s="186" t="inlineStr">
        <is>
          <t>Проволока арматурная из низкоуглеродистой стали Вр-I, диаметр 5 мм</t>
        </is>
      </c>
      <c r="E204" s="185" t="inlineStr">
        <is>
          <t>т</t>
        </is>
      </c>
      <c r="F204" s="185" t="n">
        <v>0.028</v>
      </c>
      <c r="G204" s="189" t="n">
        <v>7170.98</v>
      </c>
      <c r="H204" s="189">
        <f>ROUND(F204*G204,2)</f>
        <v/>
      </c>
    </row>
    <row r="205" ht="15.75" customFormat="1" customHeight="1" s="148">
      <c r="A205" s="185" t="n">
        <v>191</v>
      </c>
      <c r="B205" s="185" t="n"/>
      <c r="C205" s="25" t="inlineStr">
        <is>
          <t>11.2.13.04-0012</t>
        </is>
      </c>
      <c r="D205" s="186" t="inlineStr">
        <is>
          <t>Щиты из досок, толщина 40 мм</t>
        </is>
      </c>
      <c r="E205" s="185" t="inlineStr">
        <is>
          <t>м2</t>
        </is>
      </c>
      <c r="F205" s="185" t="n">
        <v>3.3987</v>
      </c>
      <c r="G205" s="189" t="n">
        <v>57.63</v>
      </c>
      <c r="H205" s="189">
        <f>ROUND(F205*G205,2)</f>
        <v/>
      </c>
    </row>
    <row r="206" ht="63" customFormat="1" customHeight="1" s="148">
      <c r="A206" s="185" t="n">
        <v>192</v>
      </c>
      <c r="B206" s="185" t="n"/>
      <c r="C206" s="25" t="inlineStr">
        <is>
          <t>14.5.11.03-0004</t>
        </is>
      </c>
      <c r="D206" s="186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E206" s="185" t="inlineStr">
        <is>
          <t>кг</t>
        </is>
      </c>
      <c r="F206" s="185" t="n">
        <v>65.11</v>
      </c>
      <c r="G206" s="189" t="n">
        <v>2.7</v>
      </c>
      <c r="H206" s="189">
        <f>ROUND(F206*G206,2)</f>
        <v/>
      </c>
    </row>
    <row r="207" ht="15.75" customFormat="1" customHeight="1" s="148">
      <c r="A207" s="185" t="n">
        <v>193</v>
      </c>
      <c r="B207" s="185" t="n"/>
      <c r="C207" s="25" t="inlineStr">
        <is>
          <t>14.5.09.07-0022</t>
        </is>
      </c>
      <c r="D207" s="186" t="inlineStr">
        <is>
          <t>Растворитель № 646</t>
        </is>
      </c>
      <c r="E207" s="185" t="inlineStr">
        <is>
          <t>т</t>
        </is>
      </c>
      <c r="F207" s="185" t="n">
        <v>0.015613</v>
      </c>
      <c r="G207" s="189" t="n">
        <v>10465</v>
      </c>
      <c r="H207" s="189">
        <f>ROUND(F207*G207,2)</f>
        <v/>
      </c>
    </row>
    <row r="208" ht="31.7" customFormat="1" customHeight="1" s="148">
      <c r="A208" s="185" t="n">
        <v>194</v>
      </c>
      <c r="B208" s="185" t="n"/>
      <c r="C208" s="25" t="inlineStr">
        <is>
          <t>02.3.01.02-1012</t>
        </is>
      </c>
      <c r="D208" s="186" t="inlineStr">
        <is>
          <t>Песок природный II класс, средний, круглые сита</t>
        </is>
      </c>
      <c r="E208" s="185" t="inlineStr">
        <is>
          <t>м3</t>
        </is>
      </c>
      <c r="F208" s="185" t="n">
        <v>2.565</v>
      </c>
      <c r="G208" s="189" t="n">
        <v>59.99</v>
      </c>
      <c r="H208" s="189">
        <f>ROUND(F208*G208,2)</f>
        <v/>
      </c>
    </row>
    <row r="209" ht="15.75" customFormat="1" customHeight="1" s="148">
      <c r="A209" s="185" t="n">
        <v>195</v>
      </c>
      <c r="B209" s="185" t="n"/>
      <c r="C209" s="25" t="inlineStr">
        <is>
          <t>01.7.03.01-0001</t>
        </is>
      </c>
      <c r="D209" s="186" t="inlineStr">
        <is>
          <t>Вода</t>
        </is>
      </c>
      <c r="E209" s="185" t="inlineStr">
        <is>
          <t>м3</t>
        </is>
      </c>
      <c r="F209" s="185" t="n">
        <v>61.7102297</v>
      </c>
      <c r="G209" s="189" t="n">
        <v>2.44</v>
      </c>
      <c r="H209" s="189">
        <f>ROUND(F209*G209,2)</f>
        <v/>
      </c>
    </row>
    <row r="210" ht="31.7" customFormat="1" customHeight="1" s="148">
      <c r="A210" s="185" t="n">
        <v>196</v>
      </c>
      <c r="B210" s="185" t="n"/>
      <c r="C210" s="25" t="inlineStr">
        <is>
          <t>08.3.03.05-0002</t>
        </is>
      </c>
      <c r="D210" s="186" t="inlineStr">
        <is>
          <t>Проволока канатная оцинкованная, диаметр 3 мм</t>
        </is>
      </c>
      <c r="E210" s="185" t="inlineStr">
        <is>
          <t>т</t>
        </is>
      </c>
      <c r="F210" s="185" t="n">
        <v>0.018258</v>
      </c>
      <c r="G210" s="189" t="n">
        <v>8190</v>
      </c>
      <c r="H210" s="189">
        <f>ROUND(F210*G210,2)</f>
        <v/>
      </c>
    </row>
    <row r="211" ht="15.75" customFormat="1" customHeight="1" s="148">
      <c r="A211" s="185" t="n">
        <v>197</v>
      </c>
      <c r="B211" s="185" t="n"/>
      <c r="C211" s="25" t="inlineStr">
        <is>
          <t>01.7.06.02-0001</t>
        </is>
      </c>
      <c r="D211" s="186" t="inlineStr">
        <is>
          <t>Лента бутиловая</t>
        </is>
      </c>
      <c r="E211" s="185" t="inlineStr">
        <is>
          <t>м</t>
        </is>
      </c>
      <c r="F211" s="185" t="n">
        <v>23.249</v>
      </c>
      <c r="G211" s="189" t="n">
        <v>6.38</v>
      </c>
      <c r="H211" s="189">
        <f>ROUND(F211*G211,2)</f>
        <v/>
      </c>
    </row>
    <row r="212" ht="94.7" customFormat="1" customHeight="1" s="148">
      <c r="A212" s="185" t="n">
        <v>198</v>
      </c>
      <c r="B212" s="185" t="n"/>
      <c r="C212" s="25" t="inlineStr">
        <is>
          <t>14.1.06.01-0001</t>
        </is>
      </c>
      <c r="D212" s="186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E212" s="185" t="inlineStr">
        <is>
          <t>кг</t>
        </is>
      </c>
      <c r="F212" s="185" t="n">
        <v>91.154</v>
      </c>
      <c r="G212" s="189" t="n">
        <v>1.58</v>
      </c>
      <c r="H212" s="189">
        <f>ROUND(F212*G212,2)</f>
        <v/>
      </c>
    </row>
    <row r="213" ht="47.25" customFormat="1" customHeight="1" s="148">
      <c r="A213" s="185" t="n">
        <v>199</v>
      </c>
      <c r="B213" s="185" t="n"/>
      <c r="C213" s="25" t="inlineStr">
        <is>
          <t>01.7.15.08-0011</t>
        </is>
      </c>
      <c r="D213" s="186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E213" s="185" t="inlineStr">
        <is>
          <t>т</t>
        </is>
      </c>
      <c r="F213" s="185" t="n">
        <v>0.015</v>
      </c>
      <c r="G213" s="189" t="n">
        <v>9526</v>
      </c>
      <c r="H213" s="189">
        <f>ROUND(F213*G213,2)</f>
        <v/>
      </c>
    </row>
    <row r="214" ht="31.7" customFormat="1" customHeight="1" s="148">
      <c r="A214" s="185" t="n">
        <v>200</v>
      </c>
      <c r="B214" s="185" t="n"/>
      <c r="C214" s="25" t="inlineStr">
        <is>
          <t>07.2.06.03-0229</t>
        </is>
      </c>
      <c r="D214" s="186" t="inlineStr">
        <is>
          <t>Профиль угловой, стальной, оцинкованный, для защиты углов, длина 3 м, сечение 31х31х0,4 мм</t>
        </is>
      </c>
      <c r="E214" s="185" t="inlineStr">
        <is>
          <t>м</t>
        </is>
      </c>
      <c r="F214" s="185" t="n">
        <v>35.236</v>
      </c>
      <c r="G214" s="189" t="n">
        <v>3.18</v>
      </c>
      <c r="H214" s="189">
        <f>ROUND(F214*G214,2)</f>
        <v/>
      </c>
    </row>
    <row r="215" ht="47.25" customFormat="1" customHeight="1" s="148">
      <c r="A215" s="185" t="n">
        <v>201</v>
      </c>
      <c r="B215" s="185" t="n"/>
      <c r="C215" s="25" t="inlineStr">
        <is>
          <t>08.1.02.03-0021</t>
        </is>
      </c>
      <c r="D215" s="186" t="inlineStr">
        <is>
          <t>Водоотлив оконный из оцинкованной стали с полимерным покрытием, ширина планки 250 мм</t>
        </is>
      </c>
      <c r="E215" s="185" t="inlineStr">
        <is>
          <t>м</t>
        </is>
      </c>
      <c r="F215" s="185" t="n">
        <v>4.026</v>
      </c>
      <c r="G215" s="189" t="n">
        <v>26.41</v>
      </c>
      <c r="H215" s="189">
        <f>ROUND(F215*G215,2)</f>
        <v/>
      </c>
    </row>
    <row r="216" ht="15.75" customFormat="1" customHeight="1" s="148">
      <c r="A216" s="185" t="n">
        <v>202</v>
      </c>
      <c r="B216" s="185" t="n"/>
      <c r="C216" s="25" t="inlineStr">
        <is>
          <t>01.7.20.08-0071</t>
        </is>
      </c>
      <c r="D216" s="186" t="inlineStr">
        <is>
          <t>Канат пеньковый пропитанный</t>
        </is>
      </c>
      <c r="E216" s="185" t="inlineStr">
        <is>
          <t>т</t>
        </is>
      </c>
      <c r="F216" s="185" t="n">
        <v>0.002804</v>
      </c>
      <c r="G216" s="189" t="n">
        <v>37900</v>
      </c>
      <c r="H216" s="189">
        <f>ROUND(F216*G216,2)</f>
        <v/>
      </c>
    </row>
    <row r="217" ht="15.75" customFormat="1" customHeight="1" s="148">
      <c r="A217" s="185" t="n">
        <v>203</v>
      </c>
      <c r="B217" s="185" t="n"/>
      <c r="C217" s="25" t="inlineStr">
        <is>
          <t>04.3.01.09-0014</t>
        </is>
      </c>
      <c r="D217" s="186" t="inlineStr">
        <is>
          <t>Раствор готовый кладочный, цементный, М100</t>
        </is>
      </c>
      <c r="E217" s="185" t="inlineStr">
        <is>
          <t>м3</t>
        </is>
      </c>
      <c r="F217" s="185" t="n">
        <v>0.1965</v>
      </c>
      <c r="G217" s="189" t="n">
        <v>519.8</v>
      </c>
      <c r="H217" s="189">
        <f>ROUND(F217*G217,2)</f>
        <v/>
      </c>
    </row>
    <row r="218" ht="47.25" customFormat="1" customHeight="1" s="148">
      <c r="A218" s="185" t="n">
        <v>204</v>
      </c>
      <c r="B218" s="185" t="n"/>
      <c r="C218" s="25" t="inlineStr">
        <is>
          <t>14.4.01.02-0012</t>
        </is>
      </c>
      <c r="D218" s="186" t="inlineStr">
        <is>
          <t>Грунтовка укрепляющая, глубокого проникновения, быстросохнущая, паропроницаемая</t>
        </is>
      </c>
      <c r="E218" s="185" t="inlineStr">
        <is>
          <t>кг</t>
        </is>
      </c>
      <c r="F218" s="185" t="n">
        <v>7.66</v>
      </c>
      <c r="G218" s="189" t="n">
        <v>13.08</v>
      </c>
      <c r="H218" s="189">
        <f>ROUND(F218*G218,2)</f>
        <v/>
      </c>
    </row>
    <row r="219" ht="15.75" customFormat="1" customHeight="1" s="148">
      <c r="A219" s="185" t="n">
        <v>205</v>
      </c>
      <c r="B219" s="185" t="n"/>
      <c r="C219" s="25" t="inlineStr">
        <is>
          <t>01.2.01.02-0052</t>
        </is>
      </c>
      <c r="D219" s="186" t="inlineStr">
        <is>
          <t>Битумы нефтяные строительные БН-70/30</t>
        </is>
      </c>
      <c r="E219" s="185" t="inlineStr">
        <is>
          <t>т</t>
        </is>
      </c>
      <c r="F219" s="185" t="n">
        <v>0.064752</v>
      </c>
      <c r="G219" s="189" t="n">
        <v>1525.5</v>
      </c>
      <c r="H219" s="189">
        <f>ROUND(F219*G219,2)</f>
        <v/>
      </c>
    </row>
    <row r="220" ht="15.75" customFormat="1" customHeight="1" s="148">
      <c r="A220" s="185" t="n">
        <v>206</v>
      </c>
      <c r="B220" s="185" t="n"/>
      <c r="C220" s="25" t="inlineStr">
        <is>
          <t>14.5.09.07-0030</t>
        </is>
      </c>
      <c r="D220" s="186" t="inlineStr">
        <is>
          <t>Растворитель Р-4</t>
        </is>
      </c>
      <c r="E220" s="185" t="inlineStr">
        <is>
          <t>кг</t>
        </is>
      </c>
      <c r="F220" s="185" t="n">
        <v>10.295688</v>
      </c>
      <c r="G220" s="189" t="n">
        <v>9.42</v>
      </c>
      <c r="H220" s="189">
        <f>ROUND(F220*G220,2)</f>
        <v/>
      </c>
    </row>
    <row r="221" ht="15.75" customFormat="1" customHeight="1" s="148">
      <c r="A221" s="185" t="n">
        <v>207</v>
      </c>
      <c r="B221" s="185" t="n"/>
      <c r="C221" s="25" t="inlineStr">
        <is>
          <t>01.7.06.11-0001</t>
        </is>
      </c>
      <c r="D221" s="186" t="inlineStr">
        <is>
          <t>Лента предварительно сжатая, уплотнительная</t>
        </is>
      </c>
      <c r="E221" s="185" t="inlineStr">
        <is>
          <t>10 м</t>
        </is>
      </c>
      <c r="F221" s="185" t="n">
        <v>1.3869</v>
      </c>
      <c r="G221" s="189" t="n">
        <v>64.09999999999999</v>
      </c>
      <c r="H221" s="189">
        <f>ROUND(F221*G221,2)</f>
        <v/>
      </c>
    </row>
    <row r="222" ht="15.75" customFormat="1" customHeight="1" s="148">
      <c r="A222" s="185" t="n">
        <v>208</v>
      </c>
      <c r="B222" s="185" t="n"/>
      <c r="C222" s="25" t="inlineStr">
        <is>
          <t>04.3.01.09-0016</t>
        </is>
      </c>
      <c r="D222" s="186" t="inlineStr">
        <is>
          <t>Раствор готовый кладочный, цементный, М200</t>
        </is>
      </c>
      <c r="E222" s="185" t="inlineStr">
        <is>
          <t>м3</t>
        </is>
      </c>
      <c r="F222" s="185" t="n">
        <v>0.1378</v>
      </c>
      <c r="G222" s="189" t="n">
        <v>600</v>
      </c>
      <c r="H222" s="189">
        <f>ROUND(F222*G222,2)</f>
        <v/>
      </c>
    </row>
    <row r="223" ht="15.75" customFormat="1" customHeight="1" s="148">
      <c r="A223" s="185" t="n">
        <v>209</v>
      </c>
      <c r="B223" s="185" t="n"/>
      <c r="C223" s="25" t="inlineStr">
        <is>
          <t>01.7.15.02-0051</t>
        </is>
      </c>
      <c r="D223" s="186" t="inlineStr">
        <is>
          <t>Болты анкерные</t>
        </is>
      </c>
      <c r="E223" s="185" t="inlineStr">
        <is>
          <t>т</t>
        </is>
      </c>
      <c r="F223" s="185" t="n">
        <v>0.008175</v>
      </c>
      <c r="G223" s="189" t="n">
        <v>10068</v>
      </c>
      <c r="H223" s="189">
        <f>ROUND(F223*G223,2)</f>
        <v/>
      </c>
    </row>
    <row r="224" ht="94.7" customFormat="1" customHeight="1" s="148">
      <c r="A224" s="185" t="n">
        <v>210</v>
      </c>
      <c r="B224" s="185" t="n"/>
      <c r="C224" s="25" t="inlineStr">
        <is>
          <t>14.5.01.10-0029</t>
        </is>
      </c>
      <c r="D224" s="186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E224" s="185" t="inlineStr">
        <is>
          <t>шт</t>
        </is>
      </c>
      <c r="F224" s="185" t="n">
        <v>0.68575</v>
      </c>
      <c r="G224" s="189" t="n">
        <v>110.11</v>
      </c>
      <c r="H224" s="189">
        <f>ROUND(F224*G224,2)</f>
        <v/>
      </c>
    </row>
    <row r="225" ht="31.7" customFormat="1" customHeight="1" s="148">
      <c r="A225" s="185" t="n">
        <v>211</v>
      </c>
      <c r="B225" s="185" t="n"/>
      <c r="C225" s="25" t="inlineStr">
        <is>
          <t>11.1.03.05-0084</t>
        </is>
      </c>
      <c r="D225" s="186" t="inlineStr">
        <is>
          <t>Доска необрезная, хвойных пород, длина 4-6,5 м, все ширины, толщина 44 мм и более, сорт II</t>
        </is>
      </c>
      <c r="E225" s="185" t="inlineStr">
        <is>
          <t>м3</t>
        </is>
      </c>
      <c r="F225" s="185" t="n">
        <v>0.09027</v>
      </c>
      <c r="G225" s="189" t="n">
        <v>832.7</v>
      </c>
      <c r="H225" s="189">
        <f>ROUND(F225*G225,2)</f>
        <v/>
      </c>
    </row>
    <row r="226" ht="15.75" customFormat="1" customHeight="1" s="148">
      <c r="A226" s="185" t="n">
        <v>212</v>
      </c>
      <c r="B226" s="185" t="n"/>
      <c r="C226" s="25" t="inlineStr">
        <is>
          <t>14.5.09.11-0102</t>
        </is>
      </c>
      <c r="D226" s="186" t="inlineStr">
        <is>
          <t>Уайт-спирит</t>
        </is>
      </c>
      <c r="E226" s="185" t="inlineStr">
        <is>
          <t>кг</t>
        </is>
      </c>
      <c r="F226" s="185" t="n">
        <v>10.5406</v>
      </c>
      <c r="G226" s="189" t="n">
        <v>6.67</v>
      </c>
      <c r="H226" s="189">
        <f>ROUND(F226*G226,2)</f>
        <v/>
      </c>
    </row>
    <row r="227" ht="15.75" customFormat="1" customHeight="1" s="148">
      <c r="A227" s="185" t="n">
        <v>213</v>
      </c>
      <c r="B227" s="185" t="n"/>
      <c r="C227" s="25" t="inlineStr">
        <is>
          <t>11.3.03.15-0021</t>
        </is>
      </c>
      <c r="D227" s="186" t="inlineStr">
        <is>
          <t>Клинья пластиковые монтажные</t>
        </is>
      </c>
      <c r="E227" s="185" t="inlineStr">
        <is>
          <t>100 шт</t>
        </is>
      </c>
      <c r="F227" s="185" t="n">
        <v>1.3808</v>
      </c>
      <c r="G227" s="189" t="n">
        <v>50</v>
      </c>
      <c r="H227" s="189">
        <f>ROUND(F227*G227,2)</f>
        <v/>
      </c>
    </row>
    <row r="228" ht="31.7" customFormat="1" customHeight="1" s="148">
      <c r="A228" s="185" t="n">
        <v>214</v>
      </c>
      <c r="B228" s="185" t="n"/>
      <c r="C228" s="25" t="inlineStr">
        <is>
          <t>11.1.03.01-0080</t>
        </is>
      </c>
      <c r="D228" s="186" t="inlineStr">
        <is>
          <t>Бруски обрезные, хвойных пород, длина 4-6,5 м, ширина 75-150 мм, толщина 40-75 мм, сорт IV</t>
        </is>
      </c>
      <c r="E228" s="185" t="inlineStr">
        <is>
          <t>м3</t>
        </is>
      </c>
      <c r="F228" s="185" t="n">
        <v>0.064412</v>
      </c>
      <c r="G228" s="189" t="n">
        <v>1056</v>
      </c>
      <c r="H228" s="189">
        <f>ROUND(F228*G228,2)</f>
        <v/>
      </c>
    </row>
    <row r="229" ht="15.75" customFormat="1" customHeight="1" s="148">
      <c r="A229" s="185" t="n">
        <v>215</v>
      </c>
      <c r="B229" s="185" t="n"/>
      <c r="C229" s="25" t="inlineStr">
        <is>
          <t>01.3.02.09-0022</t>
        </is>
      </c>
      <c r="D229" s="186" t="inlineStr">
        <is>
          <t>Пропан-бутан смесь техническая</t>
        </is>
      </c>
      <c r="E229" s="185" t="inlineStr">
        <is>
          <t>кг</t>
        </is>
      </c>
      <c r="F229" s="185" t="n">
        <v>10.2894012</v>
      </c>
      <c r="G229" s="189" t="n">
        <v>6.09</v>
      </c>
      <c r="H229" s="189">
        <f>ROUND(F229*G229,2)</f>
        <v/>
      </c>
    </row>
    <row r="230" ht="15.75" customFormat="1" customHeight="1" s="148">
      <c r="A230" s="185" t="n">
        <v>216</v>
      </c>
      <c r="B230" s="185" t="n"/>
      <c r="C230" s="25" t="inlineStr">
        <is>
          <t>01.7.11.07-0054</t>
        </is>
      </c>
      <c r="D230" s="186" t="inlineStr">
        <is>
          <t>Электроды сварочные Э42, диаметр 6 мм</t>
        </is>
      </c>
      <c r="E230" s="185" t="inlineStr">
        <is>
          <t>т</t>
        </is>
      </c>
      <c r="F230" s="185" t="n">
        <v>0.006202</v>
      </c>
      <c r="G230" s="189" t="n">
        <v>9424</v>
      </c>
      <c r="H230" s="189">
        <f>ROUND(F230*G230,2)</f>
        <v/>
      </c>
    </row>
    <row r="231" ht="31.7" customFormat="1" customHeight="1" s="148">
      <c r="A231" s="185" t="n">
        <v>217</v>
      </c>
      <c r="B231" s="185" t="n"/>
      <c r="C231" s="25" t="inlineStr">
        <is>
          <t>01.7.06.04-0007</t>
        </is>
      </c>
      <c r="D231" s="186" t="inlineStr">
        <is>
          <t>Лента разделительная для сопряжения потолка из ЛГК со стеной</t>
        </is>
      </c>
      <c r="E231" s="185" t="inlineStr">
        <is>
          <t>100 м</t>
        </is>
      </c>
      <c r="F231" s="185" t="n">
        <v>0.33704</v>
      </c>
      <c r="G231" s="189" t="n">
        <v>173</v>
      </c>
      <c r="H231" s="189">
        <f>ROUND(F231*G231,2)</f>
        <v/>
      </c>
    </row>
    <row r="232" ht="15.75" customFormat="1" customHeight="1" s="148">
      <c r="A232" s="185" t="n">
        <v>218</v>
      </c>
      <c r="B232" s="185" t="n"/>
      <c r="C232" s="25" t="inlineStr">
        <is>
          <t>01.7.15.06-0146</t>
        </is>
      </c>
      <c r="D232" s="186" t="inlineStr">
        <is>
          <t>Гвозди толевые круглые, размер 3,0х40 мм</t>
        </is>
      </c>
      <c r="E232" s="185" t="inlineStr">
        <is>
          <t>т</t>
        </is>
      </c>
      <c r="F232" s="185" t="n">
        <v>0.0065787</v>
      </c>
      <c r="G232" s="189" t="n">
        <v>8475</v>
      </c>
      <c r="H232" s="189">
        <f>ROUND(F232*G232,2)</f>
        <v/>
      </c>
    </row>
    <row r="233" ht="15.75" customFormat="1" customHeight="1" s="148">
      <c r="A233" s="185" t="n">
        <v>219</v>
      </c>
      <c r="B233" s="185" t="n"/>
      <c r="C233" s="25" t="inlineStr">
        <is>
          <t>14.5.09.02-0002</t>
        </is>
      </c>
      <c r="D233" s="186" t="inlineStr">
        <is>
          <t>Ксилол нефтяной, марка А</t>
        </is>
      </c>
      <c r="E233" s="185" t="inlineStr">
        <is>
          <t>т</t>
        </is>
      </c>
      <c r="F233" s="185" t="n">
        <v>0.0071423</v>
      </c>
      <c r="G233" s="189" t="n">
        <v>7640</v>
      </c>
      <c r="H233" s="189">
        <f>ROUND(F233*G233,2)</f>
        <v/>
      </c>
    </row>
    <row r="234" ht="63" customFormat="1" customHeight="1" s="148">
      <c r="A234" s="185" t="n">
        <v>220</v>
      </c>
      <c r="B234" s="185" t="n"/>
      <c r="C234" s="25" t="inlineStr">
        <is>
          <t>14.5.11.03-0001</t>
        </is>
      </c>
      <c r="D234" s="186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E234" s="185" t="inlineStr">
        <is>
          <t>кг</t>
        </is>
      </c>
      <c r="F234" s="185" t="n">
        <v>6.894</v>
      </c>
      <c r="G234" s="189" t="n">
        <v>7.46</v>
      </c>
      <c r="H234" s="189">
        <f>ROUND(F234*G234,2)</f>
        <v/>
      </c>
    </row>
    <row r="235" ht="15.75" customFormat="1" customHeight="1" s="148">
      <c r="A235" s="185" t="n">
        <v>221</v>
      </c>
      <c r="B235" s="185" t="n"/>
      <c r="C235" s="25" t="inlineStr">
        <is>
          <t>08.1.02.11-0001</t>
        </is>
      </c>
      <c r="D235" s="186" t="inlineStr">
        <is>
          <t>Поковки из квадратных заготовок, масса 1,8 кг</t>
        </is>
      </c>
      <c r="E235" s="185" t="inlineStr">
        <is>
          <t>т</t>
        </is>
      </c>
      <c r="F235" s="185" t="n">
        <v>0.008493300000000001</v>
      </c>
      <c r="G235" s="189" t="n">
        <v>5989</v>
      </c>
      <c r="H235" s="189">
        <f>ROUND(F235*G235,2)</f>
        <v/>
      </c>
    </row>
    <row r="236" ht="15.75" customFormat="1" customHeight="1" s="148">
      <c r="A236" s="185" t="n">
        <v>222</v>
      </c>
      <c r="B236" s="185" t="n"/>
      <c r="C236" s="25" t="inlineStr">
        <is>
          <t>01.8.01.07-0001</t>
        </is>
      </c>
      <c r="D236" s="186" t="inlineStr">
        <is>
          <t>Стекло жидкое калийное</t>
        </is>
      </c>
      <c r="E236" s="185" t="inlineStr">
        <is>
          <t>т</t>
        </is>
      </c>
      <c r="F236" s="185" t="n">
        <v>0.0177</v>
      </c>
      <c r="G236" s="189" t="n">
        <v>2734.6</v>
      </c>
      <c r="H236" s="189">
        <f>ROUND(F236*G236,2)</f>
        <v/>
      </c>
    </row>
    <row r="237" ht="63" customFormat="1" customHeight="1" s="148">
      <c r="A237" s="185" t="n">
        <v>223</v>
      </c>
      <c r="B237" s="185" t="n"/>
      <c r="C237" s="25" t="inlineStr">
        <is>
          <t>01.7.15.14-0045</t>
        </is>
      </c>
      <c r="D237" s="18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E237" s="185" t="inlineStr">
        <is>
          <t>100 шт</t>
        </is>
      </c>
      <c r="F237" s="185" t="n">
        <v>14.2093</v>
      </c>
      <c r="G237" s="189" t="n">
        <v>3</v>
      </c>
      <c r="H237" s="189">
        <f>ROUND(F237*G237,2)</f>
        <v/>
      </c>
    </row>
    <row r="238" ht="47.25" customFormat="1" customHeight="1" s="148">
      <c r="A238" s="185" t="n">
        <v>224</v>
      </c>
      <c r="B238" s="185" t="n"/>
      <c r="C238" s="25" t="inlineStr">
        <is>
          <t>07.2.06.04-0076</t>
        </is>
      </c>
      <c r="D238" s="186" t="inlineStr">
        <is>
          <t>Подвес прямой, стальной, оцинкованный, для закрепления (подвески) потолочных профилей к несущим конструкциям</t>
        </is>
      </c>
      <c r="E238" s="185" t="inlineStr">
        <is>
          <t>100 шт</t>
        </is>
      </c>
      <c r="F238" s="185" t="n">
        <v>0.55918</v>
      </c>
      <c r="G238" s="189" t="n">
        <v>68</v>
      </c>
      <c r="H238" s="189">
        <f>ROUND(F238*G238,2)</f>
        <v/>
      </c>
    </row>
    <row r="239" ht="15.75" customFormat="1" customHeight="1" s="148">
      <c r="A239" s="185" t="n">
        <v>225</v>
      </c>
      <c r="B239" s="185" t="n"/>
      <c r="C239" s="25" t="inlineStr">
        <is>
          <t>01.7.06.02-0002</t>
        </is>
      </c>
      <c r="D239" s="186" t="inlineStr">
        <is>
          <t>Лента бутиловая диффузионная</t>
        </is>
      </c>
      <c r="E239" s="185" t="inlineStr">
        <is>
          <t>м</t>
        </is>
      </c>
      <c r="F239" s="185" t="n">
        <v>4.757</v>
      </c>
      <c r="G239" s="189" t="n">
        <v>7.95</v>
      </c>
      <c r="H239" s="189">
        <f>ROUND(F239*G239,2)</f>
        <v/>
      </c>
    </row>
    <row r="240" ht="15.75" customFormat="1" customHeight="1" s="148">
      <c r="A240" s="185" t="n">
        <v>226</v>
      </c>
      <c r="B240" s="185" t="n"/>
      <c r="C240" s="25" t="inlineStr">
        <is>
          <t>03.1.02.03-0011</t>
        </is>
      </c>
      <c r="D240" s="186" t="inlineStr">
        <is>
          <t>Известь строительная негашеная комовая, сорт I</t>
        </is>
      </c>
      <c r="E240" s="185" t="inlineStr">
        <is>
          <t>т</t>
        </is>
      </c>
      <c r="F240" s="185" t="n">
        <v>0.0508223</v>
      </c>
      <c r="G240" s="189" t="n">
        <v>734.5</v>
      </c>
      <c r="H240" s="189">
        <f>ROUND(F240*G240,2)</f>
        <v/>
      </c>
    </row>
    <row r="241" ht="15.75" customFormat="1" customHeight="1" s="148">
      <c r="A241" s="185" t="n">
        <v>227</v>
      </c>
      <c r="B241" s="185" t="n"/>
      <c r="C241" s="25" t="inlineStr">
        <is>
          <t>01.3.01.03-0002</t>
        </is>
      </c>
      <c r="D241" s="186" t="inlineStr">
        <is>
          <t>Керосин для технических целей</t>
        </is>
      </c>
      <c r="E241" s="185" t="inlineStr">
        <is>
          <t>т</t>
        </is>
      </c>
      <c r="F241" s="185" t="n">
        <v>0.0136104</v>
      </c>
      <c r="G241" s="189" t="n">
        <v>2606.9</v>
      </c>
      <c r="H241" s="189">
        <f>ROUND(F241*G241,2)</f>
        <v/>
      </c>
    </row>
    <row r="242" ht="47.25" customFormat="1" customHeight="1" s="148">
      <c r="A242" s="185" t="n">
        <v>228</v>
      </c>
      <c r="B242" s="185" t="n"/>
      <c r="C242" s="25" t="inlineStr">
        <is>
          <t>03.2.01.01-0001</t>
        </is>
      </c>
      <c r="D242" s="186" t="inlineStr">
        <is>
          <t>Портландцемент общестроительного назначения бездобавочный М400 Д0 (ЦЕМ I 32,5Н)</t>
        </is>
      </c>
      <c r="E242" s="185" t="inlineStr">
        <is>
          <t>т</t>
        </is>
      </c>
      <c r="F242" s="185" t="n">
        <v>0.085884</v>
      </c>
      <c r="G242" s="189" t="n">
        <v>412</v>
      </c>
      <c r="H242" s="189">
        <f>ROUND(F242*G242,2)</f>
        <v/>
      </c>
    </row>
    <row r="243" ht="31.7" customFormat="1" customHeight="1" s="148">
      <c r="A243" s="185" t="n">
        <v>229</v>
      </c>
      <c r="B243" s="185" t="n"/>
      <c r="C243" s="25" t="inlineStr">
        <is>
          <t>11.1.03.05-0066</t>
        </is>
      </c>
      <c r="D243" s="186" t="inlineStr">
        <is>
          <t>Доска необрезная, хвойных пород, длина 2-3,75 м, все ширины, толщина 32-40 мм, сорт IV</t>
        </is>
      </c>
      <c r="E243" s="185" t="inlineStr">
        <is>
          <t>м3</t>
        </is>
      </c>
      <c r="F243" s="185" t="n">
        <v>0.05836</v>
      </c>
      <c r="G243" s="189" t="n">
        <v>602</v>
      </c>
      <c r="H243" s="189">
        <f>ROUND(F243*G243,2)</f>
        <v/>
      </c>
    </row>
    <row r="244" ht="47.25" customFormat="1" customHeight="1" s="148">
      <c r="A244" s="185" t="n">
        <v>230</v>
      </c>
      <c r="B244" s="185" t="n"/>
      <c r="C244" s="25" t="inlineStr">
        <is>
          <t>08.3.05.02-0002</t>
        </is>
      </c>
      <c r="D244" s="186" t="inlineStr">
        <is>
          <t>Прокат толстолистовой горячекатаный в листах с обрезными кромками толщиной 9-12 мм, шириной от 1400 до 1500 мм, сталь: С245</t>
        </is>
      </c>
      <c r="E244" s="185" t="inlineStr">
        <is>
          <t>т</t>
        </is>
      </c>
      <c r="F244" s="185" t="n">
        <v>0.00544</v>
      </c>
      <c r="G244" s="189" t="n">
        <v>5679.23</v>
      </c>
      <c r="H244" s="189">
        <f>ROUND(F244*G244,2)</f>
        <v/>
      </c>
    </row>
    <row r="245" ht="15.75" customFormat="1" customHeight="1" s="148">
      <c r="A245" s="185" t="n">
        <v>231</v>
      </c>
      <c r="B245" s="185" t="n"/>
      <c r="C245" s="25" t="inlineStr">
        <is>
          <t>08.3.03.04-0012</t>
        </is>
      </c>
      <c r="D245" s="186" t="inlineStr">
        <is>
          <t>Проволока светлая, диаметр 1,1 мм</t>
        </is>
      </c>
      <c r="E245" s="185" t="inlineStr">
        <is>
          <t>т</t>
        </is>
      </c>
      <c r="F245" s="185" t="n">
        <v>0.0028424</v>
      </c>
      <c r="G245" s="189" t="n">
        <v>10200</v>
      </c>
      <c r="H245" s="189">
        <f>ROUND(F245*G245,2)</f>
        <v/>
      </c>
    </row>
    <row r="246" ht="15.75" customFormat="1" customHeight="1" s="148">
      <c r="A246" s="185" t="n">
        <v>232</v>
      </c>
      <c r="B246" s="185" t="n"/>
      <c r="C246" s="25" t="inlineStr">
        <is>
          <t>01.7.20.08-0051</t>
        </is>
      </c>
      <c r="D246" s="186" t="inlineStr">
        <is>
          <t>Ветошь</t>
        </is>
      </c>
      <c r="E246" s="185" t="inlineStr">
        <is>
          <t>кг</t>
        </is>
      </c>
      <c r="F246" s="185" t="n">
        <v>15.78684</v>
      </c>
      <c r="G246" s="189" t="n">
        <v>1.82</v>
      </c>
      <c r="H246" s="189">
        <f>ROUND(F246*G246,2)</f>
        <v/>
      </c>
    </row>
    <row r="247" ht="31.7" customFormat="1" customHeight="1" s="148">
      <c r="A247" s="185" t="n">
        <v>233</v>
      </c>
      <c r="B247" s="185" t="n"/>
      <c r="C247" s="25" t="inlineStr">
        <is>
          <t>01.7.15.07-0005</t>
        </is>
      </c>
      <c r="D247" s="186" t="inlineStr">
        <is>
          <t>Дюбели монтажные, размер 10х130 (10х132, 10х150) мм</t>
        </is>
      </c>
      <c r="E247" s="185" t="inlineStr">
        <is>
          <t>10 шт</t>
        </is>
      </c>
      <c r="F247" s="185" t="n">
        <v>4.0602</v>
      </c>
      <c r="G247" s="189" t="n">
        <v>7.03</v>
      </c>
      <c r="H247" s="189">
        <f>ROUND(F247*G247,2)</f>
        <v/>
      </c>
    </row>
    <row r="248" ht="15.75" customFormat="1" customHeight="1" s="148">
      <c r="A248" s="185" t="n">
        <v>234</v>
      </c>
      <c r="B248" s="185" t="n"/>
      <c r="C248" s="25" t="inlineStr">
        <is>
          <t>01.1.02.10-1022</t>
        </is>
      </c>
      <c r="D248" s="186" t="inlineStr">
        <is>
          <t>Хризотил, группа 6К</t>
        </is>
      </c>
      <c r="E248" s="185" t="inlineStr">
        <is>
          <t>т</t>
        </is>
      </c>
      <c r="F248" s="185" t="n">
        <v>0.0238452</v>
      </c>
      <c r="G248" s="189" t="n">
        <v>1160</v>
      </c>
      <c r="H248" s="189">
        <f>ROUND(F248*G248,2)</f>
        <v/>
      </c>
    </row>
    <row r="249" ht="15.75" customFormat="1" customHeight="1" s="148">
      <c r="A249" s="185" t="n">
        <v>235</v>
      </c>
      <c r="B249" s="185" t="n"/>
      <c r="C249" s="25" t="inlineStr">
        <is>
          <t>03.1.01.01-0002</t>
        </is>
      </c>
      <c r="D249" s="186" t="inlineStr">
        <is>
          <t>Гипс строительный Г-3</t>
        </is>
      </c>
      <c r="E249" s="185" t="inlineStr">
        <is>
          <t>т</t>
        </is>
      </c>
      <c r="F249" s="185" t="n">
        <v>0.0363546</v>
      </c>
      <c r="G249" s="189" t="n">
        <v>729.98</v>
      </c>
      <c r="H249" s="189">
        <f>ROUND(F249*G249,2)</f>
        <v/>
      </c>
    </row>
    <row r="250" ht="31.7" customFormat="1" customHeight="1" s="148">
      <c r="A250" s="185" t="n">
        <v>236</v>
      </c>
      <c r="B250" s="185" t="n"/>
      <c r="C250" s="25" t="inlineStr">
        <is>
          <t>01.7.15.06-0094</t>
        </is>
      </c>
      <c r="D250" s="186" t="inlineStr">
        <is>
          <t>Гвозди проволочные оцинкованные для асбестоцементной кровли, размер 4,5х120 мм</t>
        </is>
      </c>
      <c r="E250" s="185" t="inlineStr">
        <is>
          <t>т</t>
        </is>
      </c>
      <c r="F250" s="185" t="n">
        <v>0.002204</v>
      </c>
      <c r="G250" s="189" t="n">
        <v>11978</v>
      </c>
      <c r="H250" s="189">
        <f>ROUND(F250*G250,2)</f>
        <v/>
      </c>
    </row>
    <row r="251" ht="31.7" customFormat="1" customHeight="1" s="148">
      <c r="A251" s="185" t="n">
        <v>237</v>
      </c>
      <c r="B251" s="185" t="n"/>
      <c r="C251" s="25" t="inlineStr">
        <is>
          <t>01.7.06.01-0041</t>
        </is>
      </c>
      <c r="D251" s="186" t="inlineStr">
        <is>
          <t>Лента эластичная самоклеящаяся для профилей направляющих 30/30000 мм</t>
        </is>
      </c>
      <c r="E251" s="185" t="inlineStr">
        <is>
          <t>м</t>
        </is>
      </c>
      <c r="F251" s="185" t="n">
        <v>63.578</v>
      </c>
      <c r="G251" s="189" t="n">
        <v>0.37</v>
      </c>
      <c r="H251" s="189">
        <f>ROUND(F251*G251,2)</f>
        <v/>
      </c>
    </row>
    <row r="252" ht="15.75" customFormat="1" customHeight="1" s="148">
      <c r="A252" s="185" t="n">
        <v>238</v>
      </c>
      <c r="B252" s="185" t="n"/>
      <c r="C252" s="25" t="inlineStr">
        <is>
          <t>01.7.19.07-0003</t>
        </is>
      </c>
      <c r="D252" s="186" t="inlineStr">
        <is>
          <t>Резина прессованная</t>
        </is>
      </c>
      <c r="E252" s="185" t="inlineStr">
        <is>
          <t>кг</t>
        </is>
      </c>
      <c r="F252" s="185" t="n">
        <v>0.82368</v>
      </c>
      <c r="G252" s="189" t="n">
        <v>28.26</v>
      </c>
      <c r="H252" s="189">
        <f>ROUND(F252*G252,2)</f>
        <v/>
      </c>
    </row>
    <row r="253" ht="15.75" customFormat="1" customHeight="1" s="148">
      <c r="A253" s="185" t="n">
        <v>239</v>
      </c>
      <c r="B253" s="185" t="n"/>
      <c r="C253" s="25" t="inlineStr">
        <is>
          <t>08.4.03.01-0001</t>
        </is>
      </c>
      <c r="D253" s="186" t="inlineStr">
        <is>
          <t>Проволока арматурная</t>
        </is>
      </c>
      <c r="E253" s="185" t="inlineStr">
        <is>
          <t>т</t>
        </is>
      </c>
      <c r="F253" s="185" t="n">
        <v>0.0032</v>
      </c>
      <c r="G253" s="189" t="n">
        <v>7200</v>
      </c>
      <c r="H253" s="189">
        <f>ROUND(F253*G253,2)</f>
        <v/>
      </c>
    </row>
    <row r="254" ht="63" customFormat="1" customHeight="1" s="148">
      <c r="A254" s="185" t="n">
        <v>240</v>
      </c>
      <c r="B254" s="185" t="n"/>
      <c r="C254" s="25" t="inlineStr">
        <is>
          <t>08.2.02.11-0007</t>
        </is>
      </c>
      <c r="D254" s="18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54" s="185" t="inlineStr">
        <is>
          <t>10 м</t>
        </is>
      </c>
      <c r="F254" s="185" t="n">
        <v>0.427234</v>
      </c>
      <c r="G254" s="189" t="n">
        <v>50.24</v>
      </c>
      <c r="H254" s="189">
        <f>ROUND(F254*G254,2)</f>
        <v/>
      </c>
    </row>
    <row r="255" ht="15.75" customFormat="1" customHeight="1" s="148">
      <c r="A255" s="185" t="n">
        <v>241</v>
      </c>
      <c r="B255" s="185" t="n"/>
      <c r="C255" s="25" t="inlineStr">
        <is>
          <t>01.7.07.29-0091</t>
        </is>
      </c>
      <c r="D255" s="186" t="inlineStr">
        <is>
          <t>Опилки древесные</t>
        </is>
      </c>
      <c r="E255" s="185" t="inlineStr">
        <is>
          <t>м3</t>
        </is>
      </c>
      <c r="F255" s="185" t="n">
        <v>0.53907</v>
      </c>
      <c r="G255" s="189" t="n">
        <v>34.92</v>
      </c>
      <c r="H255" s="189">
        <f>ROUND(F255*G255,2)</f>
        <v/>
      </c>
    </row>
    <row r="256" ht="31.7" customFormat="1" customHeight="1" s="148">
      <c r="A256" s="185" t="n">
        <v>242</v>
      </c>
      <c r="B256" s="185" t="n"/>
      <c r="C256" s="25" t="inlineStr">
        <is>
          <t>11.1.03.01-0075</t>
        </is>
      </c>
      <c r="D256" s="186" t="inlineStr">
        <is>
          <t>Бруски обрезные, хвойных пород, длина 2-6,5 м, толщина 40-60 мм, сорт II</t>
        </is>
      </c>
      <c r="E256" s="185" t="inlineStr">
        <is>
          <t>м3</t>
        </is>
      </c>
      <c r="F256" s="185" t="n">
        <v>0.013275</v>
      </c>
      <c r="G256" s="189" t="n">
        <v>1250</v>
      </c>
      <c r="H256" s="189">
        <f>ROUND(F256*G256,2)</f>
        <v/>
      </c>
    </row>
    <row r="257" ht="31.7" customFormat="1" customHeight="1" s="148">
      <c r="A257" s="185" t="n">
        <v>243</v>
      </c>
      <c r="B257" s="185" t="n"/>
      <c r="C257" s="25" t="inlineStr">
        <is>
          <t>01.7.06.04-0002</t>
        </is>
      </c>
      <c r="D257" s="186" t="inlineStr">
        <is>
          <t>Лента бумажная для повышения трещиностойкости стыков ГКЛ и ГВЛ</t>
        </is>
      </c>
      <c r="E257" s="185" t="inlineStr">
        <is>
          <t>м</t>
        </is>
      </c>
      <c r="F257" s="185" t="n">
        <v>91.92</v>
      </c>
      <c r="G257" s="189" t="n">
        <v>0.17</v>
      </c>
      <c r="H257" s="189">
        <f>ROUND(F257*G257,2)</f>
        <v/>
      </c>
    </row>
    <row r="258" ht="15.75" customFormat="1" customHeight="1" s="148">
      <c r="A258" s="185" t="n">
        <v>244</v>
      </c>
      <c r="B258" s="185" t="n"/>
      <c r="C258" s="25" t="inlineStr">
        <is>
          <t>01.2.01.02-0051</t>
        </is>
      </c>
      <c r="D258" s="186" t="inlineStr">
        <is>
          <t>Битумы нефтяные строительные БН-50/50</t>
        </is>
      </c>
      <c r="E258" s="185" t="inlineStr">
        <is>
          <t>т</t>
        </is>
      </c>
      <c r="F258" s="185" t="n">
        <v>0.009073599999999999</v>
      </c>
      <c r="G258" s="189" t="n">
        <v>1677.23</v>
      </c>
      <c r="H258" s="189">
        <f>ROUND(F258*G258,2)</f>
        <v/>
      </c>
    </row>
    <row r="259" ht="31.7" customFormat="1" customHeight="1" s="148">
      <c r="A259" s="185" t="n">
        <v>245</v>
      </c>
      <c r="B259" s="185" t="n"/>
      <c r="C259" s="25" t="inlineStr">
        <is>
          <t>01.7.15.14-0185</t>
        </is>
      </c>
      <c r="D259" s="186" t="inlineStr">
        <is>
          <t>Шурупы с потайной головкой черные 8,0х100 мм</t>
        </is>
      </c>
      <c r="E259" s="185" t="inlineStr">
        <is>
          <t>т</t>
        </is>
      </c>
      <c r="F259" s="185" t="n">
        <v>0.0007526</v>
      </c>
      <c r="G259" s="189" t="n">
        <v>17555.75</v>
      </c>
      <c r="H259" s="189">
        <f>ROUND(F259*G259,2)</f>
        <v/>
      </c>
    </row>
    <row r="260" ht="63" customFormat="1" customHeight="1" s="148">
      <c r="A260" s="185" t="n">
        <v>246</v>
      </c>
      <c r="B260" s="185" t="n"/>
      <c r="C260" s="25" t="inlineStr">
        <is>
          <t>01.7.15.14-0044</t>
        </is>
      </c>
      <c r="D260" s="186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E260" s="185" t="inlineStr">
        <is>
          <t>100 шт</t>
        </is>
      </c>
      <c r="F260" s="185" t="n">
        <v>5.6301</v>
      </c>
      <c r="G260" s="189" t="n">
        <v>2</v>
      </c>
      <c r="H260" s="189">
        <f>ROUND(F260*G260,2)</f>
        <v/>
      </c>
    </row>
    <row r="261" ht="15.75" customFormat="1" customHeight="1" s="148">
      <c r="A261" s="185" t="n">
        <v>247</v>
      </c>
      <c r="B261" s="185" t="n"/>
      <c r="C261" s="25" t="inlineStr">
        <is>
          <t>01.7.15.07-0152</t>
        </is>
      </c>
      <c r="D261" s="186" t="inlineStr">
        <is>
          <t>Дюбели с шурупом, размер 6х35 мм</t>
        </is>
      </c>
      <c r="E261" s="185" t="inlineStr">
        <is>
          <t>100 шт</t>
        </is>
      </c>
      <c r="F261" s="185" t="n">
        <v>1.27922</v>
      </c>
      <c r="G261" s="189" t="n">
        <v>8</v>
      </c>
      <c r="H261" s="189">
        <f>ROUND(F261*G261,2)</f>
        <v/>
      </c>
    </row>
    <row r="262" ht="31.7" customFormat="1" customHeight="1" s="148">
      <c r="A262" s="185" t="n">
        <v>248</v>
      </c>
      <c r="B262" s="185" t="n"/>
      <c r="C262" s="25" t="inlineStr">
        <is>
          <t>11.1.02.04-0031</t>
        </is>
      </c>
      <c r="D262" s="186" t="inlineStr">
        <is>
          <t>Лесоматериалы круглые, хвойных пород, для строительства, диаметр 14-24 см, длина 3-6,5 м</t>
        </is>
      </c>
      <c r="E262" s="185" t="inlineStr">
        <is>
          <t>м3</t>
        </is>
      </c>
      <c r="F262" s="185" t="n">
        <v>0.0167961</v>
      </c>
      <c r="G262" s="189" t="n">
        <v>558.33</v>
      </c>
      <c r="H262" s="189">
        <f>ROUND(F262*G262,2)</f>
        <v/>
      </c>
    </row>
    <row r="263" ht="31.7" customFormat="1" customHeight="1" s="148">
      <c r="A263" s="185" t="n">
        <v>249</v>
      </c>
      <c r="B263" s="185" t="n"/>
      <c r="C263" s="25" t="inlineStr">
        <is>
          <t>03.2.01.04-0002</t>
        </is>
      </c>
      <c r="D263" s="186" t="inlineStr">
        <is>
          <t>Цемент пуццолановый М400 ППЦ (ЦЕМ IV 32,5Н)</t>
        </is>
      </c>
      <c r="E263" s="185" t="inlineStr">
        <is>
          <t>т</t>
        </is>
      </c>
      <c r="F263" s="185" t="n">
        <v>0.01144</v>
      </c>
      <c r="G263" s="189" t="n">
        <v>412</v>
      </c>
      <c r="H263" s="189">
        <f>ROUND(F263*G263,2)</f>
        <v/>
      </c>
    </row>
    <row r="264" ht="31.7" customFormat="1" customHeight="1" s="148">
      <c r="A264" s="185" t="n">
        <v>250</v>
      </c>
      <c r="B264" s="185" t="n"/>
      <c r="C264" s="25" t="inlineStr">
        <is>
          <t>01.7.15.06-0121</t>
        </is>
      </c>
      <c r="D264" s="186" t="inlineStr">
        <is>
          <t>Гвозди строительные с плоской головкой, размер 1,6х50 мм</t>
        </is>
      </c>
      <c r="E264" s="185" t="inlineStr">
        <is>
          <t>т</t>
        </is>
      </c>
      <c r="F264" s="185" t="n">
        <v>0.0004242</v>
      </c>
      <c r="G264" s="189" t="n">
        <v>8475</v>
      </c>
      <c r="H264" s="189">
        <f>ROUND(F264*G264,2)</f>
        <v/>
      </c>
    </row>
    <row r="265" ht="31.7" customFormat="1" customHeight="1" s="148">
      <c r="A265" s="185" t="n">
        <v>251</v>
      </c>
      <c r="B265" s="185" t="n"/>
      <c r="C265" s="25" t="inlineStr">
        <is>
          <t>11.1.03.06-0087</t>
        </is>
      </c>
      <c r="D265" s="186" t="inlineStr">
        <is>
          <t>Доска обрезная, хвойных пород, ширина 75-150 мм, толщина 25 мм, длина 4-6,5 м, сорт III</t>
        </is>
      </c>
      <c r="E265" s="185" t="inlineStr">
        <is>
          <t>м3</t>
        </is>
      </c>
      <c r="F265" s="185" t="n">
        <v>0.0021</v>
      </c>
      <c r="G265" s="189" t="n">
        <v>1100</v>
      </c>
      <c r="H265" s="189">
        <f>ROUND(F265*G265,2)</f>
        <v/>
      </c>
    </row>
    <row r="266" ht="47.25" customFormat="1" customHeight="1" s="148">
      <c r="A266" s="185" t="n">
        <v>252</v>
      </c>
      <c r="B266" s="185" t="n"/>
      <c r="C266" s="25" t="inlineStr">
        <is>
          <t>01.7.15.14-0042</t>
        </is>
      </c>
      <c r="D266" s="186" t="inlineStr">
        <is>
          <t>Шурупы самонарезающий прокалывающий, для крепления металлических профилей или листовых деталей 3,5/9,5 мм</t>
        </is>
      </c>
      <c r="E266" s="185" t="inlineStr">
        <is>
          <t>100 шт</t>
        </is>
      </c>
      <c r="F266" s="185" t="n">
        <v>1.1107</v>
      </c>
      <c r="G266" s="189" t="n">
        <v>2</v>
      </c>
      <c r="H266" s="189">
        <f>ROUND(F266*G266,2)</f>
        <v/>
      </c>
    </row>
    <row r="267" ht="15.75" customFormat="1" customHeight="1" s="148">
      <c r="A267" s="185" t="n">
        <v>253</v>
      </c>
      <c r="B267" s="185" t="n"/>
      <c r="C267" s="25" t="inlineStr">
        <is>
          <t>07.2.07.02-0001</t>
        </is>
      </c>
      <c r="D267" s="186" t="inlineStr">
        <is>
          <t>Кондуктор инвентарный металлический</t>
        </is>
      </c>
      <c r="E267" s="185" t="inlineStr">
        <is>
          <t>шт</t>
        </is>
      </c>
      <c r="F267" s="185" t="n">
        <v>0.00182</v>
      </c>
      <c r="G267" s="189" t="n">
        <v>346</v>
      </c>
      <c r="H267" s="189">
        <f>ROUND(F267*G267,2)</f>
        <v/>
      </c>
    </row>
    <row r="268" ht="15.75" customFormat="1" customHeight="1" s="148"/>
    <row r="269" ht="15.75" customFormat="1" customHeight="1" s="148"/>
    <row r="270" ht="15.75" customFormat="1" customHeight="1" s="148"/>
    <row r="271" ht="15.75" customFormat="1" customHeight="1" s="148"/>
    <row r="272" ht="15.75" customFormat="1" customHeight="1" s="148">
      <c r="B272" s="148" t="inlineStr">
        <is>
          <t>Составил ______________________        М.С. Колотиевская</t>
        </is>
      </c>
      <c r="C272" s="148" t="n"/>
    </row>
    <row r="273" ht="15.75" customFormat="1" customHeight="1" s="148">
      <c r="B273" s="99" t="inlineStr">
        <is>
          <t xml:space="preserve">                         (подпись, инициалы, фамилия)</t>
        </is>
      </c>
      <c r="C273" s="148" t="n"/>
    </row>
    <row r="274" ht="15.75" customFormat="1" customHeight="1" s="148">
      <c r="B274" s="148" t="n"/>
      <c r="C274" s="148" t="n"/>
    </row>
    <row r="275" ht="15.75" customFormat="1" customHeight="1" s="148">
      <c r="B275" s="148" t="inlineStr">
        <is>
          <t>Проверил ______________________   А.В. Костянецкая</t>
        </is>
      </c>
      <c r="C275" s="148" t="n"/>
    </row>
    <row r="276" ht="15.75" customFormat="1" customHeight="1" s="148">
      <c r="B276" s="99" t="inlineStr">
        <is>
          <t xml:space="preserve">                        (подпись, инициалы, фамилия)</t>
        </is>
      </c>
      <c r="C276" s="148" t="n"/>
    </row>
    <row r="277" ht="15.75" customFormat="1" customHeight="1" s="148"/>
  </sheetData>
  <mergeCells count="15">
    <mergeCell ref="A77:E77"/>
    <mergeCell ref="A3:H3"/>
    <mergeCell ref="A35:E35"/>
    <mergeCell ref="A8:A9"/>
    <mergeCell ref="E8:E9"/>
    <mergeCell ref="C8:C9"/>
    <mergeCell ref="F8:F9"/>
    <mergeCell ref="A2:H2"/>
    <mergeCell ref="A11:E11"/>
    <mergeCell ref="D8:D9"/>
    <mergeCell ref="B8:B9"/>
    <mergeCell ref="A37:E37"/>
    <mergeCell ref="C4:H4"/>
    <mergeCell ref="G8:H8"/>
    <mergeCell ref="A6:H6"/>
  </mergeCells>
  <conditionalFormatting sqref="F10:F267">
    <cfRule type="expression" priority="1" dxfId="0" stopIfTrue="1">
      <formula>ROUND(F10*10000,0)/10000=F10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25" zoomScale="60" zoomScaleNormal="100" workbookViewId="0">
      <selection activeCell="B46" sqref="B46"/>
    </sheetView>
  </sheetViews>
  <sheetFormatPr baseColWidth="8" defaultColWidth="9.140625" defaultRowHeight="15"/>
  <cols>
    <col width="4.140625" customWidth="1" style="146" min="1" max="1"/>
    <col width="36.28515625" customWidth="1" style="146" min="2" max="2"/>
    <col width="18.85546875" customWidth="1" style="146" min="3" max="3"/>
    <col width="18.28515625" customWidth="1" style="146" min="4" max="4"/>
    <col width="20.85546875" customWidth="1" style="146" min="5" max="5"/>
    <col width="9.140625" customWidth="1" style="146" min="6" max="10"/>
    <col width="13.5703125" customWidth="1" style="146" min="11" max="11"/>
    <col width="9.140625" customWidth="1" style="146" min="12" max="12"/>
  </cols>
  <sheetData>
    <row r="1" ht="15.75" customHeight="1" s="146">
      <c r="A1" s="74" t="n"/>
      <c r="B1" s="148" t="n"/>
      <c r="C1" s="148" t="n"/>
      <c r="D1" s="148" t="n"/>
      <c r="E1" s="148" t="n"/>
    </row>
    <row r="2" ht="15.75" customHeight="1" s="146">
      <c r="B2" s="148" t="n"/>
      <c r="C2" s="148" t="n"/>
      <c r="D2" s="148" t="n"/>
      <c r="E2" s="190" t="inlineStr">
        <is>
          <t>Приложение № 4</t>
        </is>
      </c>
    </row>
    <row r="3" ht="15.75" customHeight="1" s="146">
      <c r="B3" s="148" t="n"/>
      <c r="C3" s="148" t="n"/>
      <c r="D3" s="148" t="n"/>
      <c r="E3" s="148" t="n"/>
    </row>
    <row r="4" ht="15.75" customHeight="1" s="146">
      <c r="B4" s="148" t="n"/>
      <c r="C4" s="148" t="n"/>
      <c r="D4" s="148" t="n"/>
      <c r="E4" s="148" t="n"/>
    </row>
    <row r="5" ht="15.75" customHeight="1" s="146">
      <c r="B5" s="169" t="inlineStr">
        <is>
          <t>Ресурсная модель</t>
        </is>
      </c>
    </row>
    <row r="6" ht="15.75" customHeight="1" s="146">
      <c r="B6" s="170" t="n"/>
      <c r="C6" s="148" t="n"/>
      <c r="D6" s="148" t="n"/>
      <c r="E6" s="148" t="n"/>
    </row>
    <row r="7" ht="15.75" customHeight="1" s="146">
      <c r="B7" s="183" t="inlineStr">
        <is>
          <t>Наименование разрабатываемой расценки УНЦ —  Гараж неотапливаемый</t>
        </is>
      </c>
    </row>
    <row r="8" ht="15.75" customHeight="1" s="146">
      <c r="B8" s="183" t="inlineStr">
        <is>
          <t>Единица измерения  — м2</t>
        </is>
      </c>
    </row>
    <row r="9">
      <c r="B9" s="79" t="n"/>
      <c r="C9" s="130" t="n"/>
      <c r="D9" s="130" t="n"/>
      <c r="E9" s="130" t="n"/>
    </row>
    <row r="10" ht="78.75" customFormat="1" customHeight="1" s="148">
      <c r="B10" s="173" t="inlineStr">
        <is>
          <t>Наименование</t>
        </is>
      </c>
      <c r="C10" s="173" t="inlineStr">
        <is>
          <t>Сметная стоимость в ценах на 01.01.2023
 (руб.)</t>
        </is>
      </c>
      <c r="D10" s="173" t="inlineStr">
        <is>
          <t>Удельный вес, 
(в СМР)</t>
        </is>
      </c>
      <c r="E10" s="173" t="inlineStr">
        <is>
          <t>Удельный вес, % 
(от всего по РМ)</t>
        </is>
      </c>
    </row>
    <row r="11" ht="15" customFormat="1" customHeight="1" s="148">
      <c r="B11" s="194" t="inlineStr">
        <is>
          <t>Оплата труда рабочих</t>
        </is>
      </c>
      <c r="C11" s="83">
        <f>'Прил.5 Расчет СМР и ОБ'!J14</f>
        <v/>
      </c>
      <c r="D11" s="84">
        <f>C11/C24</f>
        <v/>
      </c>
      <c r="E11" s="84">
        <f>C11/C40</f>
        <v/>
      </c>
    </row>
    <row r="12" ht="15" customFormat="1" customHeight="1" s="148">
      <c r="B12" s="194" t="inlineStr">
        <is>
          <t>Эксплуатация машин основных</t>
        </is>
      </c>
      <c r="C12" s="83">
        <f>'Прил.5 Расчет СМР и ОБ'!J28</f>
        <v/>
      </c>
      <c r="D12" s="84">
        <f>C12/C24</f>
        <v/>
      </c>
      <c r="E12" s="84">
        <f>C12/C40</f>
        <v/>
      </c>
    </row>
    <row r="13" ht="15" customFormat="1" customHeight="1" s="148">
      <c r="B13" s="194" t="inlineStr">
        <is>
          <t>Эксплуатация машин прочих</t>
        </is>
      </c>
      <c r="C13" s="83">
        <f>'Прил.5 Расчет СМР и ОБ'!J59</f>
        <v/>
      </c>
      <c r="D13" s="84">
        <f>C13/C24</f>
        <v/>
      </c>
      <c r="E13" s="84">
        <f>C13/C40</f>
        <v/>
      </c>
    </row>
    <row r="14" ht="15" customFormat="1" customHeight="1" s="148">
      <c r="B14" s="194" t="inlineStr">
        <is>
          <t>ЭКСПЛУАТАЦИЯ МАШИН, ВСЕГО:</t>
        </is>
      </c>
      <c r="C14" s="83">
        <f>C13+C12</f>
        <v/>
      </c>
      <c r="D14" s="84">
        <f>C14/C24</f>
        <v/>
      </c>
      <c r="E14" s="84">
        <f>C14/C40</f>
        <v/>
      </c>
    </row>
    <row r="15" ht="15" customFormat="1" customHeight="1" s="148">
      <c r="B15" s="194" t="inlineStr">
        <is>
          <t>в том числе зарплата машинистов</t>
        </is>
      </c>
      <c r="C15" s="83">
        <f>'Прил.5 Расчет СМР и ОБ'!J16</f>
        <v/>
      </c>
      <c r="D15" s="84">
        <f>C15/C24</f>
        <v/>
      </c>
      <c r="E15" s="84">
        <f>C15/C40</f>
        <v/>
      </c>
    </row>
    <row r="16" ht="15" customFormat="1" customHeight="1" s="148">
      <c r="B16" s="194" t="inlineStr">
        <is>
          <t>Материалы основные</t>
        </is>
      </c>
      <c r="C16" s="83">
        <f>'Прил.5 Расчет СМР и ОБ'!J99</f>
        <v/>
      </c>
      <c r="D16" s="84">
        <f>C16/C24</f>
        <v/>
      </c>
      <c r="E16" s="84">
        <f>C16/C40</f>
        <v/>
      </c>
    </row>
    <row r="17" ht="15" customFormat="1" customHeight="1" s="148">
      <c r="B17" s="194" t="inlineStr">
        <is>
          <t>Материалы прочие</t>
        </is>
      </c>
      <c r="C17" s="83">
        <f>'Прил.5 Расчет СМР и ОБ'!J261</f>
        <v/>
      </c>
      <c r="D17" s="84">
        <f>C17/C24</f>
        <v/>
      </c>
      <c r="E17" s="84">
        <f>C17/C40</f>
        <v/>
      </c>
    </row>
    <row r="18" ht="15" customFormat="1" customHeight="1" s="148">
      <c r="B18" s="194" t="inlineStr">
        <is>
          <t>МАТЕРИАЛЫ, ВСЕГО:</t>
        </is>
      </c>
      <c r="C18" s="83">
        <f>C17+C16</f>
        <v/>
      </c>
      <c r="D18" s="84">
        <f>C18/C24</f>
        <v/>
      </c>
      <c r="E18" s="84">
        <f>C18/C40</f>
        <v/>
      </c>
    </row>
    <row r="19" ht="15" customFormat="1" customHeight="1" s="148">
      <c r="B19" s="194" t="inlineStr">
        <is>
          <t>ИТОГО</t>
        </is>
      </c>
      <c r="C19" s="83">
        <f>C18+C14+C11</f>
        <v/>
      </c>
      <c r="D19" s="84">
        <f>C19/C24</f>
        <v/>
      </c>
      <c r="E19" s="85">
        <f>C19/C40</f>
        <v/>
      </c>
    </row>
    <row r="20" ht="15" customFormat="1" customHeight="1" s="148">
      <c r="B20" s="194" t="inlineStr">
        <is>
          <t>Сметная прибыль, руб.</t>
        </is>
      </c>
      <c r="C20" s="83" t="n">
        <v>1687961.2607584</v>
      </c>
      <c r="D20" s="84">
        <f>C20/C24</f>
        <v/>
      </c>
      <c r="E20" s="84">
        <f>C20/C40</f>
        <v/>
      </c>
    </row>
    <row r="21" ht="15" customFormat="1" customHeight="1" s="148">
      <c r="B21" s="194" t="inlineStr">
        <is>
          <t>Сметная прибыль, %</t>
        </is>
      </c>
      <c r="C21" s="86">
        <f>C20/(C11+C15)</f>
        <v/>
      </c>
      <c r="D21" s="84" t="n"/>
      <c r="E21" s="85" t="n"/>
    </row>
    <row r="22" ht="15" customFormat="1" customHeight="1" s="148">
      <c r="B22" s="194" t="inlineStr">
        <is>
          <t>Накладные расходы, руб.</t>
        </is>
      </c>
      <c r="C22" s="83" t="n">
        <v>2903192.7059916</v>
      </c>
      <c r="D22" s="84">
        <f>C22/C24</f>
        <v/>
      </c>
      <c r="E22" s="84">
        <f>C22/C40</f>
        <v/>
      </c>
    </row>
    <row r="23" ht="15" customFormat="1" customHeight="1" s="148">
      <c r="B23" s="194" t="inlineStr">
        <is>
          <t>Накладные расходы, %</t>
        </is>
      </c>
      <c r="C23" s="86">
        <f>C22/(C11+C15)</f>
        <v/>
      </c>
      <c r="D23" s="84" t="n"/>
      <c r="E23" s="85" t="n"/>
    </row>
    <row r="24" ht="15" customFormat="1" customHeight="1" s="148">
      <c r="B24" s="194" t="inlineStr">
        <is>
          <t>ВСЕГО СМР с НР и СП</t>
        </is>
      </c>
      <c r="C24" s="83">
        <f>C19+C20+C22</f>
        <v/>
      </c>
      <c r="D24" s="84">
        <f>C24/C24</f>
        <v/>
      </c>
      <c r="E24" s="84">
        <f>C24/C40</f>
        <v/>
      </c>
    </row>
    <row r="25" ht="31.7" customFormat="1" customHeight="1" s="148">
      <c r="B25" s="194" t="inlineStr">
        <is>
          <t>ВСЕГО стоимость оборудования, в том числе</t>
        </is>
      </c>
      <c r="C25" s="83">
        <f>'Прил.5 Расчет СМР и ОБ'!J66</f>
        <v/>
      </c>
      <c r="D25" s="84" t="n"/>
      <c r="E25" s="84">
        <f>C25/C40</f>
        <v/>
      </c>
    </row>
    <row r="26" ht="31.7" customFormat="1" customHeight="1" s="148">
      <c r="B26" s="194" t="inlineStr">
        <is>
          <t>стоимость оборудования технологического</t>
        </is>
      </c>
      <c r="C26" s="83">
        <f>C25</f>
        <v/>
      </c>
      <c r="D26" s="84" t="n"/>
      <c r="E26" s="84">
        <f>C26/C40</f>
        <v/>
      </c>
    </row>
    <row r="27" ht="15" customFormat="1" customHeight="1" s="148">
      <c r="B27" s="194" t="inlineStr">
        <is>
          <t>ИТОГО (СМР + ОБОРУДОВАНИЕ)</t>
        </is>
      </c>
      <c r="C27" s="87">
        <f>C24+C25</f>
        <v/>
      </c>
      <c r="D27" s="84" t="n"/>
      <c r="E27" s="84">
        <f>C27/C40</f>
        <v/>
      </c>
    </row>
    <row r="28" ht="33" customFormat="1" customHeight="1" s="148">
      <c r="B28" s="194" t="inlineStr">
        <is>
          <t>ПРОЧ. ЗАТР., УЧТЕННЫЕ ПОКАЗАТЕЛЕМ,  в том числе</t>
        </is>
      </c>
      <c r="C28" s="194" t="n"/>
      <c r="D28" s="85" t="n"/>
      <c r="E28" s="85" t="n"/>
    </row>
    <row r="29" ht="31.7" customFormat="1" customHeight="1" s="148">
      <c r="B29" s="194" t="inlineStr">
        <is>
          <t>Временные здания и сооружения - 3,9%</t>
        </is>
      </c>
      <c r="C29" s="87">
        <f>ROUND(C24*0.039,2)</f>
        <v/>
      </c>
      <c r="D29" s="85" t="n"/>
      <c r="E29" s="84">
        <f>C29/C40</f>
        <v/>
      </c>
    </row>
    <row r="30" ht="63" customFormat="1" customHeight="1" s="148">
      <c r="B30" s="194" t="inlineStr">
        <is>
          <t>Дополнительные затраты при производстве строительно-монтажных работ в зимнее время - 2,1%</t>
        </is>
      </c>
      <c r="C30" s="87">
        <f>ROUND((C24+C29)*0.021,2)</f>
        <v/>
      </c>
      <c r="D30" s="85" t="n"/>
      <c r="E30" s="84">
        <f>C30/C40</f>
        <v/>
      </c>
    </row>
    <row r="31" ht="15.75" customFormat="1" customHeight="1" s="148">
      <c r="B31" s="194" t="inlineStr">
        <is>
          <t>Пусконаладочные работы</t>
        </is>
      </c>
      <c r="C31" s="87">
        <f>ROUND(C25*80%*7%,2)</f>
        <v/>
      </c>
      <c r="D31" s="85" t="n"/>
      <c r="E31" s="84">
        <f>C31/C40</f>
        <v/>
      </c>
    </row>
    <row r="32" ht="31.7" customFormat="1" customHeight="1" s="148">
      <c r="B32" s="194" t="inlineStr">
        <is>
          <t>Затраты по перевозке работников к месту работы и обратно</t>
        </is>
      </c>
      <c r="C32" s="87" t="n">
        <v>0</v>
      </c>
      <c r="D32" s="85" t="n"/>
      <c r="E32" s="84">
        <f>C32/C40</f>
        <v/>
      </c>
    </row>
    <row r="33" ht="47.25" customFormat="1" customHeight="1" s="148">
      <c r="B33" s="194" t="inlineStr">
        <is>
          <t>Затраты, связанные с осуществлением работ вахтовым методом</t>
        </is>
      </c>
      <c r="C33" s="87" t="n">
        <v>0</v>
      </c>
      <c r="D33" s="85" t="n"/>
      <c r="E33" s="84">
        <f>C33/C40</f>
        <v/>
      </c>
    </row>
    <row r="34" ht="63" customFormat="1" customHeight="1" s="148">
      <c r="B34" s="1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7" t="n">
        <v>0</v>
      </c>
      <c r="D34" s="85" t="n"/>
      <c r="E34" s="84">
        <f>C34/C40</f>
        <v/>
      </c>
    </row>
    <row r="35" ht="94.7" customFormat="1" customHeight="1" s="148">
      <c r="B35" s="1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7" t="n">
        <v>0</v>
      </c>
      <c r="D35" s="85" t="n"/>
      <c r="E35" s="84">
        <f>C35/C40</f>
        <v/>
      </c>
    </row>
    <row r="36" ht="47.25" customFormat="1" customHeight="1" s="148">
      <c r="B36" s="88" t="inlineStr">
        <is>
          <t>Строительный контроль и содержание службы заказчика - 2,14%</t>
        </is>
      </c>
      <c r="C36" s="89">
        <f>ROUND((C27+C29+C31+C30)*0.0214,2)</f>
        <v/>
      </c>
      <c r="D36" s="90" t="n"/>
      <c r="E36" s="91">
        <f>C36/C40</f>
        <v/>
      </c>
      <c r="K36" s="92" t="n"/>
    </row>
    <row r="37" ht="15.75" customFormat="1" customHeight="1" s="148">
      <c r="B37" s="197" t="inlineStr">
        <is>
          <t>Авторский надзор - 0,2%</t>
        </is>
      </c>
      <c r="C37" s="197">
        <f>ROUND((C27+C29+C30+C31)*0.002,2)</f>
        <v/>
      </c>
      <c r="D37" s="94" t="n"/>
      <c r="E37" s="94">
        <f>C37/C40</f>
        <v/>
      </c>
    </row>
    <row r="38" ht="63" customFormat="1" customHeight="1" s="148">
      <c r="B38" s="95" t="inlineStr">
        <is>
          <t>ИТОГО (СМР+ОБОРУДОВАНИЕ+ПРОЧ. ЗАТР., УЧТЕННЫЕ ПОКАЗАТЕЛЕМ)</t>
        </is>
      </c>
      <c r="C38" s="96">
        <f>C27+C29+C30+C31+C36+C37</f>
        <v/>
      </c>
      <c r="D38" s="97" t="n"/>
      <c r="E38" s="98">
        <f>C38/C40</f>
        <v/>
      </c>
    </row>
    <row r="39" ht="15.75" customFormat="1" customHeight="1" s="148">
      <c r="B39" s="194" t="inlineStr">
        <is>
          <t>Непредвиденные расходы</t>
        </is>
      </c>
      <c r="C39" s="83">
        <f>ROUND(C38*0.03,2)</f>
        <v/>
      </c>
      <c r="D39" s="85" t="n"/>
      <c r="E39" s="84">
        <f>C39/C40</f>
        <v/>
      </c>
    </row>
    <row r="40" ht="15.75" customFormat="1" customHeight="1" s="148">
      <c r="B40" s="194" t="inlineStr">
        <is>
          <t>ВСЕГО:</t>
        </is>
      </c>
      <c r="C40" s="83">
        <f>C39+C38</f>
        <v/>
      </c>
      <c r="D40" s="85" t="n"/>
      <c r="E40" s="84">
        <f>C40/C40</f>
        <v/>
      </c>
    </row>
    <row r="41" ht="31.7" customFormat="1" customHeight="1" s="148">
      <c r="B41" s="194" t="inlineStr">
        <is>
          <t>ИТОГО ПОКАЗАТЕЛЬ НА ЕД. ИЗМ.</t>
        </is>
      </c>
      <c r="C41" s="83">
        <f>C40/'Прил.5 Расчет СМР и ОБ'!E268</f>
        <v/>
      </c>
      <c r="D41" s="85" t="n"/>
      <c r="E41" s="85" t="n"/>
    </row>
    <row r="42" ht="15.75" customFormat="1" customHeight="1" s="148">
      <c r="B42" s="99" t="n"/>
    </row>
    <row r="43" ht="15.75" customFormat="1" customHeight="1" s="148">
      <c r="B43" s="99" t="inlineStr">
        <is>
          <t>Составил ____________________________ М.С. Колотиевская</t>
        </is>
      </c>
    </row>
    <row r="44" ht="15.75" customFormat="1" customHeight="1" s="148">
      <c r="B44" s="99" t="inlineStr">
        <is>
          <t xml:space="preserve">(должность, подпись, инициалы, фамилия) </t>
        </is>
      </c>
    </row>
    <row r="45" ht="15.75" customFormat="1" customHeight="1" s="148">
      <c r="B45" s="99" t="n"/>
    </row>
    <row r="46" ht="15.75" customFormat="1" customHeight="1" s="148">
      <c r="B46" s="99" t="inlineStr">
        <is>
          <t>Проверил ____________________________ А.В. Костянецкая</t>
        </is>
      </c>
    </row>
    <row r="47" ht="15.75" customFormat="1" customHeight="1" s="148">
      <c r="B47" s="183" t="inlineStr">
        <is>
          <t>(должность, подпись, инициалы, фамилия)</t>
        </is>
      </c>
      <c r="C47" s="183" t="n"/>
    </row>
    <row r="48" ht="15.75" customFormat="1" customHeight="1" s="148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75"/>
  <sheetViews>
    <sheetView view="pageBreakPreview" topLeftCell="A87" zoomScale="60" zoomScaleNormal="100" workbookViewId="0">
      <selection activeCell="B273" sqref="B273"/>
    </sheetView>
  </sheetViews>
  <sheetFormatPr baseColWidth="8" defaultColWidth="9.140625" defaultRowHeight="15" outlineLevelRow="1"/>
  <cols>
    <col width="5.7109375" customWidth="1" style="136" min="1" max="1"/>
    <col width="22.5703125" customWidth="1" style="136" min="2" max="2"/>
    <col width="39.140625" customWidth="1" style="136" min="3" max="3"/>
    <col width="10.7109375" customWidth="1" style="136" min="4" max="4"/>
    <col width="12.7109375" customWidth="1" style="136" min="5" max="5"/>
    <col width="14.5703125" customWidth="1" style="136" min="6" max="6"/>
    <col width="13.42578125" customWidth="1" style="136" min="7" max="7"/>
    <col width="12.7109375" customWidth="1" style="136" min="8" max="8"/>
    <col width="14.5703125" customWidth="1" style="136" min="9" max="9"/>
    <col width="15.140625" customWidth="1" style="136" min="10" max="10"/>
    <col width="22.42578125" customWidth="1" style="136" min="11" max="11"/>
    <col width="16.28515625" customWidth="1" style="136" min="12" max="12"/>
    <col width="10.85546875" customWidth="1" style="136" min="13" max="13"/>
    <col width="9.140625" customWidth="1" style="136" min="14" max="14"/>
    <col width="9.140625" customWidth="1" style="146" min="15" max="15"/>
  </cols>
  <sheetData>
    <row r="1" ht="14.25" customFormat="1" customHeight="1" s="136">
      <c r="A1" s="130" t="n"/>
    </row>
    <row r="2" ht="15.75" customFormat="1" customHeight="1" s="136">
      <c r="A2" s="148" t="n"/>
      <c r="B2" s="148" t="n"/>
      <c r="C2" s="148" t="n"/>
      <c r="D2" s="148" t="n"/>
      <c r="E2" s="148" t="n"/>
      <c r="F2" s="148" t="n"/>
      <c r="G2" s="148" t="n"/>
      <c r="H2" s="190" t="inlineStr">
        <is>
          <t>Приложение №5</t>
        </is>
      </c>
    </row>
    <row r="3" ht="15.75" customFormat="1" customHeight="1" s="136">
      <c r="A3" s="148" t="n"/>
      <c r="B3" s="148" t="n"/>
      <c r="C3" s="148" t="n"/>
      <c r="D3" s="148" t="n"/>
      <c r="E3" s="148" t="n"/>
      <c r="F3" s="148" t="n"/>
      <c r="G3" s="148" t="n"/>
      <c r="H3" s="148" t="n"/>
      <c r="I3" s="148" t="n"/>
      <c r="J3" s="148" t="n"/>
    </row>
    <row r="4" ht="15.75" customFormat="1" customHeight="1" s="130">
      <c r="A4" s="169" t="inlineStr">
        <is>
          <t>Расчет стоимости СМР и оборудования</t>
        </is>
      </c>
      <c r="I4" s="169" t="n"/>
      <c r="J4" s="169" t="n"/>
    </row>
    <row r="5" ht="15.75" customFormat="1" customHeight="1" s="130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</row>
    <row r="6" customFormat="1" s="130">
      <c r="A6" s="191" t="inlineStr">
        <is>
          <t xml:space="preserve">Наименование разрабатываемого показателя УНЦ — </t>
        </is>
      </c>
      <c r="D6" s="191" t="inlineStr">
        <is>
          <t>Гараж неотапливаемый</t>
        </is>
      </c>
    </row>
    <row r="7" ht="15.75" customFormat="1" customHeight="1" s="130">
      <c r="A7" s="191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75" customFormat="1" customHeight="1" s="130">
      <c r="A8" s="148" t="n"/>
      <c r="B8" s="148" t="n"/>
      <c r="C8" s="148" t="n"/>
      <c r="D8" s="148" t="n"/>
      <c r="E8" s="148" t="n"/>
      <c r="F8" s="148" t="n"/>
      <c r="G8" s="148" t="n"/>
      <c r="H8" s="148" t="n"/>
      <c r="I8" s="148" t="n"/>
      <c r="J8" s="148" t="n"/>
    </row>
    <row r="9" ht="27" customFormat="1" customHeight="1" s="148">
      <c r="A9" s="194" t="inlineStr">
        <is>
          <t>№ пп.</t>
        </is>
      </c>
      <c r="B9" s="173" t="inlineStr">
        <is>
          <t>Код ресурса</t>
        </is>
      </c>
      <c r="C9" s="173" t="inlineStr">
        <is>
          <t>Наименование</t>
        </is>
      </c>
      <c r="D9" s="173" t="inlineStr">
        <is>
          <t>Ед. изм.</t>
        </is>
      </c>
      <c r="E9" s="173" t="inlineStr">
        <is>
          <t>Кол-во единиц по проектным данным</t>
        </is>
      </c>
      <c r="F9" s="173" t="inlineStr">
        <is>
          <t>Сметная стоимость в ценах на 01.01.2000 (руб.)</t>
        </is>
      </c>
      <c r="G9" s="208" t="n"/>
      <c r="H9" s="173" t="inlineStr">
        <is>
          <t>Удельный вес, %</t>
        </is>
      </c>
      <c r="I9" s="173" t="inlineStr">
        <is>
          <t>Сметная стоимость в ценах на 01.01.2023 (руб.)</t>
        </is>
      </c>
      <c r="J9" s="208" t="n"/>
      <c r="K9" s="103" t="n"/>
    </row>
    <row r="10" ht="28.5" customFormat="1" customHeight="1" s="148">
      <c r="A10" s="206" t="n"/>
      <c r="B10" s="206" t="n"/>
      <c r="C10" s="206" t="n"/>
      <c r="D10" s="206" t="n"/>
      <c r="E10" s="206" t="n"/>
      <c r="F10" s="173" t="inlineStr">
        <is>
          <t>на ед. изм.</t>
        </is>
      </c>
      <c r="G10" s="173" t="inlineStr">
        <is>
          <t>общая</t>
        </is>
      </c>
      <c r="H10" s="206" t="n"/>
      <c r="I10" s="173" t="inlineStr">
        <is>
          <t>на ед. изм.</t>
        </is>
      </c>
      <c r="J10" s="173" t="inlineStr">
        <is>
          <t>общая</t>
        </is>
      </c>
    </row>
    <row r="11" ht="15.75" customFormat="1" customHeight="1" s="148">
      <c r="A11" s="194" t="n">
        <v>1</v>
      </c>
      <c r="B11" s="173" t="n">
        <v>2</v>
      </c>
      <c r="C11" s="173" t="n">
        <v>3</v>
      </c>
      <c r="D11" s="173" t="n">
        <v>4</v>
      </c>
      <c r="E11" s="173" t="n">
        <v>5</v>
      </c>
      <c r="F11" s="173" t="n">
        <v>6</v>
      </c>
      <c r="G11" s="173" t="n">
        <v>7</v>
      </c>
      <c r="H11" s="173" t="n">
        <v>8</v>
      </c>
      <c r="I11" s="173" t="n">
        <v>9</v>
      </c>
      <c r="J11" s="173" t="n">
        <v>10</v>
      </c>
    </row>
    <row r="12" ht="15.75" customFormat="1" customHeight="1" s="148">
      <c r="A12" s="197" t="n"/>
      <c r="B12" s="195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197" t="n"/>
      <c r="J12" s="197" t="n"/>
    </row>
    <row r="13" ht="31.7" customFormat="1" customHeight="1" s="148">
      <c r="A13" s="185" t="n">
        <v>1</v>
      </c>
      <c r="B13" s="185" t="inlineStr">
        <is>
          <t>1-100-33</t>
        </is>
      </c>
      <c r="C13" s="186" t="inlineStr">
        <is>
          <t>Затраты труда рабочих (Средний разряд работы 3,3)</t>
        </is>
      </c>
      <c r="D13" s="185" t="inlineStr">
        <is>
          <t>чел.-ч</t>
        </is>
      </c>
      <c r="E13" s="185" t="n">
        <v>6696.8250564334</v>
      </c>
      <c r="F13" s="189" t="n">
        <v>8.859999999999999</v>
      </c>
      <c r="G13" s="189">
        <f>ROUND(E13*F13,2)</f>
        <v/>
      </c>
      <c r="H13" s="42">
        <f>G13/G14</f>
        <v/>
      </c>
      <c r="I13" s="189">
        <f>ФОТр.тек.!E13</f>
        <v/>
      </c>
      <c r="J13" s="189">
        <f>ROUND(E13*I13,2)</f>
        <v/>
      </c>
    </row>
    <row r="14" ht="31.7" customFormat="1" customHeight="1" s="148">
      <c r="A14" s="185" t="n"/>
      <c r="B14" s="185" t="n"/>
      <c r="C14" s="186" t="inlineStr">
        <is>
          <t>Итого по разделу "Затраты труда рабочих-строителей"</t>
        </is>
      </c>
      <c r="D14" s="185" t="inlineStr">
        <is>
          <t>чел.-ч</t>
        </is>
      </c>
      <c r="E14" s="185">
        <f>SUM(E13:E13)</f>
        <v/>
      </c>
      <c r="F14" s="189" t="n"/>
      <c r="G14" s="189">
        <f>SUM(G13:G13)</f>
        <v/>
      </c>
      <c r="H14" s="42" t="n">
        <v>1</v>
      </c>
      <c r="I14" s="189" t="n"/>
      <c r="J14" s="189">
        <f>SUM(J13:J13)</f>
        <v/>
      </c>
    </row>
    <row r="15" ht="15.75" customFormat="1" customHeight="1" s="148">
      <c r="A15" s="185" t="n"/>
      <c r="B15" s="185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189" t="n"/>
      <c r="J15" s="189" t="n"/>
    </row>
    <row r="16" ht="15.75" customFormat="1" customHeight="1" s="148">
      <c r="A16" s="185" t="n">
        <v>2</v>
      </c>
      <c r="B16" s="185" t="n">
        <v>2</v>
      </c>
      <c r="C16" s="186" t="inlineStr">
        <is>
          <t>Затраты труда машинистов</t>
        </is>
      </c>
      <c r="D16" s="185" t="inlineStr">
        <is>
          <t>чел.-ч</t>
        </is>
      </c>
      <c r="E16" s="185" t="n">
        <v>339.9248651</v>
      </c>
      <c r="F16" s="189" t="n">
        <v>13.19</v>
      </c>
      <c r="G16" s="189">
        <f>ROUND(E16*F16,2)</f>
        <v/>
      </c>
      <c r="H16" s="42" t="n">
        <v>1</v>
      </c>
      <c r="I16" s="189">
        <f>ROUND(F16*'Прил. 10'!$D$10,2)</f>
        <v/>
      </c>
      <c r="J16" s="189">
        <f>ROUND(E16*I16,2)</f>
        <v/>
      </c>
    </row>
    <row r="17" ht="15.75" customFormat="1" customHeight="1" s="148">
      <c r="A17" s="185" t="n"/>
      <c r="B17" s="184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189" t="n"/>
      <c r="J17" s="189" t="n"/>
    </row>
    <row r="18" ht="15.75" customFormat="1" customHeight="1" s="148">
      <c r="A18" s="185" t="n"/>
      <c r="B18" s="185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189" t="n"/>
      <c r="J18" s="189" t="n"/>
    </row>
    <row r="19" ht="31.7" customFormat="1" customHeight="1" s="148">
      <c r="A19" s="185" t="n">
        <v>3</v>
      </c>
      <c r="B19" s="198" t="inlineStr">
        <is>
          <t>91.05.01-017</t>
        </is>
      </c>
      <c r="C19" s="200" t="inlineStr">
        <is>
          <t>Краны башенные, грузоподъемность 8 т</t>
        </is>
      </c>
      <c r="D19" s="203" t="inlineStr">
        <is>
          <t>маш.час</t>
        </is>
      </c>
      <c r="E19" s="201" t="n">
        <v>91.04589180000001</v>
      </c>
      <c r="F19" s="47" t="n">
        <v>86.40000000000001</v>
      </c>
      <c r="G19" s="47">
        <f>ROUND(E19*F19,2)</f>
        <v/>
      </c>
      <c r="H19" s="42">
        <f>G19/G60</f>
        <v/>
      </c>
      <c r="I19" s="189">
        <f>ROUND(F19*'Прил. 10'!$D$11,2)</f>
        <v/>
      </c>
      <c r="J19" s="189">
        <f>ROUND(E19*I19,2)</f>
        <v/>
      </c>
    </row>
    <row r="20" ht="31.7" customFormat="1" customHeight="1" s="148">
      <c r="A20" s="185" t="n">
        <v>4</v>
      </c>
      <c r="B20" s="198" t="inlineStr">
        <is>
          <t>91.05.06-008</t>
        </is>
      </c>
      <c r="C20" s="200" t="inlineStr">
        <is>
          <t>Краны на гусеничном ходу, грузоподъемность 40 т</t>
        </is>
      </c>
      <c r="D20" s="203" t="inlineStr">
        <is>
          <t>маш.час</t>
        </is>
      </c>
      <c r="E20" s="201" t="n">
        <v>27.09174</v>
      </c>
      <c r="F20" s="47" t="n">
        <v>175.56</v>
      </c>
      <c r="G20" s="47">
        <f>ROUND(E20*F20,2)</f>
        <v/>
      </c>
      <c r="H20" s="42">
        <f>G20/G60</f>
        <v/>
      </c>
      <c r="I20" s="189">
        <f>ROUND(F20*'Прил. 10'!$D$11,2)</f>
        <v/>
      </c>
      <c r="J20" s="189">
        <f>ROUND(E20*I20,2)</f>
        <v/>
      </c>
    </row>
    <row r="21" ht="31.7" customFormat="1" customHeight="1" s="148">
      <c r="A21" s="185" t="n">
        <v>5</v>
      </c>
      <c r="B21" s="198" t="inlineStr">
        <is>
          <t>91.08.03-030</t>
        </is>
      </c>
      <c r="C21" s="200" t="inlineStr">
        <is>
          <t>Катки самоходные пневмоколесные статические, масса 30 т</t>
        </is>
      </c>
      <c r="D21" s="203" t="inlineStr">
        <is>
          <t>маш.час</t>
        </is>
      </c>
      <c r="E21" s="201" t="n">
        <v>11.81928</v>
      </c>
      <c r="F21" s="47" t="n">
        <v>364.07</v>
      </c>
      <c r="G21" s="47">
        <f>ROUND(E21*F21,2)</f>
        <v/>
      </c>
      <c r="H21" s="42">
        <f>G21/G60</f>
        <v/>
      </c>
      <c r="I21" s="189">
        <f>ROUND(F21*'Прил. 10'!$D$11,2)</f>
        <v/>
      </c>
      <c r="J21" s="189">
        <f>ROUND(E21*I21,2)</f>
        <v/>
      </c>
    </row>
    <row r="22" ht="31.7" customFormat="1" customHeight="1" s="148">
      <c r="A22" s="185" t="n">
        <v>6</v>
      </c>
      <c r="B22" s="198" t="inlineStr">
        <is>
          <t>91.14.02-001</t>
        </is>
      </c>
      <c r="C22" s="200" t="inlineStr">
        <is>
          <t>Автомобили бортовые, грузоподъемность до 5 т</t>
        </is>
      </c>
      <c r="D22" s="203" t="inlineStr">
        <is>
          <t>маш.час</t>
        </is>
      </c>
      <c r="E22" s="201" t="n">
        <v>57.1036209</v>
      </c>
      <c r="F22" s="47" t="n">
        <v>65.70999999999999</v>
      </c>
      <c r="G22" s="47">
        <f>ROUND(E22*F22,2)</f>
        <v/>
      </c>
      <c r="H22" s="42">
        <f>G22/G60</f>
        <v/>
      </c>
      <c r="I22" s="189">
        <f>ROUND(F22*'Прил. 10'!$D$11,2)</f>
        <v/>
      </c>
      <c r="J22" s="189">
        <f>ROUND(E22*I22,2)</f>
        <v/>
      </c>
    </row>
    <row r="23" ht="31.7" customFormat="1" customHeight="1" s="148">
      <c r="A23" s="185" t="n">
        <v>7</v>
      </c>
      <c r="B23" s="198" t="inlineStr">
        <is>
          <t>91.05.06-007</t>
        </is>
      </c>
      <c r="C23" s="200" t="inlineStr">
        <is>
          <t>Краны на гусеничном ходу, грузоподъемность 25 т</t>
        </is>
      </c>
      <c r="D23" s="203" t="inlineStr">
        <is>
          <t>маш.час</t>
        </is>
      </c>
      <c r="E23" s="201" t="n">
        <v>30.24906</v>
      </c>
      <c r="F23" s="47" t="n">
        <v>120.04</v>
      </c>
      <c r="G23" s="47">
        <f>ROUND(E23*F23,2)</f>
        <v/>
      </c>
      <c r="H23" s="42">
        <f>G23/G60</f>
        <v/>
      </c>
      <c r="I23" s="189">
        <f>ROUND(F23*'Прил. 10'!$D$11,2)</f>
        <v/>
      </c>
      <c r="J23" s="189">
        <f>ROUND(E23*I23,2)</f>
        <v/>
      </c>
    </row>
    <row r="24" ht="31.7" customFormat="1" customHeight="1" s="148">
      <c r="A24" s="185" t="n">
        <v>8</v>
      </c>
      <c r="B24" s="198" t="inlineStr">
        <is>
          <t>91.05.06-010</t>
        </is>
      </c>
      <c r="C24" s="200" t="inlineStr">
        <is>
          <t>Краны на гусеничном ходу, грузоподъемность 100 т</t>
        </is>
      </c>
      <c r="D24" s="203" t="inlineStr">
        <is>
          <t>маш.час</t>
        </is>
      </c>
      <c r="E24" s="201" t="n">
        <v>5.092384</v>
      </c>
      <c r="F24" s="47" t="n">
        <v>533.27</v>
      </c>
      <c r="G24" s="47">
        <f>ROUND(E24*F24,2)</f>
        <v/>
      </c>
      <c r="H24" s="42">
        <f>G24/G60</f>
        <v/>
      </c>
      <c r="I24" s="189">
        <f>ROUND(F24*'Прил. 10'!$D$11,2)</f>
        <v/>
      </c>
      <c r="J24" s="189">
        <f>ROUND(E24*I24,2)</f>
        <v/>
      </c>
    </row>
    <row r="25" ht="47.25" customFormat="1" customHeight="1" s="148">
      <c r="A25" s="185" t="n">
        <v>9</v>
      </c>
      <c r="B25" s="198" t="inlineStr">
        <is>
          <t>91.01.05-085</t>
        </is>
      </c>
      <c r="C25" s="200" t="inlineStr">
        <is>
          <t>Экскаваторы одноковшовые дизельные на гусеничном ходу, емкость ковша 0,5 м3</t>
        </is>
      </c>
      <c r="D25" s="203" t="inlineStr">
        <is>
          <t>маш.час</t>
        </is>
      </c>
      <c r="E25" s="201" t="n">
        <v>26.28021</v>
      </c>
      <c r="F25" s="47" t="n">
        <v>100</v>
      </c>
      <c r="G25" s="47">
        <f>ROUND(E25*F25,2)</f>
        <v/>
      </c>
      <c r="H25" s="42">
        <f>G25/G60</f>
        <v/>
      </c>
      <c r="I25" s="189">
        <f>ROUND(F25*'Прил. 10'!$D$11,2)</f>
        <v/>
      </c>
      <c r="J25" s="189">
        <f>ROUND(E25*I25,2)</f>
        <v/>
      </c>
    </row>
    <row r="26" ht="31.7" customFormat="1" customHeight="1" s="148">
      <c r="A26" s="185" t="n">
        <v>10</v>
      </c>
      <c r="B26" s="198" t="inlineStr">
        <is>
          <t>91.05.05-015</t>
        </is>
      </c>
      <c r="C26" s="200" t="inlineStr">
        <is>
          <t>Краны на автомобильном ходу, грузоподъемность 16 т</t>
        </is>
      </c>
      <c r="D26" s="203" t="inlineStr">
        <is>
          <t>маш.час</t>
        </is>
      </c>
      <c r="E26" s="201" t="n">
        <v>11.195908</v>
      </c>
      <c r="F26" s="47" t="n">
        <v>115.4</v>
      </c>
      <c r="G26" s="47">
        <f>ROUND(E26*F26,2)</f>
        <v/>
      </c>
      <c r="H26" s="42">
        <f>G26/G60</f>
        <v/>
      </c>
      <c r="I26" s="189">
        <f>ROUND(F26*'Прил. 10'!$D$11,2)</f>
        <v/>
      </c>
      <c r="J26" s="189">
        <f>ROUND(E26*I26,2)</f>
        <v/>
      </c>
    </row>
    <row r="27" ht="15.75" customFormat="1" customHeight="1" s="148">
      <c r="A27" s="185" t="n">
        <v>11</v>
      </c>
      <c r="B27" s="198" t="inlineStr">
        <is>
          <t>91.06.05-011</t>
        </is>
      </c>
      <c r="C27" s="200" t="inlineStr">
        <is>
          <t>Погрузчики, грузоподъемность 5 т</t>
        </is>
      </c>
      <c r="D27" s="203" t="inlineStr">
        <is>
          <t>маш.час</t>
        </is>
      </c>
      <c r="E27" s="201" t="n">
        <v>13.5946054</v>
      </c>
      <c r="F27" s="47" t="n">
        <v>89.98999999999999</v>
      </c>
      <c r="G27" s="47">
        <f>ROUND(E27*F27,2)</f>
        <v/>
      </c>
      <c r="H27" s="42">
        <f>G27/G60</f>
        <v/>
      </c>
      <c r="I27" s="189">
        <f>ROUND(F27*'Прил. 10'!$D$11,2)</f>
        <v/>
      </c>
      <c r="J27" s="189">
        <f>ROUND(E27*I27,2)</f>
        <v/>
      </c>
    </row>
    <row r="28" ht="15.75" customFormat="1" customHeight="1" s="148">
      <c r="A28" s="185" t="n"/>
      <c r="B28" s="198" t="inlineStr">
        <is>
          <t>Итого основные Машины и механизмы</t>
        </is>
      </c>
      <c r="C28" s="207" t="n"/>
      <c r="D28" s="207" t="n"/>
      <c r="E28" s="207" t="n"/>
      <c r="F28" s="208" t="n"/>
      <c r="G28" s="47">
        <f>SUM(G19:G27)</f>
        <v/>
      </c>
      <c r="H28" s="42">
        <f>SUM(H19:H27)</f>
        <v/>
      </c>
      <c r="I28" s="189" t="n"/>
      <c r="J28" s="189">
        <f>SUM(J19:J27)</f>
        <v/>
      </c>
    </row>
    <row r="29" hidden="1" outlineLevel="1" ht="15.75" customFormat="1" customHeight="1" s="148">
      <c r="A29" s="185" t="n">
        <v>12</v>
      </c>
      <c r="B29" s="198" t="inlineStr">
        <is>
          <t>91.08.04-021</t>
        </is>
      </c>
      <c r="C29" s="200" t="inlineStr">
        <is>
          <t>Котлы битумные передвижные 400 л</t>
        </is>
      </c>
      <c r="D29" s="203" t="inlineStr">
        <is>
          <t>маш.час</t>
        </is>
      </c>
      <c r="E29" s="201" t="n">
        <v>28.403481</v>
      </c>
      <c r="F29" s="47" t="n">
        <v>30</v>
      </c>
      <c r="G29" s="47">
        <f>ROUND(E29*F29,2)</f>
        <v/>
      </c>
      <c r="H29" s="42">
        <f>G29/G60</f>
        <v/>
      </c>
      <c r="I29" s="189">
        <f>ROUND(F29*'Прил. 10'!$D$11,2)</f>
        <v/>
      </c>
      <c r="J29" s="189">
        <f>ROUND(E29*I29,2)</f>
        <v/>
      </c>
    </row>
    <row r="30" hidden="1" outlineLevel="1" ht="47.25" customFormat="1" customHeight="1" s="148">
      <c r="A30" s="185" t="n">
        <v>13</v>
      </c>
      <c r="B30" s="198" t="inlineStr">
        <is>
          <t>91.06.06-048</t>
        </is>
      </c>
      <c r="C30" s="200" t="inlineStr">
        <is>
          <t>Подъемники одномачтовые, грузоподъемность до 500 кг, высота подъема 45 м</t>
        </is>
      </c>
      <c r="D30" s="203" t="inlineStr">
        <is>
          <t>маш.час</t>
        </is>
      </c>
      <c r="E30" s="201" t="n">
        <v>17.835437</v>
      </c>
      <c r="F30" s="47" t="n">
        <v>31.26</v>
      </c>
      <c r="G30" s="47">
        <f>ROUND(E30*F30,2)</f>
        <v/>
      </c>
      <c r="H30" s="42">
        <f>G30/G60</f>
        <v/>
      </c>
      <c r="I30" s="189">
        <f>ROUND(F30*'Прил. 10'!$D$11,2)</f>
        <v/>
      </c>
      <c r="J30" s="189">
        <f>ROUND(E30*I30,2)</f>
        <v/>
      </c>
    </row>
    <row r="31" hidden="1" outlineLevel="1" ht="31.7" customFormat="1" customHeight="1" s="148">
      <c r="A31" s="185" t="n">
        <v>14</v>
      </c>
      <c r="B31" s="198" t="inlineStr">
        <is>
          <t>91.17.04-233</t>
        </is>
      </c>
      <c r="C31" s="200" t="inlineStr">
        <is>
          <t>Установки для сварки ручной дуговой (постоянного тока)</t>
        </is>
      </c>
      <c r="D31" s="203" t="inlineStr">
        <is>
          <t>маш.час</t>
        </is>
      </c>
      <c r="E31" s="201" t="n">
        <v>63.63539</v>
      </c>
      <c r="F31" s="47" t="n">
        <v>8.1</v>
      </c>
      <c r="G31" s="47">
        <f>ROUND(E31*F31,2)</f>
        <v/>
      </c>
      <c r="H31" s="42">
        <f>G31/G60</f>
        <v/>
      </c>
      <c r="I31" s="189">
        <f>ROUND(F31*'Прил. 10'!$D$11,2)</f>
        <v/>
      </c>
      <c r="J31" s="189">
        <f>ROUND(E31*I31,2)</f>
        <v/>
      </c>
    </row>
    <row r="32" hidden="1" outlineLevel="1" ht="47.25" customFormat="1" customHeight="1" s="148">
      <c r="A32" s="185" t="n">
        <v>15</v>
      </c>
      <c r="B32" s="198" t="inlineStr">
        <is>
          <t>91.17.04-171</t>
        </is>
      </c>
      <c r="C32" s="200" t="inlineStr">
        <is>
          <t>Преобразователи сварочные номинальным сварочным током 315-500 А</t>
        </is>
      </c>
      <c r="D32" s="203" t="inlineStr">
        <is>
          <t>маш.час</t>
        </is>
      </c>
      <c r="E32" s="201" t="n">
        <v>37.873466</v>
      </c>
      <c r="F32" s="47" t="n">
        <v>12.31</v>
      </c>
      <c r="G32" s="47">
        <f>ROUND(E32*F32,2)</f>
        <v/>
      </c>
      <c r="H32" s="42">
        <f>G32/G60</f>
        <v/>
      </c>
      <c r="I32" s="189">
        <f>ROUND(F32*'Прил. 10'!$D$11,2)</f>
        <v/>
      </c>
      <c r="J32" s="189">
        <f>ROUND(E32*I32,2)</f>
        <v/>
      </c>
    </row>
    <row r="33" hidden="1" outlineLevel="1" ht="31.7" customFormat="1" customHeight="1" s="148">
      <c r="A33" s="185" t="n">
        <v>16</v>
      </c>
      <c r="B33" s="198" t="inlineStr">
        <is>
          <t>91.08.09-001</t>
        </is>
      </c>
      <c r="C33" s="200" t="inlineStr">
        <is>
          <t>Виброплиты с двигателем внутреннего сгорания</t>
        </is>
      </c>
      <c r="D33" s="203" t="inlineStr">
        <is>
          <t>маш.час</t>
        </is>
      </c>
      <c r="E33" s="201" t="n">
        <v>7.2333</v>
      </c>
      <c r="F33" s="47" t="n">
        <v>60</v>
      </c>
      <c r="G33" s="47">
        <f>ROUND(E33*F33,2)</f>
        <v/>
      </c>
      <c r="H33" s="42">
        <f>G33/G60</f>
        <v/>
      </c>
      <c r="I33" s="189">
        <f>ROUND(F33*'Прил. 10'!$D$11,2)</f>
        <v/>
      </c>
      <c r="J33" s="189">
        <f>ROUND(E33*I33,2)</f>
        <v/>
      </c>
    </row>
    <row r="34" hidden="1" outlineLevel="1" ht="47.25" customFormat="1" customHeight="1" s="148">
      <c r="A34" s="185" t="n">
        <v>17</v>
      </c>
      <c r="B34" s="198" t="inlineStr">
        <is>
          <t>91.21.01-012</t>
        </is>
      </c>
      <c r="C34" s="200" t="inlineStr">
        <is>
          <t>Агрегаты окрасочные высокого давления для окраски поверхностей конструкций, мощность 1 кВт</t>
        </is>
      </c>
      <c r="D34" s="203" t="inlineStr">
        <is>
          <t>маш.час</t>
        </is>
      </c>
      <c r="E34" s="201" t="n">
        <v>60.6944148</v>
      </c>
      <c r="F34" s="47" t="n">
        <v>6.82</v>
      </c>
      <c r="G34" s="47">
        <f>ROUND(E34*F34,2)</f>
        <v/>
      </c>
      <c r="H34" s="42">
        <f>G34/G60</f>
        <v/>
      </c>
      <c r="I34" s="189">
        <f>ROUND(F34*'Прил. 10'!$D$11,2)</f>
        <v/>
      </c>
      <c r="J34" s="189">
        <f>ROUND(E34*I34,2)</f>
        <v/>
      </c>
    </row>
    <row r="35" hidden="1" outlineLevel="1" ht="31.7" customFormat="1" customHeight="1" s="148">
      <c r="A35" s="185" t="n">
        <v>18</v>
      </c>
      <c r="B35" s="198" t="inlineStr">
        <is>
          <t>91.07.07-041</t>
        </is>
      </c>
      <c r="C35" s="200" t="inlineStr">
        <is>
          <t>Растворонасосы, производительность 1 м3/ч</t>
        </is>
      </c>
      <c r="D35" s="203" t="inlineStr">
        <is>
          <t>маш.час</t>
        </is>
      </c>
      <c r="E35" s="201" t="n">
        <v>28.47777</v>
      </c>
      <c r="F35" s="47" t="n">
        <v>14.15</v>
      </c>
      <c r="G35" s="47">
        <f>ROUND(E35*F35,2)</f>
        <v/>
      </c>
      <c r="H35" s="42">
        <f>G35/G60</f>
        <v/>
      </c>
      <c r="I35" s="189">
        <f>ROUND(F35*'Прил. 10'!$D$11,2)</f>
        <v/>
      </c>
      <c r="J35" s="189">
        <f>ROUND(E35*I35,2)</f>
        <v/>
      </c>
    </row>
    <row r="36" hidden="1" outlineLevel="1" ht="31.7" customFormat="1" customHeight="1" s="148">
      <c r="A36" s="185" t="n">
        <v>19</v>
      </c>
      <c r="B36" s="198" t="inlineStr">
        <is>
          <t>91.01.02-004</t>
        </is>
      </c>
      <c r="C36" s="200" t="inlineStr">
        <is>
          <t>Автогрейдеры среднего типа, мощность 99 кВт (135 л.с.)</t>
        </is>
      </c>
      <c r="D36" s="203" t="inlineStr">
        <is>
          <t>маш.час</t>
        </is>
      </c>
      <c r="E36" s="201" t="n">
        <v>2.2264</v>
      </c>
      <c r="F36" s="47" t="n">
        <v>123</v>
      </c>
      <c r="G36" s="47">
        <f>ROUND(E36*F36,2)</f>
        <v/>
      </c>
      <c r="H36" s="42">
        <f>G36/G60</f>
        <v/>
      </c>
      <c r="I36" s="189">
        <f>ROUND(F36*'Прил. 10'!$D$11,2)</f>
        <v/>
      </c>
      <c r="J36" s="189">
        <f>ROUND(E36*I36,2)</f>
        <v/>
      </c>
    </row>
    <row r="37" hidden="1" outlineLevel="1" ht="31.7" customFormat="1" customHeight="1" s="148">
      <c r="A37" s="185" t="n">
        <v>20</v>
      </c>
      <c r="B37" s="198" t="inlineStr">
        <is>
          <t>91.06.03-055</t>
        </is>
      </c>
      <c r="C37" s="200" t="inlineStr">
        <is>
          <t>Лебедки электрические тяговым усилием 19,62 кН (2 т)</t>
        </is>
      </c>
      <c r="D37" s="203" t="inlineStr">
        <is>
          <t>маш.час</t>
        </is>
      </c>
      <c r="E37" s="201" t="n">
        <v>40.1666</v>
      </c>
      <c r="F37" s="47" t="n">
        <v>6.66</v>
      </c>
      <c r="G37" s="47">
        <f>ROUND(E37*F37,2)</f>
        <v/>
      </c>
      <c r="H37" s="42">
        <f>G37/G60</f>
        <v/>
      </c>
      <c r="I37" s="189">
        <f>ROUND(F37*'Прил. 10'!$D$11,2)</f>
        <v/>
      </c>
      <c r="J37" s="189">
        <f>ROUND(E37*I37,2)</f>
        <v/>
      </c>
    </row>
    <row r="38" hidden="1" outlineLevel="1" ht="31.7" customFormat="1" customHeight="1" s="148">
      <c r="A38" s="185" t="n">
        <v>21</v>
      </c>
      <c r="B38" s="198" t="inlineStr">
        <is>
          <t>91.05.02-005</t>
        </is>
      </c>
      <c r="C38" s="200" t="inlineStr">
        <is>
          <t>Краны козловые, грузоподъемность 32 т</t>
        </is>
      </c>
      <c r="D38" s="203" t="inlineStr">
        <is>
          <t>маш.час</t>
        </is>
      </c>
      <c r="E38" s="201" t="n">
        <v>1.913564</v>
      </c>
      <c r="F38" s="47" t="n">
        <v>120.24</v>
      </c>
      <c r="G38" s="47">
        <f>ROUND(E38*F38,2)</f>
        <v/>
      </c>
      <c r="H38" s="42">
        <f>G38/G60</f>
        <v/>
      </c>
      <c r="I38" s="189">
        <f>ROUND(F38*'Прил. 10'!$D$11,2)</f>
        <v/>
      </c>
      <c r="J38" s="189">
        <f>ROUND(E38*I38,2)</f>
        <v/>
      </c>
    </row>
    <row r="39" hidden="1" outlineLevel="1" ht="15.75" customFormat="1" customHeight="1" s="148">
      <c r="A39" s="185" t="n">
        <v>22</v>
      </c>
      <c r="B39" s="198" t="inlineStr">
        <is>
          <t>91.01.01-034</t>
        </is>
      </c>
      <c r="C39" s="200" t="inlineStr">
        <is>
          <t>Бульдозеры, мощность 59 кВт (80 л.с.)</t>
        </is>
      </c>
      <c r="D39" s="203" t="inlineStr">
        <is>
          <t>маш.час</t>
        </is>
      </c>
      <c r="E39" s="201" t="n">
        <v>3.623775</v>
      </c>
      <c r="F39" s="47" t="n">
        <v>59.47</v>
      </c>
      <c r="G39" s="47">
        <f>ROUND(E39*F39,2)</f>
        <v/>
      </c>
      <c r="H39" s="42">
        <f>G39/G60</f>
        <v/>
      </c>
      <c r="I39" s="189">
        <f>ROUND(F39*'Прил. 10'!$D$11,2)</f>
        <v/>
      </c>
      <c r="J39" s="189">
        <f>ROUND(E39*I39,2)</f>
        <v/>
      </c>
    </row>
    <row r="40" hidden="1" outlineLevel="1" ht="31.7" customFormat="1" customHeight="1" s="148">
      <c r="A40" s="185" t="n">
        <v>23</v>
      </c>
      <c r="B40" s="198" t="inlineStr">
        <is>
          <t>91.01.01-035</t>
        </is>
      </c>
      <c r="C40" s="200" t="inlineStr">
        <is>
          <t>Бульдозеры, мощность 79 кВт (108 л.с.)</t>
        </is>
      </c>
      <c r="D40" s="203" t="inlineStr">
        <is>
          <t>маш.час</t>
        </is>
      </c>
      <c r="E40" s="201" t="n">
        <v>2.50712</v>
      </c>
      <c r="F40" s="47" t="n">
        <v>79.06999999999999</v>
      </c>
      <c r="G40" s="47">
        <f>ROUND(E40*F40,2)</f>
        <v/>
      </c>
      <c r="H40" s="42">
        <f>G40/G60</f>
        <v/>
      </c>
      <c r="I40" s="189">
        <f>ROUND(F40*'Прил. 10'!$D$11,2)</f>
        <v/>
      </c>
      <c r="J40" s="189">
        <f>ROUND(E40*I40,2)</f>
        <v/>
      </c>
    </row>
    <row r="41" hidden="1" outlineLevel="1" ht="31.7" customFormat="1" customHeight="1" s="148">
      <c r="A41" s="185" t="n">
        <v>24</v>
      </c>
      <c r="B41" s="198" t="inlineStr">
        <is>
          <t>91.01.01-046</t>
        </is>
      </c>
      <c r="C41" s="200" t="inlineStr">
        <is>
          <t>Бульдозеры, мощность 303 кВт (410 л.с.)</t>
        </is>
      </c>
      <c r="D41" s="203" t="inlineStr">
        <is>
          <t>маш.час</t>
        </is>
      </c>
      <c r="E41" s="201" t="n">
        <v>0.5998</v>
      </c>
      <c r="F41" s="47" t="n">
        <v>293.08</v>
      </c>
      <c r="G41" s="47">
        <f>ROUND(E41*F41,2)</f>
        <v/>
      </c>
      <c r="H41" s="42">
        <f>G41/G60</f>
        <v/>
      </c>
      <c r="I41" s="189">
        <f>ROUND(F41*'Прил. 10'!$D$11,2)</f>
        <v/>
      </c>
      <c r="J41" s="189">
        <f>ROUND(E41*I41,2)</f>
        <v/>
      </c>
    </row>
    <row r="42" hidden="1" outlineLevel="1" ht="63" customFormat="1" customHeight="1" s="148">
      <c r="A42" s="185" t="n">
        <v>25</v>
      </c>
      <c r="B42" s="198" t="inlineStr">
        <is>
          <t>91.18.01-007</t>
        </is>
      </c>
      <c r="C42" s="20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2" s="203" t="inlineStr">
        <is>
          <t>маш.час</t>
        </is>
      </c>
      <c r="E42" s="201" t="n">
        <v>1.53824</v>
      </c>
      <c r="F42" s="47" t="n">
        <v>90</v>
      </c>
      <c r="G42" s="47">
        <f>ROUND(E42*F42,2)</f>
        <v/>
      </c>
      <c r="H42" s="42">
        <f>G42/G60</f>
        <v/>
      </c>
      <c r="I42" s="189">
        <f>ROUND(F42*'Прил. 10'!$D$11,2)</f>
        <v/>
      </c>
      <c r="J42" s="189">
        <f>ROUND(E42*I42,2)</f>
        <v/>
      </c>
    </row>
    <row r="43" hidden="1" outlineLevel="1" ht="15.75" customFormat="1" customHeight="1" s="148">
      <c r="A43" s="185" t="n">
        <v>26</v>
      </c>
      <c r="B43" s="198" t="inlineStr">
        <is>
          <t>91.13.01-038</t>
        </is>
      </c>
      <c r="C43" s="200" t="inlineStr">
        <is>
          <t>Машины поливомоечные 6000 л</t>
        </is>
      </c>
      <c r="D43" s="203" t="inlineStr">
        <is>
          <t>маш.час</t>
        </is>
      </c>
      <c r="E43" s="201" t="n">
        <v>1.00672</v>
      </c>
      <c r="F43" s="47" t="n">
        <v>110</v>
      </c>
      <c r="G43" s="47">
        <f>ROUND(E43*F43,2)</f>
        <v/>
      </c>
      <c r="H43" s="42">
        <f>G43/G60</f>
        <v/>
      </c>
      <c r="I43" s="189">
        <f>ROUND(F43*'Прил. 10'!$D$11,2)</f>
        <v/>
      </c>
      <c r="J43" s="189">
        <f>ROUND(E43*I43,2)</f>
        <v/>
      </c>
    </row>
    <row r="44" hidden="1" outlineLevel="1" ht="15.75" customFormat="1" customHeight="1" s="148">
      <c r="A44" s="185" t="n">
        <v>27</v>
      </c>
      <c r="B44" s="198" t="inlineStr">
        <is>
          <t>91.07.04-001</t>
        </is>
      </c>
      <c r="C44" s="200" t="inlineStr">
        <is>
          <t>Вибраторы глубинные</t>
        </is>
      </c>
      <c r="D44" s="203" t="inlineStr">
        <is>
          <t>маш.час</t>
        </is>
      </c>
      <c r="E44" s="201" t="n">
        <v>34.422374</v>
      </c>
      <c r="F44" s="47" t="n">
        <v>1.9</v>
      </c>
      <c r="G44" s="47">
        <f>ROUND(E44*F44,2)</f>
        <v/>
      </c>
      <c r="H44" s="42">
        <f>G44/G60</f>
        <v/>
      </c>
      <c r="I44" s="189">
        <f>ROUND(F44*'Прил. 10'!$D$11,2)</f>
        <v/>
      </c>
      <c r="J44" s="189">
        <f>ROUND(E44*I44,2)</f>
        <v/>
      </c>
    </row>
    <row r="45" hidden="1" outlineLevel="1" ht="31.7" customFormat="1" customHeight="1" s="148">
      <c r="A45" s="185" t="n">
        <v>28</v>
      </c>
      <c r="B45" s="198" t="inlineStr">
        <is>
          <t>91.08.03-015</t>
        </is>
      </c>
      <c r="C45" s="200" t="inlineStr">
        <is>
          <t>Катки самоходные гладкие вибрационные, масса 5 т</t>
        </is>
      </c>
      <c r="D45" s="203" t="inlineStr">
        <is>
          <t>маш.час</t>
        </is>
      </c>
      <c r="E45" s="201" t="n">
        <v>0.30096</v>
      </c>
      <c r="F45" s="47" t="n">
        <v>176.03</v>
      </c>
      <c r="G45" s="47">
        <f>ROUND(E45*F45,2)</f>
        <v/>
      </c>
      <c r="H45" s="42">
        <f>G45/G60</f>
        <v/>
      </c>
      <c r="I45" s="189">
        <f>ROUND(F45*'Прил. 10'!$D$11,2)</f>
        <v/>
      </c>
      <c r="J45" s="189">
        <f>ROUND(E45*I45,2)</f>
        <v/>
      </c>
    </row>
    <row r="46" hidden="1" outlineLevel="1" ht="15.75" customFormat="1" customHeight="1" s="148">
      <c r="A46" s="185" t="n">
        <v>29</v>
      </c>
      <c r="B46" s="198" t="inlineStr">
        <is>
          <t>91.17.04-042</t>
        </is>
      </c>
      <c r="C46" s="200" t="inlineStr">
        <is>
          <t>Аппараты для газовой сварки и резки</t>
        </is>
      </c>
      <c r="D46" s="203" t="inlineStr">
        <is>
          <t>маш.час</t>
        </is>
      </c>
      <c r="E46" s="201" t="n">
        <v>40.2028936</v>
      </c>
      <c r="F46" s="47" t="n">
        <v>1.2</v>
      </c>
      <c r="G46" s="47">
        <f>ROUND(E46*F46,2)</f>
        <v/>
      </c>
      <c r="H46" s="42">
        <f>G46/G60</f>
        <v/>
      </c>
      <c r="I46" s="189">
        <f>ROUND(F46*'Прил. 10'!$D$11,2)</f>
        <v/>
      </c>
      <c r="J46" s="189">
        <f>ROUND(E46*I46,2)</f>
        <v/>
      </c>
    </row>
    <row r="47" hidden="1" outlineLevel="1" ht="47.25" customFormat="1" customHeight="1" s="148">
      <c r="A47" s="185" t="n">
        <v>30</v>
      </c>
      <c r="B47" s="198" t="inlineStr">
        <is>
          <t>91.17.01-001</t>
        </is>
      </c>
      <c r="C47" s="200" t="inlineStr">
        <is>
          <t>Выпрямители сварочные многопостовые с количеством постов до 30</t>
        </is>
      </c>
      <c r="D47" s="203" t="inlineStr">
        <is>
          <t>маш.час</t>
        </is>
      </c>
      <c r="E47" s="201" t="n">
        <v>1.16064</v>
      </c>
      <c r="F47" s="47" t="n">
        <v>34.09</v>
      </c>
      <c r="G47" s="47">
        <f>ROUND(E47*F47,2)</f>
        <v/>
      </c>
      <c r="H47" s="42">
        <f>G47/G60</f>
        <v/>
      </c>
      <c r="I47" s="189">
        <f>ROUND(F47*'Прил. 10'!$D$11,2)</f>
        <v/>
      </c>
      <c r="J47" s="189">
        <f>ROUND(E47*I47,2)</f>
        <v/>
      </c>
    </row>
    <row r="48" hidden="1" outlineLevel="1" ht="31.7" customFormat="1" customHeight="1" s="148">
      <c r="A48" s="185" t="n">
        <v>31</v>
      </c>
      <c r="B48" s="198" t="inlineStr">
        <is>
          <t>91.06.03-062</t>
        </is>
      </c>
      <c r="C48" s="200" t="inlineStr">
        <is>
          <t>Лебедки электрические тяговым усилием до 31,39 кН (3,2 т)</t>
        </is>
      </c>
      <c r="D48" s="203" t="inlineStr">
        <is>
          <t>маш.час</t>
        </is>
      </c>
      <c r="E48" s="201" t="n">
        <v>5.048696</v>
      </c>
      <c r="F48" s="47" t="n">
        <v>6.9</v>
      </c>
      <c r="G48" s="47">
        <f>ROUND(E48*F48,2)</f>
        <v/>
      </c>
      <c r="H48" s="42">
        <f>G48/G60</f>
        <v/>
      </c>
      <c r="I48" s="189">
        <f>ROUND(F48*'Прил. 10'!$D$11,2)</f>
        <v/>
      </c>
      <c r="J48" s="189">
        <f>ROUND(E48*I48,2)</f>
        <v/>
      </c>
    </row>
    <row r="49" hidden="1" outlineLevel="1" ht="15.75" customFormat="1" customHeight="1" s="148">
      <c r="A49" s="185" t="n">
        <v>32</v>
      </c>
      <c r="B49" s="198" t="inlineStr">
        <is>
          <t>91.21.22-421</t>
        </is>
      </c>
      <c r="C49" s="200" t="inlineStr">
        <is>
          <t>Термосы 100 л</t>
        </is>
      </c>
      <c r="D49" s="203" t="inlineStr">
        <is>
          <t>маш.час</t>
        </is>
      </c>
      <c r="E49" s="201" t="n">
        <v>10.42046</v>
      </c>
      <c r="F49" s="47" t="n">
        <v>2.7</v>
      </c>
      <c r="G49" s="47">
        <f>ROUND(E49*F49,2)</f>
        <v/>
      </c>
      <c r="H49" s="42">
        <f>G49/G60</f>
        <v/>
      </c>
      <c r="I49" s="189">
        <f>ROUND(F49*'Прил. 10'!$D$11,2)</f>
        <v/>
      </c>
      <c r="J49" s="189">
        <f>ROUND(E49*I49,2)</f>
        <v/>
      </c>
    </row>
    <row r="50" hidden="1" outlineLevel="1" ht="15.75" customFormat="1" customHeight="1" s="148">
      <c r="A50" s="185" t="n">
        <v>33</v>
      </c>
      <c r="B50" s="198" t="inlineStr">
        <is>
          <t>91.07.04-002</t>
        </is>
      </c>
      <c r="C50" s="200" t="inlineStr">
        <is>
          <t>Вибраторы поверхностные</t>
        </is>
      </c>
      <c r="D50" s="203" t="inlineStr">
        <is>
          <t>маш.час</t>
        </is>
      </c>
      <c r="E50" s="201" t="n">
        <v>51.24048</v>
      </c>
      <c r="F50" s="47" t="n">
        <v>0.5</v>
      </c>
      <c r="G50" s="47">
        <f>ROUND(E50*F50,2)</f>
        <v/>
      </c>
      <c r="H50" s="42">
        <f>G50/G60</f>
        <v/>
      </c>
      <c r="I50" s="189">
        <f>ROUND(F50*'Прил. 10'!$D$11,2)</f>
        <v/>
      </c>
      <c r="J50" s="189">
        <f>ROUND(E50*I50,2)</f>
        <v/>
      </c>
    </row>
    <row r="51" hidden="1" outlineLevel="1" ht="31.7" customFormat="1" customHeight="1" s="148">
      <c r="A51" s="185" t="n">
        <v>34</v>
      </c>
      <c r="B51" s="198" t="inlineStr">
        <is>
          <t>91.07.08-024</t>
        </is>
      </c>
      <c r="C51" s="200" t="inlineStr">
        <is>
          <t>Растворосмесители передвижные, объем барабана 65 л</t>
        </is>
      </c>
      <c r="D51" s="203" t="inlineStr">
        <is>
          <t>маш.час</t>
        </is>
      </c>
      <c r="E51" s="201" t="n">
        <v>1.32912</v>
      </c>
      <c r="F51" s="47" t="n">
        <v>12.39</v>
      </c>
      <c r="G51" s="47">
        <f>ROUND(E51*F51,2)</f>
        <v/>
      </c>
      <c r="H51" s="42">
        <f>G51/G60</f>
        <v/>
      </c>
      <c r="I51" s="189">
        <f>ROUND(F51*'Прил. 10'!$D$11,2)</f>
        <v/>
      </c>
      <c r="J51" s="189">
        <f>ROUND(E51*I51,2)</f>
        <v/>
      </c>
    </row>
    <row r="52" hidden="1" outlineLevel="1" ht="31.7" customFormat="1" customHeight="1" s="148">
      <c r="A52" s="185" t="n">
        <v>35</v>
      </c>
      <c r="B52" s="198" t="inlineStr">
        <is>
          <t>91.06.03-060</t>
        </is>
      </c>
      <c r="C52" s="200" t="inlineStr">
        <is>
          <t>Лебедки электрические тяговым усилием до 5,79 кН (0,59 т)</t>
        </is>
      </c>
      <c r="D52" s="203" t="inlineStr">
        <is>
          <t>маш.час</t>
        </is>
      </c>
      <c r="E52" s="201" t="n">
        <v>4.5834654</v>
      </c>
      <c r="F52" s="47" t="n">
        <v>1.7</v>
      </c>
      <c r="G52" s="47">
        <f>ROUND(E52*F52,2)</f>
        <v/>
      </c>
      <c r="H52" s="42">
        <f>G52/G60</f>
        <v/>
      </c>
      <c r="I52" s="189">
        <f>ROUND(F52*'Прил. 10'!$D$11,2)</f>
        <v/>
      </c>
      <c r="J52" s="189">
        <f>ROUND(E52*I52,2)</f>
        <v/>
      </c>
    </row>
    <row r="53" hidden="1" outlineLevel="1" ht="31.7" customFormat="1" customHeight="1" s="148">
      <c r="A53" s="185" t="n">
        <v>36</v>
      </c>
      <c r="B53" s="198" t="inlineStr">
        <is>
          <t>91.21.22-638</t>
        </is>
      </c>
      <c r="C53" s="200" t="inlineStr">
        <is>
          <t>Пылесосы промышленные, мощность до 2000 Вт</t>
        </is>
      </c>
      <c r="D53" s="203" t="inlineStr">
        <is>
          <t>маш.час</t>
        </is>
      </c>
      <c r="E53" s="201" t="n">
        <v>2.3408</v>
      </c>
      <c r="F53" s="47" t="n">
        <v>3.29</v>
      </c>
      <c r="G53" s="47">
        <f>ROUND(E53*F53,2)</f>
        <v/>
      </c>
      <c r="H53" s="42">
        <f>G53/G60</f>
        <v/>
      </c>
      <c r="I53" s="189">
        <f>ROUND(F53*'Прил. 10'!$D$11,2)</f>
        <v/>
      </c>
      <c r="J53" s="189">
        <f>ROUND(E53*I53,2)</f>
        <v/>
      </c>
    </row>
    <row r="54" hidden="1" outlineLevel="1" ht="31.7" customFormat="1" customHeight="1" s="148">
      <c r="A54" s="185" t="n">
        <v>37</v>
      </c>
      <c r="B54" s="198" t="inlineStr">
        <is>
          <t>91.06.01-003</t>
        </is>
      </c>
      <c r="C54" s="200" t="inlineStr">
        <is>
          <t>Домкраты гидравлические, грузоподъемность 63-100 т</t>
        </is>
      </c>
      <c r="D54" s="203" t="inlineStr">
        <is>
          <t>маш.час</t>
        </is>
      </c>
      <c r="E54" s="201" t="n">
        <v>7.286128</v>
      </c>
      <c r="F54" s="47" t="n">
        <v>0.9</v>
      </c>
      <c r="G54" s="47">
        <f>ROUND(E54*F54,2)</f>
        <v/>
      </c>
      <c r="H54" s="42">
        <f>G54/G60</f>
        <v/>
      </c>
      <c r="I54" s="189">
        <f>ROUND(F54*'Прил. 10'!$D$11,2)</f>
        <v/>
      </c>
      <c r="J54" s="189">
        <f>ROUND(E54*I54,2)</f>
        <v/>
      </c>
    </row>
    <row r="55" hidden="1" outlineLevel="1" ht="15.75" customFormat="1" customHeight="1" s="148">
      <c r="A55" s="185" t="n">
        <v>38</v>
      </c>
      <c r="B55" s="198" t="inlineStr">
        <is>
          <t>91.21.12-004</t>
        </is>
      </c>
      <c r="C55" s="200" t="inlineStr">
        <is>
          <t>Ножницы электрические</t>
        </is>
      </c>
      <c r="D55" s="203" t="inlineStr">
        <is>
          <t>маш.час</t>
        </is>
      </c>
      <c r="E55" s="201" t="n">
        <v>0.13788</v>
      </c>
      <c r="F55" s="47" t="n">
        <v>33.59</v>
      </c>
      <c r="G55" s="47">
        <f>ROUND(E55*F55,2)</f>
        <v/>
      </c>
      <c r="H55" s="42">
        <f>G55/G60</f>
        <v/>
      </c>
      <c r="I55" s="189">
        <f>ROUND(F55*'Прил. 10'!$D$11,2)</f>
        <v/>
      </c>
      <c r="J55" s="189">
        <f>ROUND(E55*I55,2)</f>
        <v/>
      </c>
    </row>
    <row r="56" hidden="1" outlineLevel="1" ht="47.25" customFormat="1" customHeight="1" s="148">
      <c r="A56" s="185" t="n">
        <v>39</v>
      </c>
      <c r="B56" s="198" t="inlineStr">
        <is>
          <t>91.08.09-023</t>
        </is>
      </c>
      <c r="C56" s="200" t="inlineStr">
        <is>
          <t>Трамбовки пневматические при работе от передвижных компрессорных станций</t>
        </is>
      </c>
      <c r="D56" s="203" t="inlineStr">
        <is>
          <t>маш.час</t>
        </is>
      </c>
      <c r="E56" s="201" t="n">
        <v>3.10992</v>
      </c>
      <c r="F56" s="47" t="n">
        <v>0.55</v>
      </c>
      <c r="G56" s="47">
        <f>ROUND(E56*F56,2)</f>
        <v/>
      </c>
      <c r="H56" s="42">
        <f>G56/G60</f>
        <v/>
      </c>
      <c r="I56" s="189">
        <f>ROUND(F56*'Прил. 10'!$D$11,2)</f>
        <v/>
      </c>
      <c r="J56" s="189">
        <f>ROUND(E56*I56,2)</f>
        <v/>
      </c>
    </row>
    <row r="57" hidden="1" outlineLevel="1" ht="63" customFormat="1" customHeight="1" s="148">
      <c r="A57" s="185" t="n">
        <v>40</v>
      </c>
      <c r="B57" s="198" t="inlineStr">
        <is>
          <t>91.06.05-057</t>
        </is>
      </c>
      <c r="C57" s="200" t="inlineStr">
        <is>
          <t>Погрузчики одноковшовые универсальные фронтальные пневмоколесные, грузоподъемность 3 т</t>
        </is>
      </c>
      <c r="D57" s="203" t="inlineStr">
        <is>
          <t>маш.час</t>
        </is>
      </c>
      <c r="E57" s="201" t="n">
        <v>0.000875</v>
      </c>
      <c r="F57" s="47" t="n">
        <v>90.40000000000001</v>
      </c>
      <c r="G57" s="47">
        <f>ROUND(E57*F57,2)</f>
        <v/>
      </c>
      <c r="H57" s="42">
        <f>G57/G60</f>
        <v/>
      </c>
      <c r="I57" s="189">
        <f>ROUND(F57*'Прил. 10'!$D$11,2)</f>
        <v/>
      </c>
      <c r="J57" s="189">
        <f>ROUND(E57*I57,2)</f>
        <v/>
      </c>
    </row>
    <row r="58" hidden="1" outlineLevel="1" ht="31.7" customFormat="1" customHeight="1" s="148">
      <c r="A58" s="185" t="n">
        <v>41</v>
      </c>
      <c r="B58" s="198" t="inlineStr">
        <is>
          <t>91.08.09-024</t>
        </is>
      </c>
      <c r="C58" s="200" t="inlineStr">
        <is>
          <t>Трамбовки пневматические при работе от стационарного компрессора</t>
        </is>
      </c>
      <c r="D58" s="203" t="inlineStr">
        <is>
          <t>маш.час</t>
        </is>
      </c>
      <c r="E58" s="201" t="n">
        <v>0.005</v>
      </c>
      <c r="F58" s="47" t="n">
        <v>4.91</v>
      </c>
      <c r="G58" s="47">
        <f>ROUND(E58*F58,2)</f>
        <v/>
      </c>
      <c r="H58" s="42">
        <f>G58/G60</f>
        <v/>
      </c>
      <c r="I58" s="189">
        <f>ROUND(F58*'Прил. 10'!$D$11,2)</f>
        <v/>
      </c>
      <c r="J58" s="189">
        <f>ROUND(E58*I58,2)</f>
        <v/>
      </c>
    </row>
    <row r="59" collapsed="1" ht="15.75" customFormat="1" customHeight="1" s="148">
      <c r="A59" s="185" t="n"/>
      <c r="B59" s="185" t="inlineStr">
        <is>
          <t>Итого прочие Машины и механизмы</t>
        </is>
      </c>
      <c r="C59" s="207" t="n"/>
      <c r="D59" s="207" t="n"/>
      <c r="E59" s="207" t="n"/>
      <c r="F59" s="208" t="n"/>
      <c r="G59" s="189">
        <f>SUM(G29:G58)</f>
        <v/>
      </c>
      <c r="H59" s="42">
        <f>SUM(H29:H58)</f>
        <v/>
      </c>
      <c r="I59" s="189" t="n"/>
      <c r="J59" s="189">
        <f>SUM(J29:J58)</f>
        <v/>
      </c>
    </row>
    <row r="60" ht="15.75" customFormat="1" customHeight="1" s="148">
      <c r="A60" s="185" t="n"/>
      <c r="B60" s="185" t="inlineStr">
        <is>
          <t>Итого по разделу "Машины и механизмы"</t>
        </is>
      </c>
      <c r="C60" s="207" t="n"/>
      <c r="D60" s="207" t="n"/>
      <c r="E60" s="207" t="n"/>
      <c r="F60" s="208" t="n"/>
      <c r="G60" s="189">
        <f>G28+G59</f>
        <v/>
      </c>
      <c r="H60" s="42">
        <f>H28+H59</f>
        <v/>
      </c>
      <c r="I60" s="189" t="n"/>
      <c r="J60" s="189">
        <f>J28+J59</f>
        <v/>
      </c>
    </row>
    <row r="61" ht="15.75" customFormat="1" customHeight="1" s="148">
      <c r="A61" s="197" t="n"/>
      <c r="B61" s="195" t="inlineStr">
        <is>
          <t>Оборудование</t>
        </is>
      </c>
      <c r="C61" s="207" t="n"/>
      <c r="D61" s="207" t="n"/>
      <c r="E61" s="207" t="n"/>
      <c r="F61" s="207" t="n"/>
      <c r="G61" s="207" t="n"/>
      <c r="H61" s="207" t="n"/>
      <c r="I61" s="207" t="n"/>
      <c r="J61" s="208" t="n"/>
    </row>
    <row r="62" ht="15.75" customFormat="1" customHeight="1" s="148">
      <c r="A62" s="197" t="n"/>
      <c r="B62" s="197" t="inlineStr">
        <is>
          <t>Основное оборудование</t>
        </is>
      </c>
      <c r="C62" s="207" t="n"/>
      <c r="D62" s="207" t="n"/>
      <c r="E62" s="207" t="n"/>
      <c r="F62" s="207" t="n"/>
      <c r="G62" s="207" t="n"/>
      <c r="H62" s="207" t="n"/>
      <c r="I62" s="207" t="n"/>
      <c r="J62" s="208" t="n"/>
    </row>
    <row r="63" hidden="1" outlineLevel="1" ht="15.75" customFormat="1" customHeight="1" s="148">
      <c r="A63" s="197" t="n"/>
      <c r="B63" s="197" t="n"/>
      <c r="C63" s="197" t="inlineStr">
        <is>
          <t>Итого основное оборудование</t>
        </is>
      </c>
      <c r="D63" s="197" t="n"/>
      <c r="E63" s="197" t="n"/>
      <c r="F63" s="199" t="n"/>
      <c r="G63" s="199" t="n">
        <v>0</v>
      </c>
      <c r="H63" s="197" t="n">
        <v>0</v>
      </c>
      <c r="I63" s="199" t="n"/>
      <c r="J63" s="199" t="n">
        <v>0</v>
      </c>
    </row>
    <row r="64" collapsed="1" ht="15.75" customFormat="1" customHeight="1" s="148">
      <c r="A64" s="197" t="n"/>
      <c r="B64" s="197" t="inlineStr">
        <is>
          <t>Прочее оборудование</t>
        </is>
      </c>
      <c r="C64" s="207" t="n"/>
      <c r="D64" s="207" t="n"/>
      <c r="E64" s="207" t="n"/>
      <c r="F64" s="207" t="n"/>
      <c r="G64" s="207" t="n"/>
      <c r="H64" s="207" t="n"/>
      <c r="I64" s="207" t="n"/>
      <c r="J64" s="208" t="n"/>
    </row>
    <row r="65" hidden="1" outlineLevel="1" ht="15.75" customFormat="1" customHeight="1" s="148">
      <c r="A65" s="197" t="n"/>
      <c r="B65" s="197" t="n"/>
      <c r="C65" s="197" t="inlineStr">
        <is>
          <t>Итого прочее оборудование</t>
        </is>
      </c>
      <c r="D65" s="197" t="n"/>
      <c r="E65" s="197" t="n"/>
      <c r="F65" s="199" t="n"/>
      <c r="G65" s="199" t="n">
        <v>0</v>
      </c>
      <c r="H65" s="197" t="n">
        <v>0</v>
      </c>
      <c r="I65" s="199" t="n"/>
      <c r="J65" s="199" t="n">
        <v>0</v>
      </c>
    </row>
    <row r="66" hidden="1" outlineLevel="1" ht="15.75" customFormat="1" customHeight="1" s="148">
      <c r="A66" s="197" t="n"/>
      <c r="B66" s="197" t="n"/>
      <c r="C66" s="195" t="inlineStr">
        <is>
          <t>Итого по разделу «Оборудование»</t>
        </is>
      </c>
      <c r="D66" s="197" t="n"/>
      <c r="E66" s="197" t="n"/>
      <c r="F66" s="199" t="n"/>
      <c r="G66" s="199" t="n">
        <v>0</v>
      </c>
      <c r="H66" s="197" t="n">
        <v>0</v>
      </c>
      <c r="I66" s="199" t="n"/>
      <c r="J66" s="199" t="n">
        <v>0</v>
      </c>
    </row>
    <row r="67" hidden="1" outlineLevel="1" ht="15.75" customFormat="1" customHeight="1" s="148">
      <c r="A67" s="197" t="n"/>
      <c r="B67" s="197" t="n"/>
      <c r="C67" s="197" t="inlineStr">
        <is>
          <t>в том числе технологическое оборудование</t>
        </is>
      </c>
      <c r="D67" s="197" t="n"/>
      <c r="E67" s="197" t="n"/>
      <c r="F67" s="199" t="n"/>
      <c r="G67" s="199" t="n">
        <v>0</v>
      </c>
      <c r="H67" s="197" t="n"/>
      <c r="I67" s="199" t="n"/>
      <c r="J67" s="199" t="n">
        <v>0</v>
      </c>
    </row>
    <row r="68" collapsed="1" ht="15.75" customFormat="1" customHeight="1" s="148">
      <c r="A68" s="185" t="n"/>
      <c r="B68" s="184" t="inlineStr">
        <is>
          <t>Материалы</t>
        </is>
      </c>
      <c r="C68" s="207" t="n"/>
      <c r="D68" s="207" t="n"/>
      <c r="E68" s="207" t="n"/>
      <c r="F68" s="207" t="n"/>
      <c r="G68" s="207" t="n"/>
      <c r="H68" s="208" t="n"/>
      <c r="I68" s="189" t="n"/>
      <c r="J68" s="189" t="n"/>
    </row>
    <row r="69" ht="15.75" customFormat="1" customHeight="1" s="148">
      <c r="A69" s="185" t="n"/>
      <c r="B69" s="185" t="inlineStr">
        <is>
          <t>Основные Материалы</t>
        </is>
      </c>
      <c r="C69" s="207" t="n"/>
      <c r="D69" s="207" t="n"/>
      <c r="E69" s="207" t="n"/>
      <c r="F69" s="207" t="n"/>
      <c r="G69" s="207" t="n"/>
      <c r="H69" s="208" t="n"/>
      <c r="I69" s="189" t="n"/>
      <c r="J69" s="189" t="n"/>
    </row>
    <row r="70" ht="31.7" customFormat="1" customHeight="1" s="148">
      <c r="A70" s="185" t="n">
        <v>42</v>
      </c>
      <c r="B70" s="198" t="inlineStr">
        <is>
          <t>08.1.06.01-0001</t>
        </is>
      </c>
      <c r="C70" s="200" t="inlineStr">
        <is>
          <t>Ворота раздвижные металлические глухие</t>
        </is>
      </c>
      <c r="D70" s="203" t="inlineStr">
        <is>
          <t>т</t>
        </is>
      </c>
      <c r="E70" s="201" t="n">
        <v>9.199999999999999</v>
      </c>
      <c r="F70" s="47" t="n">
        <v>17470.15</v>
      </c>
      <c r="G70" s="47">
        <f>ROUND(E70*F70,2)</f>
        <v/>
      </c>
      <c r="H70" s="42">
        <f>G70/G262</f>
        <v/>
      </c>
      <c r="I70" s="189">
        <f>ROUND(F70*'Прил. 10'!$D$12,2)</f>
        <v/>
      </c>
      <c r="J70" s="189">
        <f>ROUND(E70*I70,2)</f>
        <v/>
      </c>
    </row>
    <row r="71" ht="63" customFormat="1" customHeight="1" s="148">
      <c r="A71" s="185" t="n">
        <v>43</v>
      </c>
      <c r="B71" s="198" t="inlineStr">
        <is>
          <t>Прайс СД ОП</t>
        </is>
      </c>
      <c r="C71" s="200" t="inlineStr">
        <is>
          <t xml:space="preserve">Гаражные ворота фирмы "DOORHAN"  C ВЕРТИКАЛЬНЫМ ПОДЪЕМОМ  4000*4600(Н) 
</t>
        </is>
      </c>
      <c r="D71" s="203" t="inlineStr">
        <is>
          <t>шт.</t>
        </is>
      </c>
      <c r="E71" s="201" t="n">
        <v>4</v>
      </c>
      <c r="F71" s="212" t="n">
        <v>36425.101359517</v>
      </c>
      <c r="G71" s="202">
        <f>ROUND(E71*F71,2)</f>
        <v/>
      </c>
      <c r="H71" s="42">
        <f>G71/G262</f>
        <v/>
      </c>
      <c r="I71" s="189">
        <f>ROUND(F71*'Прил. 10'!$D$12,2)</f>
        <v/>
      </c>
      <c r="J71" s="189">
        <f>ROUND(E71*I71,2)</f>
        <v/>
      </c>
    </row>
    <row r="72" ht="47.25" customFormat="1" customHeight="1" s="148">
      <c r="A72" s="185" t="n">
        <v>44</v>
      </c>
      <c r="B72" s="198" t="inlineStr">
        <is>
          <t>12.1.02.10-0096</t>
        </is>
      </c>
      <c r="C72" s="200" t="inlineStr">
        <is>
          <t>Мембрана однослойная ветрозащитная гидроизоляционная Tyvek Housewrap</t>
        </is>
      </c>
      <c r="D72" s="203" t="inlineStr">
        <is>
          <t>10 м2</t>
        </is>
      </c>
      <c r="E72" s="201" t="n">
        <v>463.45</v>
      </c>
      <c r="F72" s="47" t="n">
        <v>253</v>
      </c>
      <c r="G72" s="47">
        <f>ROUND(E72*F72,2)</f>
        <v/>
      </c>
      <c r="H72" s="42">
        <f>G72/G262</f>
        <v/>
      </c>
      <c r="I72" s="189">
        <f>ROUND(F72*'Прил. 10'!$D$12,2)</f>
        <v/>
      </c>
      <c r="J72" s="189">
        <f>ROUND(E72*I72,2)</f>
        <v/>
      </c>
    </row>
    <row r="73" ht="15.75" customFormat="1" customHeight="1" s="148">
      <c r="A73" s="185" t="n">
        <v>45</v>
      </c>
      <c r="B73" s="198" t="inlineStr">
        <is>
          <t>14.2.02.11-0025</t>
        </is>
      </c>
      <c r="C73" s="200" t="inlineStr">
        <is>
          <t>Состав огнезащитный: FIRETEX M90</t>
        </is>
      </c>
      <c r="D73" s="203" t="inlineStr">
        <is>
          <t>кг</t>
        </is>
      </c>
      <c r="E73" s="201" t="n">
        <v>264.22</v>
      </c>
      <c r="F73" s="47" t="n">
        <v>442.41</v>
      </c>
      <c r="G73" s="47">
        <f>ROUND(E73*F73,2)</f>
        <v/>
      </c>
      <c r="H73" s="42">
        <f>G73/G262</f>
        <v/>
      </c>
      <c r="I73" s="189">
        <f>ROUND(F73*'Прил. 10'!$D$12,2)</f>
        <v/>
      </c>
      <c r="J73" s="189">
        <f>ROUND(E73*I73,2)</f>
        <v/>
      </c>
    </row>
    <row r="74" ht="63" customFormat="1" customHeight="1" s="148">
      <c r="A74" s="185" t="n">
        <v>46</v>
      </c>
      <c r="B74" s="198" t="inlineStr">
        <is>
          <t>07.2.07.12-0016</t>
        </is>
      </c>
      <c r="C74" s="200" t="inlineStr">
        <is>
          <t>Элементы конструктивные зданий и сооружений с преобладанием гнутых профилей, средняя масса сборочной единицы 0,5 до 1 т</t>
        </is>
      </c>
      <c r="D74" s="203" t="inlineStr">
        <is>
          <t>т</t>
        </is>
      </c>
      <c r="E74" s="201" t="n">
        <v>9.282</v>
      </c>
      <c r="F74" s="47" t="n">
        <v>8924</v>
      </c>
      <c r="G74" s="47">
        <f>ROUND(E74*F74,2)</f>
        <v/>
      </c>
      <c r="H74" s="42">
        <f>G74/G262</f>
        <v/>
      </c>
      <c r="I74" s="189">
        <f>ROUND(F74*'Прил. 10'!$D$12,2)</f>
        <v/>
      </c>
      <c r="J74" s="189">
        <f>ROUND(E74*I74,2)</f>
        <v/>
      </c>
    </row>
    <row r="75" ht="31.7" customFormat="1" customHeight="1" s="148">
      <c r="A75" s="185" t="n">
        <v>47</v>
      </c>
      <c r="B75" s="198" t="inlineStr">
        <is>
          <t>06.1.01.05-0038</t>
        </is>
      </c>
      <c r="C75" s="200" t="inlineStr">
        <is>
          <t>Кирпич керамический одинарный, размер 250х120х65 мм, марка 175</t>
        </is>
      </c>
      <c r="D75" s="203" t="inlineStr">
        <is>
          <t>1000 шт</t>
        </is>
      </c>
      <c r="E75" s="201" t="n">
        <v>30.8108</v>
      </c>
      <c r="F75" s="47" t="n">
        <v>2056.6</v>
      </c>
      <c r="G75" s="47">
        <f>ROUND(E75*F75,2)</f>
        <v/>
      </c>
      <c r="H75" s="42">
        <f>G75/G262</f>
        <v/>
      </c>
      <c r="I75" s="189">
        <f>ROUND(F75*'Прил. 10'!$D$12,2)</f>
        <v/>
      </c>
      <c r="J75" s="189">
        <f>ROUND(E75*I75,2)</f>
        <v/>
      </c>
    </row>
    <row r="76" ht="31.7" customFormat="1" customHeight="1" s="148">
      <c r="A76" s="185" t="n">
        <v>48</v>
      </c>
      <c r="B76" s="198" t="inlineStr">
        <is>
          <t>14.2.06.08-0001</t>
        </is>
      </c>
      <c r="C76" s="200" t="inlineStr">
        <is>
          <t>Пропитка упрочняющая для бетона "Ашфорд Формула"</t>
        </is>
      </c>
      <c r="D76" s="203" t="inlineStr">
        <is>
          <t>л</t>
        </is>
      </c>
      <c r="E76" s="201" t="n">
        <v>466.68</v>
      </c>
      <c r="F76" s="47" t="n">
        <v>110.1</v>
      </c>
      <c r="G76" s="47">
        <f>ROUND(E76*F76,2)</f>
        <v/>
      </c>
      <c r="H76" s="42">
        <f>G76/G262</f>
        <v/>
      </c>
      <c r="I76" s="189">
        <f>ROUND(F76*'Прил. 10'!$D$12,2)</f>
        <v/>
      </c>
      <c r="J76" s="189">
        <f>ROUND(E76*I76,2)</f>
        <v/>
      </c>
    </row>
    <row r="77" ht="63" customFormat="1" customHeight="1" s="148">
      <c r="A77" s="185" t="n">
        <v>49</v>
      </c>
      <c r="B77" s="198" t="inlineStr">
        <is>
          <t>01.7.07.14-0056</t>
        </is>
      </c>
      <c r="C77" s="200" t="inlineStr">
        <is>
          <t>Прокладки уплотнительные пенополиуретановые открытопористые для металлочерепицы 1800х50х50 мм</t>
        </is>
      </c>
      <c r="D77" s="203" t="inlineStr">
        <is>
          <t>м</t>
        </is>
      </c>
      <c r="E77" s="201" t="n">
        <v>1931.6</v>
      </c>
      <c r="F77" s="47" t="n">
        <v>25</v>
      </c>
      <c r="G77" s="47">
        <f>ROUND(E77*F77,2)</f>
        <v/>
      </c>
      <c r="H77" s="42">
        <f>G77/G262</f>
        <v/>
      </c>
      <c r="I77" s="189">
        <f>ROUND(F77*'Прил. 10'!$D$12,2)</f>
        <v/>
      </c>
      <c r="J77" s="189">
        <f>ROUND(E77*I77,2)</f>
        <v/>
      </c>
    </row>
    <row r="78" ht="31.7" customFormat="1" customHeight="1" s="148">
      <c r="A78" s="185" t="n">
        <v>50</v>
      </c>
      <c r="B78" s="198" t="inlineStr">
        <is>
          <t>08.3.09.01-0025</t>
        </is>
      </c>
      <c r="C78" s="200" t="inlineStr">
        <is>
          <t>Профилированный лист оцинкованный НС44-1000-0,8</t>
        </is>
      </c>
      <c r="D78" s="203" t="inlineStr">
        <is>
          <t>т</t>
        </is>
      </c>
      <c r="E78" s="201" t="n">
        <v>4.63795</v>
      </c>
      <c r="F78" s="47" t="n">
        <v>10187.79</v>
      </c>
      <c r="G78" s="47">
        <f>ROUND(E78*F78,2)</f>
        <v/>
      </c>
      <c r="H78" s="42">
        <f>G78/G262</f>
        <v/>
      </c>
      <c r="I78" s="189">
        <f>ROUND(F78*'Прил. 10'!$D$12,2)</f>
        <v/>
      </c>
      <c r="J78" s="189">
        <f>ROUND(E78*I78,2)</f>
        <v/>
      </c>
    </row>
    <row r="79" ht="31.7" customFormat="1" customHeight="1" s="148">
      <c r="A79" s="185" t="n">
        <v>51</v>
      </c>
      <c r="B79" s="198" t="inlineStr">
        <is>
          <t>04.1.02.05-0007</t>
        </is>
      </c>
      <c r="C79" s="200" t="inlineStr">
        <is>
          <t>Смеси бетонные тяжелого бетона (БСТ), класс В20 (М250)</t>
        </is>
      </c>
      <c r="D79" s="203" t="inlineStr">
        <is>
          <t>м3</t>
        </is>
      </c>
      <c r="E79" s="201" t="n">
        <v>70.6002</v>
      </c>
      <c r="F79" s="47" t="n">
        <v>665</v>
      </c>
      <c r="G79" s="47">
        <f>ROUND(E79*F79,2)</f>
        <v/>
      </c>
      <c r="H79" s="42">
        <f>G79/G262</f>
        <v/>
      </c>
      <c r="I79" s="189">
        <f>ROUND(F79*'Прил. 10'!$D$12,2)</f>
        <v/>
      </c>
      <c r="J79" s="189">
        <f>ROUND(E79*I79,2)</f>
        <v/>
      </c>
    </row>
    <row r="80" ht="47.25" customFormat="1" customHeight="1" s="148">
      <c r="A80" s="185" t="n">
        <v>52</v>
      </c>
      <c r="B80" s="198" t="inlineStr">
        <is>
          <t>08.3.09.01-0016</t>
        </is>
      </c>
      <c r="C80" s="200" t="inlineStr">
        <is>
          <t>Профилированный лист оцинкованный Н114-750-0,8 (МП СПН-100х595)</t>
        </is>
      </c>
      <c r="D80" s="203" t="inlineStr">
        <is>
          <t>т</t>
        </is>
      </c>
      <c r="E80" s="201" t="n">
        <v>4.0703</v>
      </c>
      <c r="F80" s="47" t="n">
        <v>10188.22</v>
      </c>
      <c r="G80" s="47">
        <f>ROUND(E80*F80,2)</f>
        <v/>
      </c>
      <c r="H80" s="42">
        <f>G80/G262</f>
        <v/>
      </c>
      <c r="I80" s="189">
        <f>ROUND(F80*'Прил. 10'!$D$12,2)</f>
        <v/>
      </c>
      <c r="J80" s="189">
        <f>ROUND(E80*I80,2)</f>
        <v/>
      </c>
    </row>
    <row r="81" ht="31.7" customFormat="1" customHeight="1" s="148">
      <c r="A81" s="185" t="n">
        <v>53</v>
      </c>
      <c r="B81" s="198" t="inlineStr">
        <is>
          <t>12.2.05.10-0005</t>
        </is>
      </c>
      <c r="C81" s="200" t="inlineStr">
        <is>
          <t>Плиты минераловатные "Руф Баттс С" ROCKWOOL</t>
        </is>
      </c>
      <c r="D81" s="203" t="inlineStr">
        <is>
          <t>м3</t>
        </is>
      </c>
      <c r="E81" s="201" t="n">
        <v>41.11</v>
      </c>
      <c r="F81" s="47" t="n">
        <v>906.98</v>
      </c>
      <c r="G81" s="47">
        <f>ROUND(E81*F81,2)</f>
        <v/>
      </c>
      <c r="H81" s="42">
        <f>G81/G262</f>
        <v/>
      </c>
      <c r="I81" s="189">
        <f>ROUND(F81*'Прил. 10'!$D$12,2)</f>
        <v/>
      </c>
      <c r="J81" s="189">
        <f>ROUND(E81*I81,2)</f>
        <v/>
      </c>
    </row>
    <row r="82" ht="78.75" customFormat="1" customHeight="1" s="148">
      <c r="A82" s="185" t="n">
        <v>54</v>
      </c>
      <c r="B82" s="198" t="inlineStr">
        <is>
          <t>08.1.02.23-0011</t>
        </is>
      </c>
      <c r="C82" s="200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82" s="203" t="inlineStr">
        <is>
          <t>м2</t>
        </is>
      </c>
      <c r="E82" s="201" t="n">
        <v>424.21</v>
      </c>
      <c r="F82" s="47" t="n">
        <v>60.56</v>
      </c>
      <c r="G82" s="47">
        <f>ROUND(E82*F82,2)</f>
        <v/>
      </c>
      <c r="H82" s="42">
        <f>G82/G262</f>
        <v/>
      </c>
      <c r="I82" s="189">
        <f>ROUND(F82*'Прил. 10'!$D$12,2)</f>
        <v/>
      </c>
      <c r="J82" s="189">
        <f>ROUND(E82*I82,2)</f>
        <v/>
      </c>
    </row>
    <row r="83" ht="31.7" customFormat="1" customHeight="1" s="148">
      <c r="A83" s="185" t="n">
        <v>55</v>
      </c>
      <c r="B83" s="198" t="inlineStr">
        <is>
          <t>04.1.02.05-0008</t>
        </is>
      </c>
      <c r="C83" s="200" t="inlineStr">
        <is>
          <t>Смеси бетонные тяжелого бетона (БСТ), класс В22,5 (М300)</t>
        </is>
      </c>
      <c r="D83" s="203" t="inlineStr">
        <is>
          <t>м3</t>
        </is>
      </c>
      <c r="E83" s="201" t="n">
        <v>34.1088</v>
      </c>
      <c r="F83" s="47" t="n">
        <v>700</v>
      </c>
      <c r="G83" s="47">
        <f>ROUND(E83*F83,2)</f>
        <v/>
      </c>
      <c r="H83" s="42">
        <f>G83/G262</f>
        <v/>
      </c>
      <c r="I83" s="189">
        <f>ROUND(F83*'Прил. 10'!$D$12,2)</f>
        <v/>
      </c>
      <c r="J83" s="189">
        <f>ROUND(E83*I83,2)</f>
        <v/>
      </c>
    </row>
    <row r="84" ht="31.7" customFormat="1" customHeight="1" s="148">
      <c r="A84" s="185" t="n">
        <v>56</v>
      </c>
      <c r="B84" s="198" t="inlineStr">
        <is>
          <t>07.2.03.06-0081</t>
        </is>
      </c>
      <c r="C84" s="200" t="inlineStr">
        <is>
          <t>Прогоны дополнительные и кровельные из прокатных профилей</t>
        </is>
      </c>
      <c r="D84" s="203" t="inlineStr">
        <is>
          <t>т</t>
        </is>
      </c>
      <c r="E84" s="201" t="n">
        <v>3.068</v>
      </c>
      <c r="F84" s="47" t="n">
        <v>7500</v>
      </c>
      <c r="G84" s="47">
        <f>ROUND(E84*F84,2)</f>
        <v/>
      </c>
      <c r="H84" s="42">
        <f>G84/G262</f>
        <v/>
      </c>
      <c r="I84" s="189">
        <f>ROUND(F84*'Прил. 10'!$D$12,2)</f>
        <v/>
      </c>
      <c r="J84" s="189">
        <f>ROUND(E84*I84,2)</f>
        <v/>
      </c>
    </row>
    <row r="85" ht="15.75" customFormat="1" customHeight="1" s="148">
      <c r="A85" s="185" t="n">
        <v>57</v>
      </c>
      <c r="B85" s="198" t="inlineStr">
        <is>
          <t>02.2.05.04-0031</t>
        </is>
      </c>
      <c r="C85" s="200" t="inlineStr">
        <is>
          <t>Щебень гравийный, фракция 5-20 мм</t>
        </is>
      </c>
      <c r="D85" s="203" t="inlineStr">
        <is>
          <t>м3</t>
        </is>
      </c>
      <c r="E85" s="201" t="n">
        <v>121.968</v>
      </c>
      <c r="F85" s="47" t="n">
        <v>183.7</v>
      </c>
      <c r="G85" s="47">
        <f>ROUND(E85*F85,2)</f>
        <v/>
      </c>
      <c r="H85" s="42">
        <f>G85/G262</f>
        <v/>
      </c>
      <c r="I85" s="189">
        <f>ROUND(F85*'Прил. 10'!$D$12,2)</f>
        <v/>
      </c>
      <c r="J85" s="189">
        <f>ROUND(E85*I85,2)</f>
        <v/>
      </c>
    </row>
    <row r="86" ht="63" customFormat="1" customHeight="1" s="148">
      <c r="A86" s="185" t="n">
        <v>58</v>
      </c>
      <c r="B86" s="198" t="inlineStr">
        <is>
          <t>08.1.02.03-0041</t>
        </is>
      </c>
      <c r="C86" s="200" t="inlineStr">
        <is>
          <t>Кронштейн выравнивающий стальной оцинкованный, высота профиля 200 мм, толщина металла 1,2 мм</t>
        </is>
      </c>
      <c r="D86" s="203" t="inlineStr">
        <is>
          <t>шт</t>
        </is>
      </c>
      <c r="E86" s="201" t="n">
        <v>1258.25</v>
      </c>
      <c r="F86" s="47" t="n">
        <v>17.32</v>
      </c>
      <c r="G86" s="47">
        <f>ROUND(E86*F86,2)</f>
        <v/>
      </c>
      <c r="H86" s="42">
        <f>G86/G262</f>
        <v/>
      </c>
      <c r="I86" s="189">
        <f>ROUND(F86*'Прил. 10'!$D$12,2)</f>
        <v/>
      </c>
      <c r="J86" s="189">
        <f>ROUND(E86*I86,2)</f>
        <v/>
      </c>
    </row>
    <row r="87" ht="63" customFormat="1" customHeight="1" s="148">
      <c r="A87" s="185" t="n">
        <v>59</v>
      </c>
      <c r="B87" s="198" t="inlineStr">
        <is>
          <t>06.2.01.02-0012</t>
        </is>
      </c>
      <c r="C87" s="200" t="inlineStr">
        <is>
          <t>Плитка керамическая глазурованная для внутренней облицовки стен гладкая, цветная однотонная без завала</t>
        </is>
      </c>
      <c r="D87" s="203" t="inlineStr">
        <is>
          <t>м2</t>
        </is>
      </c>
      <c r="E87" s="201" t="n">
        <v>195.1</v>
      </c>
      <c r="F87" s="47" t="n">
        <v>108.12</v>
      </c>
      <c r="G87" s="47">
        <f>ROUND(E87*F87,2)</f>
        <v/>
      </c>
      <c r="H87" s="42">
        <f>G87/G262</f>
        <v/>
      </c>
      <c r="I87" s="189">
        <f>ROUND(F87*'Прил. 10'!$D$12,2)</f>
        <v/>
      </c>
      <c r="J87" s="189">
        <f>ROUND(E87*I87,2)</f>
        <v/>
      </c>
    </row>
    <row r="88" ht="31.7" customFormat="1" customHeight="1" s="148">
      <c r="A88" s="185" t="n">
        <v>60</v>
      </c>
      <c r="B88" s="198" t="inlineStr">
        <is>
          <t>04.1.02.05-0011</t>
        </is>
      </c>
      <c r="C88" s="200" t="inlineStr">
        <is>
          <t>Смеси бетонные тяжелого бетона (БСТ), класс В30 (М400)</t>
        </is>
      </c>
      <c r="D88" s="203" t="inlineStr">
        <is>
          <t>м3</t>
        </is>
      </c>
      <c r="E88" s="201" t="n">
        <v>25.4184</v>
      </c>
      <c r="F88" s="47" t="n">
        <v>790</v>
      </c>
      <c r="G88" s="47">
        <f>ROUND(E88*F88,2)</f>
        <v/>
      </c>
      <c r="H88" s="42">
        <f>G88/G262</f>
        <v/>
      </c>
      <c r="I88" s="189">
        <f>ROUND(F88*'Прил. 10'!$D$12,2)</f>
        <v/>
      </c>
      <c r="J88" s="189">
        <f>ROUND(E88*I88,2)</f>
        <v/>
      </c>
    </row>
    <row r="89" ht="31.7" customFormat="1" customHeight="1" s="148">
      <c r="A89" s="185" t="n">
        <v>61</v>
      </c>
      <c r="B89" s="198" t="inlineStr">
        <is>
          <t>04.2.02.01-0012</t>
        </is>
      </c>
      <c r="C89" s="200" t="inlineStr">
        <is>
          <t>Асфальт литой: для покрытий тротуаров тип I (жесткий)</t>
        </is>
      </c>
      <c r="D89" s="203" t="inlineStr">
        <is>
          <t>т</t>
        </is>
      </c>
      <c r="E89" s="201" t="n">
        <v>61.4574</v>
      </c>
      <c r="F89" s="47" t="n">
        <v>301.47</v>
      </c>
      <c r="G89" s="47">
        <f>ROUND(E89*F89,2)</f>
        <v/>
      </c>
      <c r="H89" s="42">
        <f>G89/G262</f>
        <v/>
      </c>
      <c r="I89" s="189">
        <f>ROUND(F89*'Прил. 10'!$D$12,2)</f>
        <v/>
      </c>
      <c r="J89" s="189">
        <f>ROUND(E89*I89,2)</f>
        <v/>
      </c>
    </row>
    <row r="90" ht="78.75" customFormat="1" customHeight="1" s="148">
      <c r="A90" s="185" t="n">
        <v>62</v>
      </c>
      <c r="B90" s="198" t="inlineStr">
        <is>
          <t>11.3.02.01-0019</t>
        </is>
      </c>
      <c r="C90" s="200" t="inlineStr">
        <is>
          <t>Блок оконный из ПВХ профиля двустворчатый, с глухой и поворотно-откидной створкой, двухкамерным стеклопакетом (32 мм), площадью до 3,5 м2</t>
        </is>
      </c>
      <c r="D90" s="203" t="inlineStr">
        <is>
          <t>м2</t>
        </is>
      </c>
      <c r="E90" s="201" t="n">
        <v>6.7</v>
      </c>
      <c r="F90" s="47" t="n">
        <v>2554.73</v>
      </c>
      <c r="G90" s="47">
        <f>ROUND(E90*F90,2)</f>
        <v/>
      </c>
      <c r="H90" s="42">
        <f>G90/G262</f>
        <v/>
      </c>
      <c r="I90" s="189">
        <f>ROUND(F90*'Прил. 10'!$D$12,2)</f>
        <v/>
      </c>
      <c r="J90" s="189">
        <f>ROUND(E90*I90,2)</f>
        <v/>
      </c>
    </row>
    <row r="91" ht="31.7" customFormat="1" customHeight="1" s="148">
      <c r="A91" s="185" t="n">
        <v>63</v>
      </c>
      <c r="B91" s="198" t="inlineStr">
        <is>
          <t>06.1.01.05-0036</t>
        </is>
      </c>
      <c r="C91" s="200" t="inlineStr">
        <is>
          <t>Кирпич керамический одинарный, размер 250х120х65 мм, марка 125</t>
        </is>
      </c>
      <c r="D91" s="203" t="inlineStr">
        <is>
          <t>1000 шт</t>
        </is>
      </c>
      <c r="E91" s="201" t="n">
        <v>7.91</v>
      </c>
      <c r="F91" s="47" t="n">
        <v>1863.37</v>
      </c>
      <c r="G91" s="47">
        <f>ROUND(E91*F91,2)</f>
        <v/>
      </c>
      <c r="H91" s="42">
        <f>G91/G262</f>
        <v/>
      </c>
      <c r="I91" s="189">
        <f>ROUND(F91*'Прил. 10'!$D$12,2)</f>
        <v/>
      </c>
      <c r="J91" s="189">
        <f>ROUND(E91*I91,2)</f>
        <v/>
      </c>
    </row>
    <row r="92" ht="31.7" customFormat="1" customHeight="1" s="148">
      <c r="A92" s="185" t="n">
        <v>64</v>
      </c>
      <c r="B92" s="198" t="inlineStr">
        <is>
          <t>12.2.05.10-0009</t>
        </is>
      </c>
      <c r="C92" s="200" t="inlineStr">
        <is>
          <t>Плиты минераловатные "Тех Баттс 100" ROCKWOOL</t>
        </is>
      </c>
      <c r="D92" s="203" t="inlineStr">
        <is>
          <t>м3</t>
        </is>
      </c>
      <c r="E92" s="201" t="n">
        <v>18.8271</v>
      </c>
      <c r="F92" s="47" t="n">
        <v>748.62</v>
      </c>
      <c r="G92" s="47">
        <f>ROUND(E92*F92,2)</f>
        <v/>
      </c>
      <c r="H92" s="42">
        <f>G92/G262</f>
        <v/>
      </c>
      <c r="I92" s="189">
        <f>ROUND(F92*'Прил. 10'!$D$12,2)</f>
        <v/>
      </c>
      <c r="J92" s="189">
        <f>ROUND(E92*I92,2)</f>
        <v/>
      </c>
    </row>
    <row r="93" ht="31.7" customFormat="1" customHeight="1" s="148">
      <c r="A93" s="185" t="n">
        <v>65</v>
      </c>
      <c r="B93" s="198" t="inlineStr">
        <is>
          <t>04.3.01.09-0014</t>
        </is>
      </c>
      <c r="C93" s="200" t="inlineStr">
        <is>
          <t>Раствор готовый кладочный, цементный, М100</t>
        </is>
      </c>
      <c r="D93" s="203" t="inlineStr">
        <is>
          <t>м3</t>
        </is>
      </c>
      <c r="E93" s="201" t="n">
        <v>24.01439</v>
      </c>
      <c r="F93" s="47" t="n">
        <v>519.8</v>
      </c>
      <c r="G93" s="47">
        <f>ROUND(E93*F93,2)</f>
        <v/>
      </c>
      <c r="H93" s="42">
        <f>G93/G262</f>
        <v/>
      </c>
      <c r="I93" s="189">
        <f>ROUND(F93*'Прил. 10'!$D$12,2)</f>
        <v/>
      </c>
      <c r="J93" s="189">
        <f>ROUND(E93*I93,2)</f>
        <v/>
      </c>
    </row>
    <row r="94" ht="47.25" customFormat="1" customHeight="1" s="148">
      <c r="A94" s="185" t="n">
        <v>66</v>
      </c>
      <c r="B94" s="198" t="inlineStr">
        <is>
          <t>04.1.02.05-0031</t>
        </is>
      </c>
      <c r="C94" s="200" t="inlineStr">
        <is>
          <t>Смеси бетонные тяжелого бетона (БСТ), крупность заполнителя 10 мм, класс В30 (М400)</t>
        </is>
      </c>
      <c r="D94" s="203" t="inlineStr">
        <is>
          <t>м3</t>
        </is>
      </c>
      <c r="E94" s="201" t="n">
        <v>13.654</v>
      </c>
      <c r="F94" s="47" t="n">
        <v>900.35</v>
      </c>
      <c r="G94" s="47">
        <f>ROUND(E94*F94,2)</f>
        <v/>
      </c>
      <c r="H94" s="42">
        <f>G94/G262</f>
        <v/>
      </c>
      <c r="I94" s="189">
        <f>ROUND(F94*'Прил. 10'!$D$12,2)</f>
        <v/>
      </c>
      <c r="J94" s="189">
        <f>ROUND(E94*I94,2)</f>
        <v/>
      </c>
    </row>
    <row r="95" ht="31.7" customFormat="1" customHeight="1" s="148">
      <c r="A95" s="185" t="n">
        <v>67</v>
      </c>
      <c r="B95" s="198" t="inlineStr">
        <is>
          <t>04.1.02.05-0006</t>
        </is>
      </c>
      <c r="C95" s="200" t="inlineStr">
        <is>
          <t>Смеси бетонные тяжелого бетона (БСТ), класс В15 (М200)</t>
        </is>
      </c>
      <c r="D95" s="203" t="inlineStr">
        <is>
          <t>м3</t>
        </is>
      </c>
      <c r="E95" s="201" t="n">
        <v>19.3225</v>
      </c>
      <c r="F95" s="47" t="n">
        <v>592.76</v>
      </c>
      <c r="G95" s="47">
        <f>ROUND(E95*F95,2)</f>
        <v/>
      </c>
      <c r="H95" s="42">
        <f>G95/G262</f>
        <v/>
      </c>
      <c r="I95" s="189">
        <f>ROUND(F95*'Прил. 10'!$D$12,2)</f>
        <v/>
      </c>
      <c r="J95" s="189">
        <f>ROUND(E95*I95,2)</f>
        <v/>
      </c>
    </row>
    <row r="96" ht="31.7" customFormat="1" customHeight="1" s="148">
      <c r="A96" s="185" t="n">
        <v>68</v>
      </c>
      <c r="B96" s="198" t="inlineStr">
        <is>
          <t>04.1.02.05-0010</t>
        </is>
      </c>
      <c r="C96" s="200" t="inlineStr">
        <is>
          <t>Смеси бетонные тяжелого бетона (БСТ), класс В27,5 (М350)</t>
        </is>
      </c>
      <c r="D96" s="203" t="inlineStr">
        <is>
          <t>м3</t>
        </is>
      </c>
      <c r="E96" s="201" t="n">
        <v>15.53965</v>
      </c>
      <c r="F96" s="47" t="n">
        <v>730</v>
      </c>
      <c r="G96" s="47">
        <f>ROUND(E96*F96,2)</f>
        <v/>
      </c>
      <c r="H96" s="42">
        <f>G96/G262</f>
        <v/>
      </c>
      <c r="I96" s="189">
        <f>ROUND(F96*'Прил. 10'!$D$12,2)</f>
        <v/>
      </c>
      <c r="J96" s="189">
        <f>ROUND(E96*I96,2)</f>
        <v/>
      </c>
    </row>
    <row r="97" ht="47.25" customFormat="1" customHeight="1" s="148">
      <c r="A97" s="185" t="n">
        <v>69</v>
      </c>
      <c r="B97" s="198" t="inlineStr">
        <is>
          <t>12.1.01.03-0033</t>
        </is>
      </c>
      <c r="C97" s="200" t="inlineStr">
        <is>
          <t>Пленка диффузионная гидроизоляционная, максимальная сила растяжения 165/140 Н/50 мм</t>
        </is>
      </c>
      <c r="D97" s="203" t="inlineStr">
        <is>
          <t>м2</t>
        </is>
      </c>
      <c r="E97" s="201" t="n">
        <v>406.235</v>
      </c>
      <c r="F97" s="47" t="n">
        <v>25.3</v>
      </c>
      <c r="G97" s="47">
        <f>ROUND(E97*F97,2)</f>
        <v/>
      </c>
      <c r="H97" s="42">
        <f>G97/G262</f>
        <v/>
      </c>
      <c r="I97" s="189">
        <f>ROUND(F97*'Прил. 10'!$D$12,2)</f>
        <v/>
      </c>
      <c r="J97" s="189">
        <f>ROUND(E97*I97,2)</f>
        <v/>
      </c>
    </row>
    <row r="98" ht="47.25" customFormat="1" customHeight="1" s="148">
      <c r="A98" s="185" t="n">
        <v>70</v>
      </c>
      <c r="B98" s="198" t="inlineStr">
        <is>
          <t>12.1.01.05-0022</t>
        </is>
      </c>
      <c r="C98" s="200" t="inlineStr">
        <is>
          <t>Хомут трубы (на кирпич) металлический для водосточных систем, окрашенный, диаметр 100 мм</t>
        </is>
      </c>
      <c r="D98" s="203" t="inlineStr">
        <is>
          <t>шт</t>
        </is>
      </c>
      <c r="E98" s="201" t="n">
        <v>165</v>
      </c>
      <c r="F98" s="47" t="n">
        <v>57.82</v>
      </c>
      <c r="G98" s="47">
        <f>ROUND(E98*F98,2)</f>
        <v/>
      </c>
      <c r="H98" s="42">
        <f>G98/G262</f>
        <v/>
      </c>
      <c r="I98" s="189">
        <f>ROUND(F98*'Прил. 10'!$D$12,2)</f>
        <v/>
      </c>
      <c r="J98" s="189">
        <f>ROUND(E98*I98,2)</f>
        <v/>
      </c>
    </row>
    <row r="99" ht="15.75" customFormat="1" customHeight="1" s="148">
      <c r="A99" s="185" t="n"/>
      <c r="B99" s="198" t="inlineStr">
        <is>
          <t>Итого основные Материалы</t>
        </is>
      </c>
      <c r="C99" s="207" t="n"/>
      <c r="D99" s="207" t="n"/>
      <c r="E99" s="207" t="n"/>
      <c r="F99" s="208" t="n"/>
      <c r="G99" s="47">
        <f>SUM(G70:G98)</f>
        <v/>
      </c>
      <c r="H99" s="42">
        <f>SUM(H70:H98)</f>
        <v/>
      </c>
      <c r="I99" s="189" t="n"/>
      <c r="J99" s="189">
        <f>SUM(J70:J98)</f>
        <v/>
      </c>
    </row>
    <row r="100" hidden="1" outlineLevel="1" ht="47.25" customFormat="1" customHeight="1" s="148">
      <c r="A100" s="185" t="n">
        <v>71</v>
      </c>
      <c r="B100" s="198" t="inlineStr">
        <is>
          <t>08.4.03.03-0032</t>
        </is>
      </c>
      <c r="C100" s="200" t="inlineStr">
        <is>
          <t>Сталь арматурная, горячекатаная, периодического профиля, класс А-III, диаметр 12 мм</t>
        </is>
      </c>
      <c r="D100" s="203" t="inlineStr">
        <is>
          <t>т</t>
        </is>
      </c>
      <c r="E100" s="201" t="n">
        <v>1.07372</v>
      </c>
      <c r="F100" s="47" t="n">
        <v>7997.23</v>
      </c>
      <c r="G100" s="47">
        <f>ROUND(E100*F100,2)</f>
        <v/>
      </c>
      <c r="H100" s="42">
        <f>G100/G262</f>
        <v/>
      </c>
      <c r="I100" s="189">
        <f>ROUND(F100*'Прил. 10'!$D$12,2)</f>
        <v/>
      </c>
      <c r="J100" s="189">
        <f>ROUND(E100*I100,2)</f>
        <v/>
      </c>
    </row>
    <row r="101" hidden="1" outlineLevel="1" ht="47.25" customFormat="1" customHeight="1" s="148">
      <c r="A101" s="185" t="n">
        <v>72</v>
      </c>
      <c r="B101" s="198" t="inlineStr">
        <is>
          <t>04.1.02.05-0043</t>
        </is>
      </c>
      <c r="C101" s="200" t="inlineStr">
        <is>
          <t>Смеси бетонные тяжелого бетона (БСТ), крупность заполнителя 20 мм, класс В15 (М200)</t>
        </is>
      </c>
      <c r="D101" s="203" t="inlineStr">
        <is>
          <t>м3</t>
        </is>
      </c>
      <c r="E101" s="201" t="n">
        <v>12.55555</v>
      </c>
      <c r="F101" s="47" t="n">
        <v>665</v>
      </c>
      <c r="G101" s="47">
        <f>ROUND(E101*F101,2)</f>
        <v/>
      </c>
      <c r="H101" s="42">
        <f>G101/G262</f>
        <v/>
      </c>
      <c r="I101" s="189">
        <f>ROUND(F101*'Прил. 10'!$D$12,2)</f>
        <v/>
      </c>
      <c r="J101" s="189">
        <f>ROUND(E101*I101,2)</f>
        <v/>
      </c>
    </row>
    <row r="102" hidden="1" outlineLevel="1" ht="31.7" customFormat="1" customHeight="1" s="148">
      <c r="A102" s="185" t="n">
        <v>73</v>
      </c>
      <c r="B102" s="198" t="inlineStr">
        <is>
          <t>01.7.06.03-0021</t>
        </is>
      </c>
      <c r="C102" s="200" t="inlineStr">
        <is>
          <t>Лента полиэтиленовая с липким слоем А50</t>
        </is>
      </c>
      <c r="D102" s="203" t="inlineStr">
        <is>
          <t>10 м</t>
        </is>
      </c>
      <c r="E102" s="201" t="n">
        <v>25.165</v>
      </c>
      <c r="F102" s="47" t="n">
        <v>308.3</v>
      </c>
      <c r="G102" s="47">
        <f>ROUND(E102*F102,2)</f>
        <v/>
      </c>
      <c r="H102" s="42">
        <f>G102/G262</f>
        <v/>
      </c>
      <c r="I102" s="189">
        <f>ROUND(F102*'Прил. 10'!$D$12,2)</f>
        <v/>
      </c>
      <c r="J102" s="189">
        <f>ROUND(E102*I102,2)</f>
        <v/>
      </c>
    </row>
    <row r="103" hidden="1" outlineLevel="1" ht="31.7" customFormat="1" customHeight="1" s="148">
      <c r="A103" s="185" t="n">
        <v>74</v>
      </c>
      <c r="B103" s="198" t="inlineStr">
        <is>
          <t>05.2.03.03-0031</t>
        </is>
      </c>
      <c r="C103" s="200" t="inlineStr">
        <is>
          <t>Камни бортовые БР 100.20.8, бетон В22,5 (М300), объем 0,016 м3</t>
        </is>
      </c>
      <c r="D103" s="203" t="inlineStr">
        <is>
          <t>шт</t>
        </is>
      </c>
      <c r="E103" s="201" t="n">
        <v>328</v>
      </c>
      <c r="F103" s="47" t="n">
        <v>22.36</v>
      </c>
      <c r="G103" s="47">
        <f>ROUND(E103*F103,2)</f>
        <v/>
      </c>
      <c r="H103" s="42">
        <f>G103/G262</f>
        <v/>
      </c>
      <c r="I103" s="189">
        <f>ROUND(F103*'Прил. 10'!$D$12,2)</f>
        <v/>
      </c>
      <c r="J103" s="189">
        <f>ROUND(E103*I103,2)</f>
        <v/>
      </c>
    </row>
    <row r="104" hidden="1" outlineLevel="1" ht="15.75" customFormat="1" customHeight="1" s="148">
      <c r="A104" s="185" t="n">
        <v>75</v>
      </c>
      <c r="B104" s="198" t="inlineStr">
        <is>
          <t>07.2.03.06-0121</t>
        </is>
      </c>
      <c r="C104" s="200" t="inlineStr">
        <is>
          <t>Стойки фахверка</t>
        </is>
      </c>
      <c r="D104" s="203" t="inlineStr">
        <is>
          <t>т</t>
        </is>
      </c>
      <c r="E104" s="201" t="n">
        <v>1.009</v>
      </c>
      <c r="F104" s="47" t="n">
        <v>6435</v>
      </c>
      <c r="G104" s="47">
        <f>ROUND(E104*F104,2)</f>
        <v/>
      </c>
      <c r="H104" s="42">
        <f>G104/G262</f>
        <v/>
      </c>
      <c r="I104" s="189">
        <f>ROUND(F104*'Прил. 10'!$D$12,2)</f>
        <v/>
      </c>
      <c r="J104" s="189">
        <f>ROUND(E104*I104,2)</f>
        <v/>
      </c>
    </row>
    <row r="105" hidden="1" outlineLevel="1" ht="47.25" customFormat="1" customHeight="1" s="148">
      <c r="A105" s="185" t="n">
        <v>76</v>
      </c>
      <c r="B105" s="198" t="inlineStr">
        <is>
          <t>07.2.07.04-0003</t>
        </is>
      </c>
      <c r="C105" s="200" t="inlineStr">
        <is>
          <t>Конструкции стальные индивидуальные решетчатые сварные, масса 0,1-0,5 т</t>
        </is>
      </c>
      <c r="D105" s="203" t="inlineStr">
        <is>
          <t>т</t>
        </is>
      </c>
      <c r="E105" s="201" t="n">
        <v>0.545</v>
      </c>
      <c r="F105" s="47" t="n">
        <v>10990</v>
      </c>
      <c r="G105" s="47">
        <f>ROUND(E105*F105,2)</f>
        <v/>
      </c>
      <c r="H105" s="42">
        <f>G105/G262</f>
        <v/>
      </c>
      <c r="I105" s="189">
        <f>ROUND(F105*'Прил. 10'!$D$12,2)</f>
        <v/>
      </c>
      <c r="J105" s="189">
        <f>ROUND(E105*I105,2)</f>
        <v/>
      </c>
    </row>
    <row r="106" hidden="1" outlineLevel="1" ht="63" customFormat="1" customHeight="1" s="148">
      <c r="A106" s="185" t="n">
        <v>77</v>
      </c>
      <c r="B106" s="198" t="inlineStr">
        <is>
          <t>06.2.02.01-0071</t>
        </is>
      </c>
      <c r="C106" s="200" t="inlineStr">
        <is>
          <t>Плитка керамическая неглазурованная для полов гладкая, одноцветная с красителем квадратная и прямоугольная</t>
        </is>
      </c>
      <c r="D106" s="203" t="inlineStr">
        <is>
          <t>м2</t>
        </is>
      </c>
      <c r="E106" s="201" t="n">
        <v>86.904</v>
      </c>
      <c r="F106" s="47" t="n">
        <v>67.8</v>
      </c>
      <c r="G106" s="47">
        <f>ROUND(E106*F106,2)</f>
        <v/>
      </c>
      <c r="H106" s="42">
        <f>G106/G262</f>
        <v/>
      </c>
      <c r="I106" s="189">
        <f>ROUND(F106*'Прил. 10'!$D$12,2)</f>
        <v/>
      </c>
      <c r="J106" s="189">
        <f>ROUND(E106*I106,2)</f>
        <v/>
      </c>
    </row>
    <row r="107" hidden="1" outlineLevel="1" ht="94.7" customFormat="1" customHeight="1" s="148">
      <c r="A107" s="185" t="n">
        <v>78</v>
      </c>
      <c r="B107" s="198" t="inlineStr">
        <is>
          <t>11.3.01.05-0011</t>
        </is>
      </c>
      <c r="C107" s="200" t="inlineStr">
        <is>
          <t>Блоки дверные наружные или тамбурные глухие (с заполнением панелями или другими непрозрачными материалами) (ГОСТ 30970-2002)_x000D_
(м2)</t>
        </is>
      </c>
      <c r="D107" s="203" t="inlineStr">
        <is>
          <t>м2</t>
        </is>
      </c>
      <c r="E107" s="201" t="n">
        <v>3.84</v>
      </c>
      <c r="F107" s="47" t="n">
        <v>1486.07</v>
      </c>
      <c r="G107" s="47">
        <f>ROUND(E107*F107,2)</f>
        <v/>
      </c>
      <c r="H107" s="42">
        <f>G107/G262</f>
        <v/>
      </c>
      <c r="I107" s="189">
        <f>ROUND(F107*'Прил. 10'!$D$12,2)</f>
        <v/>
      </c>
      <c r="J107" s="189">
        <f>ROUND(E107*I107,2)</f>
        <v/>
      </c>
    </row>
    <row r="108" hidden="1" outlineLevel="1" ht="31.7" customFormat="1" customHeight="1" s="148">
      <c r="A108" s="185" t="n">
        <v>79</v>
      </c>
      <c r="B108" s="198" t="inlineStr">
        <is>
          <t>14.3.02.01-0223</t>
        </is>
      </c>
      <c r="C108" s="200" t="inlineStr">
        <is>
          <t>Краска водоэмульсионная для внутренних работ ВАК-15</t>
        </is>
      </c>
      <c r="D108" s="203" t="inlineStr">
        <is>
          <t>т</t>
        </is>
      </c>
      <c r="E108" s="201" t="n">
        <v>0.278019</v>
      </c>
      <c r="F108" s="47" t="n">
        <v>19973.67</v>
      </c>
      <c r="G108" s="47">
        <f>ROUND(E108*F108,2)</f>
        <v/>
      </c>
      <c r="H108" s="42">
        <f>G108/G262</f>
        <v/>
      </c>
      <c r="I108" s="189">
        <f>ROUND(F108*'Прил. 10'!$D$12,2)</f>
        <v/>
      </c>
      <c r="J108" s="189">
        <f>ROUND(E108*I108,2)</f>
        <v/>
      </c>
    </row>
    <row r="109" hidden="1" outlineLevel="1" ht="31.7" customFormat="1" customHeight="1" s="148">
      <c r="A109" s="185" t="n">
        <v>80</v>
      </c>
      <c r="B109" s="198" t="inlineStr">
        <is>
          <t>01.6.04.02-0011</t>
        </is>
      </c>
      <c r="C109" s="200" t="inlineStr">
        <is>
          <t>Панели потолочные с комплектующими</t>
        </is>
      </c>
      <c r="D109" s="203" t="inlineStr">
        <is>
          <t>м2</t>
        </is>
      </c>
      <c r="E109" s="201" t="n">
        <v>104.03</v>
      </c>
      <c r="F109" s="47" t="n">
        <v>51.8</v>
      </c>
      <c r="G109" s="47">
        <f>ROUND(E109*F109,2)</f>
        <v/>
      </c>
      <c r="H109" s="42">
        <f>G109/G262</f>
        <v/>
      </c>
      <c r="I109" s="189">
        <f>ROUND(F109*'Прил. 10'!$D$12,2)</f>
        <v/>
      </c>
      <c r="J109" s="189">
        <f>ROUND(E109*I109,2)</f>
        <v/>
      </c>
    </row>
    <row r="110" hidden="1" outlineLevel="1" ht="47.25" customFormat="1" customHeight="1" s="148">
      <c r="A110" s="185" t="n">
        <v>81</v>
      </c>
      <c r="B110" s="198" t="inlineStr">
        <is>
          <t>07.2.05.02-0001</t>
        </is>
      </c>
      <c r="C110" s="200" t="inlineStr">
        <is>
          <t>Изделия фасонные (толщина 0,5 мм) для трехслойных стеновых сэндвич-панелей c покрытием полиэстер</t>
        </is>
      </c>
      <c r="D110" s="203" t="inlineStr">
        <is>
          <t>м2</t>
        </is>
      </c>
      <c r="E110" s="201" t="n">
        <v>36.6</v>
      </c>
      <c r="F110" s="47" t="n">
        <v>138.67</v>
      </c>
      <c r="G110" s="47">
        <f>ROUND(E110*F110,2)</f>
        <v/>
      </c>
      <c r="H110" s="42">
        <f>G110/G262</f>
        <v/>
      </c>
      <c r="I110" s="189">
        <f>ROUND(F110*'Прил. 10'!$D$12,2)</f>
        <v/>
      </c>
      <c r="J110" s="189">
        <f>ROUND(E110*I110,2)</f>
        <v/>
      </c>
    </row>
    <row r="111" hidden="1" outlineLevel="1" ht="78.75" customFormat="1" customHeight="1" s="148">
      <c r="A111" s="185" t="n">
        <v>82</v>
      </c>
      <c r="B111" s="198" t="inlineStr">
        <is>
          <t>07.2.06.03-0116</t>
        </is>
      </c>
      <c r="C111" s="200" t="inlineStr">
        <is>
          <t>Профиль направляющий, стальной, оцинкованный, для монтажа гипсовых перегородок и подвесных потолков, длина 3 м, сечение 75х40х0,6 мм</t>
        </is>
      </c>
      <c r="D111" s="203" t="inlineStr">
        <is>
          <t>м</t>
        </is>
      </c>
      <c r="E111" s="201" t="n">
        <v>719</v>
      </c>
      <c r="F111" s="47" t="n">
        <v>6.91</v>
      </c>
      <c r="G111" s="47">
        <f>ROUND(E111*F111,2)</f>
        <v/>
      </c>
      <c r="H111" s="42">
        <f>G111/G262</f>
        <v/>
      </c>
      <c r="I111" s="189">
        <f>ROUND(F111*'Прил. 10'!$D$12,2)</f>
        <v/>
      </c>
      <c r="J111" s="189">
        <f>ROUND(E111*I111,2)</f>
        <v/>
      </c>
    </row>
    <row r="112" hidden="1" outlineLevel="1" ht="31.7" customFormat="1" customHeight="1" s="148">
      <c r="A112" s="185" t="n">
        <v>83</v>
      </c>
      <c r="B112" s="198" t="inlineStr">
        <is>
          <t>08.4.03.02-0004</t>
        </is>
      </c>
      <c r="C112" s="200" t="inlineStr">
        <is>
          <t>Сталь арматурная, горячекатаная, гладкая, класс А-I, диаметр 12 мм</t>
        </is>
      </c>
      <c r="D112" s="203" t="inlineStr">
        <is>
          <t>т</t>
        </is>
      </c>
      <c r="E112" s="201" t="n">
        <v>0.7378</v>
      </c>
      <c r="F112" s="47" t="n">
        <v>6508.75</v>
      </c>
      <c r="G112" s="47">
        <f>ROUND(E112*F112,2)</f>
        <v/>
      </c>
      <c r="H112" s="42">
        <f>G112/G262</f>
        <v/>
      </c>
      <c r="I112" s="189">
        <f>ROUND(F112*'Прил. 10'!$D$12,2)</f>
        <v/>
      </c>
      <c r="J112" s="189">
        <f>ROUND(E112*I112,2)</f>
        <v/>
      </c>
    </row>
    <row r="113" hidden="1" outlineLevel="1" ht="94.7" customFormat="1" customHeight="1" s="148">
      <c r="A113" s="185" t="n">
        <v>84</v>
      </c>
      <c r="B113" s="198" t="inlineStr">
        <is>
          <t>12.1.01.05-0055</t>
        </is>
      </c>
      <c r="C113" s="200" t="inlineStr">
        <is>
          <t>Ограничитель перелива универсальный металлический для водосточных систем, окрашенный, диаметр до 150 мм, высота 100 мм (Лестница кровельная и переходные мостики)</t>
        </is>
      </c>
      <c r="D113" s="203" t="inlineStr">
        <is>
          <t>шт</t>
        </is>
      </c>
      <c r="E113" s="201" t="n">
        <v>34</v>
      </c>
      <c r="F113" s="47" t="n">
        <v>140.94</v>
      </c>
      <c r="G113" s="47">
        <f>ROUND(E113*F113,2)</f>
        <v/>
      </c>
      <c r="H113" s="42">
        <f>G113/G262</f>
        <v/>
      </c>
      <c r="I113" s="189">
        <f>ROUND(F113*'Прил. 10'!$D$12,2)</f>
        <v/>
      </c>
      <c r="J113" s="189">
        <f>ROUND(E113*I113,2)</f>
        <v/>
      </c>
    </row>
    <row r="114" hidden="1" outlineLevel="1" ht="47.25" customFormat="1" customHeight="1" s="148">
      <c r="A114" s="185" t="n">
        <v>85</v>
      </c>
      <c r="B114" s="198" t="inlineStr">
        <is>
          <t>04.3.01.12-0111</t>
        </is>
      </c>
      <c r="C114" s="200" t="inlineStr">
        <is>
          <t>Раствор готовый отделочный тяжелый, цементно-известковый, состав 1:1:6</t>
        </is>
      </c>
      <c r="D114" s="203" t="inlineStr">
        <is>
          <t>м3</t>
        </is>
      </c>
      <c r="E114" s="201" t="n">
        <v>9.149241</v>
      </c>
      <c r="F114" s="47" t="n">
        <v>517.91</v>
      </c>
      <c r="G114" s="47">
        <f>ROUND(E114*F114,2)</f>
        <v/>
      </c>
      <c r="H114" s="42">
        <f>G114/G262</f>
        <v/>
      </c>
      <c r="I114" s="189">
        <f>ROUND(F114*'Прил. 10'!$D$12,2)</f>
        <v/>
      </c>
      <c r="J114" s="189">
        <f>ROUND(E114*I114,2)</f>
        <v/>
      </c>
    </row>
    <row r="115" hidden="1" outlineLevel="1" ht="31.7" customFormat="1" customHeight="1" s="148">
      <c r="A115" s="185" t="n">
        <v>86</v>
      </c>
      <c r="B115" s="198" t="inlineStr">
        <is>
          <t>07.2.03.06-0111</t>
        </is>
      </c>
      <c r="C115" s="200" t="inlineStr">
        <is>
          <t>Связи по колоннам и стойкам фахверка (диагональные и распорки)</t>
        </is>
      </c>
      <c r="D115" s="203" t="inlineStr">
        <is>
          <t>т</t>
        </is>
      </c>
      <c r="E115" s="201" t="n">
        <v>0.642</v>
      </c>
      <c r="F115" s="47" t="n">
        <v>7007</v>
      </c>
      <c r="G115" s="47">
        <f>ROUND(E115*F115,2)</f>
        <v/>
      </c>
      <c r="H115" s="42">
        <f>G115/G262</f>
        <v/>
      </c>
      <c r="I115" s="189">
        <f>ROUND(F115*'Прил. 10'!$D$12,2)</f>
        <v/>
      </c>
      <c r="J115" s="189">
        <f>ROUND(E115*I115,2)</f>
        <v/>
      </c>
    </row>
    <row r="116" hidden="1" outlineLevel="1" ht="47.25" customFormat="1" customHeight="1" s="148">
      <c r="A116" s="185" t="n">
        <v>87</v>
      </c>
      <c r="B116" s="198" t="inlineStr">
        <is>
          <t>12.1.01.05-0035</t>
        </is>
      </c>
      <c r="C116" s="200" t="inlineStr">
        <is>
          <t>Желоб металлический для водосточных систем, окрашенный, диаметр 125 мм, длина 3000 мм</t>
        </is>
      </c>
      <c r="D116" s="203" t="inlineStr">
        <is>
          <t>шт</t>
        </is>
      </c>
      <c r="E116" s="201" t="n">
        <v>20</v>
      </c>
      <c r="F116" s="47" t="n">
        <v>220.46</v>
      </c>
      <c r="G116" s="47">
        <f>ROUND(E116*F116,2)</f>
        <v/>
      </c>
      <c r="H116" s="42">
        <f>G116/G262</f>
        <v/>
      </c>
      <c r="I116" s="189">
        <f>ROUND(F116*'Прил. 10'!$D$12,2)</f>
        <v/>
      </c>
      <c r="J116" s="189">
        <f>ROUND(E116*I116,2)</f>
        <v/>
      </c>
    </row>
    <row r="117" hidden="1" outlineLevel="1" ht="47.25" customFormat="1" customHeight="1" s="148">
      <c r="A117" s="185" t="n">
        <v>88</v>
      </c>
      <c r="B117" s="198" t="inlineStr">
        <is>
          <t>01.2.01.02-0021</t>
        </is>
      </c>
      <c r="C117" s="200" t="inlineStr">
        <is>
          <t>Битумы нефтяные модифицированные для кровельных мастик БНМ-55/60</t>
        </is>
      </c>
      <c r="D117" s="203" t="inlineStr">
        <is>
          <t>т</t>
        </is>
      </c>
      <c r="E117" s="201" t="n">
        <v>2.3286</v>
      </c>
      <c r="F117" s="47" t="n">
        <v>1596</v>
      </c>
      <c r="G117" s="47">
        <f>ROUND(E117*F117,2)</f>
        <v/>
      </c>
      <c r="H117" s="42">
        <f>G117/G262</f>
        <v/>
      </c>
      <c r="I117" s="189">
        <f>ROUND(F117*'Прил. 10'!$D$12,2)</f>
        <v/>
      </c>
      <c r="J117" s="189">
        <f>ROUND(E117*I117,2)</f>
        <v/>
      </c>
    </row>
    <row r="118" hidden="1" outlineLevel="1" ht="31.7" customFormat="1" customHeight="1" s="148">
      <c r="A118" s="185" t="n">
        <v>89</v>
      </c>
      <c r="B118" s="198" t="inlineStr">
        <is>
          <t>08.1.02.03-0061</t>
        </is>
      </c>
      <c r="C118" s="200" t="inlineStr">
        <is>
          <t>Планка начальная из оцинкованной стали с полимерным покрытием</t>
        </is>
      </c>
      <c r="D118" s="203" t="inlineStr">
        <is>
          <t>м</t>
        </is>
      </c>
      <c r="E118" s="201" t="n">
        <v>150.99</v>
      </c>
      <c r="F118" s="47" t="n">
        <v>23.15</v>
      </c>
      <c r="G118" s="47">
        <f>ROUND(E118*F118,2)</f>
        <v/>
      </c>
      <c r="H118" s="42">
        <f>G118/G262</f>
        <v/>
      </c>
      <c r="I118" s="189">
        <f>ROUND(F118*'Прил. 10'!$D$12,2)</f>
        <v/>
      </c>
      <c r="J118" s="189">
        <f>ROUND(E118*I118,2)</f>
        <v/>
      </c>
    </row>
    <row r="119" hidden="1" outlineLevel="1" ht="31.7" customFormat="1" customHeight="1" s="148">
      <c r="A119" s="185" t="n">
        <v>90</v>
      </c>
      <c r="B119" s="198" t="inlineStr">
        <is>
          <t>07.1.01.03-0021</t>
        </is>
      </c>
      <c r="C119" s="200" t="inlineStr">
        <is>
          <t>Двери стальные утепленные двупольные 2ДСУ 2.02.1</t>
        </is>
      </c>
      <c r="D119" s="203" t="inlineStr">
        <is>
          <t>шт</t>
        </is>
      </c>
      <c r="E119" s="201" t="n">
        <v>1</v>
      </c>
      <c r="F119" s="47" t="n">
        <v>3462.65</v>
      </c>
      <c r="G119" s="47">
        <f>ROUND(E119*F119,2)</f>
        <v/>
      </c>
      <c r="H119" s="42">
        <f>G119/G262</f>
        <v/>
      </c>
      <c r="I119" s="189">
        <f>ROUND(F119*'Прил. 10'!$D$12,2)</f>
        <v/>
      </c>
      <c r="J119" s="189">
        <f>ROUND(E119*I119,2)</f>
        <v/>
      </c>
    </row>
    <row r="120" hidden="1" outlineLevel="1" ht="31.7" customFormat="1" customHeight="1" s="148">
      <c r="A120" s="185" t="n">
        <v>91</v>
      </c>
      <c r="B120" s="198" t="inlineStr">
        <is>
          <t>02.2.01.03-0003</t>
        </is>
      </c>
      <c r="C120" s="200" t="inlineStr">
        <is>
          <t>Гравий керамзитовый М 350, фракция 5-10 мм</t>
        </is>
      </c>
      <c r="D120" s="203" t="inlineStr">
        <is>
          <t>м3</t>
        </is>
      </c>
      <c r="E120" s="201" t="n">
        <v>20.35</v>
      </c>
      <c r="F120" s="47" t="n">
        <v>165</v>
      </c>
      <c r="G120" s="47">
        <f>ROUND(E120*F120,2)</f>
        <v/>
      </c>
      <c r="H120" s="42">
        <f>G120/G262</f>
        <v/>
      </c>
      <c r="I120" s="189">
        <f>ROUND(F120*'Прил. 10'!$D$12,2)</f>
        <v/>
      </c>
      <c r="J120" s="189">
        <f>ROUND(E120*I120,2)</f>
        <v/>
      </c>
    </row>
    <row r="121" hidden="1" outlineLevel="1" ht="31.7" customFormat="1" customHeight="1" s="148">
      <c r="A121" s="185" t="n">
        <v>92</v>
      </c>
      <c r="B121" s="198" t="inlineStr">
        <is>
          <t>01.7.06.03-0022</t>
        </is>
      </c>
      <c r="C121" s="200" t="inlineStr">
        <is>
          <t>Лента полиэтиленовая с липким слоем А50</t>
        </is>
      </c>
      <c r="D121" s="203" t="inlineStr">
        <is>
          <t>кг</t>
        </is>
      </c>
      <c r="E121" s="201" t="n">
        <v>29.91469</v>
      </c>
      <c r="F121" s="47" t="n">
        <v>112</v>
      </c>
      <c r="G121" s="47">
        <f>ROUND(E121*F121,2)</f>
        <v/>
      </c>
      <c r="H121" s="42">
        <f>G121/G262</f>
        <v/>
      </c>
      <c r="I121" s="189">
        <f>ROUND(F121*'Прил. 10'!$D$12,2)</f>
        <v/>
      </c>
      <c r="J121" s="189">
        <f>ROUND(E121*I121,2)</f>
        <v/>
      </c>
    </row>
    <row r="122" hidden="1" outlineLevel="1" ht="31.7" customFormat="1" customHeight="1" s="148">
      <c r="A122" s="185" t="n">
        <v>93</v>
      </c>
      <c r="B122" s="198" t="inlineStr">
        <is>
          <t>01.6.01.02-0008</t>
        </is>
      </c>
      <c r="C122" s="200" t="inlineStr">
        <is>
          <t>Листы гипсокартонные ГКЛВ, толщина 12,5 мм</t>
        </is>
      </c>
      <c r="D122" s="203" t="inlineStr">
        <is>
          <t>м2</t>
        </is>
      </c>
      <c r="E122" s="201" t="n">
        <v>162.392</v>
      </c>
      <c r="F122" s="47" t="n">
        <v>20.47</v>
      </c>
      <c r="G122" s="47">
        <f>ROUND(E122*F122,2)</f>
        <v/>
      </c>
      <c r="H122" s="42">
        <f>G122/G262</f>
        <v/>
      </c>
      <c r="I122" s="189">
        <f>ROUND(F122*'Прил. 10'!$D$12,2)</f>
        <v/>
      </c>
      <c r="J122" s="189">
        <f>ROUND(E122*I122,2)</f>
        <v/>
      </c>
    </row>
    <row r="123" hidden="1" outlineLevel="1" ht="47.25" customFormat="1" customHeight="1" s="148">
      <c r="A123" s="185" t="n">
        <v>94</v>
      </c>
      <c r="B123" s="198" t="inlineStr">
        <is>
          <t>06.2.03.02-0012</t>
        </is>
      </c>
      <c r="C123" s="200" t="inlineStr">
        <is>
          <t>Плитки керамические глазурованные рельефные фасадные и ковры из них многоцветные толщиной: 9 мм</t>
        </is>
      </c>
      <c r="D123" s="203" t="inlineStr">
        <is>
          <t>м2</t>
        </is>
      </c>
      <c r="E123" s="201" t="n">
        <v>28.6</v>
      </c>
      <c r="F123" s="47" t="n">
        <v>110.55</v>
      </c>
      <c r="G123" s="47">
        <f>ROUND(E123*F123,2)</f>
        <v/>
      </c>
      <c r="H123" s="42">
        <f>G123/G262</f>
        <v/>
      </c>
      <c r="I123" s="189">
        <f>ROUND(F123*'Прил. 10'!$D$12,2)</f>
        <v/>
      </c>
      <c r="J123" s="189">
        <f>ROUND(E123*I123,2)</f>
        <v/>
      </c>
    </row>
    <row r="124" hidden="1" outlineLevel="1" ht="47.25" customFormat="1" customHeight="1" s="148">
      <c r="A124" s="185" t="n">
        <v>95</v>
      </c>
      <c r="B124" s="198" t="inlineStr">
        <is>
          <t>07.1.01.01-0020</t>
        </is>
      </c>
      <c r="C124" s="200" t="inlineStr">
        <is>
          <t>Дверь противопожарная металлическая однопольная ДПМ-01/60, размером 1000х2100 мм</t>
        </is>
      </c>
      <c r="D124" s="203" t="inlineStr">
        <is>
          <t>шт</t>
        </is>
      </c>
      <c r="E124" s="201" t="n">
        <v>1</v>
      </c>
      <c r="F124" s="47" t="n">
        <v>3104.96</v>
      </c>
      <c r="G124" s="47">
        <f>ROUND(E124*F124,2)</f>
        <v/>
      </c>
      <c r="H124" s="42">
        <f>G124/G262</f>
        <v/>
      </c>
      <c r="I124" s="189">
        <f>ROUND(F124*'Прил. 10'!$D$12,2)</f>
        <v/>
      </c>
      <c r="J124" s="189">
        <f>ROUND(E124*I124,2)</f>
        <v/>
      </c>
    </row>
    <row r="125" hidden="1" outlineLevel="1" ht="15.75" customFormat="1" customHeight="1" s="148">
      <c r="A125" s="185" t="n">
        <v>96</v>
      </c>
      <c r="B125" s="198" t="inlineStr">
        <is>
          <t>01.7.15.07-0083</t>
        </is>
      </c>
      <c r="C125" s="200" t="inlineStr">
        <is>
          <t>Дюбель-гвозди, размер 8х100 мм</t>
        </is>
      </c>
      <c r="D125" s="203" t="inlineStr">
        <is>
          <t>100 шт</t>
        </is>
      </c>
      <c r="E125" s="201" t="n">
        <v>25.165</v>
      </c>
      <c r="F125" s="47" t="n">
        <v>118</v>
      </c>
      <c r="G125" s="47">
        <f>ROUND(E125*F125,2)</f>
        <v/>
      </c>
      <c r="H125" s="42">
        <f>G125/G262</f>
        <v/>
      </c>
      <c r="I125" s="189">
        <f>ROUND(F125*'Прил. 10'!$D$12,2)</f>
        <v/>
      </c>
      <c r="J125" s="189">
        <f>ROUND(E125*I125,2)</f>
        <v/>
      </c>
    </row>
    <row r="126" hidden="1" outlineLevel="1" ht="47.25" customFormat="1" customHeight="1" s="148">
      <c r="A126" s="185" t="n">
        <v>97</v>
      </c>
      <c r="B126" s="198" t="inlineStr">
        <is>
          <t>12.1.01.05-0064</t>
        </is>
      </c>
      <c r="C126" s="200" t="inlineStr">
        <is>
          <t>Труба металлическая для водосточных систем, окрашенная, диаметр 100 мм, длина 2000 мм</t>
        </is>
      </c>
      <c r="D126" s="203" t="inlineStr">
        <is>
          <t>шт</t>
        </is>
      </c>
      <c r="E126" s="201" t="n">
        <v>14</v>
      </c>
      <c r="F126" s="47" t="n">
        <v>206</v>
      </c>
      <c r="G126" s="47">
        <f>ROUND(E126*F126,2)</f>
        <v/>
      </c>
      <c r="H126" s="42">
        <f>G126/G262</f>
        <v/>
      </c>
      <c r="I126" s="189">
        <f>ROUND(F126*'Прил. 10'!$D$12,2)</f>
        <v/>
      </c>
      <c r="J126" s="189">
        <f>ROUND(E126*I126,2)</f>
        <v/>
      </c>
    </row>
    <row r="127" hidden="1" outlineLevel="1" ht="15.75" customFormat="1" customHeight="1" s="148">
      <c r="A127" s="185" t="n">
        <v>98</v>
      </c>
      <c r="B127" s="198" t="inlineStr">
        <is>
          <t>08.4.02.06-0001</t>
        </is>
      </c>
      <c r="C127" s="200" t="inlineStr">
        <is>
          <t>Сетка из проволоки холоднотянутой</t>
        </is>
      </c>
      <c r="D127" s="203" t="inlineStr">
        <is>
          <t>т</t>
        </is>
      </c>
      <c r="E127" s="201" t="n">
        <v>0.319</v>
      </c>
      <c r="F127" s="47" t="n">
        <v>8800</v>
      </c>
      <c r="G127" s="47">
        <f>ROUND(E127*F127,2)</f>
        <v/>
      </c>
      <c r="H127" s="42">
        <f>G127/G262</f>
        <v/>
      </c>
      <c r="I127" s="189">
        <f>ROUND(F127*'Прил. 10'!$D$12,2)</f>
        <v/>
      </c>
      <c r="J127" s="189">
        <f>ROUND(E127*I127,2)</f>
        <v/>
      </c>
    </row>
    <row r="128" hidden="1" outlineLevel="1" ht="31.7" customFormat="1" customHeight="1" s="148">
      <c r="A128" s="185" t="n">
        <v>99</v>
      </c>
      <c r="B128" s="198" t="inlineStr">
        <is>
          <t>08.1.02.03-0071</t>
        </is>
      </c>
      <c r="C128" s="200" t="inlineStr">
        <is>
          <t>Нащельник стальной оцинкованный с полимерным покрытием</t>
        </is>
      </c>
      <c r="D128" s="203" t="inlineStr">
        <is>
          <t>м</t>
        </is>
      </c>
      <c r="E128" s="201" t="n">
        <v>43.14</v>
      </c>
      <c r="F128" s="47" t="n">
        <v>64.47</v>
      </c>
      <c r="G128" s="47">
        <f>ROUND(E128*F128,2)</f>
        <v/>
      </c>
      <c r="H128" s="42">
        <f>G128/G262</f>
        <v/>
      </c>
      <c r="I128" s="189">
        <f>ROUND(F128*'Прил. 10'!$D$12,2)</f>
        <v/>
      </c>
      <c r="J128" s="189">
        <f>ROUND(E128*I128,2)</f>
        <v/>
      </c>
    </row>
    <row r="129" hidden="1" outlineLevel="1" ht="47.25" customFormat="1" customHeight="1" s="148">
      <c r="A129" s="185" t="n">
        <v>100</v>
      </c>
      <c r="B129" s="198" t="inlineStr">
        <is>
          <t>11.1.03.01-0079</t>
        </is>
      </c>
      <c r="C129" s="200" t="inlineStr">
        <is>
          <t>Бруски обрезные, хвойных пород, длина 4-6,5 м, ширина 75-150 мм, толщина 40-75 мм, сорт III</t>
        </is>
      </c>
      <c r="D129" s="203" t="inlineStr">
        <is>
          <t>м3</t>
        </is>
      </c>
      <c r="E129" s="201" t="n">
        <v>1.997143</v>
      </c>
      <c r="F129" s="47" t="n">
        <v>1287</v>
      </c>
      <c r="G129" s="47">
        <f>ROUND(E129*F129,2)</f>
        <v/>
      </c>
      <c r="H129" s="42">
        <f>G129/G262</f>
        <v/>
      </c>
      <c r="I129" s="189">
        <f>ROUND(F129*'Прил. 10'!$D$12,2)</f>
        <v/>
      </c>
      <c r="J129" s="189">
        <f>ROUND(E129*I129,2)</f>
        <v/>
      </c>
    </row>
    <row r="130" hidden="1" outlineLevel="1" ht="31.7" customFormat="1" customHeight="1" s="148">
      <c r="A130" s="185" t="n">
        <v>101</v>
      </c>
      <c r="B130" s="198" t="inlineStr">
        <is>
          <t>08.1.02.03-0001</t>
        </is>
      </c>
      <c r="C130" s="200" t="inlineStr">
        <is>
          <t>Аквилон из оцинкованной стали с полимерным покрытием</t>
        </is>
      </c>
      <c r="D130" s="203" t="inlineStr">
        <is>
          <t>м</t>
        </is>
      </c>
      <c r="E130" s="201" t="n">
        <v>79.25</v>
      </c>
      <c r="F130" s="47" t="n">
        <v>31.05</v>
      </c>
      <c r="G130" s="47">
        <f>ROUND(E130*F130,2)</f>
        <v/>
      </c>
      <c r="H130" s="42">
        <f>G130/G262</f>
        <v/>
      </c>
      <c r="I130" s="189">
        <f>ROUND(F130*'Прил. 10'!$D$12,2)</f>
        <v/>
      </c>
      <c r="J130" s="189">
        <f>ROUND(E130*I130,2)</f>
        <v/>
      </c>
    </row>
    <row r="131" hidden="1" outlineLevel="1" ht="15.75" customFormat="1" customHeight="1" s="148">
      <c r="A131" s="185" t="n">
        <v>102</v>
      </c>
      <c r="B131" s="198" t="inlineStr">
        <is>
          <t>12.1.02.01-0001</t>
        </is>
      </c>
      <c r="C131" s="200" t="inlineStr">
        <is>
          <t>Гидроизол ГИ-К</t>
        </is>
      </c>
      <c r="D131" s="203" t="inlineStr">
        <is>
          <t>м2</t>
        </is>
      </c>
      <c r="E131" s="201" t="n">
        <v>304.268</v>
      </c>
      <c r="F131" s="47" t="n">
        <v>7.83</v>
      </c>
      <c r="G131" s="47">
        <f>ROUND(E131*F131,2)</f>
        <v/>
      </c>
      <c r="H131" s="42">
        <f>G131/G262</f>
        <v/>
      </c>
      <c r="I131" s="189">
        <f>ROUND(F131*'Прил. 10'!$D$12,2)</f>
        <v/>
      </c>
      <c r="J131" s="189">
        <f>ROUND(E131*I131,2)</f>
        <v/>
      </c>
    </row>
    <row r="132" hidden="1" outlineLevel="1" ht="15.75" customFormat="1" customHeight="1" s="148">
      <c r="A132" s="185" t="n">
        <v>103</v>
      </c>
      <c r="B132" s="198" t="inlineStr">
        <is>
          <t>11.2.13.04-0011</t>
        </is>
      </c>
      <c r="C132" s="200" t="inlineStr">
        <is>
          <t>Щиты из досок, толщина 25 мм</t>
        </is>
      </c>
      <c r="D132" s="203" t="inlineStr">
        <is>
          <t>м2</t>
        </is>
      </c>
      <c r="E132" s="201" t="n">
        <v>65.42716</v>
      </c>
      <c r="F132" s="47" t="n">
        <v>35.53</v>
      </c>
      <c r="G132" s="47">
        <f>ROUND(E132*F132,2)</f>
        <v/>
      </c>
      <c r="H132" s="42">
        <f>G132/G262</f>
        <v/>
      </c>
      <c r="I132" s="189">
        <f>ROUND(F132*'Прил. 10'!$D$12,2)</f>
        <v/>
      </c>
      <c r="J132" s="189">
        <f>ROUND(E132*I132,2)</f>
        <v/>
      </c>
    </row>
    <row r="133" hidden="1" outlineLevel="1" ht="31.7" customFormat="1" customHeight="1" s="148">
      <c r="A133" s="185" t="n">
        <v>104</v>
      </c>
      <c r="B133" s="198" t="inlineStr">
        <is>
          <t>08.4.03.02-0001</t>
        </is>
      </c>
      <c r="C133" s="200" t="inlineStr">
        <is>
          <t>Сталь арматурная, горячекатаная, гладкая, класс А-I, диаметр 6 мм</t>
        </is>
      </c>
      <c r="D133" s="203" t="inlineStr">
        <is>
          <t>т</t>
        </is>
      </c>
      <c r="E133" s="201" t="n">
        <v>0.31312</v>
      </c>
      <c r="F133" s="47" t="n">
        <v>7418.82</v>
      </c>
      <c r="G133" s="47">
        <f>ROUND(E133*F133,2)</f>
        <v/>
      </c>
      <c r="H133" s="42">
        <f>G133/G262</f>
        <v/>
      </c>
      <c r="I133" s="189">
        <f>ROUND(F133*'Прил. 10'!$D$12,2)</f>
        <v/>
      </c>
      <c r="J133" s="189">
        <f>ROUND(E133*I133,2)</f>
        <v/>
      </c>
    </row>
    <row r="134" hidden="1" outlineLevel="1" ht="15.75" customFormat="1" customHeight="1" s="148">
      <c r="A134" s="185" t="n">
        <v>105</v>
      </c>
      <c r="B134" s="198" t="inlineStr">
        <is>
          <t>07.2.07.13-0071</t>
        </is>
      </c>
      <c r="C134" s="200" t="inlineStr">
        <is>
          <t>Конструкции стальные перил</t>
        </is>
      </c>
      <c r="D134" s="203" t="inlineStr">
        <is>
          <t>т</t>
        </is>
      </c>
      <c r="E134" s="201" t="n">
        <v>0.174</v>
      </c>
      <c r="F134" s="47" t="n">
        <v>12091.04</v>
      </c>
      <c r="G134" s="47">
        <f>ROUND(E134*F134,2)</f>
        <v/>
      </c>
      <c r="H134" s="42">
        <f>G134/G262</f>
        <v/>
      </c>
      <c r="I134" s="189">
        <f>ROUND(F134*'Прил. 10'!$D$12,2)</f>
        <v/>
      </c>
      <c r="J134" s="189">
        <f>ROUND(E134*I134,2)</f>
        <v/>
      </c>
    </row>
    <row r="135" hidden="1" outlineLevel="1" ht="47.25" customFormat="1" customHeight="1" s="148">
      <c r="A135" s="185" t="n">
        <v>106</v>
      </c>
      <c r="B135" s="198" t="inlineStr">
        <is>
          <t>02.2.05.04-0095</t>
        </is>
      </c>
      <c r="C135" s="200" t="inlineStr">
        <is>
          <t>Щебень из природного камня для строительных работ марка: 800, фракция 25-60 мм (толщ.100 мм)</t>
        </is>
      </c>
      <c r="D135" s="203" t="inlineStr">
        <is>
          <t>м3</t>
        </is>
      </c>
      <c r="E135" s="201" t="n">
        <v>22.338</v>
      </c>
      <c r="F135" s="47" t="n">
        <v>93</v>
      </c>
      <c r="G135" s="47">
        <f>ROUND(E135*F135,2)</f>
        <v/>
      </c>
      <c r="H135" s="42">
        <f>G135/G262</f>
        <v/>
      </c>
      <c r="I135" s="189">
        <f>ROUND(F135*'Прил. 10'!$D$12,2)</f>
        <v/>
      </c>
      <c r="J135" s="189">
        <f>ROUND(E135*I135,2)</f>
        <v/>
      </c>
    </row>
    <row r="136" hidden="1" outlineLevel="1" ht="63" customFormat="1" customHeight="1" s="148">
      <c r="A136" s="185" t="n">
        <v>107</v>
      </c>
      <c r="B136" s="198" t="inlineStr">
        <is>
          <t>01.7.15.04-0045</t>
        </is>
      </c>
      <c r="C136" s="200" t="inlineStr">
        <is>
          <t>Винты самонарезающие для крепления профилированного настила и панелей к несущим конструкциям</t>
        </is>
      </c>
      <c r="D136" s="203" t="inlineStr">
        <is>
          <t>т</t>
        </is>
      </c>
      <c r="E136" s="201" t="n">
        <v>0.058</v>
      </c>
      <c r="F136" s="47" t="n">
        <v>35011</v>
      </c>
      <c r="G136" s="47">
        <f>ROUND(E136*F136,2)</f>
        <v/>
      </c>
      <c r="H136" s="42">
        <f>G136/G262</f>
        <v/>
      </c>
      <c r="I136" s="189">
        <f>ROUND(F136*'Прил. 10'!$D$12,2)</f>
        <v/>
      </c>
      <c r="J136" s="189">
        <f>ROUND(E136*I136,2)</f>
        <v/>
      </c>
    </row>
    <row r="137" hidden="1" outlineLevel="1" ht="31.7" customFormat="1" customHeight="1" s="148">
      <c r="A137" s="185" t="n">
        <v>108</v>
      </c>
      <c r="B137" s="198" t="inlineStr">
        <is>
          <t>08.4.03.02-0005</t>
        </is>
      </c>
      <c r="C137" s="200" t="inlineStr">
        <is>
          <t>Сталь арматурная, горячекатаная, гладкая, класс А-I, диаметр 14 мм</t>
        </is>
      </c>
      <c r="D137" s="203" t="inlineStr">
        <is>
          <t>т</t>
        </is>
      </c>
      <c r="E137" s="201" t="n">
        <v>0.30112</v>
      </c>
      <c r="F137" s="47" t="n">
        <v>6210</v>
      </c>
      <c r="G137" s="47">
        <f>ROUND(E137*F137,2)</f>
        <v/>
      </c>
      <c r="H137" s="42">
        <f>G137/G262</f>
        <v/>
      </c>
      <c r="I137" s="189">
        <f>ROUND(F137*'Прил. 10'!$D$12,2)</f>
        <v/>
      </c>
      <c r="J137" s="189">
        <f>ROUND(E137*I137,2)</f>
        <v/>
      </c>
    </row>
    <row r="138" hidden="1" outlineLevel="1" ht="31.7" customFormat="1" customHeight="1" s="148">
      <c r="A138" s="185" t="n">
        <v>109</v>
      </c>
      <c r="B138" s="198" t="inlineStr">
        <is>
          <t>08.4.01.01-0022</t>
        </is>
      </c>
      <c r="C138" s="200" t="inlineStr">
        <is>
          <t>Детали анкерные с резьбой из прямых или гнутых круглых стержней</t>
        </is>
      </c>
      <c r="D138" s="203" t="inlineStr">
        <is>
          <t>т</t>
        </is>
      </c>
      <c r="E138" s="201" t="n">
        <v>0.182</v>
      </c>
      <c r="F138" s="47" t="n">
        <v>10100</v>
      </c>
      <c r="G138" s="47">
        <f>ROUND(E138*F138,2)</f>
        <v/>
      </c>
      <c r="H138" s="42">
        <f>G138/G262</f>
        <v/>
      </c>
      <c r="I138" s="189">
        <f>ROUND(F138*'Прил. 10'!$D$12,2)</f>
        <v/>
      </c>
      <c r="J138" s="189">
        <f>ROUND(E138*I138,2)</f>
        <v/>
      </c>
    </row>
    <row r="139" hidden="1" outlineLevel="1" ht="31.7" customFormat="1" customHeight="1" s="148">
      <c r="A139" s="185" t="n">
        <v>110</v>
      </c>
      <c r="B139" s="198" t="inlineStr">
        <is>
          <t>04.3.01.09-0023</t>
        </is>
      </c>
      <c r="C139" s="200" t="inlineStr">
        <is>
          <t>Раствор отделочный тяжелый цементный, состав 1:3</t>
        </is>
      </c>
      <c r="D139" s="203" t="inlineStr">
        <is>
          <t>м3</t>
        </is>
      </c>
      <c r="E139" s="201" t="n">
        <v>3.4985</v>
      </c>
      <c r="F139" s="47" t="n">
        <v>497</v>
      </c>
      <c r="G139" s="47">
        <f>ROUND(E139*F139,2)</f>
        <v/>
      </c>
      <c r="H139" s="42">
        <f>G139/G262</f>
        <v/>
      </c>
      <c r="I139" s="189">
        <f>ROUND(F139*'Прил. 10'!$D$12,2)</f>
        <v/>
      </c>
      <c r="J139" s="189">
        <f>ROUND(E139*I139,2)</f>
        <v/>
      </c>
    </row>
    <row r="140" hidden="1" outlineLevel="1" ht="47.25" customFormat="1" customHeight="1" s="148">
      <c r="A140" s="185" t="n">
        <v>111</v>
      </c>
      <c r="B140" s="198" t="inlineStr">
        <is>
          <t>08.1.02.03-0081</t>
        </is>
      </c>
      <c r="C140" s="200" t="inlineStr">
        <is>
          <t>Планка откосная из оцинкованной стали с полимерным покрытием, ширина 250 мм</t>
        </is>
      </c>
      <c r="D140" s="203" t="inlineStr">
        <is>
          <t>м</t>
        </is>
      </c>
      <c r="E140" s="201" t="n">
        <v>79.25</v>
      </c>
      <c r="F140" s="47" t="n">
        <v>21.05</v>
      </c>
      <c r="G140" s="47">
        <f>ROUND(E140*F140,2)</f>
        <v/>
      </c>
      <c r="H140" s="42">
        <f>G140/G262</f>
        <v/>
      </c>
      <c r="I140" s="189">
        <f>ROUND(F140*'Прил. 10'!$D$12,2)</f>
        <v/>
      </c>
      <c r="J140" s="189">
        <f>ROUND(E140*I140,2)</f>
        <v/>
      </c>
    </row>
    <row r="141" hidden="1" outlineLevel="1" ht="47.25" customFormat="1" customHeight="1" s="148">
      <c r="A141" s="185" t="n">
        <v>112</v>
      </c>
      <c r="B141" s="198" t="inlineStr">
        <is>
          <t>12.1.01.05-0050</t>
        </is>
      </c>
      <c r="C141" s="200" t="inlineStr">
        <is>
          <t>Колено трубы 60° металлическое для водосточных систем, окрашенное, диаметр 100 мм</t>
        </is>
      </c>
      <c r="D141" s="203" t="inlineStr">
        <is>
          <t>шт</t>
        </is>
      </c>
      <c r="E141" s="201" t="n">
        <v>18</v>
      </c>
      <c r="F141" s="47" t="n">
        <v>92.17</v>
      </c>
      <c r="G141" s="47">
        <f>ROUND(E141*F141,2)</f>
        <v/>
      </c>
      <c r="H141" s="42">
        <f>G141/G262</f>
        <v/>
      </c>
      <c r="I141" s="189">
        <f>ROUND(F141*'Прил. 10'!$D$12,2)</f>
        <v/>
      </c>
      <c r="J141" s="189">
        <f>ROUND(E141*I141,2)</f>
        <v/>
      </c>
    </row>
    <row r="142" hidden="1" outlineLevel="1" ht="47.25" customFormat="1" customHeight="1" s="148">
      <c r="A142" s="185" t="n">
        <v>113</v>
      </c>
      <c r="B142" s="198" t="inlineStr">
        <is>
          <t>07.2.07.04-0011</t>
        </is>
      </c>
      <c r="C142" s="200" t="inlineStr">
        <is>
          <t>Конструкции сварные индивидуальные прочие, масса сборочной единицы до 0,1 т</t>
        </is>
      </c>
      <c r="D142" s="203" t="inlineStr">
        <is>
          <t>т</t>
        </is>
      </c>
      <c r="E142" s="201" t="n">
        <v>0.1529</v>
      </c>
      <c r="F142" s="47" t="n">
        <v>10508</v>
      </c>
      <c r="G142" s="47">
        <f>ROUND(E142*F142,2)</f>
        <v/>
      </c>
      <c r="H142" s="42">
        <f>G142/G262</f>
        <v/>
      </c>
      <c r="I142" s="189">
        <f>ROUND(F142*'Прил. 10'!$D$12,2)</f>
        <v/>
      </c>
      <c r="J142" s="189">
        <f>ROUND(E142*I142,2)</f>
        <v/>
      </c>
    </row>
    <row r="143" hidden="1" outlineLevel="1" ht="31.7" customFormat="1" customHeight="1" s="148">
      <c r="A143" s="185" t="n">
        <v>114</v>
      </c>
      <c r="B143" s="198" t="inlineStr">
        <is>
          <t>01.7.07.12-0024</t>
        </is>
      </c>
      <c r="C143" s="200" t="inlineStr">
        <is>
          <t>Пленка полиэтиленовая, толщина 0,15 мм</t>
        </is>
      </c>
      <c r="D143" s="203" t="inlineStr">
        <is>
          <t>м2</t>
        </is>
      </c>
      <c r="E143" s="201" t="n">
        <v>442.1784</v>
      </c>
      <c r="F143" s="47" t="n">
        <v>3.62</v>
      </c>
      <c r="G143" s="47">
        <f>ROUND(E143*F143,2)</f>
        <v/>
      </c>
      <c r="H143" s="42">
        <f>G143/G262</f>
        <v/>
      </c>
      <c r="I143" s="189">
        <f>ROUND(F143*'Прил. 10'!$D$12,2)</f>
        <v/>
      </c>
      <c r="J143" s="189">
        <f>ROUND(E143*I143,2)</f>
        <v/>
      </c>
    </row>
    <row r="144" hidden="1" outlineLevel="1" ht="47.25" customFormat="1" customHeight="1" s="148">
      <c r="A144" s="185" t="n">
        <v>115</v>
      </c>
      <c r="B144" s="198" t="inlineStr">
        <is>
          <t>12.1.01.05-0042</t>
        </is>
      </c>
      <c r="C144" s="200" t="inlineStr">
        <is>
          <t>Заглушка желоба металлическая для водосточных систем, окрашенная, диаметр 125 мм</t>
        </is>
      </c>
      <c r="D144" s="203" t="inlineStr">
        <is>
          <t>шт</t>
        </is>
      </c>
      <c r="E144" s="201" t="n">
        <v>40</v>
      </c>
      <c r="F144" s="47" t="n">
        <v>39.76</v>
      </c>
      <c r="G144" s="47">
        <f>ROUND(E144*F144,2)</f>
        <v/>
      </c>
      <c r="H144" s="42">
        <f>G144/G262</f>
        <v/>
      </c>
      <c r="I144" s="189">
        <f>ROUND(F144*'Прил. 10'!$D$12,2)</f>
        <v/>
      </c>
      <c r="J144" s="189">
        <f>ROUND(E144*I144,2)</f>
        <v/>
      </c>
    </row>
    <row r="145" hidden="1" outlineLevel="1" ht="47.25" customFormat="1" customHeight="1" s="148">
      <c r="A145" s="185" t="n">
        <v>116</v>
      </c>
      <c r="B145" s="198" t="inlineStr">
        <is>
          <t>03.2.01.05-0005</t>
        </is>
      </c>
      <c r="C145" s="200" t="inlineStr">
        <is>
          <t>Шлакопортландцемент сульфатостойкий М400 ССШПЦ (ЦЕМ III 32,5)</t>
        </is>
      </c>
      <c r="D145" s="203" t="inlineStr">
        <is>
          <t>т</t>
        </is>
      </c>
      <c r="E145" s="201" t="n">
        <v>2.932</v>
      </c>
      <c r="F145" s="47" t="n">
        <v>535.79</v>
      </c>
      <c r="G145" s="47">
        <f>ROUND(E145*F145,2)</f>
        <v/>
      </c>
      <c r="H145" s="42">
        <f>G145/G262</f>
        <v/>
      </c>
      <c r="I145" s="189">
        <f>ROUND(F145*'Прил. 10'!$D$12,2)</f>
        <v/>
      </c>
      <c r="J145" s="189">
        <f>ROUND(E145*I145,2)</f>
        <v/>
      </c>
    </row>
    <row r="146" hidden="1" outlineLevel="1" ht="31.7" customFormat="1" customHeight="1" s="148">
      <c r="A146" s="185" t="n">
        <v>117</v>
      </c>
      <c r="B146" s="198" t="inlineStr">
        <is>
          <t>08.4.03.02-0006</t>
        </is>
      </c>
      <c r="C146" s="200" t="inlineStr">
        <is>
          <t>Сталь арматурная, горячекатаная, гладкая, класс А-I, диаметр 16-18 мм</t>
        </is>
      </c>
      <c r="D146" s="203" t="inlineStr">
        <is>
          <t>т</t>
        </is>
      </c>
      <c r="E146" s="201" t="n">
        <v>0.278</v>
      </c>
      <c r="F146" s="47" t="n">
        <v>5650</v>
      </c>
      <c r="G146" s="47">
        <f>ROUND(E146*F146,2)</f>
        <v/>
      </c>
      <c r="H146" s="42">
        <f>G146/G262</f>
        <v/>
      </c>
      <c r="I146" s="189">
        <f>ROUND(F146*'Прил. 10'!$D$12,2)</f>
        <v/>
      </c>
      <c r="J146" s="189">
        <f>ROUND(E146*I146,2)</f>
        <v/>
      </c>
    </row>
    <row r="147" hidden="1" outlineLevel="1" ht="47.25" customFormat="1" customHeight="1" s="148">
      <c r="A147" s="185" t="n">
        <v>118</v>
      </c>
      <c r="B147" s="198" t="inlineStr">
        <is>
          <t>06.2.04.01-0021</t>
        </is>
      </c>
      <c r="C147" s="200" t="inlineStr">
        <is>
          <t>Плитка кислотоупорная шамотная, квадратные и прямоугольные, толщина 20 мм</t>
        </is>
      </c>
      <c r="D147" s="203" t="inlineStr">
        <is>
          <t>м2</t>
        </is>
      </c>
      <c r="E147" s="201" t="n">
        <v>19.61</v>
      </c>
      <c r="F147" s="47" t="n">
        <v>76.59999999999999</v>
      </c>
      <c r="G147" s="47">
        <f>ROUND(E147*F147,2)</f>
        <v/>
      </c>
      <c r="H147" s="42">
        <f>G147/G262</f>
        <v/>
      </c>
      <c r="I147" s="189">
        <f>ROUND(F147*'Прил. 10'!$D$12,2)</f>
        <v/>
      </c>
      <c r="J147" s="189">
        <f>ROUND(E147*I147,2)</f>
        <v/>
      </c>
    </row>
    <row r="148" hidden="1" outlineLevel="1" ht="47.25" customFormat="1" customHeight="1" s="148">
      <c r="A148" s="185" t="n">
        <v>119</v>
      </c>
      <c r="B148" s="198" t="inlineStr">
        <is>
          <t>08.1.02.03-0091</t>
        </is>
      </c>
      <c r="C148" s="200" t="inlineStr">
        <is>
          <t>Угол наружный, внутренний из оцинкованной стали с полимерным покрытием</t>
        </is>
      </c>
      <c r="D148" s="203" t="inlineStr">
        <is>
          <t>м</t>
        </is>
      </c>
      <c r="E148" s="201" t="n">
        <v>197.725</v>
      </c>
      <c r="F148" s="47" t="n">
        <v>7.5</v>
      </c>
      <c r="G148" s="47">
        <f>ROUND(E148*F148,2)</f>
        <v/>
      </c>
      <c r="H148" s="42">
        <f>G148/G262</f>
        <v/>
      </c>
      <c r="I148" s="189">
        <f>ROUND(F148*'Прил. 10'!$D$12,2)</f>
        <v/>
      </c>
      <c r="J148" s="189">
        <f>ROUND(E148*I148,2)</f>
        <v/>
      </c>
    </row>
    <row r="149" hidden="1" outlineLevel="1" ht="31.7" customFormat="1" customHeight="1" s="148">
      <c r="A149" s="185" t="n">
        <v>120</v>
      </c>
      <c r="B149" s="198" t="inlineStr">
        <is>
          <t>04.1.02.05-0009</t>
        </is>
      </c>
      <c r="C149" s="200" t="inlineStr">
        <is>
          <t>Смеси бетонные тяжелого бетона (БСТ), класс В25 (М350)</t>
        </is>
      </c>
      <c r="D149" s="203" t="inlineStr">
        <is>
          <t>м3</t>
        </is>
      </c>
      <c r="E149" s="201" t="n">
        <v>2.03</v>
      </c>
      <c r="F149" s="47" t="n">
        <v>725.6900000000001</v>
      </c>
      <c r="G149" s="47">
        <f>ROUND(E149*F149,2)</f>
        <v/>
      </c>
      <c r="H149" s="42">
        <f>G149/G262</f>
        <v/>
      </c>
      <c r="I149" s="189">
        <f>ROUND(F149*'Прил. 10'!$D$12,2)</f>
        <v/>
      </c>
      <c r="J149" s="189">
        <f>ROUND(E149*I149,2)</f>
        <v/>
      </c>
    </row>
    <row r="150" hidden="1" outlineLevel="1" ht="94.7" customFormat="1" customHeight="1" s="148">
      <c r="A150" s="185" t="n">
        <v>121</v>
      </c>
      <c r="B150" s="198" t="inlineStr">
        <is>
          <t>07.2.07.12-0006</t>
        </is>
      </c>
      <c r="C150" s="200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150" s="203" t="inlineStr">
        <is>
          <t>т</t>
        </is>
      </c>
      <c r="E150" s="201" t="n">
        <v>0.13525</v>
      </c>
      <c r="F150" s="47" t="n">
        <v>10045</v>
      </c>
      <c r="G150" s="47">
        <f>ROUND(E150*F150,2)</f>
        <v/>
      </c>
      <c r="H150" s="42">
        <f>G150/G262</f>
        <v/>
      </c>
      <c r="I150" s="189">
        <f>ROUND(F150*'Прил. 10'!$D$12,2)</f>
        <v/>
      </c>
      <c r="J150" s="189">
        <f>ROUND(E150*I150,2)</f>
        <v/>
      </c>
    </row>
    <row r="151" hidden="1" outlineLevel="1" ht="15.75" customFormat="1" customHeight="1" s="148">
      <c r="A151" s="185" t="n">
        <v>122</v>
      </c>
      <c r="B151" s="198" t="inlineStr">
        <is>
          <t>01.7.15.06-0111</t>
        </is>
      </c>
      <c r="C151" s="200" t="inlineStr">
        <is>
          <t>Гвозди строительные</t>
        </is>
      </c>
      <c r="D151" s="203" t="inlineStr">
        <is>
          <t>т</t>
        </is>
      </c>
      <c r="E151" s="201" t="n">
        <v>0.1126779</v>
      </c>
      <c r="F151" s="47" t="n">
        <v>11978</v>
      </c>
      <c r="G151" s="47">
        <f>ROUND(E151*F151,2)</f>
        <v/>
      </c>
      <c r="H151" s="42">
        <f>G151/G262</f>
        <v/>
      </c>
      <c r="I151" s="189">
        <f>ROUND(F151*'Прил. 10'!$D$12,2)</f>
        <v/>
      </c>
      <c r="J151" s="189">
        <f>ROUND(E151*I151,2)</f>
        <v/>
      </c>
    </row>
    <row r="152" hidden="1" outlineLevel="1" ht="78.75" customFormat="1" customHeight="1" s="148">
      <c r="A152" s="185" t="n">
        <v>123</v>
      </c>
      <c r="B152" s="198" t="inlineStr">
        <is>
          <t>04.1.02.03-0077</t>
        </is>
      </c>
      <c r="C152" s="200" t="inlineStr">
        <is>
          <t>Смеси бетонные тяжелого бетона (БСТ) для дорожных и аэродромных покрытий и оснований, крупность заполнителя более 40 мм, класс В15 (М200)</t>
        </is>
      </c>
      <c r="D152" s="203" t="inlineStr">
        <is>
          <t>м3</t>
        </is>
      </c>
      <c r="E152" s="201" t="n">
        <v>2.244</v>
      </c>
      <c r="F152" s="47" t="n">
        <v>589.16</v>
      </c>
      <c r="G152" s="47">
        <f>ROUND(E152*F152,2)</f>
        <v/>
      </c>
      <c r="H152" s="42">
        <f>G152/G262</f>
        <v/>
      </c>
      <c r="I152" s="189">
        <f>ROUND(F152*'Прил. 10'!$D$12,2)</f>
        <v/>
      </c>
      <c r="J152" s="189">
        <f>ROUND(E152*I152,2)</f>
        <v/>
      </c>
    </row>
    <row r="153" hidden="1" outlineLevel="1" ht="31.7" customFormat="1" customHeight="1" s="148">
      <c r="A153" s="185" t="n">
        <v>124</v>
      </c>
      <c r="B153" s="198" t="inlineStr">
        <is>
          <t>04.1.02.05-0003</t>
        </is>
      </c>
      <c r="C153" s="200" t="inlineStr">
        <is>
          <t>Смеси бетонные тяжелого бетона (БСТ), класс В7,5 (М100)</t>
        </is>
      </c>
      <c r="D153" s="203" t="inlineStr">
        <is>
          <t>м3</t>
        </is>
      </c>
      <c r="E153" s="201" t="n">
        <v>2.35277</v>
      </c>
      <c r="F153" s="47" t="n">
        <v>560</v>
      </c>
      <c r="G153" s="47">
        <f>ROUND(E153*F153,2)</f>
        <v/>
      </c>
      <c r="H153" s="42">
        <f>G153/G262</f>
        <v/>
      </c>
      <c r="I153" s="189">
        <f>ROUND(F153*'Прил. 10'!$D$12,2)</f>
        <v/>
      </c>
      <c r="J153" s="189">
        <f>ROUND(E153*I153,2)</f>
        <v/>
      </c>
    </row>
    <row r="154" hidden="1" outlineLevel="1" ht="31.7" customFormat="1" customHeight="1" s="148">
      <c r="A154" s="185" t="n">
        <v>125</v>
      </c>
      <c r="B154" s="198" t="inlineStr">
        <is>
          <t>04.3.01.09-0012</t>
        </is>
      </c>
      <c r="C154" s="200" t="inlineStr">
        <is>
          <t>Раствор готовый кладочный, цементный, М50</t>
        </is>
      </c>
      <c r="D154" s="203" t="inlineStr">
        <is>
          <t>м3</t>
        </is>
      </c>
      <c r="E154" s="201" t="n">
        <v>2.60712</v>
      </c>
      <c r="F154" s="47" t="n">
        <v>485.9</v>
      </c>
      <c r="G154" s="47">
        <f>ROUND(E154*F154,2)</f>
        <v/>
      </c>
      <c r="H154" s="42">
        <f>G154/G262</f>
        <v/>
      </c>
      <c r="I154" s="189">
        <f>ROUND(F154*'Прил. 10'!$D$12,2)</f>
        <v/>
      </c>
      <c r="J154" s="189">
        <f>ROUND(E154*I154,2)</f>
        <v/>
      </c>
    </row>
    <row r="155" hidden="1" outlineLevel="1" ht="63" customFormat="1" customHeight="1" s="148">
      <c r="A155" s="185" t="n">
        <v>126</v>
      </c>
      <c r="B155" s="198" t="inlineStr">
        <is>
          <t>08.4.02.03-0021</t>
        </is>
      </c>
      <c r="C155" s="200" t="inlineStr">
        <is>
          <t>Каркасы и сетки арматурные плоские, собранные и сваренные (связанные) в арматурные изделия, класс ВР-I, диаметр 4 мм</t>
        </is>
      </c>
      <c r="D155" s="203" t="inlineStr">
        <is>
          <t>т</t>
        </is>
      </c>
      <c r="E155" s="201" t="n">
        <v>0.14238</v>
      </c>
      <c r="F155" s="47" t="n">
        <v>8817.17</v>
      </c>
      <c r="G155" s="47">
        <f>ROUND(E155*F155,2)</f>
        <v/>
      </c>
      <c r="H155" s="42">
        <f>G155/G262</f>
        <v/>
      </c>
      <c r="I155" s="189">
        <f>ROUND(F155*'Прил. 10'!$D$12,2)</f>
        <v/>
      </c>
      <c r="J155" s="189">
        <f>ROUND(E155*I155,2)</f>
        <v/>
      </c>
    </row>
    <row r="156" hidden="1" outlineLevel="1" ht="78.75" customFormat="1" customHeight="1" s="148">
      <c r="A156" s="185" t="n">
        <v>127</v>
      </c>
      <c r="B156" s="198" t="inlineStr">
        <is>
          <t>07.2.07.12-0020</t>
        </is>
      </c>
      <c r="C156" s="200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56" s="203" t="inlineStr">
        <is>
          <t>т</t>
        </is>
      </c>
      <c r="E156" s="201" t="n">
        <v>0.1547781</v>
      </c>
      <c r="F156" s="47" t="n">
        <v>7712</v>
      </c>
      <c r="G156" s="47">
        <f>ROUND(E156*F156,2)</f>
        <v/>
      </c>
      <c r="H156" s="42">
        <f>G156/G262</f>
        <v/>
      </c>
      <c r="I156" s="189">
        <f>ROUND(F156*'Прил. 10'!$D$12,2)</f>
        <v/>
      </c>
      <c r="J156" s="189">
        <f>ROUND(E156*I156,2)</f>
        <v/>
      </c>
    </row>
    <row r="157" hidden="1" outlineLevel="1" ht="47.25" customFormat="1" customHeight="1" s="148">
      <c r="A157" s="185" t="n">
        <v>128</v>
      </c>
      <c r="B157" s="198" t="inlineStr">
        <is>
          <t>08.4.03.03-0034</t>
        </is>
      </c>
      <c r="C157" s="200" t="inlineStr">
        <is>
          <t>Сталь арматурная, горячекатаная, периодического профиля, класс А-III, диаметр 16-18 мм</t>
        </is>
      </c>
      <c r="D157" s="203" t="inlineStr">
        <is>
          <t>т</t>
        </is>
      </c>
      <c r="E157" s="201" t="n">
        <v>0.148</v>
      </c>
      <c r="F157" s="47" t="n">
        <v>7956.21</v>
      </c>
      <c r="G157" s="47">
        <f>ROUND(E157*F157,2)</f>
        <v/>
      </c>
      <c r="H157" s="42">
        <f>G157/G262</f>
        <v/>
      </c>
      <c r="I157" s="189">
        <f>ROUND(F157*'Прил. 10'!$D$12,2)</f>
        <v/>
      </c>
      <c r="J157" s="189">
        <f>ROUND(E157*I157,2)</f>
        <v/>
      </c>
    </row>
    <row r="158" hidden="1" outlineLevel="1" ht="31.7" customFormat="1" customHeight="1" s="148">
      <c r="A158" s="185" t="n">
        <v>129</v>
      </c>
      <c r="B158" s="198" t="inlineStr">
        <is>
          <t>01.7.11.07-0032</t>
        </is>
      </c>
      <c r="C158" s="200" t="inlineStr">
        <is>
          <t>Электроды сварочные Э42, диаметр 4 мм</t>
        </is>
      </c>
      <c r="D158" s="203" t="inlineStr">
        <is>
          <t>т</t>
        </is>
      </c>
      <c r="E158" s="201" t="n">
        <v>0.1132379</v>
      </c>
      <c r="F158" s="47" t="n">
        <v>10315.01</v>
      </c>
      <c r="G158" s="47">
        <f>ROUND(E158*F158,2)</f>
        <v/>
      </c>
      <c r="H158" s="42">
        <f>G158/G262</f>
        <v/>
      </c>
      <c r="I158" s="189">
        <f>ROUND(F158*'Прил. 10'!$D$12,2)</f>
        <v/>
      </c>
      <c r="J158" s="189">
        <f>ROUND(E158*I158,2)</f>
        <v/>
      </c>
    </row>
    <row r="159" hidden="1" outlineLevel="1" ht="31.7" customFormat="1" customHeight="1" s="148">
      <c r="A159" s="185" t="n">
        <v>130</v>
      </c>
      <c r="B159" s="198" t="inlineStr">
        <is>
          <t>08.1.02.11-0013</t>
        </is>
      </c>
      <c r="C159" s="200" t="inlineStr">
        <is>
          <t>Поковки оцинкованные, масса 2,825 кг</t>
        </is>
      </c>
      <c r="D159" s="203" t="inlineStr">
        <is>
          <t>т</t>
        </is>
      </c>
      <c r="E159" s="201" t="n">
        <v>0.1417</v>
      </c>
      <c r="F159" s="47" t="n">
        <v>7977</v>
      </c>
      <c r="G159" s="47">
        <f>ROUND(E159*F159,2)</f>
        <v/>
      </c>
      <c r="H159" s="42">
        <f>G159/G262</f>
        <v/>
      </c>
      <c r="I159" s="189">
        <f>ROUND(F159*'Прил. 10'!$D$12,2)</f>
        <v/>
      </c>
      <c r="J159" s="189">
        <f>ROUND(E159*I159,2)</f>
        <v/>
      </c>
    </row>
    <row r="160" hidden="1" outlineLevel="1" ht="15.75" customFormat="1" customHeight="1" s="148">
      <c r="A160" s="185" t="n">
        <v>131</v>
      </c>
      <c r="B160" s="198" t="inlineStr">
        <is>
          <t>01.7.15.14-0062</t>
        </is>
      </c>
      <c r="C160" s="200" t="inlineStr">
        <is>
          <t>Шурупы-саморезы 4,2х16 мм</t>
        </is>
      </c>
      <c r="D160" s="203" t="inlineStr">
        <is>
          <t>100 шт</t>
        </is>
      </c>
      <c r="E160" s="201" t="n">
        <v>110.667</v>
      </c>
      <c r="F160" s="47" t="n">
        <v>10</v>
      </c>
      <c r="G160" s="47">
        <f>ROUND(E160*F160,2)</f>
        <v/>
      </c>
      <c r="H160" s="42">
        <f>G160/G262</f>
        <v/>
      </c>
      <c r="I160" s="189">
        <f>ROUND(F160*'Прил. 10'!$D$12,2)</f>
        <v/>
      </c>
      <c r="J160" s="189">
        <f>ROUND(E160*I160,2)</f>
        <v/>
      </c>
    </row>
    <row r="161" hidden="1" outlineLevel="1" ht="47.25" customFormat="1" customHeight="1" s="148">
      <c r="A161" s="185" t="n">
        <v>132</v>
      </c>
      <c r="B161" s="198" t="inlineStr">
        <is>
          <t>02.2.05.04-0095</t>
        </is>
      </c>
      <c r="C161" s="200" t="inlineStr">
        <is>
          <t>Щебень из природного камня для строительных работ марка: 800, фракция 25-60 мм</t>
        </is>
      </c>
      <c r="D161" s="203" t="inlineStr">
        <is>
          <t>м3</t>
        </is>
      </c>
      <c r="E161" s="201" t="n">
        <v>11.7708</v>
      </c>
      <c r="F161" s="47" t="n">
        <v>93</v>
      </c>
      <c r="G161" s="47">
        <f>ROUND(E161*F161,2)</f>
        <v/>
      </c>
      <c r="H161" s="42">
        <f>G161/G262</f>
        <v/>
      </c>
      <c r="I161" s="189">
        <f>ROUND(F161*'Прил. 10'!$D$12,2)</f>
        <v/>
      </c>
      <c r="J161" s="189">
        <f>ROUND(E161*I161,2)</f>
        <v/>
      </c>
    </row>
    <row r="162" hidden="1" outlineLevel="1" ht="31.7" customFormat="1" customHeight="1" s="148">
      <c r="A162" s="185" t="n">
        <v>133</v>
      </c>
      <c r="B162" s="198" t="inlineStr">
        <is>
          <t>04.1.02.05-0004</t>
        </is>
      </c>
      <c r="C162" s="200" t="inlineStr">
        <is>
          <t>Смеси бетонные тяжелого бетона (БСТ), класс В10 (М150)</t>
        </is>
      </c>
      <c r="D162" s="203" t="inlineStr">
        <is>
          <t>м3</t>
        </is>
      </c>
      <c r="E162" s="201" t="n">
        <v>2.233</v>
      </c>
      <c r="F162" s="47" t="n">
        <v>490</v>
      </c>
      <c r="G162" s="47">
        <f>ROUND(E162*F162,2)</f>
        <v/>
      </c>
      <c r="H162" s="42">
        <f>G162/G262</f>
        <v/>
      </c>
      <c r="I162" s="189">
        <f>ROUND(F162*'Прил. 10'!$D$12,2)</f>
        <v/>
      </c>
      <c r="J162" s="189">
        <f>ROUND(E162*I162,2)</f>
        <v/>
      </c>
    </row>
    <row r="163" hidden="1" outlineLevel="1" ht="31.7" customFormat="1" customHeight="1" s="148">
      <c r="A163" s="185" t="n">
        <v>134</v>
      </c>
      <c r="B163" s="198" t="inlineStr">
        <is>
          <t>08.4.03.02-0002</t>
        </is>
      </c>
      <c r="C163" s="200" t="inlineStr">
        <is>
          <t>Сталь арматурная, горячекатаная, гладкая, класс А-I, диаметр 8 мм</t>
        </is>
      </c>
      <c r="D163" s="203" t="inlineStr">
        <is>
          <t>т</t>
        </is>
      </c>
      <c r="E163" s="201" t="n">
        <v>0.1556</v>
      </c>
      <c r="F163" s="47" t="n">
        <v>6780</v>
      </c>
      <c r="G163" s="47">
        <f>ROUND(E163*F163,2)</f>
        <v/>
      </c>
      <c r="H163" s="42">
        <f>G163/G262</f>
        <v/>
      </c>
      <c r="I163" s="189">
        <f>ROUND(F163*'Прил. 10'!$D$12,2)</f>
        <v/>
      </c>
      <c r="J163" s="189">
        <f>ROUND(E163*I163,2)</f>
        <v/>
      </c>
    </row>
    <row r="164" hidden="1" outlineLevel="1" ht="78.75" customFormat="1" customHeight="1" s="148">
      <c r="A164" s="185" t="n">
        <v>135</v>
      </c>
      <c r="B164" s="198" t="inlineStr">
        <is>
          <t>07.2.06.03-0155</t>
        </is>
      </c>
      <c r="C164" s="200" t="inlineStr">
        <is>
          <t>Профиль направляющий, стальной, оцинкованный, для монтажа гипсовых перегородок и подвесных потолков, длина 3 м, сечение 60х27х0,6 мм</t>
        </is>
      </c>
      <c r="D164" s="203" t="inlineStr">
        <is>
          <t>м</t>
        </is>
      </c>
      <c r="E164" s="201" t="n">
        <v>180.776</v>
      </c>
      <c r="F164" s="47" t="n">
        <v>5.5</v>
      </c>
      <c r="G164" s="47">
        <f>ROUND(E164*F164,2)</f>
        <v/>
      </c>
      <c r="H164" s="42">
        <f>G164/G262</f>
        <v/>
      </c>
      <c r="I164" s="189">
        <f>ROUND(F164*'Прил. 10'!$D$12,2)</f>
        <v/>
      </c>
      <c r="J164" s="189">
        <f>ROUND(E164*I164,2)</f>
        <v/>
      </c>
    </row>
    <row r="165" hidden="1" outlineLevel="1" ht="47.25" customFormat="1" customHeight="1" s="148">
      <c r="A165" s="185" t="n">
        <v>136</v>
      </c>
      <c r="B165" s="198" t="inlineStr">
        <is>
          <t>08.4.03.03-0003</t>
        </is>
      </c>
      <c r="C165" s="200" t="inlineStr">
        <is>
          <t>Сталь арматурная рифленая свариваемая, класс А500С, диаметр 10 мм</t>
        </is>
      </c>
      <c r="D165" s="203" t="inlineStr">
        <is>
          <t>т</t>
        </is>
      </c>
      <c r="E165" s="201" t="n">
        <v>0.1701</v>
      </c>
      <c r="F165" s="47" t="n">
        <v>5802.77</v>
      </c>
      <c r="G165" s="47">
        <f>ROUND(E165*F165,2)</f>
        <v/>
      </c>
      <c r="H165" s="42">
        <f>G165/G262</f>
        <v/>
      </c>
      <c r="I165" s="189">
        <f>ROUND(F165*'Прил. 10'!$D$12,2)</f>
        <v/>
      </c>
      <c r="J165" s="189">
        <f>ROUND(E165*I165,2)</f>
        <v/>
      </c>
    </row>
    <row r="166" hidden="1" outlineLevel="1" ht="15.75" customFormat="1" customHeight="1" s="148">
      <c r="A166" s="185" t="n">
        <v>137</v>
      </c>
      <c r="B166" s="198" t="inlineStr">
        <is>
          <t>14.4.04.08-0003</t>
        </is>
      </c>
      <c r="C166" s="200" t="inlineStr">
        <is>
          <t>Эмаль ПФ-115, серая</t>
        </is>
      </c>
      <c r="D166" s="203" t="inlineStr">
        <is>
          <t>т</t>
        </is>
      </c>
      <c r="E166" s="201" t="n">
        <v>0.067761</v>
      </c>
      <c r="F166" s="47" t="n">
        <v>14312.87</v>
      </c>
      <c r="G166" s="47">
        <f>ROUND(E166*F166,2)</f>
        <v/>
      </c>
      <c r="H166" s="42">
        <f>G166/G262</f>
        <v/>
      </c>
      <c r="I166" s="189">
        <f>ROUND(F166*'Прил. 10'!$D$12,2)</f>
        <v/>
      </c>
      <c r="J166" s="189">
        <f>ROUND(E166*I166,2)</f>
        <v/>
      </c>
    </row>
    <row r="167" hidden="1" outlineLevel="1" ht="31.7" customFormat="1" customHeight="1" s="148">
      <c r="A167" s="185" t="n">
        <v>138</v>
      </c>
      <c r="B167" s="198" t="inlineStr">
        <is>
          <t>01.7.15.03-0042</t>
        </is>
      </c>
      <c r="C167" s="200" t="inlineStr">
        <is>
          <t>Болты с гайками и шайбами строительные</t>
        </is>
      </c>
      <c r="D167" s="203" t="inlineStr">
        <is>
          <t>кг</t>
        </is>
      </c>
      <c r="E167" s="201" t="n">
        <v>97.7710888</v>
      </c>
      <c r="F167" s="47" t="n">
        <v>9.039999999999999</v>
      </c>
      <c r="G167" s="47">
        <f>ROUND(E167*F167,2)</f>
        <v/>
      </c>
      <c r="H167" s="42">
        <f>G167/G262</f>
        <v/>
      </c>
      <c r="I167" s="189">
        <f>ROUND(F167*'Прил. 10'!$D$12,2)</f>
        <v/>
      </c>
      <c r="J167" s="189">
        <f>ROUND(E167*I167,2)</f>
        <v/>
      </c>
    </row>
    <row r="168" hidden="1" outlineLevel="1" ht="15.75" customFormat="1" customHeight="1" s="148">
      <c r="A168" s="185" t="n">
        <v>139</v>
      </c>
      <c r="B168" s="198" t="inlineStr">
        <is>
          <t>14.5.11.01-0001</t>
        </is>
      </c>
      <c r="C168" s="200" t="inlineStr">
        <is>
          <t>Шпатлевка клеевая</t>
        </is>
      </c>
      <c r="D168" s="203" t="inlineStr">
        <is>
          <t>т</t>
        </is>
      </c>
      <c r="E168" s="201" t="n">
        <v>0.189827</v>
      </c>
      <c r="F168" s="47" t="n">
        <v>4294</v>
      </c>
      <c r="G168" s="47">
        <f>ROUND(E168*F168,2)</f>
        <v/>
      </c>
      <c r="H168" s="42">
        <f>G168/G262</f>
        <v/>
      </c>
      <c r="I168" s="189">
        <f>ROUND(F168*'Прил. 10'!$D$12,2)</f>
        <v/>
      </c>
      <c r="J168" s="189">
        <f>ROUND(E168*I168,2)</f>
        <v/>
      </c>
    </row>
    <row r="169" hidden="1" outlineLevel="1" ht="47.25" customFormat="1" customHeight="1" s="148">
      <c r="A169" s="185" t="n">
        <v>140</v>
      </c>
      <c r="B169" s="198" t="inlineStr">
        <is>
          <t>11.1.03.06-0095</t>
        </is>
      </c>
      <c r="C169" s="200" t="inlineStr">
        <is>
          <t>Доска обрезная, хвойных пород, ширина 75-150 мм, толщина 44 мм и более, длина 4-6,5 м, сорт III</t>
        </is>
      </c>
      <c r="D169" s="203" t="inlineStr">
        <is>
          <t>м3</t>
        </is>
      </c>
      <c r="E169" s="201" t="n">
        <v>0.7649048000000001</v>
      </c>
      <c r="F169" s="47" t="n">
        <v>1056</v>
      </c>
      <c r="G169" s="47">
        <f>ROUND(E169*F169,2)</f>
        <v/>
      </c>
      <c r="H169" s="42">
        <f>G169/G262</f>
        <v/>
      </c>
      <c r="I169" s="189">
        <f>ROUND(F169*'Прил. 10'!$D$12,2)</f>
        <v/>
      </c>
      <c r="J169" s="189">
        <f>ROUND(E169*I169,2)</f>
        <v/>
      </c>
    </row>
    <row r="170" hidden="1" outlineLevel="1" ht="15.75" customFormat="1" customHeight="1" s="148">
      <c r="A170" s="185" t="n">
        <v>141</v>
      </c>
      <c r="B170" s="198" t="inlineStr">
        <is>
          <t>14.4.01.01-0003</t>
        </is>
      </c>
      <c r="C170" s="200" t="inlineStr">
        <is>
          <t>Грунтовка ГФ-021</t>
        </is>
      </c>
      <c r="D170" s="203" t="inlineStr">
        <is>
          <t>т</t>
        </is>
      </c>
      <c r="E170" s="201" t="n">
        <v>0.0515869</v>
      </c>
      <c r="F170" s="47" t="n">
        <v>15620</v>
      </c>
      <c r="G170" s="47">
        <f>ROUND(E170*F170,2)</f>
        <v/>
      </c>
      <c r="H170" s="42">
        <f>G170/G262</f>
        <v/>
      </c>
      <c r="I170" s="189">
        <f>ROUND(F170*'Прил. 10'!$D$12,2)</f>
        <v/>
      </c>
      <c r="J170" s="189">
        <f>ROUND(E170*I170,2)</f>
        <v/>
      </c>
    </row>
    <row r="171" hidden="1" outlineLevel="1" ht="15.75" customFormat="1" customHeight="1" s="148">
      <c r="A171" s="185" t="n">
        <v>142</v>
      </c>
      <c r="B171" s="198" t="inlineStr">
        <is>
          <t>01.3.01.01-0010</t>
        </is>
      </c>
      <c r="C171" s="200" t="inlineStr">
        <is>
          <t>Бензин-растворитель</t>
        </is>
      </c>
      <c r="D171" s="203" t="inlineStr">
        <is>
          <t>кг</t>
        </is>
      </c>
      <c r="E171" s="201" t="n">
        <v>127.7487</v>
      </c>
      <c r="F171" s="47" t="n">
        <v>6.15</v>
      </c>
      <c r="G171" s="47">
        <f>ROUND(E171*F171,2)</f>
        <v/>
      </c>
      <c r="H171" s="42">
        <f>G171/G262</f>
        <v/>
      </c>
      <c r="I171" s="189">
        <f>ROUND(F171*'Прил. 10'!$D$12,2)</f>
        <v/>
      </c>
      <c r="J171" s="189">
        <f>ROUND(E171*I171,2)</f>
        <v/>
      </c>
    </row>
    <row r="172" hidden="1" outlineLevel="1" ht="31.7" customFormat="1" customHeight="1" s="148">
      <c r="A172" s="185" t="n">
        <v>143</v>
      </c>
      <c r="B172" s="198" t="inlineStr">
        <is>
          <t>11.3.03.01-0008</t>
        </is>
      </c>
      <c r="C172" s="200" t="inlineStr">
        <is>
          <t>Доски подоконные из ПВХ, ширина 450 мм</t>
        </is>
      </c>
      <c r="D172" s="203" t="inlineStr">
        <is>
          <t>м</t>
        </is>
      </c>
      <c r="E172" s="201" t="n">
        <v>13.44</v>
      </c>
      <c r="F172" s="47" t="n">
        <v>55.75</v>
      </c>
      <c r="G172" s="47">
        <f>ROUND(E172*F172,2)</f>
        <v/>
      </c>
      <c r="H172" s="42">
        <f>G172/G262</f>
        <v/>
      </c>
      <c r="I172" s="189">
        <f>ROUND(F172*'Прил. 10'!$D$12,2)</f>
        <v/>
      </c>
      <c r="J172" s="189">
        <f>ROUND(E172*I172,2)</f>
        <v/>
      </c>
    </row>
    <row r="173" hidden="1" outlineLevel="1" ht="63" customFormat="1" customHeight="1" s="148">
      <c r="A173" s="185" t="n">
        <v>144</v>
      </c>
      <c r="B173" s="198" t="inlineStr">
        <is>
          <t>06.2.02.01-0051</t>
        </is>
      </c>
      <c r="C173" s="200" t="inlineStr">
        <is>
          <t>Плитка керамическая неглазурованная для полов гладкая, многоцветная квадратная и прямоугольная</t>
        </is>
      </c>
      <c r="D173" s="203" t="inlineStr">
        <is>
          <t>м2</t>
        </is>
      </c>
      <c r="E173" s="201" t="n">
        <v>10.812</v>
      </c>
      <c r="F173" s="47" t="n">
        <v>67.8</v>
      </c>
      <c r="G173" s="47">
        <f>ROUND(E173*F173,2)</f>
        <v/>
      </c>
      <c r="H173" s="42">
        <f>G173/G262</f>
        <v/>
      </c>
      <c r="I173" s="189">
        <f>ROUND(F173*'Прил. 10'!$D$12,2)</f>
        <v/>
      </c>
      <c r="J173" s="189">
        <f>ROUND(E173*I173,2)</f>
        <v/>
      </c>
    </row>
    <row r="174" hidden="1" outlineLevel="1" ht="47.25" customFormat="1" customHeight="1" s="148">
      <c r="A174" s="185" t="n">
        <v>145</v>
      </c>
      <c r="B174" s="198" t="inlineStr">
        <is>
          <t>08.3.05.05-0081</t>
        </is>
      </c>
      <c r="C174" s="200" t="inlineStr">
        <is>
          <t>Сталь оцинкованная в рулонах, с полимерным покрытием, толщина 0,5 мм</t>
        </is>
      </c>
      <c r="D174" s="203" t="inlineStr">
        <is>
          <t>т</t>
        </is>
      </c>
      <c r="E174" s="201" t="n">
        <v>0.08119999999999999</v>
      </c>
      <c r="F174" s="47" t="n">
        <v>8715.1</v>
      </c>
      <c r="G174" s="47">
        <f>ROUND(E174*F174,2)</f>
        <v/>
      </c>
      <c r="H174" s="42">
        <f>G174/G262</f>
        <v/>
      </c>
      <c r="I174" s="189">
        <f>ROUND(F174*'Прил. 10'!$D$12,2)</f>
        <v/>
      </c>
      <c r="J174" s="189">
        <f>ROUND(E174*I174,2)</f>
        <v/>
      </c>
    </row>
    <row r="175" hidden="1" outlineLevel="1" ht="15.75" customFormat="1" customHeight="1" s="148">
      <c r="A175" s="185" t="n">
        <v>146</v>
      </c>
      <c r="B175" s="198" t="inlineStr">
        <is>
          <t>14.5.01.10-0003</t>
        </is>
      </c>
      <c r="C175" s="200" t="inlineStr">
        <is>
          <t>Пена монтажная</t>
        </is>
      </c>
      <c r="D175" s="203" t="inlineStr">
        <is>
          <t>л</t>
        </is>
      </c>
      <c r="E175" s="201" t="n">
        <v>12.28668</v>
      </c>
      <c r="F175" s="47" t="n">
        <v>46.86</v>
      </c>
      <c r="G175" s="47">
        <f>ROUND(E175*F175,2)</f>
        <v/>
      </c>
      <c r="H175" s="42">
        <f>G175/G262</f>
        <v/>
      </c>
      <c r="I175" s="189">
        <f>ROUND(F175*'Прил. 10'!$D$12,2)</f>
        <v/>
      </c>
      <c r="J175" s="189">
        <f>ROUND(E175*I175,2)</f>
        <v/>
      </c>
    </row>
    <row r="176" hidden="1" outlineLevel="1" ht="31.7" customFormat="1" customHeight="1" s="148">
      <c r="A176" s="185" t="n">
        <v>147</v>
      </c>
      <c r="B176" s="198" t="inlineStr">
        <is>
          <t>08.1.02.03-0051</t>
        </is>
      </c>
      <c r="C176" s="200" t="inlineStr">
        <is>
          <t>Наличник из оцинкованной стали с полимерным покрытием</t>
        </is>
      </c>
      <c r="D176" s="203" t="inlineStr">
        <is>
          <t>м</t>
        </is>
      </c>
      <c r="E176" s="201" t="n">
        <v>13.892</v>
      </c>
      <c r="F176" s="47" t="n">
        <v>38.82</v>
      </c>
      <c r="G176" s="47">
        <f>ROUND(E176*F176,2)</f>
        <v/>
      </c>
      <c r="H176" s="42">
        <f>G176/G262</f>
        <v/>
      </c>
      <c r="I176" s="189">
        <f>ROUND(F176*'Прил. 10'!$D$12,2)</f>
        <v/>
      </c>
      <c r="J176" s="189">
        <f>ROUND(E176*I176,2)</f>
        <v/>
      </c>
    </row>
    <row r="177" hidden="1" outlineLevel="1" ht="47.25" customFormat="1" customHeight="1" s="148">
      <c r="A177" s="185" t="n">
        <v>148</v>
      </c>
      <c r="B177" s="198" t="inlineStr">
        <is>
          <t>12.1.01.05-0005</t>
        </is>
      </c>
      <c r="C177" s="200" t="inlineStr">
        <is>
          <t>Воронка выпускная металлическая для водосточных систем, окрашенная, диаметр 125/100 мм</t>
        </is>
      </c>
      <c r="D177" s="203" t="inlineStr">
        <is>
          <t>шт</t>
        </is>
      </c>
      <c r="E177" s="201" t="n">
        <v>6</v>
      </c>
      <c r="F177" s="47" t="n">
        <v>88.55</v>
      </c>
      <c r="G177" s="47">
        <f>ROUND(E177*F177,2)</f>
        <v/>
      </c>
      <c r="H177" s="42">
        <f>G177/G262</f>
        <v/>
      </c>
      <c r="I177" s="189">
        <f>ROUND(F177*'Прил. 10'!$D$12,2)</f>
        <v/>
      </c>
      <c r="J177" s="189">
        <f>ROUND(E177*I177,2)</f>
        <v/>
      </c>
    </row>
    <row r="178" hidden="1" outlineLevel="1" ht="15.75" customFormat="1" customHeight="1" s="148">
      <c r="A178" s="185" t="n">
        <v>149</v>
      </c>
      <c r="B178" s="198" t="inlineStr">
        <is>
          <t>14.1.06.02-1002</t>
        </is>
      </c>
      <c r="C178" s="200" t="inlineStr">
        <is>
          <t>Клей плиточный</t>
        </is>
      </c>
      <c r="D178" s="203" t="inlineStr">
        <is>
          <t>кг</t>
        </is>
      </c>
      <c r="E178" s="201" t="n">
        <v>383.4</v>
      </c>
      <c r="F178" s="47" t="n">
        <v>1.37</v>
      </c>
      <c r="G178" s="47">
        <f>ROUND(E178*F178,2)</f>
        <v/>
      </c>
      <c r="H178" s="42">
        <f>G178/G262</f>
        <v/>
      </c>
      <c r="I178" s="189">
        <f>ROUND(F178*'Прил. 10'!$D$12,2)</f>
        <v/>
      </c>
      <c r="J178" s="189">
        <f>ROUND(E178*I178,2)</f>
        <v/>
      </c>
    </row>
    <row r="179" hidden="1" outlineLevel="1" ht="31.7" customFormat="1" customHeight="1" s="148">
      <c r="A179" s="185" t="n">
        <v>150</v>
      </c>
      <c r="B179" s="198" t="inlineStr">
        <is>
          <t>01.2.01.01-0019</t>
        </is>
      </c>
      <c r="C179" s="200" t="inlineStr">
        <is>
          <t>Битумы нефтяные дорожные вязкие БНД 60/90, БНД 90/130</t>
        </is>
      </c>
      <c r="D179" s="203" t="inlineStr">
        <is>
          <t>т</t>
        </is>
      </c>
      <c r="E179" s="201" t="n">
        <v>0.3078</v>
      </c>
      <c r="F179" s="47" t="n">
        <v>1690</v>
      </c>
      <c r="G179" s="47">
        <f>ROUND(E179*F179,2)</f>
        <v/>
      </c>
      <c r="H179" s="42">
        <f>G179/G262</f>
        <v/>
      </c>
      <c r="I179" s="189">
        <f>ROUND(F179*'Прил. 10'!$D$12,2)</f>
        <v/>
      </c>
      <c r="J179" s="189">
        <f>ROUND(E179*I179,2)</f>
        <v/>
      </c>
    </row>
    <row r="180" hidden="1" outlineLevel="1" ht="31.7" customFormat="1" customHeight="1" s="148">
      <c r="A180" s="185" t="n">
        <v>151</v>
      </c>
      <c r="B180" s="198" t="inlineStr">
        <is>
          <t>01.2.01.02-0054</t>
        </is>
      </c>
      <c r="C180" s="200" t="inlineStr">
        <is>
          <t>Битумы нефтяные строительные БН-90/10</t>
        </is>
      </c>
      <c r="D180" s="203" t="inlineStr">
        <is>
          <t>т</t>
        </is>
      </c>
      <c r="E180" s="201" t="n">
        <v>0.358692</v>
      </c>
      <c r="F180" s="47" t="n">
        <v>1383.1</v>
      </c>
      <c r="G180" s="47">
        <f>ROUND(E180*F180,2)</f>
        <v/>
      </c>
      <c r="H180" s="42">
        <f>G180/G262</f>
        <v/>
      </c>
      <c r="I180" s="189">
        <f>ROUND(F180*'Прил. 10'!$D$12,2)</f>
        <v/>
      </c>
      <c r="J180" s="189">
        <f>ROUND(E180*I180,2)</f>
        <v/>
      </c>
    </row>
    <row r="181" hidden="1" outlineLevel="1" ht="31.7" customFormat="1" customHeight="1" s="148">
      <c r="A181" s="185" t="n">
        <v>152</v>
      </c>
      <c r="B181" s="198" t="inlineStr">
        <is>
          <t>01.7.11.07-0036</t>
        </is>
      </c>
      <c r="C181" s="200" t="inlineStr">
        <is>
          <t>Электроды сварочные Э46, диаметр 4 мм</t>
        </is>
      </c>
      <c r="D181" s="203" t="inlineStr">
        <is>
          <t>кг</t>
        </is>
      </c>
      <c r="E181" s="201" t="n">
        <v>46.120308</v>
      </c>
      <c r="F181" s="47" t="n">
        <v>10.75</v>
      </c>
      <c r="G181" s="47">
        <f>ROUND(E181*F181,2)</f>
        <v/>
      </c>
      <c r="H181" s="42">
        <f>G181/G262</f>
        <v/>
      </c>
      <c r="I181" s="189">
        <f>ROUND(F181*'Прил. 10'!$D$12,2)</f>
        <v/>
      </c>
      <c r="J181" s="189">
        <f>ROUND(E181*I181,2)</f>
        <v/>
      </c>
    </row>
    <row r="182" hidden="1" outlineLevel="1" ht="47.25" customFormat="1" customHeight="1" s="148">
      <c r="A182" s="185" t="n">
        <v>153</v>
      </c>
      <c r="B182" s="198" t="inlineStr">
        <is>
          <t>11.1.03.03-0012</t>
        </is>
      </c>
      <c r="C182" s="200" t="inlineStr">
        <is>
          <t>Брусья необрезные, хвойных пород, длина 4-6,5 м, все ширины, толщина 100, 125 мм, сорт IV</t>
        </is>
      </c>
      <c r="D182" s="203" t="inlineStr">
        <is>
          <t>м3</t>
        </is>
      </c>
      <c r="E182" s="201" t="n">
        <v>0.55675</v>
      </c>
      <c r="F182" s="47" t="n">
        <v>880.01</v>
      </c>
      <c r="G182" s="47">
        <f>ROUND(E182*F182,2)</f>
        <v/>
      </c>
      <c r="H182" s="42">
        <f>G182/G262</f>
        <v/>
      </c>
      <c r="I182" s="189">
        <f>ROUND(F182*'Прил. 10'!$D$12,2)</f>
        <v/>
      </c>
      <c r="J182" s="189">
        <f>ROUND(E182*I182,2)</f>
        <v/>
      </c>
    </row>
    <row r="183" hidden="1" outlineLevel="1" ht="31.7" customFormat="1" customHeight="1" s="148">
      <c r="A183" s="185" t="n">
        <v>154</v>
      </c>
      <c r="B183" s="198" t="inlineStr">
        <is>
          <t>08.1.02.17-0161</t>
        </is>
      </c>
      <c r="C183" s="200" t="inlineStr">
        <is>
          <t>Сетка тканая с квадратными ячейками № 05, без покрытия</t>
        </is>
      </c>
      <c r="D183" s="203" t="inlineStr">
        <is>
          <t>м2</t>
        </is>
      </c>
      <c r="E183" s="201" t="n">
        <v>16.783707</v>
      </c>
      <c r="F183" s="47" t="n">
        <v>28.25</v>
      </c>
      <c r="G183" s="47">
        <f>ROUND(E183*F183,2)</f>
        <v/>
      </c>
      <c r="H183" s="42">
        <f>G183/G262</f>
        <v/>
      </c>
      <c r="I183" s="189">
        <f>ROUND(F183*'Прил. 10'!$D$12,2)</f>
        <v/>
      </c>
      <c r="J183" s="189">
        <f>ROUND(E183*I183,2)</f>
        <v/>
      </c>
    </row>
    <row r="184" hidden="1" outlineLevel="1" ht="15.75" customFormat="1" customHeight="1" s="148">
      <c r="A184" s="185" t="n">
        <v>155</v>
      </c>
      <c r="B184" s="198" t="inlineStr">
        <is>
          <t>01.2.03.03-0007</t>
        </is>
      </c>
      <c r="C184" s="200" t="inlineStr">
        <is>
          <t>Мастика битумная</t>
        </is>
      </c>
      <c r="D184" s="203" t="inlineStr">
        <is>
          <t>т</t>
        </is>
      </c>
      <c r="E184" s="201" t="n">
        <v>0.136104</v>
      </c>
      <c r="F184" s="47" t="n">
        <v>3316.55</v>
      </c>
      <c r="G184" s="47">
        <f>ROUND(E184*F184,2)</f>
        <v/>
      </c>
      <c r="H184" s="42">
        <f>G184/G262</f>
        <v/>
      </c>
      <c r="I184" s="189">
        <f>ROUND(F184*'Прил. 10'!$D$12,2)</f>
        <v/>
      </c>
      <c r="J184" s="189">
        <f>ROUND(E184*I184,2)</f>
        <v/>
      </c>
    </row>
    <row r="185" hidden="1" outlineLevel="1" ht="15.75" customFormat="1" customHeight="1" s="148">
      <c r="A185" s="185" t="n">
        <v>156</v>
      </c>
      <c r="B185" s="198" t="inlineStr">
        <is>
          <t>01.7.15.02-0054</t>
        </is>
      </c>
      <c r="C185" s="200" t="inlineStr">
        <is>
          <t>Болты анкерные оцинкованные</t>
        </is>
      </c>
      <c r="D185" s="203" t="inlineStr">
        <is>
          <t>кг</t>
        </is>
      </c>
      <c r="E185" s="201" t="n">
        <v>38.81</v>
      </c>
      <c r="F185" s="47" t="n">
        <v>11.54</v>
      </c>
      <c r="G185" s="47">
        <f>ROUND(E185*F185,2)</f>
        <v/>
      </c>
      <c r="H185" s="42">
        <f>G185/G262</f>
        <v/>
      </c>
      <c r="I185" s="189">
        <f>ROUND(F185*'Прил. 10'!$D$12,2)</f>
        <v/>
      </c>
      <c r="J185" s="189">
        <f>ROUND(E185*I185,2)</f>
        <v/>
      </c>
    </row>
    <row r="186" hidden="1" outlineLevel="1" ht="31.7" customFormat="1" customHeight="1" s="148">
      <c r="A186" s="185" t="n">
        <v>157</v>
      </c>
      <c r="B186" s="198" t="inlineStr">
        <is>
          <t>01.2.03.03-0044</t>
        </is>
      </c>
      <c r="C186" s="200" t="inlineStr">
        <is>
          <t>Мастика битумно-латексная кровельная</t>
        </is>
      </c>
      <c r="D186" s="203" t="inlineStr">
        <is>
          <t>т</t>
        </is>
      </c>
      <c r="E186" s="201" t="n">
        <v>0.11672</v>
      </c>
      <c r="F186" s="47" t="n">
        <v>3039.7</v>
      </c>
      <c r="G186" s="47">
        <f>ROUND(E186*F186,2)</f>
        <v/>
      </c>
      <c r="H186" s="42">
        <f>G186/G262</f>
        <v/>
      </c>
      <c r="I186" s="189">
        <f>ROUND(F186*'Прил. 10'!$D$12,2)</f>
        <v/>
      </c>
      <c r="J186" s="189">
        <f>ROUND(E186*I186,2)</f>
        <v/>
      </c>
    </row>
    <row r="187" hidden="1" outlineLevel="1" ht="47.25" customFormat="1" customHeight="1" s="148">
      <c r="A187" s="185" t="n">
        <v>158</v>
      </c>
      <c r="B187" s="198" t="inlineStr">
        <is>
          <t>11.1.03.01-0086</t>
        </is>
      </c>
      <c r="C187" s="200" t="inlineStr">
        <is>
          <t>Бруски обрезные, хвойных пород, длина 4-6,5 м, ширина 75-150 мм, толщина 150 мм и более, сорт II</t>
        </is>
      </c>
      <c r="D187" s="203" t="inlineStr">
        <is>
          <t>м3</t>
        </is>
      </c>
      <c r="E187" s="201" t="n">
        <v>0.163097</v>
      </c>
      <c r="F187" s="47" t="n">
        <v>2156</v>
      </c>
      <c r="G187" s="47">
        <f>ROUND(E187*F187,2)</f>
        <v/>
      </c>
      <c r="H187" s="42">
        <f>G187/G262</f>
        <v/>
      </c>
      <c r="I187" s="189">
        <f>ROUND(F187*'Прил. 10'!$D$12,2)</f>
        <v/>
      </c>
      <c r="J187" s="189">
        <f>ROUND(E187*I187,2)</f>
        <v/>
      </c>
    </row>
    <row r="188" hidden="1" outlineLevel="1" ht="47.25" customFormat="1" customHeight="1" s="148">
      <c r="A188" s="185" t="n">
        <v>159</v>
      </c>
      <c r="B188" s="198" t="inlineStr">
        <is>
          <t>04.3.02.09-0102</t>
        </is>
      </c>
      <c r="C188" s="200" t="inlineStr">
        <is>
          <t>Смеси сухие водостойкие для затирки межплиточных швов шириной 1-6 мм (различная цветовая гамма)</t>
        </is>
      </c>
      <c r="D188" s="203" t="inlineStr">
        <is>
          <t>т</t>
        </is>
      </c>
      <c r="E188" s="201" t="n">
        <v>0.0426</v>
      </c>
      <c r="F188" s="47" t="n">
        <v>6513</v>
      </c>
      <c r="G188" s="47">
        <f>ROUND(E188*F188,2)</f>
        <v/>
      </c>
      <c r="H188" s="42">
        <f>G188/G262</f>
        <v/>
      </c>
      <c r="I188" s="189">
        <f>ROUND(F188*'Прил. 10'!$D$12,2)</f>
        <v/>
      </c>
      <c r="J188" s="189">
        <f>ROUND(E188*I188,2)</f>
        <v/>
      </c>
    </row>
    <row r="189" hidden="1" outlineLevel="1" ht="15.75" customFormat="1" customHeight="1" s="148">
      <c r="A189" s="185" t="n">
        <v>160</v>
      </c>
      <c r="B189" s="198" t="inlineStr">
        <is>
          <t>01.7.07.13-0001</t>
        </is>
      </c>
      <c r="C189" s="200" t="inlineStr">
        <is>
          <t>Мука андезитовая кислотоупорная, А</t>
        </is>
      </c>
      <c r="D189" s="203" t="inlineStr">
        <is>
          <t>т</t>
        </is>
      </c>
      <c r="E189" s="201" t="n">
        <v>0.3937388</v>
      </c>
      <c r="F189" s="47" t="n">
        <v>688.8</v>
      </c>
      <c r="G189" s="47">
        <f>ROUND(E189*F189,2)</f>
        <v/>
      </c>
      <c r="H189" s="42">
        <f>G189/G262</f>
        <v/>
      </c>
      <c r="I189" s="189">
        <f>ROUND(F189*'Прил. 10'!$D$12,2)</f>
        <v/>
      </c>
      <c r="J189" s="189">
        <f>ROUND(E189*I189,2)</f>
        <v/>
      </c>
    </row>
    <row r="190" hidden="1" outlineLevel="1" ht="15.75" customFormat="1" customHeight="1" s="148">
      <c r="A190" s="185" t="n">
        <v>161</v>
      </c>
      <c r="B190" s="198" t="inlineStr">
        <is>
          <t>08.3.11.01-0091</t>
        </is>
      </c>
      <c r="C190" s="200" t="inlineStr">
        <is>
          <t>Швеллеры № 40, марка стали Ст0</t>
        </is>
      </c>
      <c r="D190" s="203" t="inlineStr">
        <is>
          <t>т</t>
        </is>
      </c>
      <c r="E190" s="201" t="n">
        <v>0.0548821</v>
      </c>
      <c r="F190" s="47" t="n">
        <v>4920</v>
      </c>
      <c r="G190" s="47">
        <f>ROUND(E190*F190,2)</f>
        <v/>
      </c>
      <c r="H190" s="42">
        <f>G190/G262</f>
        <v/>
      </c>
      <c r="I190" s="189">
        <f>ROUND(F190*'Прил. 10'!$D$12,2)</f>
        <v/>
      </c>
      <c r="J190" s="189">
        <f>ROUND(E190*I190,2)</f>
        <v/>
      </c>
    </row>
    <row r="191" hidden="1" outlineLevel="1" ht="31.7" customFormat="1" customHeight="1" s="148">
      <c r="A191" s="185" t="n">
        <v>162</v>
      </c>
      <c r="B191" s="198" t="inlineStr">
        <is>
          <t>01.7.17.11-0011</t>
        </is>
      </c>
      <c r="C191" s="200" t="inlineStr">
        <is>
          <t>Шкурка шлифовальная двухслойная с зернистостью 40-25</t>
        </is>
      </c>
      <c r="D191" s="203" t="inlineStr">
        <is>
          <t>м2</t>
        </is>
      </c>
      <c r="E191" s="201" t="n">
        <v>3.70692</v>
      </c>
      <c r="F191" s="47" t="n">
        <v>72.31999999999999</v>
      </c>
      <c r="G191" s="47">
        <f>ROUND(E191*F191,2)</f>
        <v/>
      </c>
      <c r="H191" s="42">
        <f>G191/G262</f>
        <v/>
      </c>
      <c r="I191" s="189">
        <f>ROUND(F191*'Прил. 10'!$D$12,2)</f>
        <v/>
      </c>
      <c r="J191" s="189">
        <f>ROUND(E191*I191,2)</f>
        <v/>
      </c>
    </row>
    <row r="192" hidden="1" outlineLevel="1" ht="47.25" customFormat="1" customHeight="1" s="148">
      <c r="A192" s="185" t="n">
        <v>163</v>
      </c>
      <c r="B192" s="198" t="inlineStr">
        <is>
          <t>11.1.03.01-0077</t>
        </is>
      </c>
      <c r="C192" s="200" t="inlineStr">
        <is>
          <t>Бруски обрезные, хвойных пород, длина 4-6,5 м, ширина 75-150 мм, толщина 40-75 мм, сорт I</t>
        </is>
      </c>
      <c r="D192" s="203" t="inlineStr">
        <is>
          <t>м3</t>
        </is>
      </c>
      <c r="E192" s="201" t="n">
        <v>0.1557695</v>
      </c>
      <c r="F192" s="47" t="n">
        <v>1700</v>
      </c>
      <c r="G192" s="47">
        <f>ROUND(E192*F192,2)</f>
        <v/>
      </c>
      <c r="H192" s="42">
        <f>G192/G262</f>
        <v/>
      </c>
      <c r="I192" s="189">
        <f>ROUND(F192*'Прил. 10'!$D$12,2)</f>
        <v/>
      </c>
      <c r="J192" s="189">
        <f>ROUND(E192*I192,2)</f>
        <v/>
      </c>
    </row>
    <row r="193" hidden="1" outlineLevel="1" ht="78.75" customFormat="1" customHeight="1" s="148">
      <c r="A193" s="185" t="n">
        <v>164</v>
      </c>
      <c r="B193" s="198" t="inlineStr">
        <is>
          <t>07.2.06.03-0119</t>
        </is>
      </c>
      <c r="C193" s="200" t="inlineStr">
        <is>
          <t>Профиль направляющий, стальной, оцинкованный, для монтажа гипсовых перегородок и подвесных потолков, длина 3 м, сечение 28х27х0,6 мм</t>
        </is>
      </c>
      <c r="D193" s="203" t="inlineStr">
        <is>
          <t>м</t>
        </is>
      </c>
      <c r="E193" s="201" t="n">
        <v>58.982</v>
      </c>
      <c r="F193" s="47" t="n">
        <v>4</v>
      </c>
      <c r="G193" s="47">
        <f>ROUND(E193*F193,2)</f>
        <v/>
      </c>
      <c r="H193" s="42">
        <f>G193/G262</f>
        <v/>
      </c>
      <c r="I193" s="189">
        <f>ROUND(F193*'Прил. 10'!$D$12,2)</f>
        <v/>
      </c>
      <c r="J193" s="189">
        <f>ROUND(E193*I193,2)</f>
        <v/>
      </c>
    </row>
    <row r="194" hidden="1" outlineLevel="1" ht="31.7" customFormat="1" customHeight="1" s="148">
      <c r="A194" s="185" t="n">
        <v>165</v>
      </c>
      <c r="B194" s="198" t="inlineStr">
        <is>
          <t>08.3.03.06-0002</t>
        </is>
      </c>
      <c r="C194" s="200" t="inlineStr">
        <is>
          <t>Проволока горячекатаная в мотках, диаметр 6,3-6,5 мм</t>
        </is>
      </c>
      <c r="D194" s="203" t="inlineStr">
        <is>
          <t>т</t>
        </is>
      </c>
      <c r="E194" s="201" t="n">
        <v>0.0511371</v>
      </c>
      <c r="F194" s="47" t="n">
        <v>4455.2</v>
      </c>
      <c r="G194" s="47">
        <f>ROUND(E194*F194,2)</f>
        <v/>
      </c>
      <c r="H194" s="42">
        <f>G194/G262</f>
        <v/>
      </c>
      <c r="I194" s="189">
        <f>ROUND(F194*'Прил. 10'!$D$12,2)</f>
        <v/>
      </c>
      <c r="J194" s="189">
        <f>ROUND(E194*I194,2)</f>
        <v/>
      </c>
    </row>
    <row r="195" hidden="1" outlineLevel="1" ht="47.25" customFormat="1" customHeight="1" s="148">
      <c r="A195" s="185" t="n">
        <v>166</v>
      </c>
      <c r="B195" s="198" t="inlineStr">
        <is>
          <t>11.1.03.06-0094</t>
        </is>
      </c>
      <c r="C195" s="200" t="inlineStr">
        <is>
          <t>Доска обрезная, хвойных пород, ширина 75-150 мм, толщина 44 мм и более, длина 4-6,5 м, сорт II</t>
        </is>
      </c>
      <c r="D195" s="203" t="inlineStr">
        <is>
          <t>м3</t>
        </is>
      </c>
      <c r="E195" s="201" t="n">
        <v>0.168048</v>
      </c>
      <c r="F195" s="47" t="n">
        <v>1320</v>
      </c>
      <c r="G195" s="47">
        <f>ROUND(E195*F195,2)</f>
        <v/>
      </c>
      <c r="H195" s="42">
        <f>G195/G262</f>
        <v/>
      </c>
      <c r="I195" s="189">
        <f>ROUND(F195*'Прил. 10'!$D$12,2)</f>
        <v/>
      </c>
      <c r="J195" s="189">
        <f>ROUND(E195*I195,2)</f>
        <v/>
      </c>
    </row>
    <row r="196" hidden="1" outlineLevel="1" ht="15.75" customFormat="1" customHeight="1" s="148">
      <c r="A196" s="185" t="n">
        <v>167</v>
      </c>
      <c r="B196" s="198" t="inlineStr">
        <is>
          <t>01.3.02.08-0001</t>
        </is>
      </c>
      <c r="C196" s="200" t="inlineStr">
        <is>
          <t>Кислород газообразный технический</t>
        </is>
      </c>
      <c r="D196" s="203" t="inlineStr">
        <is>
          <t>м3</t>
        </is>
      </c>
      <c r="E196" s="201" t="n">
        <v>33.614356</v>
      </c>
      <c r="F196" s="47" t="n">
        <v>6.22</v>
      </c>
      <c r="G196" s="47">
        <f>ROUND(E196*F196,2)</f>
        <v/>
      </c>
      <c r="H196" s="42">
        <f>G196/G262</f>
        <v/>
      </c>
      <c r="I196" s="189">
        <f>ROUND(F196*'Прил. 10'!$D$12,2)</f>
        <v/>
      </c>
      <c r="J196" s="189">
        <f>ROUND(E196*I196,2)</f>
        <v/>
      </c>
    </row>
    <row r="197" hidden="1" outlineLevel="1" ht="47.25" customFormat="1" customHeight="1" s="148">
      <c r="A197" s="185" t="n">
        <v>168</v>
      </c>
      <c r="B197" s="198" t="inlineStr">
        <is>
          <t>08.4.03.01-0012</t>
        </is>
      </c>
      <c r="C197" s="200" t="inlineStr">
        <is>
          <t>Проволока арматурная из низкоуглеродистой стали Вр-I, диаметр 5 мм</t>
        </is>
      </c>
      <c r="D197" s="203" t="inlineStr">
        <is>
          <t>т</t>
        </is>
      </c>
      <c r="E197" s="201" t="n">
        <v>0.028</v>
      </c>
      <c r="F197" s="47" t="n">
        <v>7170.98</v>
      </c>
      <c r="G197" s="47">
        <f>ROUND(E197*F197,2)</f>
        <v/>
      </c>
      <c r="H197" s="42">
        <f>G197/G262</f>
        <v/>
      </c>
      <c r="I197" s="189">
        <f>ROUND(F197*'Прил. 10'!$D$12,2)</f>
        <v/>
      </c>
      <c r="J197" s="189">
        <f>ROUND(E197*I197,2)</f>
        <v/>
      </c>
    </row>
    <row r="198" hidden="1" outlineLevel="1" ht="15.75" customFormat="1" customHeight="1" s="148">
      <c r="A198" s="185" t="n">
        <v>169</v>
      </c>
      <c r="B198" s="198" t="inlineStr">
        <is>
          <t>11.2.13.04-0012</t>
        </is>
      </c>
      <c r="C198" s="200" t="inlineStr">
        <is>
          <t>Щиты из досок, толщина 40 мм</t>
        </is>
      </c>
      <c r="D198" s="203" t="inlineStr">
        <is>
          <t>м2</t>
        </is>
      </c>
      <c r="E198" s="201" t="n">
        <v>3.3987</v>
      </c>
      <c r="F198" s="47" t="n">
        <v>57.63</v>
      </c>
      <c r="G198" s="47">
        <f>ROUND(E198*F198,2)</f>
        <v/>
      </c>
      <c r="H198" s="42">
        <f>G198/G262</f>
        <v/>
      </c>
      <c r="I198" s="189">
        <f>ROUND(F198*'Прил. 10'!$D$12,2)</f>
        <v/>
      </c>
      <c r="J198" s="189">
        <f>ROUND(E198*I198,2)</f>
        <v/>
      </c>
    </row>
    <row r="199" hidden="1" outlineLevel="1" ht="78.75" customFormat="1" customHeight="1" s="148">
      <c r="A199" s="185" t="n">
        <v>170</v>
      </c>
      <c r="B199" s="198" t="inlineStr">
        <is>
          <t>14.5.11.03-0004</t>
        </is>
      </c>
      <c r="C199" s="200" t="inlineStr">
        <is>
      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      </is>
      </c>
      <c r="D199" s="203" t="inlineStr">
        <is>
          <t>кг</t>
        </is>
      </c>
      <c r="E199" s="201" t="n">
        <v>65.11</v>
      </c>
      <c r="F199" s="47" t="n">
        <v>2.7</v>
      </c>
      <c r="G199" s="47">
        <f>ROUND(E199*F199,2)</f>
        <v/>
      </c>
      <c r="H199" s="42">
        <f>G199/G262</f>
        <v/>
      </c>
      <c r="I199" s="189">
        <f>ROUND(F199*'Прил. 10'!$D$12,2)</f>
        <v/>
      </c>
      <c r="J199" s="189">
        <f>ROUND(E199*I199,2)</f>
        <v/>
      </c>
    </row>
    <row r="200" hidden="1" outlineLevel="1" ht="15.75" customFormat="1" customHeight="1" s="148">
      <c r="A200" s="185" t="n">
        <v>171</v>
      </c>
      <c r="B200" s="198" t="inlineStr">
        <is>
          <t>14.5.09.07-0022</t>
        </is>
      </c>
      <c r="C200" s="200" t="inlineStr">
        <is>
          <t>Растворитель № 646</t>
        </is>
      </c>
      <c r="D200" s="203" t="inlineStr">
        <is>
          <t>т</t>
        </is>
      </c>
      <c r="E200" s="201" t="n">
        <v>0.015613</v>
      </c>
      <c r="F200" s="47" t="n">
        <v>10465</v>
      </c>
      <c r="G200" s="47">
        <f>ROUND(E200*F200,2)</f>
        <v/>
      </c>
      <c r="H200" s="42">
        <f>G200/G262</f>
        <v/>
      </c>
      <c r="I200" s="189">
        <f>ROUND(F200*'Прил. 10'!$D$12,2)</f>
        <v/>
      </c>
      <c r="J200" s="189">
        <f>ROUND(E200*I200,2)</f>
        <v/>
      </c>
    </row>
    <row r="201" hidden="1" outlineLevel="1" ht="31.7" customFormat="1" customHeight="1" s="148">
      <c r="A201" s="185" t="n">
        <v>172</v>
      </c>
      <c r="B201" s="198" t="inlineStr">
        <is>
          <t>02.3.01.02-1012</t>
        </is>
      </c>
      <c r="C201" s="200" t="inlineStr">
        <is>
          <t>Песок природный II класс, средний, круглые сита</t>
        </is>
      </c>
      <c r="D201" s="203" t="inlineStr">
        <is>
          <t>м3</t>
        </is>
      </c>
      <c r="E201" s="201" t="n">
        <v>2.565</v>
      </c>
      <c r="F201" s="47" t="n">
        <v>59.99</v>
      </c>
      <c r="G201" s="47">
        <f>ROUND(E201*F201,2)</f>
        <v/>
      </c>
      <c r="H201" s="42">
        <f>G201/G262</f>
        <v/>
      </c>
      <c r="I201" s="189">
        <f>ROUND(F201*'Прил. 10'!$D$12,2)</f>
        <v/>
      </c>
      <c r="J201" s="189">
        <f>ROUND(E201*I201,2)</f>
        <v/>
      </c>
    </row>
    <row r="202" hidden="1" outlineLevel="1" ht="15.75" customFormat="1" customHeight="1" s="148">
      <c r="A202" s="185" t="n">
        <v>173</v>
      </c>
      <c r="B202" s="198" t="inlineStr">
        <is>
          <t>01.7.03.01-0001</t>
        </is>
      </c>
      <c r="C202" s="200" t="inlineStr">
        <is>
          <t>Вода</t>
        </is>
      </c>
      <c r="D202" s="203" t="inlineStr">
        <is>
          <t>м3</t>
        </is>
      </c>
      <c r="E202" s="201" t="n">
        <v>61.7102297</v>
      </c>
      <c r="F202" s="47" t="n">
        <v>2.44</v>
      </c>
      <c r="G202" s="47">
        <f>ROUND(E202*F202,2)</f>
        <v/>
      </c>
      <c r="H202" s="42">
        <f>G202/G262</f>
        <v/>
      </c>
      <c r="I202" s="189">
        <f>ROUND(F202*'Прил. 10'!$D$12,2)</f>
        <v/>
      </c>
      <c r="J202" s="189">
        <f>ROUND(E202*I202,2)</f>
        <v/>
      </c>
    </row>
    <row r="203" hidden="1" outlineLevel="1" ht="31.7" customFormat="1" customHeight="1" s="148">
      <c r="A203" s="185" t="n">
        <v>174</v>
      </c>
      <c r="B203" s="198" t="inlineStr">
        <is>
          <t>08.3.03.05-0002</t>
        </is>
      </c>
      <c r="C203" s="200" t="inlineStr">
        <is>
          <t>Проволока канатная оцинкованная, диаметр 3 мм</t>
        </is>
      </c>
      <c r="D203" s="203" t="inlineStr">
        <is>
          <t>т</t>
        </is>
      </c>
      <c r="E203" s="201" t="n">
        <v>0.018258</v>
      </c>
      <c r="F203" s="47" t="n">
        <v>8190</v>
      </c>
      <c r="G203" s="47">
        <f>ROUND(E203*F203,2)</f>
        <v/>
      </c>
      <c r="H203" s="42">
        <f>G203/G262</f>
        <v/>
      </c>
      <c r="I203" s="189">
        <f>ROUND(F203*'Прил. 10'!$D$12,2)</f>
        <v/>
      </c>
      <c r="J203" s="189">
        <f>ROUND(E203*I203,2)</f>
        <v/>
      </c>
    </row>
    <row r="204" hidden="1" outlineLevel="1" ht="15.75" customFormat="1" customHeight="1" s="148">
      <c r="A204" s="185" t="n">
        <v>175</v>
      </c>
      <c r="B204" s="198" t="inlineStr">
        <is>
          <t>01.7.06.02-0001</t>
        </is>
      </c>
      <c r="C204" s="200" t="inlineStr">
        <is>
          <t>Лента бутиловая</t>
        </is>
      </c>
      <c r="D204" s="203" t="inlineStr">
        <is>
          <t>м</t>
        </is>
      </c>
      <c r="E204" s="201" t="n">
        <v>23.249</v>
      </c>
      <c r="F204" s="47" t="n">
        <v>6.38</v>
      </c>
      <c r="G204" s="47">
        <f>ROUND(E204*F204,2)</f>
        <v/>
      </c>
      <c r="H204" s="42">
        <f>G204/G262</f>
        <v/>
      </c>
      <c r="I204" s="189">
        <f>ROUND(F204*'Прил. 10'!$D$12,2)</f>
        <v/>
      </c>
      <c r="J204" s="189">
        <f>ROUND(E204*I204,2)</f>
        <v/>
      </c>
    </row>
    <row r="205" hidden="1" outlineLevel="1" ht="126" customFormat="1" customHeight="1" s="148">
      <c r="A205" s="185" t="n">
        <v>176</v>
      </c>
      <c r="B205" s="198" t="inlineStr">
        <is>
          <t>14.1.06.01-0001</t>
        </is>
      </c>
      <c r="C205" s="200" t="inlineStr">
        <is>
      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      </is>
      </c>
      <c r="D205" s="203" t="inlineStr">
        <is>
          <t>кг</t>
        </is>
      </c>
      <c r="E205" s="201" t="n">
        <v>91.154</v>
      </c>
      <c r="F205" s="47" t="n">
        <v>1.58</v>
      </c>
      <c r="G205" s="47">
        <f>ROUND(E205*F205,2)</f>
        <v/>
      </c>
      <c r="H205" s="42">
        <f>G205/G262</f>
        <v/>
      </c>
      <c r="I205" s="189">
        <f>ROUND(F205*'Прил. 10'!$D$12,2)</f>
        <v/>
      </c>
      <c r="J205" s="189">
        <f>ROUND(E205*I205,2)</f>
        <v/>
      </c>
    </row>
    <row r="206" hidden="1" outlineLevel="1" ht="63" customFormat="1" customHeight="1" s="148">
      <c r="A206" s="185" t="n">
        <v>177</v>
      </c>
      <c r="B206" s="198" t="inlineStr">
        <is>
          <t>01.7.15.08-0011</t>
        </is>
      </c>
      <c r="C206" s="200" t="inlineStr">
        <is>
          <t>Заклепки комбинированные для соединения профилированного стального настила и разнообразных листовых деталей</t>
        </is>
      </c>
      <c r="D206" s="203" t="inlineStr">
        <is>
          <t>т</t>
        </is>
      </c>
      <c r="E206" s="201" t="n">
        <v>0.015</v>
      </c>
      <c r="F206" s="47" t="n">
        <v>9526</v>
      </c>
      <c r="G206" s="47">
        <f>ROUND(E206*F206,2)</f>
        <v/>
      </c>
      <c r="H206" s="42">
        <f>G206/G262</f>
        <v/>
      </c>
      <c r="I206" s="189">
        <f>ROUND(F206*'Прил. 10'!$D$12,2)</f>
        <v/>
      </c>
      <c r="J206" s="189">
        <f>ROUND(E206*I206,2)</f>
        <v/>
      </c>
    </row>
    <row r="207" hidden="1" outlineLevel="1" ht="47.25" customFormat="1" customHeight="1" s="148">
      <c r="A207" s="185" t="n">
        <v>178</v>
      </c>
      <c r="B207" s="198" t="inlineStr">
        <is>
          <t>07.2.06.03-0229</t>
        </is>
      </c>
      <c r="C207" s="200" t="inlineStr">
        <is>
          <t>Профиль угловой, стальной, оцинкованный, для защиты углов, длина 3 м, сечение 31х31х0,4 мм</t>
        </is>
      </c>
      <c r="D207" s="203" t="inlineStr">
        <is>
          <t>м</t>
        </is>
      </c>
      <c r="E207" s="201" t="n">
        <v>35.236</v>
      </c>
      <c r="F207" s="47" t="n">
        <v>3.18</v>
      </c>
      <c r="G207" s="47">
        <f>ROUND(E207*F207,2)</f>
        <v/>
      </c>
      <c r="H207" s="42">
        <f>G207/G262</f>
        <v/>
      </c>
      <c r="I207" s="189">
        <f>ROUND(F207*'Прил. 10'!$D$12,2)</f>
        <v/>
      </c>
      <c r="J207" s="189">
        <f>ROUND(E207*I207,2)</f>
        <v/>
      </c>
    </row>
    <row r="208" hidden="1" outlineLevel="1" ht="47.25" customFormat="1" customHeight="1" s="148">
      <c r="A208" s="185" t="n">
        <v>179</v>
      </c>
      <c r="B208" s="198" t="inlineStr">
        <is>
          <t>08.1.02.03-0021</t>
        </is>
      </c>
      <c r="C208" s="200" t="inlineStr">
        <is>
          <t>Водоотлив оконный из оцинкованной стали с полимерным покрытием, ширина планки 250 мм</t>
        </is>
      </c>
      <c r="D208" s="203" t="inlineStr">
        <is>
          <t>м</t>
        </is>
      </c>
      <c r="E208" s="201" t="n">
        <v>4.026</v>
      </c>
      <c r="F208" s="47" t="n">
        <v>26.41</v>
      </c>
      <c r="G208" s="47">
        <f>ROUND(E208*F208,2)</f>
        <v/>
      </c>
      <c r="H208" s="42">
        <f>G208/G262</f>
        <v/>
      </c>
      <c r="I208" s="189">
        <f>ROUND(F208*'Прил. 10'!$D$12,2)</f>
        <v/>
      </c>
      <c r="J208" s="189">
        <f>ROUND(E208*I208,2)</f>
        <v/>
      </c>
    </row>
    <row r="209" hidden="1" outlineLevel="1" ht="15.75" customFormat="1" customHeight="1" s="148">
      <c r="A209" s="185" t="n">
        <v>180</v>
      </c>
      <c r="B209" s="198" t="inlineStr">
        <is>
          <t>01.7.20.08-0071</t>
        </is>
      </c>
      <c r="C209" s="200" t="inlineStr">
        <is>
          <t>Канат пеньковый пропитанный</t>
        </is>
      </c>
      <c r="D209" s="203" t="inlineStr">
        <is>
          <t>т</t>
        </is>
      </c>
      <c r="E209" s="201" t="n">
        <v>0.002804</v>
      </c>
      <c r="F209" s="47" t="n">
        <v>37900</v>
      </c>
      <c r="G209" s="47">
        <f>ROUND(E209*F209,2)</f>
        <v/>
      </c>
      <c r="H209" s="42">
        <f>G209/G262</f>
        <v/>
      </c>
      <c r="I209" s="189">
        <f>ROUND(F209*'Прил. 10'!$D$12,2)</f>
        <v/>
      </c>
      <c r="J209" s="189">
        <f>ROUND(E209*I209,2)</f>
        <v/>
      </c>
    </row>
    <row r="210" hidden="1" outlineLevel="1" ht="31.7" customFormat="1" customHeight="1" s="148">
      <c r="A210" s="185" t="n">
        <v>181</v>
      </c>
      <c r="B210" s="198" t="inlineStr">
        <is>
          <t>04.3.01.09-0014</t>
        </is>
      </c>
      <c r="C210" s="200" t="inlineStr">
        <is>
          <t>Раствор готовый кладочный, цементный, М100</t>
        </is>
      </c>
      <c r="D210" s="203" t="inlineStr">
        <is>
          <t>м3</t>
        </is>
      </c>
      <c r="E210" s="201" t="n">
        <v>0.1965</v>
      </c>
      <c r="F210" s="47" t="n">
        <v>519.8</v>
      </c>
      <c r="G210" s="47">
        <f>ROUND(E210*F210,2)</f>
        <v/>
      </c>
      <c r="H210" s="42">
        <f>G210/G262</f>
        <v/>
      </c>
      <c r="I210" s="189">
        <f>ROUND(F210*'Прил. 10'!$D$12,2)</f>
        <v/>
      </c>
      <c r="J210" s="189">
        <f>ROUND(E210*I210,2)</f>
        <v/>
      </c>
    </row>
    <row r="211" hidden="1" outlineLevel="1" ht="47.25" customFormat="1" customHeight="1" s="148">
      <c r="A211" s="185" t="n">
        <v>182</v>
      </c>
      <c r="B211" s="198" t="inlineStr">
        <is>
          <t>14.4.01.02-0012</t>
        </is>
      </c>
      <c r="C211" s="200" t="inlineStr">
        <is>
          <t>Грунтовка укрепляющая, глубокого проникновения, быстросохнущая, паропроницаемая</t>
        </is>
      </c>
      <c r="D211" s="203" t="inlineStr">
        <is>
          <t>кг</t>
        </is>
      </c>
      <c r="E211" s="201" t="n">
        <v>7.66</v>
      </c>
      <c r="F211" s="47" t="n">
        <v>13.08</v>
      </c>
      <c r="G211" s="47">
        <f>ROUND(E211*F211,2)</f>
        <v/>
      </c>
      <c r="H211" s="42">
        <f>G211/G262</f>
        <v/>
      </c>
      <c r="I211" s="189">
        <f>ROUND(F211*'Прил. 10'!$D$12,2)</f>
        <v/>
      </c>
      <c r="J211" s="189">
        <f>ROUND(E211*I211,2)</f>
        <v/>
      </c>
    </row>
    <row r="212" hidden="1" outlineLevel="1" ht="31.7" customFormat="1" customHeight="1" s="148">
      <c r="A212" s="185" t="n">
        <v>183</v>
      </c>
      <c r="B212" s="198" t="inlineStr">
        <is>
          <t>01.2.01.02-0052</t>
        </is>
      </c>
      <c r="C212" s="200" t="inlineStr">
        <is>
          <t>Битумы нефтяные строительные БН-70/30</t>
        </is>
      </c>
      <c r="D212" s="203" t="inlineStr">
        <is>
          <t>т</t>
        </is>
      </c>
      <c r="E212" s="201" t="n">
        <v>0.064752</v>
      </c>
      <c r="F212" s="47" t="n">
        <v>1525.5</v>
      </c>
      <c r="G212" s="47">
        <f>ROUND(E212*F212,2)</f>
        <v/>
      </c>
      <c r="H212" s="42">
        <f>G212/G262</f>
        <v/>
      </c>
      <c r="I212" s="189">
        <f>ROUND(F212*'Прил. 10'!$D$12,2)</f>
        <v/>
      </c>
      <c r="J212" s="189">
        <f>ROUND(E212*I212,2)</f>
        <v/>
      </c>
    </row>
    <row r="213" hidden="1" outlineLevel="1" ht="15.75" customFormat="1" customHeight="1" s="148">
      <c r="A213" s="185" t="n">
        <v>184</v>
      </c>
      <c r="B213" s="198" t="inlineStr">
        <is>
          <t>14.5.09.07-0030</t>
        </is>
      </c>
      <c r="C213" s="200" t="inlineStr">
        <is>
          <t>Растворитель Р-4</t>
        </is>
      </c>
      <c r="D213" s="203" t="inlineStr">
        <is>
          <t>кг</t>
        </is>
      </c>
      <c r="E213" s="201" t="n">
        <v>10.295688</v>
      </c>
      <c r="F213" s="47" t="n">
        <v>9.42</v>
      </c>
      <c r="G213" s="47">
        <f>ROUND(E213*F213,2)</f>
        <v/>
      </c>
      <c r="H213" s="42">
        <f>G213/G262</f>
        <v/>
      </c>
      <c r="I213" s="189">
        <f>ROUND(F213*'Прил. 10'!$D$12,2)</f>
        <v/>
      </c>
      <c r="J213" s="189">
        <f>ROUND(E213*I213,2)</f>
        <v/>
      </c>
    </row>
    <row r="214" hidden="1" outlineLevel="1" ht="31.7" customFormat="1" customHeight="1" s="148">
      <c r="A214" s="185" t="n">
        <v>185</v>
      </c>
      <c r="B214" s="198" t="inlineStr">
        <is>
          <t>01.7.06.11-0001</t>
        </is>
      </c>
      <c r="C214" s="200" t="inlineStr">
        <is>
          <t>Лента предварительно сжатая, уплотнительная</t>
        </is>
      </c>
      <c r="D214" s="203" t="inlineStr">
        <is>
          <t>10 м</t>
        </is>
      </c>
      <c r="E214" s="201" t="n">
        <v>1.3869</v>
      </c>
      <c r="F214" s="47" t="n">
        <v>64.09999999999999</v>
      </c>
      <c r="G214" s="47">
        <f>ROUND(E214*F214,2)</f>
        <v/>
      </c>
      <c r="H214" s="42">
        <f>G214/G262</f>
        <v/>
      </c>
      <c r="I214" s="189">
        <f>ROUND(F214*'Прил. 10'!$D$12,2)</f>
        <v/>
      </c>
      <c r="J214" s="189">
        <f>ROUND(E214*I214,2)</f>
        <v/>
      </c>
    </row>
    <row r="215" hidden="1" outlineLevel="1" ht="31.7" customFormat="1" customHeight="1" s="148">
      <c r="A215" s="185" t="n">
        <v>186</v>
      </c>
      <c r="B215" s="198" t="inlineStr">
        <is>
          <t>04.3.01.09-0016</t>
        </is>
      </c>
      <c r="C215" s="200" t="inlineStr">
        <is>
          <t>Раствор готовый кладочный, цементный, М200</t>
        </is>
      </c>
      <c r="D215" s="203" t="inlineStr">
        <is>
          <t>м3</t>
        </is>
      </c>
      <c r="E215" s="201" t="n">
        <v>0.1378</v>
      </c>
      <c r="F215" s="47" t="n">
        <v>600</v>
      </c>
      <c r="G215" s="47">
        <f>ROUND(E215*F215,2)</f>
        <v/>
      </c>
      <c r="H215" s="42">
        <f>G215/G262</f>
        <v/>
      </c>
      <c r="I215" s="189">
        <f>ROUND(F215*'Прил. 10'!$D$12,2)</f>
        <v/>
      </c>
      <c r="J215" s="189">
        <f>ROUND(E215*I215,2)</f>
        <v/>
      </c>
    </row>
    <row r="216" hidden="1" outlineLevel="1" ht="15.75" customFormat="1" customHeight="1" s="148">
      <c r="A216" s="185" t="n">
        <v>187</v>
      </c>
      <c r="B216" s="198" t="inlineStr">
        <is>
          <t>01.7.15.02-0051</t>
        </is>
      </c>
      <c r="C216" s="200" t="inlineStr">
        <is>
          <t>Болты анкерные</t>
        </is>
      </c>
      <c r="D216" s="203" t="inlineStr">
        <is>
          <t>т</t>
        </is>
      </c>
      <c r="E216" s="201" t="n">
        <v>0.008175</v>
      </c>
      <c r="F216" s="47" t="n">
        <v>10068</v>
      </c>
      <c r="G216" s="47">
        <f>ROUND(E216*F216,2)</f>
        <v/>
      </c>
      <c r="H216" s="42">
        <f>G216/G262</f>
        <v/>
      </c>
      <c r="I216" s="189">
        <f>ROUND(F216*'Прил. 10'!$D$12,2)</f>
        <v/>
      </c>
      <c r="J216" s="189">
        <f>ROUND(E216*I216,2)</f>
        <v/>
      </c>
    </row>
    <row r="217" hidden="1" outlineLevel="1" ht="110.25" customFormat="1" customHeight="1" s="148">
      <c r="A217" s="185" t="n">
        <v>188</v>
      </c>
      <c r="B217" s="198" t="inlineStr">
        <is>
          <t>14.5.01.10-0029</t>
        </is>
      </c>
      <c r="C217" s="200" t="inlineStr">
        <is>
          <t>Пена монтажная полиуретановая противопожарная однокомпонентная модифицированная для заполнения, уплотнения, утепления, изоляции и соединения швов и стыков в местах с повышенными требованиями пожарной безопасности (0,88 л)</t>
        </is>
      </c>
      <c r="D217" s="203" t="inlineStr">
        <is>
          <t>шт</t>
        </is>
      </c>
      <c r="E217" s="201" t="n">
        <v>0.68575</v>
      </c>
      <c r="F217" s="47" t="n">
        <v>110.11</v>
      </c>
      <c r="G217" s="47">
        <f>ROUND(E217*F217,2)</f>
        <v/>
      </c>
      <c r="H217" s="42">
        <f>G217/G262</f>
        <v/>
      </c>
      <c r="I217" s="189">
        <f>ROUND(F217*'Прил. 10'!$D$12,2)</f>
        <v/>
      </c>
      <c r="J217" s="189">
        <f>ROUND(E217*I217,2)</f>
        <v/>
      </c>
    </row>
    <row r="218" hidden="1" outlineLevel="1" ht="47.25" customFormat="1" customHeight="1" s="148">
      <c r="A218" s="185" t="n">
        <v>189</v>
      </c>
      <c r="B218" s="198" t="inlineStr">
        <is>
          <t>11.1.03.05-0084</t>
        </is>
      </c>
      <c r="C218" s="200" t="inlineStr">
        <is>
          <t>Доска необрезная, хвойных пород, длина 4-6,5 м, все ширины, толщина 44 мм и более, сорт II</t>
        </is>
      </c>
      <c r="D218" s="203" t="inlineStr">
        <is>
          <t>м3</t>
        </is>
      </c>
      <c r="E218" s="201" t="n">
        <v>0.09027</v>
      </c>
      <c r="F218" s="47" t="n">
        <v>832.7</v>
      </c>
      <c r="G218" s="47">
        <f>ROUND(E218*F218,2)</f>
        <v/>
      </c>
      <c r="H218" s="42">
        <f>G218/G262</f>
        <v/>
      </c>
      <c r="I218" s="189">
        <f>ROUND(F218*'Прил. 10'!$D$12,2)</f>
        <v/>
      </c>
      <c r="J218" s="189">
        <f>ROUND(E218*I218,2)</f>
        <v/>
      </c>
    </row>
    <row r="219" hidden="1" outlineLevel="1" ht="15.75" customFormat="1" customHeight="1" s="148">
      <c r="A219" s="185" t="n">
        <v>190</v>
      </c>
      <c r="B219" s="198" t="inlineStr">
        <is>
          <t>14.5.09.11-0102</t>
        </is>
      </c>
      <c r="C219" s="200" t="inlineStr">
        <is>
          <t>Уайт-спирит</t>
        </is>
      </c>
      <c r="D219" s="203" t="inlineStr">
        <is>
          <t>кг</t>
        </is>
      </c>
      <c r="E219" s="201" t="n">
        <v>10.5406</v>
      </c>
      <c r="F219" s="47" t="n">
        <v>6.67</v>
      </c>
      <c r="G219" s="47">
        <f>ROUND(E219*F219,2)</f>
        <v/>
      </c>
      <c r="H219" s="42">
        <f>G219/G262</f>
        <v/>
      </c>
      <c r="I219" s="189">
        <f>ROUND(F219*'Прил. 10'!$D$12,2)</f>
        <v/>
      </c>
      <c r="J219" s="189">
        <f>ROUND(E219*I219,2)</f>
        <v/>
      </c>
    </row>
    <row r="220" hidden="1" outlineLevel="1" ht="15.75" customFormat="1" customHeight="1" s="148">
      <c r="A220" s="185" t="n">
        <v>191</v>
      </c>
      <c r="B220" s="198" t="inlineStr">
        <is>
          <t>11.3.03.15-0021</t>
        </is>
      </c>
      <c r="C220" s="200" t="inlineStr">
        <is>
          <t>Клинья пластиковые монтажные</t>
        </is>
      </c>
      <c r="D220" s="203" t="inlineStr">
        <is>
          <t>100 шт</t>
        </is>
      </c>
      <c r="E220" s="201" t="n">
        <v>1.3808</v>
      </c>
      <c r="F220" s="47" t="n">
        <v>50</v>
      </c>
      <c r="G220" s="47">
        <f>ROUND(E220*F220,2)</f>
        <v/>
      </c>
      <c r="H220" s="42">
        <f>G220/G262</f>
        <v/>
      </c>
      <c r="I220" s="189">
        <f>ROUND(F220*'Прил. 10'!$D$12,2)</f>
        <v/>
      </c>
      <c r="J220" s="189">
        <f>ROUND(E220*I220,2)</f>
        <v/>
      </c>
    </row>
    <row r="221" hidden="1" outlineLevel="1" ht="47.25" customFormat="1" customHeight="1" s="148">
      <c r="A221" s="185" t="n">
        <v>192</v>
      </c>
      <c r="B221" s="198" t="inlineStr">
        <is>
          <t>11.1.03.01-0080</t>
        </is>
      </c>
      <c r="C221" s="200" t="inlineStr">
        <is>
          <t>Бруски обрезные, хвойных пород, длина 4-6,5 м, ширина 75-150 мм, толщина 40-75 мм, сорт IV</t>
        </is>
      </c>
      <c r="D221" s="203" t="inlineStr">
        <is>
          <t>м3</t>
        </is>
      </c>
      <c r="E221" s="201" t="n">
        <v>0.064412</v>
      </c>
      <c r="F221" s="47" t="n">
        <v>1056</v>
      </c>
      <c r="G221" s="47">
        <f>ROUND(E221*F221,2)</f>
        <v/>
      </c>
      <c r="H221" s="42">
        <f>G221/G262</f>
        <v/>
      </c>
      <c r="I221" s="189">
        <f>ROUND(F221*'Прил. 10'!$D$12,2)</f>
        <v/>
      </c>
      <c r="J221" s="189">
        <f>ROUND(E221*I221,2)</f>
        <v/>
      </c>
    </row>
    <row r="222" hidden="1" outlineLevel="1" ht="15.75" customFormat="1" customHeight="1" s="148">
      <c r="A222" s="185" t="n">
        <v>193</v>
      </c>
      <c r="B222" s="198" t="inlineStr">
        <is>
          <t>01.3.02.09-0022</t>
        </is>
      </c>
      <c r="C222" s="200" t="inlineStr">
        <is>
          <t>Пропан-бутан смесь техническая</t>
        </is>
      </c>
      <c r="D222" s="203" t="inlineStr">
        <is>
          <t>кг</t>
        </is>
      </c>
      <c r="E222" s="201" t="n">
        <v>10.2894012</v>
      </c>
      <c r="F222" s="47" t="n">
        <v>6.09</v>
      </c>
      <c r="G222" s="47">
        <f>ROUND(E222*F222,2)</f>
        <v/>
      </c>
      <c r="H222" s="42">
        <f>G222/G262</f>
        <v/>
      </c>
      <c r="I222" s="189">
        <f>ROUND(F222*'Прил. 10'!$D$12,2)</f>
        <v/>
      </c>
      <c r="J222" s="189">
        <f>ROUND(E222*I222,2)</f>
        <v/>
      </c>
    </row>
    <row r="223" hidden="1" outlineLevel="1" ht="31.7" customFormat="1" customHeight="1" s="148">
      <c r="A223" s="185" t="n">
        <v>194</v>
      </c>
      <c r="B223" s="198" t="inlineStr">
        <is>
          <t>01.7.11.07-0054</t>
        </is>
      </c>
      <c r="C223" s="200" t="inlineStr">
        <is>
          <t>Электроды сварочные Э42, диаметр 6 мм</t>
        </is>
      </c>
      <c r="D223" s="203" t="inlineStr">
        <is>
          <t>т</t>
        </is>
      </c>
      <c r="E223" s="201" t="n">
        <v>0.006202</v>
      </c>
      <c r="F223" s="47" t="n">
        <v>9424</v>
      </c>
      <c r="G223" s="47">
        <f>ROUND(E223*F223,2)</f>
        <v/>
      </c>
      <c r="H223" s="42">
        <f>G223/G262</f>
        <v/>
      </c>
      <c r="I223" s="189">
        <f>ROUND(F223*'Прил. 10'!$D$12,2)</f>
        <v/>
      </c>
      <c r="J223" s="189">
        <f>ROUND(E223*I223,2)</f>
        <v/>
      </c>
    </row>
    <row r="224" hidden="1" outlineLevel="1" ht="47.25" customFormat="1" customHeight="1" s="148">
      <c r="A224" s="185" t="n">
        <v>195</v>
      </c>
      <c r="B224" s="198" t="inlineStr">
        <is>
          <t>01.7.06.04-0007</t>
        </is>
      </c>
      <c r="C224" s="200" t="inlineStr">
        <is>
          <t>Лента разделительная для сопряжения потолка из ЛГК со стеной</t>
        </is>
      </c>
      <c r="D224" s="203" t="inlineStr">
        <is>
          <t>100 м</t>
        </is>
      </c>
      <c r="E224" s="201" t="n">
        <v>0.33704</v>
      </c>
      <c r="F224" s="47" t="n">
        <v>173</v>
      </c>
      <c r="G224" s="47">
        <f>ROUND(E224*F224,2)</f>
        <v/>
      </c>
      <c r="H224" s="42">
        <f>G224/G262</f>
        <v/>
      </c>
      <c r="I224" s="189">
        <f>ROUND(F224*'Прил. 10'!$D$12,2)</f>
        <v/>
      </c>
      <c r="J224" s="189">
        <f>ROUND(E224*I224,2)</f>
        <v/>
      </c>
    </row>
    <row r="225" hidden="1" outlineLevel="1" ht="31.7" customFormat="1" customHeight="1" s="148">
      <c r="A225" s="185" t="n">
        <v>196</v>
      </c>
      <c r="B225" s="198" t="inlineStr">
        <is>
          <t>01.7.15.06-0146</t>
        </is>
      </c>
      <c r="C225" s="200" t="inlineStr">
        <is>
          <t>Гвозди толевые круглые, размер 3,0х40 мм</t>
        </is>
      </c>
      <c r="D225" s="203" t="inlineStr">
        <is>
          <t>т</t>
        </is>
      </c>
      <c r="E225" s="201" t="n">
        <v>0.0065787</v>
      </c>
      <c r="F225" s="47" t="n">
        <v>8475</v>
      </c>
      <c r="G225" s="47">
        <f>ROUND(E225*F225,2)</f>
        <v/>
      </c>
      <c r="H225" s="42">
        <f>G225/G262</f>
        <v/>
      </c>
      <c r="I225" s="189">
        <f>ROUND(F225*'Прил. 10'!$D$12,2)</f>
        <v/>
      </c>
      <c r="J225" s="189">
        <f>ROUND(E225*I225,2)</f>
        <v/>
      </c>
    </row>
    <row r="226" hidden="1" outlineLevel="1" ht="15.75" customFormat="1" customHeight="1" s="148">
      <c r="A226" s="185" t="n">
        <v>197</v>
      </c>
      <c r="B226" s="198" t="inlineStr">
        <is>
          <t>14.5.09.02-0002</t>
        </is>
      </c>
      <c r="C226" s="200" t="inlineStr">
        <is>
          <t>Ксилол нефтяной, марка А</t>
        </is>
      </c>
      <c r="D226" s="203" t="inlineStr">
        <is>
          <t>т</t>
        </is>
      </c>
      <c r="E226" s="201" t="n">
        <v>0.0071423</v>
      </c>
      <c r="F226" s="47" t="n">
        <v>7640</v>
      </c>
      <c r="G226" s="47">
        <f>ROUND(E226*F226,2)</f>
        <v/>
      </c>
      <c r="H226" s="42">
        <f>G226/G262</f>
        <v/>
      </c>
      <c r="I226" s="189">
        <f>ROUND(F226*'Прил. 10'!$D$12,2)</f>
        <v/>
      </c>
      <c r="J226" s="189">
        <f>ROUND(E226*I226,2)</f>
        <v/>
      </c>
    </row>
    <row r="227" hidden="1" outlineLevel="1" ht="78.75" customFormat="1" customHeight="1" s="148">
      <c r="A227" s="185" t="n">
        <v>198</v>
      </c>
      <c r="B227" s="198" t="inlineStr">
        <is>
          <t>14.5.11.03-0001</t>
        </is>
      </c>
      <c r="C227" s="200" t="inlineStr">
        <is>
          <t>Смесь сухая шпатлевочная на основе высокопрочного гипса с полимерными добавками, крупность заполнителя не более 0,15 мм, прочность на изгиб 2,7 МПа</t>
        </is>
      </c>
      <c r="D227" s="203" t="inlineStr">
        <is>
          <t>кг</t>
        </is>
      </c>
      <c r="E227" s="201" t="n">
        <v>6.894</v>
      </c>
      <c r="F227" s="47" t="n">
        <v>7.46</v>
      </c>
      <c r="G227" s="47">
        <f>ROUND(E227*F227,2)</f>
        <v/>
      </c>
      <c r="H227" s="42">
        <f>G227/G262</f>
        <v/>
      </c>
      <c r="I227" s="189">
        <f>ROUND(F227*'Прил. 10'!$D$12,2)</f>
        <v/>
      </c>
      <c r="J227" s="189">
        <f>ROUND(E227*I227,2)</f>
        <v/>
      </c>
    </row>
    <row r="228" hidden="1" outlineLevel="1" ht="31.7" customFormat="1" customHeight="1" s="148">
      <c r="A228" s="185" t="n">
        <v>199</v>
      </c>
      <c r="B228" s="198" t="inlineStr">
        <is>
          <t>08.1.02.11-0001</t>
        </is>
      </c>
      <c r="C228" s="200" t="inlineStr">
        <is>
          <t>Поковки из квадратных заготовок, масса 1,8 кг</t>
        </is>
      </c>
      <c r="D228" s="203" t="inlineStr">
        <is>
          <t>т</t>
        </is>
      </c>
      <c r="E228" s="201" t="n">
        <v>0.008493300000000001</v>
      </c>
      <c r="F228" s="47" t="n">
        <v>5989</v>
      </c>
      <c r="G228" s="47">
        <f>ROUND(E228*F228,2)</f>
        <v/>
      </c>
      <c r="H228" s="42">
        <f>G228/G262</f>
        <v/>
      </c>
      <c r="I228" s="189">
        <f>ROUND(F228*'Прил. 10'!$D$12,2)</f>
        <v/>
      </c>
      <c r="J228" s="189">
        <f>ROUND(E228*I228,2)</f>
        <v/>
      </c>
    </row>
    <row r="229" hidden="1" outlineLevel="1" ht="15.75" customFormat="1" customHeight="1" s="148">
      <c r="A229" s="185" t="n">
        <v>200</v>
      </c>
      <c r="B229" s="198" t="inlineStr">
        <is>
          <t>01.8.01.07-0001</t>
        </is>
      </c>
      <c r="C229" s="200" t="inlineStr">
        <is>
          <t>Стекло жидкое калийное</t>
        </is>
      </c>
      <c r="D229" s="203" t="inlineStr">
        <is>
          <t>т</t>
        </is>
      </c>
      <c r="E229" s="201" t="n">
        <v>0.0177</v>
      </c>
      <c r="F229" s="47" t="n">
        <v>2734.6</v>
      </c>
      <c r="G229" s="47">
        <f>ROUND(E229*F229,2)</f>
        <v/>
      </c>
      <c r="H229" s="42">
        <f>G229/G262</f>
        <v/>
      </c>
      <c r="I229" s="189">
        <f>ROUND(F229*'Прил. 10'!$D$12,2)</f>
        <v/>
      </c>
      <c r="J229" s="189">
        <f>ROUND(E229*I229,2)</f>
        <v/>
      </c>
    </row>
    <row r="230" hidden="1" outlineLevel="1" ht="78.75" customFormat="1" customHeight="1" s="148">
      <c r="A230" s="185" t="n">
        <v>201</v>
      </c>
      <c r="B230" s="198" t="inlineStr">
        <is>
          <t>01.7.15.14-0045</t>
        </is>
      </c>
      <c r="C230" s="200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3,5/35 мм</t>
        </is>
      </c>
      <c r="D230" s="203" t="inlineStr">
        <is>
          <t>100 шт</t>
        </is>
      </c>
      <c r="E230" s="201" t="n">
        <v>14.2093</v>
      </c>
      <c r="F230" s="47" t="n">
        <v>3</v>
      </c>
      <c r="G230" s="47">
        <f>ROUND(E230*F230,2)</f>
        <v/>
      </c>
      <c r="H230" s="42">
        <f>G230/G262</f>
        <v/>
      </c>
      <c r="I230" s="189">
        <f>ROUND(F230*'Прил. 10'!$D$12,2)</f>
        <v/>
      </c>
      <c r="J230" s="189">
        <f>ROUND(E230*I230,2)</f>
        <v/>
      </c>
    </row>
    <row r="231" hidden="1" outlineLevel="1" ht="63" customFormat="1" customHeight="1" s="148">
      <c r="A231" s="185" t="n">
        <v>202</v>
      </c>
      <c r="B231" s="198" t="inlineStr">
        <is>
          <t>07.2.06.04-0076</t>
        </is>
      </c>
      <c r="C231" s="200" t="inlineStr">
        <is>
          <t>Подвес прямой, стальной, оцинкованный, для закрепления (подвески) потолочных профилей к несущим конструкциям</t>
        </is>
      </c>
      <c r="D231" s="203" t="inlineStr">
        <is>
          <t>100 шт</t>
        </is>
      </c>
      <c r="E231" s="201" t="n">
        <v>0.55918</v>
      </c>
      <c r="F231" s="47" t="n">
        <v>68</v>
      </c>
      <c r="G231" s="47">
        <f>ROUND(E231*F231,2)</f>
        <v/>
      </c>
      <c r="H231" s="42">
        <f>G231/G262</f>
        <v/>
      </c>
      <c r="I231" s="189">
        <f>ROUND(F231*'Прил. 10'!$D$12,2)</f>
        <v/>
      </c>
      <c r="J231" s="189">
        <f>ROUND(E231*I231,2)</f>
        <v/>
      </c>
    </row>
    <row r="232" hidden="1" outlineLevel="1" ht="15.75" customFormat="1" customHeight="1" s="148">
      <c r="A232" s="185" t="n">
        <v>203</v>
      </c>
      <c r="B232" s="198" t="inlineStr">
        <is>
          <t>01.7.06.02-0002</t>
        </is>
      </c>
      <c r="C232" s="200" t="inlineStr">
        <is>
          <t>Лента бутиловая диффузионная</t>
        </is>
      </c>
      <c r="D232" s="203" t="inlineStr">
        <is>
          <t>м</t>
        </is>
      </c>
      <c r="E232" s="201" t="n">
        <v>4.757</v>
      </c>
      <c r="F232" s="47" t="n">
        <v>7.95</v>
      </c>
      <c r="G232" s="47">
        <f>ROUND(E232*F232,2)</f>
        <v/>
      </c>
      <c r="H232" s="42">
        <f>G232/G262</f>
        <v/>
      </c>
      <c r="I232" s="189">
        <f>ROUND(F232*'Прил. 10'!$D$12,2)</f>
        <v/>
      </c>
      <c r="J232" s="189">
        <f>ROUND(E232*I232,2)</f>
        <v/>
      </c>
    </row>
    <row r="233" hidden="1" outlineLevel="1" ht="31.7" customFormat="1" customHeight="1" s="148">
      <c r="A233" s="185" t="n">
        <v>204</v>
      </c>
      <c r="B233" s="198" t="inlineStr">
        <is>
          <t>03.1.02.03-0011</t>
        </is>
      </c>
      <c r="C233" s="200" t="inlineStr">
        <is>
          <t>Известь строительная негашеная комовая, сорт I</t>
        </is>
      </c>
      <c r="D233" s="203" t="inlineStr">
        <is>
          <t>т</t>
        </is>
      </c>
      <c r="E233" s="201" t="n">
        <v>0.0508223</v>
      </c>
      <c r="F233" s="47" t="n">
        <v>734.5</v>
      </c>
      <c r="G233" s="47">
        <f>ROUND(E233*F233,2)</f>
        <v/>
      </c>
      <c r="H233" s="42">
        <f>G233/G262</f>
        <v/>
      </c>
      <c r="I233" s="189">
        <f>ROUND(F233*'Прил. 10'!$D$12,2)</f>
        <v/>
      </c>
      <c r="J233" s="189">
        <f>ROUND(E233*I233,2)</f>
        <v/>
      </c>
    </row>
    <row r="234" hidden="1" outlineLevel="1" ht="15.75" customFormat="1" customHeight="1" s="148">
      <c r="A234" s="185" t="n">
        <v>205</v>
      </c>
      <c r="B234" s="198" t="inlineStr">
        <is>
          <t>01.3.01.03-0002</t>
        </is>
      </c>
      <c r="C234" s="200" t="inlineStr">
        <is>
          <t>Керосин для технических целей</t>
        </is>
      </c>
      <c r="D234" s="203" t="inlineStr">
        <is>
          <t>т</t>
        </is>
      </c>
      <c r="E234" s="201" t="n">
        <v>0.0136104</v>
      </c>
      <c r="F234" s="47" t="n">
        <v>2606.9</v>
      </c>
      <c r="G234" s="47">
        <f>ROUND(E234*F234,2)</f>
        <v/>
      </c>
      <c r="H234" s="42">
        <f>G234/G262</f>
        <v/>
      </c>
      <c r="I234" s="189">
        <f>ROUND(F234*'Прил. 10'!$D$12,2)</f>
        <v/>
      </c>
      <c r="J234" s="189">
        <f>ROUND(E234*I234,2)</f>
        <v/>
      </c>
    </row>
    <row r="235" hidden="1" outlineLevel="1" ht="47.25" customFormat="1" customHeight="1" s="148">
      <c r="A235" s="185" t="n">
        <v>206</v>
      </c>
      <c r="B235" s="198" t="inlineStr">
        <is>
          <t>03.2.01.01-0001</t>
        </is>
      </c>
      <c r="C235" s="200" t="inlineStr">
        <is>
          <t>Портландцемент общестроительного назначения бездобавочный М400 Д0 (ЦЕМ I 32,5Н)</t>
        </is>
      </c>
      <c r="D235" s="203" t="inlineStr">
        <is>
          <t>т</t>
        </is>
      </c>
      <c r="E235" s="201" t="n">
        <v>0.085884</v>
      </c>
      <c r="F235" s="47" t="n">
        <v>412</v>
      </c>
      <c r="G235" s="47">
        <f>ROUND(E235*F235,2)</f>
        <v/>
      </c>
      <c r="H235" s="42">
        <f>G235/G262</f>
        <v/>
      </c>
      <c r="I235" s="189">
        <f>ROUND(F235*'Прил. 10'!$D$12,2)</f>
        <v/>
      </c>
      <c r="J235" s="189">
        <f>ROUND(E235*I235,2)</f>
        <v/>
      </c>
    </row>
    <row r="236" hidden="1" outlineLevel="1" ht="47.25" customFormat="1" customHeight="1" s="148">
      <c r="A236" s="185" t="n">
        <v>207</v>
      </c>
      <c r="B236" s="198" t="inlineStr">
        <is>
          <t>11.1.03.05-0066</t>
        </is>
      </c>
      <c r="C236" s="200" t="inlineStr">
        <is>
          <t>Доска необрезная, хвойных пород, длина 2-3,75 м, все ширины, толщина 32-40 мм, сорт IV</t>
        </is>
      </c>
      <c r="D236" s="203" t="inlineStr">
        <is>
          <t>м3</t>
        </is>
      </c>
      <c r="E236" s="201" t="n">
        <v>0.05836</v>
      </c>
      <c r="F236" s="47" t="n">
        <v>602</v>
      </c>
      <c r="G236" s="47">
        <f>ROUND(E236*F236,2)</f>
        <v/>
      </c>
      <c r="H236" s="42">
        <f>G236/G262</f>
        <v/>
      </c>
      <c r="I236" s="189">
        <f>ROUND(F236*'Прил. 10'!$D$12,2)</f>
        <v/>
      </c>
      <c r="J236" s="189">
        <f>ROUND(E236*I236,2)</f>
        <v/>
      </c>
    </row>
    <row r="237" hidden="1" outlineLevel="1" ht="78.75" customFormat="1" customHeight="1" s="148">
      <c r="A237" s="185" t="n">
        <v>208</v>
      </c>
      <c r="B237" s="198" t="inlineStr">
        <is>
          <t>08.3.05.02-0002</t>
        </is>
      </c>
      <c r="C237" s="200" t="inlineStr">
        <is>
          <t>Прокат толстолистовой горячекатаный в листах с обрезными кромками толщиной 9-12 мм, шириной от 1400 до 1500 мм, сталь: С245</t>
        </is>
      </c>
      <c r="D237" s="203" t="inlineStr">
        <is>
          <t>т</t>
        </is>
      </c>
      <c r="E237" s="201" t="n">
        <v>0.00544</v>
      </c>
      <c r="F237" s="47" t="n">
        <v>5679.23</v>
      </c>
      <c r="G237" s="47">
        <f>ROUND(E237*F237,2)</f>
        <v/>
      </c>
      <c r="H237" s="42">
        <f>G237/G262</f>
        <v/>
      </c>
      <c r="I237" s="189">
        <f>ROUND(F237*'Прил. 10'!$D$12,2)</f>
        <v/>
      </c>
      <c r="J237" s="189">
        <f>ROUND(E237*I237,2)</f>
        <v/>
      </c>
    </row>
    <row r="238" hidden="1" outlineLevel="1" ht="15.75" customFormat="1" customHeight="1" s="148">
      <c r="A238" s="185" t="n">
        <v>209</v>
      </c>
      <c r="B238" s="198" t="inlineStr">
        <is>
          <t>08.3.03.04-0012</t>
        </is>
      </c>
      <c r="C238" s="200" t="inlineStr">
        <is>
          <t>Проволока светлая, диаметр 1,1 мм</t>
        </is>
      </c>
      <c r="D238" s="203" t="inlineStr">
        <is>
          <t>т</t>
        </is>
      </c>
      <c r="E238" s="201" t="n">
        <v>0.0028424</v>
      </c>
      <c r="F238" s="47" t="n">
        <v>10200</v>
      </c>
      <c r="G238" s="47">
        <f>ROUND(E238*F238,2)</f>
        <v/>
      </c>
      <c r="H238" s="42">
        <f>G238/G262</f>
        <v/>
      </c>
      <c r="I238" s="189">
        <f>ROUND(F238*'Прил. 10'!$D$12,2)</f>
        <v/>
      </c>
      <c r="J238" s="189">
        <f>ROUND(E238*I238,2)</f>
        <v/>
      </c>
    </row>
    <row r="239" hidden="1" outlineLevel="1" ht="15.75" customFormat="1" customHeight="1" s="148">
      <c r="A239" s="185" t="n">
        <v>210</v>
      </c>
      <c r="B239" s="198" t="inlineStr">
        <is>
          <t>01.7.20.08-0051</t>
        </is>
      </c>
      <c r="C239" s="200" t="inlineStr">
        <is>
          <t>Ветошь</t>
        </is>
      </c>
      <c r="D239" s="203" t="inlineStr">
        <is>
          <t>кг</t>
        </is>
      </c>
      <c r="E239" s="201" t="n">
        <v>15.78684</v>
      </c>
      <c r="F239" s="47" t="n">
        <v>1.82</v>
      </c>
      <c r="G239" s="47">
        <f>ROUND(E239*F239,2)</f>
        <v/>
      </c>
      <c r="H239" s="42">
        <f>G239/G262</f>
        <v/>
      </c>
      <c r="I239" s="189">
        <f>ROUND(F239*'Прил. 10'!$D$12,2)</f>
        <v/>
      </c>
      <c r="J239" s="189">
        <f>ROUND(E239*I239,2)</f>
        <v/>
      </c>
    </row>
    <row r="240" hidden="1" outlineLevel="1" ht="31.7" customFormat="1" customHeight="1" s="148">
      <c r="A240" s="185" t="n">
        <v>211</v>
      </c>
      <c r="B240" s="198" t="inlineStr">
        <is>
          <t>01.7.15.07-0005</t>
        </is>
      </c>
      <c r="C240" s="200" t="inlineStr">
        <is>
          <t>Дюбели монтажные, размер 10х130 (10х132, 10х150) мм</t>
        </is>
      </c>
      <c r="D240" s="203" t="inlineStr">
        <is>
          <t>10 шт</t>
        </is>
      </c>
      <c r="E240" s="201" t="n">
        <v>4.0602</v>
      </c>
      <c r="F240" s="47" t="n">
        <v>7.03</v>
      </c>
      <c r="G240" s="47">
        <f>ROUND(E240*F240,2)</f>
        <v/>
      </c>
      <c r="H240" s="42">
        <f>G240/G262</f>
        <v/>
      </c>
      <c r="I240" s="189">
        <f>ROUND(F240*'Прил. 10'!$D$12,2)</f>
        <v/>
      </c>
      <c r="J240" s="189">
        <f>ROUND(E240*I240,2)</f>
        <v/>
      </c>
    </row>
    <row r="241" hidden="1" outlineLevel="1" ht="15.75" customFormat="1" customHeight="1" s="148">
      <c r="A241" s="185" t="n">
        <v>212</v>
      </c>
      <c r="B241" s="198" t="inlineStr">
        <is>
          <t>01.1.02.10-1022</t>
        </is>
      </c>
      <c r="C241" s="200" t="inlineStr">
        <is>
          <t>Хризотил, группа 6К</t>
        </is>
      </c>
      <c r="D241" s="203" t="inlineStr">
        <is>
          <t>т</t>
        </is>
      </c>
      <c r="E241" s="201" t="n">
        <v>0.0238452</v>
      </c>
      <c r="F241" s="47" t="n">
        <v>1160</v>
      </c>
      <c r="G241" s="47">
        <f>ROUND(E241*F241,2)</f>
        <v/>
      </c>
      <c r="H241" s="42">
        <f>G241/G262</f>
        <v/>
      </c>
      <c r="I241" s="189">
        <f>ROUND(F241*'Прил. 10'!$D$12,2)</f>
        <v/>
      </c>
      <c r="J241" s="189">
        <f>ROUND(E241*I241,2)</f>
        <v/>
      </c>
    </row>
    <row r="242" hidden="1" outlineLevel="1" ht="15.75" customFormat="1" customHeight="1" s="148">
      <c r="A242" s="185" t="n">
        <v>213</v>
      </c>
      <c r="B242" s="198" t="inlineStr">
        <is>
          <t>03.1.01.01-0002</t>
        </is>
      </c>
      <c r="C242" s="200" t="inlineStr">
        <is>
          <t>Гипс строительный Г-3</t>
        </is>
      </c>
      <c r="D242" s="203" t="inlineStr">
        <is>
          <t>т</t>
        </is>
      </c>
      <c r="E242" s="201" t="n">
        <v>0.0363546</v>
      </c>
      <c r="F242" s="47" t="n">
        <v>729.98</v>
      </c>
      <c r="G242" s="47">
        <f>ROUND(E242*F242,2)</f>
        <v/>
      </c>
      <c r="H242" s="42">
        <f>G242/G262</f>
        <v/>
      </c>
      <c r="I242" s="189">
        <f>ROUND(F242*'Прил. 10'!$D$12,2)</f>
        <v/>
      </c>
      <c r="J242" s="189">
        <f>ROUND(E242*I242,2)</f>
        <v/>
      </c>
    </row>
    <row r="243" hidden="1" outlineLevel="1" ht="47.25" customFormat="1" customHeight="1" s="148">
      <c r="A243" s="185" t="n">
        <v>214</v>
      </c>
      <c r="B243" s="198" t="inlineStr">
        <is>
          <t>01.7.15.06-0094</t>
        </is>
      </c>
      <c r="C243" s="200" t="inlineStr">
        <is>
          <t>Гвозди проволочные оцинкованные для асбестоцементной кровли, размер 4,5х120 мм</t>
        </is>
      </c>
      <c r="D243" s="203" t="inlineStr">
        <is>
          <t>т</t>
        </is>
      </c>
      <c r="E243" s="201" t="n">
        <v>0.002204</v>
      </c>
      <c r="F243" s="47" t="n">
        <v>11978</v>
      </c>
      <c r="G243" s="47">
        <f>ROUND(E243*F243,2)</f>
        <v/>
      </c>
      <c r="H243" s="42">
        <f>G243/G262</f>
        <v/>
      </c>
      <c r="I243" s="189">
        <f>ROUND(F243*'Прил. 10'!$D$12,2)</f>
        <v/>
      </c>
      <c r="J243" s="189">
        <f>ROUND(E243*I243,2)</f>
        <v/>
      </c>
    </row>
    <row r="244" hidden="1" outlineLevel="1" ht="47.25" customFormat="1" customHeight="1" s="148">
      <c r="A244" s="185" t="n">
        <v>215</v>
      </c>
      <c r="B244" s="198" t="inlineStr">
        <is>
          <t>01.7.06.01-0041</t>
        </is>
      </c>
      <c r="C244" s="200" t="inlineStr">
        <is>
          <t>Лента эластичная самоклеящаяся для профилей направляющих 30/30000 мм</t>
        </is>
      </c>
      <c r="D244" s="203" t="inlineStr">
        <is>
          <t>м</t>
        </is>
      </c>
      <c r="E244" s="201" t="n">
        <v>63.578</v>
      </c>
      <c r="F244" s="47" t="n">
        <v>0.37</v>
      </c>
      <c r="G244" s="47">
        <f>ROUND(E244*F244,2)</f>
        <v/>
      </c>
      <c r="H244" s="42">
        <f>G244/G262</f>
        <v/>
      </c>
      <c r="I244" s="189">
        <f>ROUND(F244*'Прил. 10'!$D$12,2)</f>
        <v/>
      </c>
      <c r="J244" s="189">
        <f>ROUND(E244*I244,2)</f>
        <v/>
      </c>
    </row>
    <row r="245" hidden="1" outlineLevel="1" ht="15.75" customFormat="1" customHeight="1" s="148">
      <c r="A245" s="185" t="n">
        <v>216</v>
      </c>
      <c r="B245" s="198" t="inlineStr">
        <is>
          <t>01.7.19.07-0003</t>
        </is>
      </c>
      <c r="C245" s="200" t="inlineStr">
        <is>
          <t>Резина прессованная</t>
        </is>
      </c>
      <c r="D245" s="203" t="inlineStr">
        <is>
          <t>кг</t>
        </is>
      </c>
      <c r="E245" s="201" t="n">
        <v>0.82368</v>
      </c>
      <c r="F245" s="47" t="n">
        <v>28.26</v>
      </c>
      <c r="G245" s="47">
        <f>ROUND(E245*F245,2)</f>
        <v/>
      </c>
      <c r="H245" s="42">
        <f>G245/G262</f>
        <v/>
      </c>
      <c r="I245" s="189">
        <f>ROUND(F245*'Прил. 10'!$D$12,2)</f>
        <v/>
      </c>
      <c r="J245" s="189">
        <f>ROUND(E245*I245,2)</f>
        <v/>
      </c>
    </row>
    <row r="246" hidden="1" outlineLevel="1" ht="15.75" customFormat="1" customHeight="1" s="148">
      <c r="A246" s="185" t="n">
        <v>217</v>
      </c>
      <c r="B246" s="198" t="inlineStr">
        <is>
          <t>08.4.03.01-0001</t>
        </is>
      </c>
      <c r="C246" s="200" t="inlineStr">
        <is>
          <t>Проволока арматурная</t>
        </is>
      </c>
      <c r="D246" s="203" t="inlineStr">
        <is>
          <t>т</t>
        </is>
      </c>
      <c r="E246" s="201" t="n">
        <v>0.0032</v>
      </c>
      <c r="F246" s="47" t="n">
        <v>7200</v>
      </c>
      <c r="G246" s="47">
        <f>ROUND(E246*F246,2)</f>
        <v/>
      </c>
      <c r="H246" s="42">
        <f>G246/G262</f>
        <v/>
      </c>
      <c r="I246" s="189">
        <f>ROUND(F246*'Прил. 10'!$D$12,2)</f>
        <v/>
      </c>
      <c r="J246" s="189">
        <f>ROUND(E246*I246,2)</f>
        <v/>
      </c>
    </row>
    <row r="247" hidden="1" outlineLevel="1" ht="78.75" customFormat="1" customHeight="1" s="148">
      <c r="A247" s="185" t="n">
        <v>218</v>
      </c>
      <c r="B247" s="198" t="inlineStr">
        <is>
          <t>08.2.02.11-0007</t>
        </is>
      </c>
      <c r="C247" s="20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47" s="203" t="inlineStr">
        <is>
          <t>10 м</t>
        </is>
      </c>
      <c r="E247" s="201" t="n">
        <v>0.427234</v>
      </c>
      <c r="F247" s="47" t="n">
        <v>50.24</v>
      </c>
      <c r="G247" s="47">
        <f>ROUND(E247*F247,2)</f>
        <v/>
      </c>
      <c r="H247" s="42">
        <f>G247/G262</f>
        <v/>
      </c>
      <c r="I247" s="189">
        <f>ROUND(F247*'Прил. 10'!$D$12,2)</f>
        <v/>
      </c>
      <c r="J247" s="189">
        <f>ROUND(E247*I247,2)</f>
        <v/>
      </c>
    </row>
    <row r="248" hidden="1" outlineLevel="1" ht="15.75" customFormat="1" customHeight="1" s="148">
      <c r="A248" s="185" t="n">
        <v>219</v>
      </c>
      <c r="B248" s="198" t="inlineStr">
        <is>
          <t>01.7.07.29-0091</t>
        </is>
      </c>
      <c r="C248" s="200" t="inlineStr">
        <is>
          <t>Опилки древесные</t>
        </is>
      </c>
      <c r="D248" s="203" t="inlineStr">
        <is>
          <t>м3</t>
        </is>
      </c>
      <c r="E248" s="201" t="n">
        <v>0.53907</v>
      </c>
      <c r="F248" s="47" t="n">
        <v>34.92</v>
      </c>
      <c r="G248" s="47">
        <f>ROUND(E248*F248,2)</f>
        <v/>
      </c>
      <c r="H248" s="42">
        <f>G248/G262</f>
        <v/>
      </c>
      <c r="I248" s="189">
        <f>ROUND(F248*'Прил. 10'!$D$12,2)</f>
        <v/>
      </c>
      <c r="J248" s="189">
        <f>ROUND(E248*I248,2)</f>
        <v/>
      </c>
    </row>
    <row r="249" hidden="1" outlineLevel="1" ht="47.25" customFormat="1" customHeight="1" s="148">
      <c r="A249" s="185" t="n">
        <v>220</v>
      </c>
      <c r="B249" s="198" t="inlineStr">
        <is>
          <t>11.1.03.01-0075</t>
        </is>
      </c>
      <c r="C249" s="200" t="inlineStr">
        <is>
          <t>Бруски обрезные, хвойных пород, длина 2-6,5 м, толщина 40-60 мм, сорт II</t>
        </is>
      </c>
      <c r="D249" s="203" t="inlineStr">
        <is>
          <t>м3</t>
        </is>
      </c>
      <c r="E249" s="201" t="n">
        <v>0.013275</v>
      </c>
      <c r="F249" s="47" t="n">
        <v>1250</v>
      </c>
      <c r="G249" s="47">
        <f>ROUND(E249*F249,2)</f>
        <v/>
      </c>
      <c r="H249" s="42">
        <f>G249/G262</f>
        <v/>
      </c>
      <c r="I249" s="189">
        <f>ROUND(F249*'Прил. 10'!$D$12,2)</f>
        <v/>
      </c>
      <c r="J249" s="189">
        <f>ROUND(E249*I249,2)</f>
        <v/>
      </c>
    </row>
    <row r="250" hidden="1" outlineLevel="1" ht="47.25" customFormat="1" customHeight="1" s="148">
      <c r="A250" s="185" t="n">
        <v>221</v>
      </c>
      <c r="B250" s="198" t="inlineStr">
        <is>
          <t>01.7.06.04-0002</t>
        </is>
      </c>
      <c r="C250" s="200" t="inlineStr">
        <is>
          <t>Лента бумажная для повышения трещиностойкости стыков ГКЛ и ГВЛ</t>
        </is>
      </c>
      <c r="D250" s="203" t="inlineStr">
        <is>
          <t>м</t>
        </is>
      </c>
      <c r="E250" s="201" t="n">
        <v>91.92</v>
      </c>
      <c r="F250" s="47" t="n">
        <v>0.17</v>
      </c>
      <c r="G250" s="47">
        <f>ROUND(E250*F250,2)</f>
        <v/>
      </c>
      <c r="H250" s="42">
        <f>G250/G262</f>
        <v/>
      </c>
      <c r="I250" s="189">
        <f>ROUND(F250*'Прил. 10'!$D$12,2)</f>
        <v/>
      </c>
      <c r="J250" s="189">
        <f>ROUND(E250*I250,2)</f>
        <v/>
      </c>
    </row>
    <row r="251" hidden="1" outlineLevel="1" ht="31.7" customFormat="1" customHeight="1" s="148">
      <c r="A251" s="185" t="n">
        <v>222</v>
      </c>
      <c r="B251" s="198" t="inlineStr">
        <is>
          <t>01.2.01.02-0051</t>
        </is>
      </c>
      <c r="C251" s="200" t="inlineStr">
        <is>
          <t>Битумы нефтяные строительные БН-50/50</t>
        </is>
      </c>
      <c r="D251" s="203" t="inlineStr">
        <is>
          <t>т</t>
        </is>
      </c>
      <c r="E251" s="201" t="n">
        <v>0.009073599999999999</v>
      </c>
      <c r="F251" s="47" t="n">
        <v>1677.23</v>
      </c>
      <c r="G251" s="47">
        <f>ROUND(E251*F251,2)</f>
        <v/>
      </c>
      <c r="H251" s="42">
        <f>G251/G262</f>
        <v/>
      </c>
      <c r="I251" s="189">
        <f>ROUND(F251*'Прил. 10'!$D$12,2)</f>
        <v/>
      </c>
      <c r="J251" s="189">
        <f>ROUND(E251*I251,2)</f>
        <v/>
      </c>
    </row>
    <row r="252" hidden="1" outlineLevel="1" ht="31.7" customFormat="1" customHeight="1" s="148">
      <c r="A252" s="185" t="n">
        <v>223</v>
      </c>
      <c r="B252" s="198" t="inlineStr">
        <is>
          <t>01.7.15.14-0185</t>
        </is>
      </c>
      <c r="C252" s="200" t="inlineStr">
        <is>
          <t>Шурупы с потайной головкой черные 8,0х100 мм</t>
        </is>
      </c>
      <c r="D252" s="203" t="inlineStr">
        <is>
          <t>т</t>
        </is>
      </c>
      <c r="E252" s="201" t="n">
        <v>0.0007526</v>
      </c>
      <c r="F252" s="47" t="n">
        <v>17555.75</v>
      </c>
      <c r="G252" s="47">
        <f>ROUND(E252*F252,2)</f>
        <v/>
      </c>
      <c r="H252" s="42">
        <f>G252/G262</f>
        <v/>
      </c>
      <c r="I252" s="189">
        <f>ROUND(F252*'Прил. 10'!$D$12,2)</f>
        <v/>
      </c>
      <c r="J252" s="189">
        <f>ROUND(E252*I252,2)</f>
        <v/>
      </c>
    </row>
    <row r="253" hidden="1" outlineLevel="1" ht="78.75" customFormat="1" customHeight="1" s="148">
      <c r="A253" s="185" t="n">
        <v>224</v>
      </c>
      <c r="B253" s="198" t="inlineStr">
        <is>
          <t>01.7.15.14-0044</t>
        </is>
      </c>
      <c r="C253" s="200" t="inlineStr">
        <is>
          <t>Шурупы самонарезающий прокалывающий, для крепления гипсокартонных листов (ГКЛ, ГКЛВ, ГКЛВО) к каркасу из металлических профилей 3,5/25 мм</t>
        </is>
      </c>
      <c r="D253" s="203" t="inlineStr">
        <is>
          <t>100 шт</t>
        </is>
      </c>
      <c r="E253" s="201" t="n">
        <v>5.6301</v>
      </c>
      <c r="F253" s="47" t="n">
        <v>2</v>
      </c>
      <c r="G253" s="47">
        <f>ROUND(E253*F253,2)</f>
        <v/>
      </c>
      <c r="H253" s="42">
        <f>G253/G262</f>
        <v/>
      </c>
      <c r="I253" s="189">
        <f>ROUND(F253*'Прил. 10'!$D$12,2)</f>
        <v/>
      </c>
      <c r="J253" s="189">
        <f>ROUND(E253*I253,2)</f>
        <v/>
      </c>
    </row>
    <row r="254" hidden="1" outlineLevel="1" ht="15.75" customFormat="1" customHeight="1" s="148">
      <c r="A254" s="185" t="n">
        <v>225</v>
      </c>
      <c r="B254" s="198" t="inlineStr">
        <is>
          <t>01.7.15.07-0152</t>
        </is>
      </c>
      <c r="C254" s="200" t="inlineStr">
        <is>
          <t>Дюбели с шурупом, размер 6х35 мм</t>
        </is>
      </c>
      <c r="D254" s="203" t="inlineStr">
        <is>
          <t>100 шт</t>
        </is>
      </c>
      <c r="E254" s="201" t="n">
        <v>1.27922</v>
      </c>
      <c r="F254" s="47" t="n">
        <v>8</v>
      </c>
      <c r="G254" s="47">
        <f>ROUND(E254*F254,2)</f>
        <v/>
      </c>
      <c r="H254" s="42">
        <f>G254/G262</f>
        <v/>
      </c>
      <c r="I254" s="189">
        <f>ROUND(F254*'Прил. 10'!$D$12,2)</f>
        <v/>
      </c>
      <c r="J254" s="189">
        <f>ROUND(E254*I254,2)</f>
        <v/>
      </c>
    </row>
    <row r="255" hidden="1" outlineLevel="1" ht="47.25" customFormat="1" customHeight="1" s="148">
      <c r="A255" s="185" t="n">
        <v>226</v>
      </c>
      <c r="B255" s="198" t="inlineStr">
        <is>
          <t>11.1.02.04-0031</t>
        </is>
      </c>
      <c r="C255" s="200" t="inlineStr">
        <is>
          <t>Лесоматериалы круглые, хвойных пород, для строительства, диаметр 14-24 см, длина 3-6,5 м</t>
        </is>
      </c>
      <c r="D255" s="203" t="inlineStr">
        <is>
          <t>м3</t>
        </is>
      </c>
      <c r="E255" s="201" t="n">
        <v>0.0167961</v>
      </c>
      <c r="F255" s="47" t="n">
        <v>558.33</v>
      </c>
      <c r="G255" s="47">
        <f>ROUND(E255*F255,2)</f>
        <v/>
      </c>
      <c r="H255" s="42">
        <f>G255/G262</f>
        <v/>
      </c>
      <c r="I255" s="189">
        <f>ROUND(F255*'Прил. 10'!$D$12,2)</f>
        <v/>
      </c>
      <c r="J255" s="189">
        <f>ROUND(E255*I255,2)</f>
        <v/>
      </c>
    </row>
    <row r="256" hidden="1" outlineLevel="1" ht="31.7" customFormat="1" customHeight="1" s="148">
      <c r="A256" s="185" t="n">
        <v>227</v>
      </c>
      <c r="B256" s="198" t="inlineStr">
        <is>
          <t>03.2.01.04-0002</t>
        </is>
      </c>
      <c r="C256" s="200" t="inlineStr">
        <is>
          <t>Цемент пуццолановый М400 ППЦ (ЦЕМ IV 32,5Н)</t>
        </is>
      </c>
      <c r="D256" s="203" t="inlineStr">
        <is>
          <t>т</t>
        </is>
      </c>
      <c r="E256" s="201" t="n">
        <v>0.01144</v>
      </c>
      <c r="F256" s="47" t="n">
        <v>412</v>
      </c>
      <c r="G256" s="47">
        <f>ROUND(E256*F256,2)</f>
        <v/>
      </c>
      <c r="H256" s="42">
        <f>G256/G262</f>
        <v/>
      </c>
      <c r="I256" s="189">
        <f>ROUND(F256*'Прил. 10'!$D$12,2)</f>
        <v/>
      </c>
      <c r="J256" s="189">
        <f>ROUND(E256*I256,2)</f>
        <v/>
      </c>
    </row>
    <row r="257" hidden="1" outlineLevel="1" ht="31.7" customFormat="1" customHeight="1" s="148">
      <c r="A257" s="185" t="n">
        <v>228</v>
      </c>
      <c r="B257" s="198" t="inlineStr">
        <is>
          <t>01.7.15.06-0121</t>
        </is>
      </c>
      <c r="C257" s="200" t="inlineStr">
        <is>
          <t>Гвозди строительные с плоской головкой, размер 1,6х50 мм</t>
        </is>
      </c>
      <c r="D257" s="203" t="inlineStr">
        <is>
          <t>т</t>
        </is>
      </c>
      <c r="E257" s="201" t="n">
        <v>0.0004242</v>
      </c>
      <c r="F257" s="47" t="n">
        <v>8475</v>
      </c>
      <c r="G257" s="47">
        <f>ROUND(E257*F257,2)</f>
        <v/>
      </c>
      <c r="H257" s="42">
        <f>G257/G262</f>
        <v/>
      </c>
      <c r="I257" s="189">
        <f>ROUND(F257*'Прил. 10'!$D$12,2)</f>
        <v/>
      </c>
      <c r="J257" s="189">
        <f>ROUND(E257*I257,2)</f>
        <v/>
      </c>
    </row>
    <row r="258" hidden="1" outlineLevel="1" ht="47.25" customFormat="1" customHeight="1" s="148">
      <c r="A258" s="185" t="n">
        <v>229</v>
      </c>
      <c r="B258" s="198" t="inlineStr">
        <is>
          <t>11.1.03.06-0087</t>
        </is>
      </c>
      <c r="C258" s="200" t="inlineStr">
        <is>
          <t>Доска обрезная, хвойных пород, ширина 75-150 мм, толщина 25 мм, длина 4-6,5 м, сорт III</t>
        </is>
      </c>
      <c r="D258" s="203" t="inlineStr">
        <is>
          <t>м3</t>
        </is>
      </c>
      <c r="E258" s="201" t="n">
        <v>0.0021</v>
      </c>
      <c r="F258" s="47" t="n">
        <v>1100</v>
      </c>
      <c r="G258" s="47">
        <f>ROUND(E258*F258,2)</f>
        <v/>
      </c>
      <c r="H258" s="42">
        <f>G258/G262</f>
        <v/>
      </c>
      <c r="I258" s="189">
        <f>ROUND(F258*'Прил. 10'!$D$12,2)</f>
        <v/>
      </c>
      <c r="J258" s="189">
        <f>ROUND(E258*I258,2)</f>
        <v/>
      </c>
    </row>
    <row r="259" hidden="1" outlineLevel="1" ht="63" customFormat="1" customHeight="1" s="148">
      <c r="A259" s="185" t="n">
        <v>230</v>
      </c>
      <c r="B259" s="198" t="inlineStr">
        <is>
          <t>01.7.15.14-0042</t>
        </is>
      </c>
      <c r="C259" s="200" t="inlineStr">
        <is>
          <t>Шурупы самонарезающий прокалывающий, для крепления металлических профилей или листовых деталей 3,5/9,5 мм</t>
        </is>
      </c>
      <c r="D259" s="203" t="inlineStr">
        <is>
          <t>100 шт</t>
        </is>
      </c>
      <c r="E259" s="201" t="n">
        <v>1.1107</v>
      </c>
      <c r="F259" s="47" t="n">
        <v>2</v>
      </c>
      <c r="G259" s="47">
        <f>ROUND(E259*F259,2)</f>
        <v/>
      </c>
      <c r="H259" s="42">
        <f>G259/G262</f>
        <v/>
      </c>
      <c r="I259" s="189">
        <f>ROUND(F259*'Прил. 10'!$D$12,2)</f>
        <v/>
      </c>
      <c r="J259" s="189">
        <f>ROUND(E259*I259,2)</f>
        <v/>
      </c>
    </row>
    <row r="260" hidden="1" outlineLevel="1" ht="31.7" customFormat="1" customHeight="1" s="148">
      <c r="A260" s="185" t="n">
        <v>231</v>
      </c>
      <c r="B260" s="198" t="inlineStr">
        <is>
          <t>07.2.07.02-0001</t>
        </is>
      </c>
      <c r="C260" s="200" t="inlineStr">
        <is>
          <t>Кондуктор инвентарный металлический</t>
        </is>
      </c>
      <c r="D260" s="203" t="inlineStr">
        <is>
          <t>шт</t>
        </is>
      </c>
      <c r="E260" s="201" t="n">
        <v>0.00182</v>
      </c>
      <c r="F260" s="47" t="n">
        <v>346</v>
      </c>
      <c r="G260" s="47">
        <f>ROUND(E260*F260,2)</f>
        <v/>
      </c>
      <c r="H260" s="42">
        <f>G260/G262</f>
        <v/>
      </c>
      <c r="I260" s="189">
        <f>ROUND(F260*'Прил. 10'!$D$12,2)</f>
        <v/>
      </c>
      <c r="J260" s="189">
        <f>ROUND(E260*I260,2)</f>
        <v/>
      </c>
    </row>
    <row r="261" collapsed="1" ht="15.75" customFormat="1" customHeight="1" s="148">
      <c r="A261" s="185" t="n"/>
      <c r="B261" s="185" t="inlineStr">
        <is>
          <t>Итого прочие Материалы</t>
        </is>
      </c>
      <c r="C261" s="207" t="n"/>
      <c r="D261" s="207" t="n"/>
      <c r="E261" s="207" t="n"/>
      <c r="F261" s="208" t="n"/>
      <c r="G261" s="189">
        <f>SUM(G100:G260)</f>
        <v/>
      </c>
      <c r="H261" s="42">
        <f>SUM(H100:H260)</f>
        <v/>
      </c>
      <c r="I261" s="189" t="n"/>
      <c r="J261" s="189">
        <f>SUM(J100:J260)</f>
        <v/>
      </c>
    </row>
    <row r="262" ht="15.75" customFormat="1" customHeight="1" s="148">
      <c r="A262" s="185" t="n"/>
      <c r="B262" s="185" t="inlineStr">
        <is>
          <t>Итого по разделу "Материалы"</t>
        </is>
      </c>
      <c r="C262" s="207" t="n"/>
      <c r="D262" s="207" t="n"/>
      <c r="E262" s="207" t="n"/>
      <c r="F262" s="208" t="n"/>
      <c r="G262" s="189">
        <f>G99+G261</f>
        <v/>
      </c>
      <c r="H262" s="42">
        <f>H99+H261</f>
        <v/>
      </c>
      <c r="I262" s="189" t="n"/>
      <c r="J262" s="189">
        <f>J99+J261</f>
        <v/>
      </c>
    </row>
    <row r="263" ht="15.75" customFormat="1" customHeight="1" s="148">
      <c r="A263" s="186" t="n"/>
      <c r="B263" s="203" t="n"/>
      <c r="C263" s="200" t="inlineStr">
        <is>
          <t>ИТОГО ПО РМ</t>
        </is>
      </c>
      <c r="D263" s="203" t="n"/>
      <c r="E263" s="203" t="n"/>
      <c r="F263" s="202" t="n"/>
      <c r="G263" s="202">
        <f>+G14+G60+G262</f>
        <v/>
      </c>
      <c r="H263" s="59" t="n"/>
      <c r="I263" s="189" t="n"/>
      <c r="J263" s="202">
        <f>+J14+J60+J262</f>
        <v/>
      </c>
    </row>
    <row r="264" ht="15.75" customFormat="1" customHeight="1" s="148">
      <c r="A264" s="186" t="n"/>
      <c r="B264" s="203" t="n"/>
      <c r="C264" s="200" t="inlineStr">
        <is>
          <t>Накладные расходы</t>
        </is>
      </c>
      <c r="D264" s="61" t="n">
        <v>1.0271400562981</v>
      </c>
      <c r="E264" s="203" t="n"/>
      <c r="F264" s="202" t="n"/>
      <c r="G264" s="202">
        <f>(G14+G16)*D264</f>
        <v/>
      </c>
      <c r="H264" s="59" t="n"/>
      <c r="I264" s="189" t="n"/>
      <c r="J264" s="189">
        <f>(J14+J16)*D264</f>
        <v/>
      </c>
    </row>
    <row r="265" ht="15.75" customFormat="1" customHeight="1" s="148">
      <c r="A265" s="186" t="n"/>
      <c r="B265" s="203" t="n"/>
      <c r="C265" s="200" t="inlineStr">
        <is>
          <t>Сметная прибыль</t>
        </is>
      </c>
      <c r="D265" s="61" t="n">
        <v>0.59719515718891</v>
      </c>
      <c r="E265" s="203" t="n"/>
      <c r="F265" s="202" t="n"/>
      <c r="G265" s="202">
        <f>(G14+G16)*D265</f>
        <v/>
      </c>
      <c r="H265" s="59" t="n"/>
      <c r="I265" s="189" t="n"/>
      <c r="J265" s="189">
        <f>(J14+J16)*D265</f>
        <v/>
      </c>
    </row>
    <row r="266" ht="15.75" customFormat="1" customHeight="1" s="148">
      <c r="A266" s="186" t="n"/>
      <c r="B266" s="203" t="n"/>
      <c r="C266" s="200" t="inlineStr">
        <is>
          <t>Итого СМР (с НР и СП)</t>
        </is>
      </c>
      <c r="D266" s="203" t="n"/>
      <c r="E266" s="203" t="n"/>
      <c r="F266" s="202" t="n"/>
      <c r="G266" s="202">
        <f>G263+G264+G265</f>
        <v/>
      </c>
      <c r="H266" s="59" t="n"/>
      <c r="I266" s="189" t="n"/>
      <c r="J266" s="202">
        <f>J263+J264+J265</f>
        <v/>
      </c>
    </row>
    <row r="267" ht="15.75" customFormat="1" customHeight="1" s="148">
      <c r="A267" s="186" t="n"/>
      <c r="B267" s="203" t="n"/>
      <c r="C267" s="200" t="inlineStr">
        <is>
          <t>ВСЕГО СМР + ОБОРУДОВАНИЕ</t>
        </is>
      </c>
      <c r="D267" s="203" t="n"/>
      <c r="E267" s="203" t="n"/>
      <c r="F267" s="202" t="n"/>
      <c r="G267" s="202">
        <f>G66+G266</f>
        <v/>
      </c>
      <c r="H267" s="59" t="n"/>
      <c r="I267" s="189" t="n"/>
      <c r="J267" s="189">
        <f>J66+J266</f>
        <v/>
      </c>
    </row>
    <row r="268" ht="15.75" customFormat="1" customHeight="1" s="148">
      <c r="A268" s="186" t="n"/>
      <c r="B268" s="203" t="n"/>
      <c r="C268" s="200" t="inlineStr">
        <is>
          <t>ИТОГО ПОКАЗАТЕЛЬ НА ЕД. ИЗМ.</t>
        </is>
      </c>
      <c r="D268" s="203" t="inlineStr">
        <is>
          <t>м2</t>
        </is>
      </c>
      <c r="E268" s="203" t="n">
        <v>403</v>
      </c>
      <c r="F268" s="202" t="n"/>
      <c r="G268" s="202">
        <f>G267/E268</f>
        <v/>
      </c>
      <c r="H268" s="59" t="n"/>
      <c r="I268" s="189" t="n"/>
      <c r="J268" s="202">
        <f>J267/E268</f>
        <v/>
      </c>
    </row>
    <row r="269" ht="15.75" customFormat="1" customHeight="1" s="148">
      <c r="E269" s="148" t="n"/>
      <c r="F269" s="92" t="n"/>
      <c r="G269" s="92" t="n"/>
      <c r="I269" s="92" t="n"/>
      <c r="J269" s="92" t="n"/>
    </row>
    <row r="270" ht="15.75" customFormat="1" customHeight="1" s="148">
      <c r="B270" s="99" t="inlineStr">
        <is>
          <t>Составил ____________________________ М.С. Колотиевская</t>
        </is>
      </c>
    </row>
    <row r="271" ht="15.75" customFormat="1" customHeight="1" s="148">
      <c r="B271" s="99" t="inlineStr">
        <is>
          <t xml:space="preserve">(должность, подпись, инициалы, фамилия) </t>
        </is>
      </c>
    </row>
    <row r="272" ht="15.75" customFormat="1" customHeight="1" s="148">
      <c r="B272" s="99" t="n"/>
    </row>
    <row r="273" ht="15.75" customFormat="1" customHeight="1" s="148">
      <c r="B273" s="99" t="inlineStr">
        <is>
          <t>Проверил ____________________________ А.В. Костянецкая</t>
        </is>
      </c>
    </row>
    <row r="274" ht="15.75" customFormat="1" customHeight="1" s="148">
      <c r="B274" s="183" t="inlineStr">
        <is>
          <t>(должность, подпись, инициалы, фамилия)</t>
        </is>
      </c>
      <c r="C274" s="183" t="n"/>
    </row>
    <row r="275" ht="15.75" customFormat="1" customHeight="1" s="148">
      <c r="E275" s="148" t="n"/>
      <c r="F275" s="92" t="n"/>
      <c r="G275" s="92" t="n"/>
      <c r="I275" s="92" t="n"/>
      <c r="J275" s="92" t="n"/>
    </row>
  </sheetData>
  <mergeCells count="28">
    <mergeCell ref="H9:H10"/>
    <mergeCell ref="B61:J61"/>
    <mergeCell ref="B68:H68"/>
    <mergeCell ref="B261:F261"/>
    <mergeCell ref="B59:F59"/>
    <mergeCell ref="B15:H15"/>
    <mergeCell ref="H2:J2"/>
    <mergeCell ref="C9:C10"/>
    <mergeCell ref="E9:E10"/>
    <mergeCell ref="B262:F262"/>
    <mergeCell ref="B60:F60"/>
    <mergeCell ref="B64:J64"/>
    <mergeCell ref="B9:B10"/>
    <mergeCell ref="D9:D10"/>
    <mergeCell ref="B18:H18"/>
    <mergeCell ref="B28:F28"/>
    <mergeCell ref="B12:H12"/>
    <mergeCell ref="D6:J6"/>
    <mergeCell ref="B99:F99"/>
    <mergeCell ref="F9:G9"/>
    <mergeCell ref="B62:J62"/>
    <mergeCell ref="A4:H4"/>
    <mergeCell ref="B17:H17"/>
    <mergeCell ref="A9:A10"/>
    <mergeCell ref="A6:C6"/>
    <mergeCell ref="B69:H69"/>
    <mergeCell ref="A7:C7"/>
    <mergeCell ref="I9:J9"/>
  </mergeCells>
  <conditionalFormatting sqref="E13:E275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60" zoomScaleNormal="100" workbookViewId="0">
      <selection activeCell="T60" sqref="T60"/>
    </sheetView>
  </sheetViews>
  <sheetFormatPr baseColWidth="8" defaultColWidth="9.140625" defaultRowHeight="15"/>
  <cols>
    <col width="5.7109375" customWidth="1" style="146" min="1" max="1"/>
    <col width="14.85546875" customWidth="1" style="146" min="2" max="2"/>
    <col width="39.140625" customWidth="1" style="146" min="3" max="3"/>
    <col width="8.28515625" customWidth="1" style="146" min="4" max="4"/>
    <col width="13.5703125" customWidth="1" style="146" min="5" max="5"/>
    <col width="12.42578125" customWidth="1" style="146" min="6" max="6"/>
    <col width="14.140625" customWidth="1" style="146" min="7" max="7"/>
    <col width="9.140625" customWidth="1" style="146" min="8" max="8"/>
  </cols>
  <sheetData>
    <row r="1" ht="15.75" customHeight="1" s="146">
      <c r="A1" s="190" t="inlineStr">
        <is>
          <t>Приложение №6</t>
        </is>
      </c>
    </row>
    <row r="2" ht="21.75" customHeight="1" s="146">
      <c r="A2" s="190" t="n"/>
      <c r="B2" s="190" t="n"/>
      <c r="C2" s="190" t="n"/>
      <c r="D2" s="190" t="n"/>
      <c r="E2" s="190" t="n"/>
      <c r="F2" s="190" t="n"/>
      <c r="G2" s="190" t="n"/>
    </row>
    <row r="3" ht="15.75" customHeight="1" s="146">
      <c r="A3" s="169" t="inlineStr">
        <is>
          <t>Расчет стоимости оборудования</t>
        </is>
      </c>
    </row>
    <row r="4" ht="25.5" customHeight="1" s="146">
      <c r="A4" s="191" t="inlineStr">
        <is>
          <t>Наименование разрабатываемого показателя УНЦ —  Гараж неотапливаемый</t>
        </is>
      </c>
    </row>
    <row r="5" ht="15.75" customHeight="1" s="146">
      <c r="A5" s="148" t="n"/>
      <c r="B5" s="148" t="n"/>
      <c r="C5" s="148" t="n"/>
      <c r="D5" s="148" t="n"/>
      <c r="E5" s="148" t="n"/>
      <c r="F5" s="148" t="n"/>
      <c r="G5" s="148" t="n"/>
    </row>
    <row r="6" ht="30.2" customFormat="1" customHeight="1" s="148">
      <c r="A6" s="203" t="inlineStr">
        <is>
          <t>№ пп.</t>
        </is>
      </c>
      <c r="B6" s="203" t="inlineStr">
        <is>
          <t>Код ресурса</t>
        </is>
      </c>
      <c r="C6" s="203" t="inlineStr">
        <is>
          <t>Наименование</t>
        </is>
      </c>
      <c r="D6" s="203" t="inlineStr">
        <is>
          <t>Ед. изм.</t>
        </is>
      </c>
      <c r="E6" s="173" t="inlineStr">
        <is>
          <t>Кол-во единиц по проектным данным</t>
        </is>
      </c>
      <c r="F6" s="203" t="inlineStr">
        <is>
          <t>Сметная стоимость в ценах на 01.01.2000 (руб.)</t>
        </is>
      </c>
      <c r="G6" s="208" t="n"/>
    </row>
    <row r="7" ht="15.75" customFormat="1" customHeight="1" s="148">
      <c r="A7" s="206" t="n"/>
      <c r="B7" s="206" t="n"/>
      <c r="C7" s="206" t="n"/>
      <c r="D7" s="206" t="n"/>
      <c r="E7" s="206" t="n"/>
      <c r="F7" s="173" t="inlineStr">
        <is>
          <t>на ед. изм.</t>
        </is>
      </c>
      <c r="G7" s="173" t="inlineStr">
        <is>
          <t>общая</t>
        </is>
      </c>
    </row>
    <row r="8" ht="15.75" customFormat="1" customHeight="1" s="148">
      <c r="A8" s="173" t="n">
        <v>1</v>
      </c>
      <c r="B8" s="173" t="n">
        <v>2</v>
      </c>
      <c r="C8" s="173" t="n">
        <v>3</v>
      </c>
      <c r="D8" s="173" t="n">
        <v>4</v>
      </c>
      <c r="E8" s="173" t="n">
        <v>5</v>
      </c>
      <c r="F8" s="173" t="n">
        <v>6</v>
      </c>
      <c r="G8" s="173" t="n">
        <v>7</v>
      </c>
    </row>
    <row r="9" ht="15.75" customFormat="1" customHeight="1" s="148">
      <c r="A9" s="186" t="n"/>
      <c r="B9" s="200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31.7" customFormat="1" customHeight="1" s="148">
      <c r="A10" s="203" t="n"/>
      <c r="B10" s="67" t="n"/>
      <c r="C10" s="200" t="inlineStr">
        <is>
          <t>ИТОГО ИНЖЕНЕРНОЕ ОБОРУДОВАНИЕ</t>
        </is>
      </c>
      <c r="D10" s="67" t="n"/>
      <c r="E10" s="68" t="n"/>
      <c r="F10" s="202" t="n"/>
      <c r="G10" s="202" t="n">
        <v>0</v>
      </c>
    </row>
    <row r="11" ht="15.75" customFormat="1" customHeight="1" s="148">
      <c r="A11" s="203" t="n"/>
      <c r="B11" s="200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31.7" customFormat="1" customHeight="1" s="148">
      <c r="A12" s="203" t="n"/>
      <c r="B12" s="200" t="n"/>
      <c r="C12" s="200" t="inlineStr">
        <is>
          <t>ИТОГО ТЕХНОЛОГИЧЕСКОЕ ОБОРУДОВАНИЕ</t>
        </is>
      </c>
      <c r="D12" s="200" t="n"/>
      <c r="E12" s="201" t="n"/>
      <c r="F12" s="202" t="n"/>
      <c r="G12" s="202" t="n">
        <v>0</v>
      </c>
    </row>
    <row r="13" ht="15.75" customFormat="1" customHeight="1" s="148">
      <c r="A13" s="203" t="n"/>
      <c r="B13" s="200" t="n"/>
      <c r="C13" s="200" t="inlineStr">
        <is>
          <t>Итого по разделу "Оборудование"</t>
        </is>
      </c>
      <c r="D13" s="200" t="n"/>
      <c r="E13" s="201" t="n"/>
      <c r="F13" s="202" t="n"/>
      <c r="G13" s="202" t="n">
        <v>0</v>
      </c>
    </row>
    <row r="14" ht="15.75" customFormat="1" customHeight="1" s="148">
      <c r="B14" s="190" t="n"/>
    </row>
    <row r="15" ht="15.75" customFormat="1" customHeight="1" s="148">
      <c r="A15" s="148" t="inlineStr">
        <is>
          <t>Составил ______________________        М.С. Колотиевская</t>
        </is>
      </c>
      <c r="B15" s="148" t="n"/>
      <c r="C15" s="148" t="n"/>
    </row>
    <row r="16" ht="15.75" customFormat="1" customHeight="1" s="148">
      <c r="A16" s="99" t="inlineStr">
        <is>
          <t xml:space="preserve">                         (подпись, инициалы, фамилия)</t>
        </is>
      </c>
      <c r="B16" s="148" t="n"/>
      <c r="C16" s="148" t="n"/>
    </row>
    <row r="17" ht="15.75" customFormat="1" customHeight="1" s="148">
      <c r="A17" s="148" t="n"/>
      <c r="B17" s="148" t="n"/>
      <c r="C17" s="148" t="n"/>
    </row>
    <row r="18" ht="15.75" customFormat="1" customHeight="1" s="148">
      <c r="A18" s="148" t="inlineStr">
        <is>
          <t>Проверил ______________________    А.В. Костянецкая</t>
        </is>
      </c>
      <c r="B18" s="148" t="n"/>
      <c r="C18" s="148" t="n"/>
    </row>
    <row r="19" ht="15.75" customFormat="1" customHeight="1" s="148">
      <c r="A19" s="99" t="inlineStr">
        <is>
          <t xml:space="preserve">                        (подпись, инициалы, фамилия)</t>
        </is>
      </c>
      <c r="B19" s="148" t="n"/>
      <c r="C19" s="148" t="n"/>
    </row>
    <row r="20" ht="15.75" customFormat="1" customHeight="1" s="148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6" min="1" max="1"/>
    <col width="29.5703125" customWidth="1" style="146" min="2" max="2"/>
    <col width="39.140625" customWidth="1" style="146" min="3" max="3"/>
    <col width="24.42578125" customWidth="1" style="146" min="4" max="4"/>
    <col width="8.85546875" customWidth="1" style="146" min="5" max="5"/>
  </cols>
  <sheetData>
    <row r="1">
      <c r="B1" s="130" t="n"/>
      <c r="C1" s="130" t="n"/>
      <c r="D1" s="127" t="inlineStr">
        <is>
          <t>Приложение №7</t>
        </is>
      </c>
    </row>
    <row r="2">
      <c r="A2" s="127" t="n"/>
      <c r="B2" s="127" t="n"/>
      <c r="C2" s="127" t="n"/>
      <c r="D2" s="127" t="n"/>
    </row>
    <row r="3" ht="24.75" customHeight="1" s="146">
      <c r="A3" s="204" t="inlineStr">
        <is>
          <t>Расчет показателя УНЦ</t>
        </is>
      </c>
    </row>
    <row r="4" ht="24.75" customHeight="1" s="146">
      <c r="A4" s="204" t="n"/>
      <c r="B4" s="204" t="n"/>
      <c r="C4" s="204" t="n"/>
      <c r="D4" s="204" t="n"/>
    </row>
    <row r="5" ht="24.6" customHeight="1" s="146">
      <c r="A5" s="205" t="inlineStr">
        <is>
          <t xml:space="preserve">Наименование разрабатываемого показателя УНЦ - </t>
        </is>
      </c>
      <c r="D5" s="205">
        <f>'Прил.5 Расчет СМР и ОБ'!D6:J6</f>
        <v/>
      </c>
    </row>
    <row r="6" ht="19.9" customHeight="1" s="146">
      <c r="A6" s="205" t="inlineStr">
        <is>
          <t>Единица измерения  — 1 м2</t>
        </is>
      </c>
      <c r="D6" s="205" t="n"/>
    </row>
    <row r="7">
      <c r="A7" s="130" t="n"/>
      <c r="B7" s="130" t="n"/>
      <c r="C7" s="130" t="n"/>
      <c r="D7" s="130" t="n"/>
    </row>
    <row r="8" ht="14.45" customHeight="1" s="146">
      <c r="A8" s="173" t="inlineStr">
        <is>
          <t>Код показателя</t>
        </is>
      </c>
      <c r="B8" s="173" t="inlineStr">
        <is>
          <t>Наименование показателя</t>
        </is>
      </c>
      <c r="C8" s="173" t="inlineStr">
        <is>
          <t>Наименование РМ, входящих в состав показателя</t>
        </is>
      </c>
      <c r="D8" s="173" t="inlineStr">
        <is>
          <t>Норматив цены на 01.01.2023, тыс.руб.</t>
        </is>
      </c>
    </row>
    <row r="9" ht="15" customHeight="1" s="146">
      <c r="A9" s="206" t="n"/>
      <c r="B9" s="206" t="n"/>
      <c r="C9" s="206" t="n"/>
      <c r="D9" s="206" t="n"/>
    </row>
    <row r="10">
      <c r="A10" s="131" t="n">
        <v>1</v>
      </c>
      <c r="B10" s="131" t="n">
        <v>2</v>
      </c>
      <c r="C10" s="131" t="n">
        <v>3</v>
      </c>
      <c r="D10" s="131" t="n">
        <v>4</v>
      </c>
    </row>
    <row r="11" ht="41.45" customHeight="1" s="146">
      <c r="A11" s="131" t="inlineStr">
        <is>
          <t>З8-03</t>
        </is>
      </c>
      <c r="B11" s="131" t="inlineStr">
        <is>
          <t>УНЦ прочих здания и сооружений ПС</t>
        </is>
      </c>
      <c r="C11" s="132" t="inlineStr">
        <is>
          <t xml:space="preserve">З8-03 Гараж неотапливамый </t>
        </is>
      </c>
      <c r="D11" s="133">
        <f>'Прил.4 РМ'!C41/1000</f>
        <v/>
      </c>
      <c r="E11" s="124" t="n"/>
    </row>
    <row r="12">
      <c r="A12" s="134" t="n"/>
      <c r="B12" s="135" t="n"/>
      <c r="C12" s="134" t="n"/>
      <c r="D12" s="134" t="n"/>
    </row>
    <row r="13">
      <c r="A13" s="130" t="inlineStr">
        <is>
          <t>Составил ______________________      М.С. Колотиевская</t>
        </is>
      </c>
      <c r="B13" s="136" t="n"/>
      <c r="C13" s="136" t="n"/>
      <c r="D13" s="134" t="n"/>
    </row>
    <row r="14">
      <c r="A14" s="137" t="inlineStr">
        <is>
          <t xml:space="preserve">                         (подпись, инициалы, фамилия)</t>
        </is>
      </c>
      <c r="B14" s="136" t="n"/>
      <c r="C14" s="136" t="n"/>
      <c r="D14" s="134" t="n"/>
    </row>
    <row r="15">
      <c r="A15" s="130" t="n"/>
      <c r="B15" s="136" t="n"/>
      <c r="C15" s="136" t="n"/>
      <c r="D15" s="134" t="n"/>
    </row>
    <row r="16">
      <c r="A16" s="130" t="inlineStr">
        <is>
          <t>Проверил ______________________    А.В. Костянецкая</t>
        </is>
      </c>
      <c r="B16" s="136" t="n"/>
      <c r="C16" s="136" t="n"/>
      <c r="D16" s="134" t="n"/>
    </row>
    <row r="17">
      <c r="A17" s="137" t="inlineStr">
        <is>
          <t xml:space="preserve">                        (подпись, инициалы, фамилия)</t>
        </is>
      </c>
      <c r="B17" s="136" t="n"/>
      <c r="C17" s="136" t="n"/>
      <c r="D17" s="13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6" zoomScale="60" zoomScaleNormal="100" workbookViewId="0">
      <selection activeCell="C14" sqref="C14"/>
    </sheetView>
  </sheetViews>
  <sheetFormatPr baseColWidth="8" defaultRowHeight="15"/>
  <cols>
    <col width="9.140625" customWidth="1" style="146" min="1" max="1"/>
    <col width="40.7109375" customWidth="1" style="146" min="2" max="2"/>
    <col width="37" customWidth="1" style="146" min="3" max="3"/>
    <col width="32" customWidth="1" style="146" min="4" max="4"/>
    <col width="9.140625" customWidth="1" style="146" min="5" max="5"/>
  </cols>
  <sheetData>
    <row r="4" ht="15.75" customHeight="1" s="146">
      <c r="B4" s="168" t="inlineStr">
        <is>
          <t>Приложение № 10</t>
        </is>
      </c>
    </row>
    <row r="5" ht="18.75" customHeight="1" s="146">
      <c r="B5" s="8" t="n"/>
    </row>
    <row r="6" ht="15.75" customHeight="1" s="146">
      <c r="B6" s="169" t="inlineStr">
        <is>
          <t>Используемые индексы изменений сметной стоимости и нормы сопутствующих затрат</t>
        </is>
      </c>
    </row>
    <row r="7" ht="18.75" customHeight="1" s="146">
      <c r="B7" s="114" t="n"/>
    </row>
    <row r="8" ht="47.25" customFormat="1" customHeight="1" s="148">
      <c r="B8" s="173" t="inlineStr">
        <is>
          <t>Наименование индекса / норм сопутствующих затрат</t>
        </is>
      </c>
      <c r="C8" s="173" t="inlineStr">
        <is>
          <t>Дата применения и обоснование индекса / норм сопутствующих затрат</t>
        </is>
      </c>
      <c r="D8" s="173" t="inlineStr">
        <is>
          <t>Размер индекса / норма сопутствующих затрат</t>
        </is>
      </c>
    </row>
    <row r="9" ht="15.75" customFormat="1" customHeight="1" s="148">
      <c r="B9" s="173" t="n">
        <v>1</v>
      </c>
      <c r="C9" s="173" t="n">
        <v>2</v>
      </c>
      <c r="D9" s="173" t="n">
        <v>3</v>
      </c>
    </row>
    <row r="10" ht="31.7" customFormat="1" customHeight="1" s="148">
      <c r="B10" s="173" t="inlineStr">
        <is>
          <t xml:space="preserve">Индекс изменения сметной стоимости на 1 квартал 2023 года. ОЗП </t>
        </is>
      </c>
      <c r="C10" s="173" t="inlineStr">
        <is>
          <t>Письмо Минстроя России от 30.03.2023г. №17106-ИФ/09  прил.1</t>
        </is>
      </c>
      <c r="D10" s="173" t="n">
        <v>44.29</v>
      </c>
    </row>
    <row r="11" ht="31.7" customFormat="1" customHeight="1" s="148">
      <c r="B11" s="173" t="inlineStr">
        <is>
          <t>Индекс изменения сметной стоимости на 1 квартал 2023 года. ЭМ</t>
        </is>
      </c>
      <c r="C11" s="173" t="inlineStr">
        <is>
          <t>Письмо Минстроя России от 30.03.2023г. №17106-ИФ/09  прил.1</t>
        </is>
      </c>
      <c r="D11" s="173" t="n">
        <v>13.47</v>
      </c>
    </row>
    <row r="12" ht="31.7" customFormat="1" customHeight="1" s="148">
      <c r="B12" s="173" t="inlineStr">
        <is>
          <t>Индекс изменения сметной стоимости на 1 квартал 2023 года. МАТ</t>
        </is>
      </c>
      <c r="C12" s="173" t="inlineStr">
        <is>
          <t>Письмо Минстроя России от 30.03.2023г. №17106-ИФ/09  прил.1</t>
        </is>
      </c>
      <c r="D12" s="173" t="n">
        <v>8.039999999999999</v>
      </c>
    </row>
    <row r="13" ht="31.7" customFormat="1" customHeight="1" s="148">
      <c r="B13" s="173" t="inlineStr">
        <is>
          <t>Индекс изменения сметной стоимости на 1 квартал 2023 года. ОБ</t>
        </is>
      </c>
      <c r="C13" s="172" t="inlineStr">
        <is>
          <t>Письмо Минстроя России от 23.02.2023г. №9791-ИФ/09 прил.6</t>
        </is>
      </c>
      <c r="D13" s="173" t="n">
        <v>6.26</v>
      </c>
    </row>
    <row r="14" ht="78.75" customFormat="1" customHeight="1" s="148">
      <c r="B14" s="173" t="inlineStr">
        <is>
          <t>Временные здания и сооружения</t>
        </is>
      </c>
      <c r="C14" s="1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.75" customFormat="1" customHeight="1" s="148">
      <c r="B15" s="173" t="inlineStr">
        <is>
          <t>Дополнительные затраты при производстве строительно-монтажных работ в зимнее время</t>
        </is>
      </c>
      <c r="C15" s="1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3" t="n"/>
    </row>
    <row r="16" ht="31.7" customFormat="1" customHeight="1" s="148">
      <c r="B16" s="173" t="inlineStr">
        <is>
          <t>Пусконаладочные работы</t>
        </is>
      </c>
      <c r="C16" s="173" t="n"/>
      <c r="D16" s="173" t="inlineStr">
        <is>
          <t>Расчёт</t>
        </is>
      </c>
    </row>
    <row r="17" ht="31.7" customFormat="1" customHeight="1" s="148">
      <c r="B17" s="173" t="inlineStr">
        <is>
          <t>Строительный контроль</t>
        </is>
      </c>
      <c r="C17" s="173" t="inlineStr">
        <is>
          <t>Постановление Правительства РФ от 21.06.10 г. № 468</t>
        </is>
      </c>
      <c r="D17" s="12" t="n">
        <v>0.0214</v>
      </c>
    </row>
    <row r="18" ht="15.75" customFormat="1" customHeight="1" s="148">
      <c r="B18" s="173" t="inlineStr">
        <is>
          <t>Авторский надзор</t>
        </is>
      </c>
      <c r="C18" s="173" t="inlineStr">
        <is>
          <t>Приказ от 4.08.2020 № 421/пр п.173</t>
        </is>
      </c>
      <c r="D18" s="12" t="n">
        <v>0.002</v>
      </c>
    </row>
    <row r="19" ht="15.75" customFormat="1" customHeight="1" s="148">
      <c r="B19" s="173" t="inlineStr">
        <is>
          <t>Непредвиденные расходы</t>
        </is>
      </c>
      <c r="C19" s="173" t="inlineStr">
        <is>
          <t>Приказ от 4.08.2020 № 421/пр п.179</t>
        </is>
      </c>
      <c r="D19" s="12" t="n">
        <v>0.03</v>
      </c>
    </row>
    <row r="20" ht="15.75" customFormat="1" customHeight="1" s="148">
      <c r="B20" s="170" t="n"/>
    </row>
    <row r="21" ht="15.75" customFormat="1" customHeight="1" s="148">
      <c r="B21" s="170" t="n"/>
    </row>
    <row r="22" ht="15.75" customFormat="1" customHeight="1" s="148">
      <c r="B22" s="170" t="n"/>
    </row>
    <row r="23" ht="15.75" customFormat="1" customHeight="1" s="148">
      <c r="B23" s="170" t="n"/>
    </row>
    <row r="24" ht="15.75" customFormat="1" customHeight="1" s="148"/>
    <row r="25" ht="15.75" customFormat="1" customHeight="1" s="148"/>
    <row r="26" ht="15.75" customFormat="1" customHeight="1" s="148">
      <c r="B26" s="148" t="inlineStr">
        <is>
          <t>Составил ______________________        М.С. Колотиевская</t>
        </is>
      </c>
      <c r="C26" s="148" t="n"/>
    </row>
    <row r="27" ht="15.75" customFormat="1" customHeight="1" s="148">
      <c r="B27" s="99" t="inlineStr">
        <is>
          <t xml:space="preserve">                         (подпись, инициалы, фамилия)</t>
        </is>
      </c>
      <c r="C27" s="148" t="n"/>
    </row>
    <row r="28" ht="15.75" customFormat="1" customHeight="1" s="148">
      <c r="B28" s="148" t="n"/>
      <c r="C28" s="148" t="n"/>
    </row>
    <row r="29" ht="15.75" customFormat="1" customHeight="1" s="148">
      <c r="B29" s="148" t="inlineStr">
        <is>
          <t>Проверил ______________________   А.В. Костянецкая</t>
        </is>
      </c>
      <c r="C29" s="148" t="n"/>
    </row>
    <row r="30" ht="15.75" customFormat="1" customHeight="1" s="148">
      <c r="B30" s="99" t="inlineStr">
        <is>
          <t xml:space="preserve">                        (подпись, инициалы, фамилия)</t>
        </is>
      </c>
      <c r="C30" s="148" t="n"/>
    </row>
    <row r="31" ht="15.75" customFormat="1" customHeight="1" s="148"/>
    <row r="32" ht="15.75" customFormat="1" customHeight="1" s="148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J16" sqref="J16"/>
    </sheetView>
  </sheetViews>
  <sheetFormatPr baseColWidth="8" defaultColWidth="9.140625" defaultRowHeight="15"/>
  <cols>
    <col width="44.85546875" customWidth="1" style="146" min="2" max="2"/>
    <col width="13" customWidth="1" style="146" min="3" max="3"/>
    <col width="22.85546875" customWidth="1" style="146" min="4" max="4"/>
    <col width="21.5703125" customWidth="1" style="146" min="5" max="5"/>
    <col width="43.85546875" customWidth="1" style="146" min="6" max="6"/>
  </cols>
  <sheetData>
    <row r="1" s="146"/>
    <row r="2" ht="17.25" customHeight="1" s="146">
      <c r="A2" s="169" t="inlineStr">
        <is>
          <t>Расчет размера средств на оплату труда рабочих-строителей в текущем уровне цен (ФОТр.тек.)</t>
        </is>
      </c>
    </row>
    <row r="3" s="146"/>
    <row r="4" ht="18" customHeight="1" s="146">
      <c r="A4" s="147" t="inlineStr">
        <is>
          <t>Составлен в уровне цен на 01.01.2023 г.</t>
        </is>
      </c>
      <c r="B4" s="148" t="n"/>
      <c r="C4" s="148" t="n"/>
      <c r="D4" s="148" t="n"/>
      <c r="E4" s="148" t="n"/>
      <c r="F4" s="148" t="n"/>
      <c r="G4" s="148" t="n"/>
    </row>
    <row r="5" ht="15.75" customHeight="1" s="146">
      <c r="A5" s="171" t="inlineStr">
        <is>
          <t>№ пп.</t>
        </is>
      </c>
      <c r="B5" s="171" t="inlineStr">
        <is>
          <t>Наименование элемента</t>
        </is>
      </c>
      <c r="C5" s="171" t="inlineStr">
        <is>
          <t>Обозначение</t>
        </is>
      </c>
      <c r="D5" s="171" t="inlineStr">
        <is>
          <t>Формула</t>
        </is>
      </c>
      <c r="E5" s="171" t="inlineStr">
        <is>
          <t>Величина элемента</t>
        </is>
      </c>
      <c r="F5" s="171" t="inlineStr">
        <is>
          <t>Наименования обосновывающих документов</t>
        </is>
      </c>
      <c r="G5" s="148" t="n"/>
    </row>
    <row r="6" ht="15.75" customHeight="1" s="146">
      <c r="A6" s="171" t="n">
        <v>1</v>
      </c>
      <c r="B6" s="171" t="n">
        <v>2</v>
      </c>
      <c r="C6" s="171" t="n">
        <v>3</v>
      </c>
      <c r="D6" s="171" t="n">
        <v>4</v>
      </c>
      <c r="E6" s="171" t="n">
        <v>5</v>
      </c>
      <c r="F6" s="171" t="n">
        <v>6</v>
      </c>
      <c r="G6" s="148" t="n"/>
    </row>
    <row r="7" ht="110.25" customHeight="1" s="146">
      <c r="A7" s="149" t="inlineStr">
        <is>
          <t>1.1</t>
        </is>
      </c>
      <c r="B7" s="1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3" t="inlineStr">
        <is>
          <t>С1ср</t>
        </is>
      </c>
      <c r="D7" s="173" t="inlineStr">
        <is>
          <t>-</t>
        </is>
      </c>
      <c r="E7" s="150" t="n">
        <v>47872.94</v>
      </c>
      <c r="F7" s="1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8" t="n"/>
    </row>
    <row r="8" ht="31.5" customHeight="1" s="146">
      <c r="A8" s="149" t="inlineStr">
        <is>
          <t>1.2</t>
        </is>
      </c>
      <c r="B8" s="152" t="inlineStr">
        <is>
          <t>Среднегодовое нормативное число часов работы одного рабочего в месяц, часы (ч.)</t>
        </is>
      </c>
      <c r="C8" s="173" t="inlineStr">
        <is>
          <t>tср</t>
        </is>
      </c>
      <c r="D8" s="173" t="inlineStr">
        <is>
          <t>1973ч/12мес.</t>
        </is>
      </c>
      <c r="E8" s="151">
        <f>1973/12</f>
        <v/>
      </c>
      <c r="F8" s="152" t="inlineStr">
        <is>
          <t>Производственный календарь 2023 год
(40-часов.неделя)</t>
        </is>
      </c>
      <c r="G8" s="154" t="n"/>
    </row>
    <row r="9" ht="15.75" customHeight="1" s="146">
      <c r="A9" s="149" t="inlineStr">
        <is>
          <t>1.3</t>
        </is>
      </c>
      <c r="B9" s="152" t="inlineStr">
        <is>
          <t>Коэффициент увеличения</t>
        </is>
      </c>
      <c r="C9" s="173" t="inlineStr">
        <is>
          <t>Кув</t>
        </is>
      </c>
      <c r="D9" s="173" t="inlineStr">
        <is>
          <t>-</t>
        </is>
      </c>
      <c r="E9" s="151" t="n">
        <v>1</v>
      </c>
      <c r="F9" s="152" t="n"/>
      <c r="G9" s="154" t="n"/>
    </row>
    <row r="10" ht="15.75" customHeight="1" s="146">
      <c r="A10" s="149" t="inlineStr">
        <is>
          <t>1.4</t>
        </is>
      </c>
      <c r="B10" s="152" t="inlineStr">
        <is>
          <t>Средний разряд работ</t>
        </is>
      </c>
      <c r="C10" s="173" t="n"/>
      <c r="D10" s="173" t="n"/>
      <c r="E10" s="213" t="n">
        <v>3.3</v>
      </c>
      <c r="F10" s="152" t="inlineStr">
        <is>
          <t>РТМ</t>
        </is>
      </c>
      <c r="G10" s="154" t="n"/>
    </row>
    <row r="11" ht="78.75" customHeight="1" s="146">
      <c r="A11" s="149" t="inlineStr">
        <is>
          <t>1.5</t>
        </is>
      </c>
      <c r="B11" s="152" t="inlineStr">
        <is>
          <t>Тарифный коэффициент среднего разряда работ</t>
        </is>
      </c>
      <c r="C11" s="173" t="inlineStr">
        <is>
          <t>КТ</t>
        </is>
      </c>
      <c r="D11" s="173" t="inlineStr">
        <is>
          <t>-</t>
        </is>
      </c>
      <c r="E11" s="214" t="n">
        <v>1.232</v>
      </c>
      <c r="F11" s="1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8" t="n"/>
    </row>
    <row r="12" ht="78.75" customHeight="1" s="146">
      <c r="A12" s="149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73" t="inlineStr">
        <is>
          <t>Кинф</t>
        </is>
      </c>
      <c r="D12" s="173" t="inlineStr">
        <is>
          <t>-</t>
        </is>
      </c>
      <c r="E12" s="21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4" t="n"/>
    </row>
    <row r="13" ht="63" customHeight="1" s="146">
      <c r="A13" s="163" t="inlineStr">
        <is>
          <t>1.7</t>
        </is>
      </c>
      <c r="B13" s="164" t="inlineStr">
        <is>
          <t>Размер средств на оплату труда рабочих-строителей в текущем уровне цен (ФОТр.тек.), руб/чел.-ч</t>
        </is>
      </c>
      <c r="C13" s="165" t="inlineStr">
        <is>
          <t>ФОТр.тек.</t>
        </is>
      </c>
      <c r="D13" s="165" t="inlineStr">
        <is>
          <t>(С1ср/tср*КТ*Т*Кув)*Кинф</t>
        </is>
      </c>
      <c r="E13" s="166">
        <f>((E7*E9/E8)*E11)*E12</f>
        <v/>
      </c>
      <c r="F13" s="16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2023-08-25T11:34:26Z</dcterms:created>
  <dcterms:modified xsi:type="dcterms:W3CDTF">2025-01-24T11:59:58Z</dcterms:modified>
  <cp:lastModifiedBy>Nikolay Ivanov</cp:lastModifiedBy>
  <cp:lastPrinted>2023-11-30T09:08:24Z</cp:lastPrinted>
</cp:coreProperties>
</file>