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Panel\home\rm.local\storage\все файлы\"/>
    </mc:Choice>
  </mc:AlternateContent>
  <xr:revisionPtr revIDLastSave="0" documentId="13_ncr:1_{D2D0EA31-D62A-4225-A3C7-190ECD49A66E}" xr6:coauthVersionLast="40" xr6:coauthVersionMax="40" xr10:uidLastSave="{00000000-0000-0000-0000-000000000000}"/>
  <bookViews>
    <workbookView xWindow="0" yWindow="0" windowWidth="28800" windowHeight="13620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calcPr calcId="191029"/>
</workbook>
</file>

<file path=xl/calcChain.xml><?xml version="1.0" encoding="utf-8"?>
<calcChain xmlns="http://schemas.openxmlformats.org/spreadsheetml/2006/main">
  <c r="E8" i="9" l="1"/>
  <c r="E13" i="9" s="1"/>
  <c r="I13" i="5" s="1"/>
  <c r="J13" i="5" s="1"/>
  <c r="J14" i="5" s="1"/>
  <c r="D5" i="7"/>
  <c r="C11" i="7" s="1"/>
  <c r="I203" i="5"/>
  <c r="J203" i="5" s="1"/>
  <c r="G203" i="5"/>
  <c r="I202" i="5"/>
  <c r="J202" i="5" s="1"/>
  <c r="G202" i="5"/>
  <c r="I201" i="5"/>
  <c r="J201" i="5" s="1"/>
  <c r="G201" i="5"/>
  <c r="I200" i="5"/>
  <c r="J200" i="5" s="1"/>
  <c r="G200" i="5"/>
  <c r="I199" i="5"/>
  <c r="J199" i="5" s="1"/>
  <c r="G199" i="5"/>
  <c r="I198" i="5"/>
  <c r="J198" i="5" s="1"/>
  <c r="G198" i="5"/>
  <c r="I197" i="5"/>
  <c r="J197" i="5" s="1"/>
  <c r="G197" i="5"/>
  <c r="I196" i="5"/>
  <c r="J196" i="5" s="1"/>
  <c r="G196" i="5"/>
  <c r="I195" i="5"/>
  <c r="J195" i="5" s="1"/>
  <c r="G195" i="5"/>
  <c r="I194" i="5"/>
  <c r="J194" i="5" s="1"/>
  <c r="G194" i="5"/>
  <c r="I193" i="5"/>
  <c r="J193" i="5" s="1"/>
  <c r="G193" i="5"/>
  <c r="I192" i="5"/>
  <c r="J192" i="5" s="1"/>
  <c r="G192" i="5"/>
  <c r="I191" i="5"/>
  <c r="J191" i="5" s="1"/>
  <c r="G191" i="5"/>
  <c r="I190" i="5"/>
  <c r="J190" i="5" s="1"/>
  <c r="G190" i="5"/>
  <c r="I189" i="5"/>
  <c r="J189" i="5" s="1"/>
  <c r="G189" i="5"/>
  <c r="I188" i="5"/>
  <c r="J188" i="5" s="1"/>
  <c r="G188" i="5"/>
  <c r="I187" i="5"/>
  <c r="J187" i="5" s="1"/>
  <c r="G187" i="5"/>
  <c r="I186" i="5"/>
  <c r="J186" i="5" s="1"/>
  <c r="G186" i="5"/>
  <c r="I185" i="5"/>
  <c r="J185" i="5" s="1"/>
  <c r="G185" i="5"/>
  <c r="I184" i="5"/>
  <c r="J184" i="5" s="1"/>
  <c r="G184" i="5"/>
  <c r="I183" i="5"/>
  <c r="J183" i="5" s="1"/>
  <c r="G183" i="5"/>
  <c r="I182" i="5"/>
  <c r="J182" i="5" s="1"/>
  <c r="G182" i="5"/>
  <c r="I181" i="5"/>
  <c r="J181" i="5" s="1"/>
  <c r="G181" i="5"/>
  <c r="I180" i="5"/>
  <c r="J180" i="5" s="1"/>
  <c r="G180" i="5"/>
  <c r="I179" i="5"/>
  <c r="J179" i="5" s="1"/>
  <c r="G179" i="5"/>
  <c r="I178" i="5"/>
  <c r="J178" i="5" s="1"/>
  <c r="G178" i="5"/>
  <c r="I177" i="5"/>
  <c r="J177" i="5" s="1"/>
  <c r="G177" i="5"/>
  <c r="I176" i="5"/>
  <c r="J176" i="5" s="1"/>
  <c r="G176" i="5"/>
  <c r="I175" i="5"/>
  <c r="J175" i="5" s="1"/>
  <c r="G175" i="5"/>
  <c r="I174" i="5"/>
  <c r="J174" i="5" s="1"/>
  <c r="G174" i="5"/>
  <c r="I173" i="5"/>
  <c r="J173" i="5" s="1"/>
  <c r="G173" i="5"/>
  <c r="I172" i="5"/>
  <c r="J172" i="5" s="1"/>
  <c r="G172" i="5"/>
  <c r="I171" i="5"/>
  <c r="J171" i="5" s="1"/>
  <c r="G171" i="5"/>
  <c r="I170" i="5"/>
  <c r="J170" i="5" s="1"/>
  <c r="G170" i="5"/>
  <c r="I169" i="5"/>
  <c r="J169" i="5" s="1"/>
  <c r="G169" i="5"/>
  <c r="I168" i="5"/>
  <c r="J168" i="5" s="1"/>
  <c r="G168" i="5"/>
  <c r="I167" i="5"/>
  <c r="J167" i="5" s="1"/>
  <c r="G167" i="5"/>
  <c r="I166" i="5"/>
  <c r="J166" i="5" s="1"/>
  <c r="G166" i="5"/>
  <c r="I165" i="5"/>
  <c r="J165" i="5" s="1"/>
  <c r="G165" i="5"/>
  <c r="I164" i="5"/>
  <c r="J164" i="5" s="1"/>
  <c r="G164" i="5"/>
  <c r="I163" i="5"/>
  <c r="J163" i="5" s="1"/>
  <c r="G163" i="5"/>
  <c r="I162" i="5"/>
  <c r="J162" i="5" s="1"/>
  <c r="G162" i="5"/>
  <c r="I161" i="5"/>
  <c r="J161" i="5" s="1"/>
  <c r="G161" i="5"/>
  <c r="I160" i="5"/>
  <c r="J160" i="5" s="1"/>
  <c r="G160" i="5"/>
  <c r="I159" i="5"/>
  <c r="J159" i="5" s="1"/>
  <c r="G159" i="5"/>
  <c r="I158" i="5"/>
  <c r="J158" i="5" s="1"/>
  <c r="G158" i="5"/>
  <c r="I157" i="5"/>
  <c r="J157" i="5" s="1"/>
  <c r="G157" i="5"/>
  <c r="I156" i="5"/>
  <c r="J156" i="5" s="1"/>
  <c r="G156" i="5"/>
  <c r="I155" i="5"/>
  <c r="J155" i="5" s="1"/>
  <c r="G155" i="5"/>
  <c r="I154" i="5"/>
  <c r="J154" i="5" s="1"/>
  <c r="G154" i="5"/>
  <c r="I153" i="5"/>
  <c r="J153" i="5" s="1"/>
  <c r="G153" i="5"/>
  <c r="I152" i="5"/>
  <c r="J152" i="5" s="1"/>
  <c r="G152" i="5"/>
  <c r="I151" i="5"/>
  <c r="J151" i="5" s="1"/>
  <c r="G151" i="5"/>
  <c r="I150" i="5"/>
  <c r="J150" i="5" s="1"/>
  <c r="G150" i="5"/>
  <c r="I149" i="5"/>
  <c r="J149" i="5" s="1"/>
  <c r="G149" i="5"/>
  <c r="I148" i="5"/>
  <c r="J148" i="5" s="1"/>
  <c r="G148" i="5"/>
  <c r="I147" i="5"/>
  <c r="J147" i="5" s="1"/>
  <c r="G147" i="5"/>
  <c r="I146" i="5"/>
  <c r="J146" i="5" s="1"/>
  <c r="G146" i="5"/>
  <c r="I145" i="5"/>
  <c r="J145" i="5" s="1"/>
  <c r="G145" i="5"/>
  <c r="I144" i="5"/>
  <c r="J144" i="5" s="1"/>
  <c r="G144" i="5"/>
  <c r="I143" i="5"/>
  <c r="J143" i="5" s="1"/>
  <c r="G143" i="5"/>
  <c r="I142" i="5"/>
  <c r="J142" i="5" s="1"/>
  <c r="G142" i="5"/>
  <c r="I141" i="5"/>
  <c r="J141" i="5" s="1"/>
  <c r="G141" i="5"/>
  <c r="I140" i="5"/>
  <c r="J140" i="5" s="1"/>
  <c r="G140" i="5"/>
  <c r="I139" i="5"/>
  <c r="J139" i="5" s="1"/>
  <c r="G139" i="5"/>
  <c r="I138" i="5"/>
  <c r="J138" i="5" s="1"/>
  <c r="G138" i="5"/>
  <c r="I137" i="5"/>
  <c r="J137" i="5" s="1"/>
  <c r="G137" i="5"/>
  <c r="I136" i="5"/>
  <c r="J136" i="5" s="1"/>
  <c r="G136" i="5"/>
  <c r="I135" i="5"/>
  <c r="J135" i="5" s="1"/>
  <c r="G135" i="5"/>
  <c r="I134" i="5"/>
  <c r="J134" i="5" s="1"/>
  <c r="G134" i="5"/>
  <c r="I133" i="5"/>
  <c r="J133" i="5" s="1"/>
  <c r="G133" i="5"/>
  <c r="I132" i="5"/>
  <c r="J132" i="5" s="1"/>
  <c r="G132" i="5"/>
  <c r="I131" i="5"/>
  <c r="J131" i="5" s="1"/>
  <c r="G131" i="5"/>
  <c r="I130" i="5"/>
  <c r="J130" i="5" s="1"/>
  <c r="G130" i="5"/>
  <c r="I129" i="5"/>
  <c r="J129" i="5" s="1"/>
  <c r="G129" i="5"/>
  <c r="I128" i="5"/>
  <c r="J128" i="5" s="1"/>
  <c r="G128" i="5"/>
  <c r="I127" i="5"/>
  <c r="J127" i="5" s="1"/>
  <c r="G127" i="5"/>
  <c r="I126" i="5"/>
  <c r="J126" i="5" s="1"/>
  <c r="G126" i="5"/>
  <c r="I125" i="5"/>
  <c r="J125" i="5" s="1"/>
  <c r="G125" i="5"/>
  <c r="I124" i="5"/>
  <c r="J124" i="5" s="1"/>
  <c r="G124" i="5"/>
  <c r="I123" i="5"/>
  <c r="J123" i="5" s="1"/>
  <c r="G123" i="5"/>
  <c r="I122" i="5"/>
  <c r="J122" i="5" s="1"/>
  <c r="G122" i="5"/>
  <c r="I121" i="5"/>
  <c r="J121" i="5" s="1"/>
  <c r="G121" i="5"/>
  <c r="I120" i="5"/>
  <c r="J120" i="5" s="1"/>
  <c r="G120" i="5"/>
  <c r="I119" i="5"/>
  <c r="J119" i="5" s="1"/>
  <c r="G119" i="5"/>
  <c r="I118" i="5"/>
  <c r="J118" i="5" s="1"/>
  <c r="G118" i="5"/>
  <c r="I117" i="5"/>
  <c r="J117" i="5" s="1"/>
  <c r="G117" i="5"/>
  <c r="I116" i="5"/>
  <c r="J116" i="5" s="1"/>
  <c r="G116" i="5"/>
  <c r="I115" i="5"/>
  <c r="J115" i="5" s="1"/>
  <c r="G115" i="5"/>
  <c r="I114" i="5"/>
  <c r="J114" i="5" s="1"/>
  <c r="G114" i="5"/>
  <c r="I113" i="5"/>
  <c r="J113" i="5" s="1"/>
  <c r="G113" i="5"/>
  <c r="I112" i="5"/>
  <c r="J112" i="5" s="1"/>
  <c r="G112" i="5"/>
  <c r="I111" i="5"/>
  <c r="J111" i="5" s="1"/>
  <c r="G111" i="5"/>
  <c r="I110" i="5"/>
  <c r="J110" i="5" s="1"/>
  <c r="G110" i="5"/>
  <c r="I109" i="5"/>
  <c r="J109" i="5" s="1"/>
  <c r="G109" i="5"/>
  <c r="I108" i="5"/>
  <c r="J108" i="5" s="1"/>
  <c r="G108" i="5"/>
  <c r="I107" i="5"/>
  <c r="J107" i="5" s="1"/>
  <c r="G107" i="5"/>
  <c r="I106" i="5"/>
  <c r="J106" i="5" s="1"/>
  <c r="G106" i="5"/>
  <c r="I105" i="5"/>
  <c r="J105" i="5" s="1"/>
  <c r="G105" i="5"/>
  <c r="I104" i="5"/>
  <c r="J104" i="5" s="1"/>
  <c r="G104" i="5"/>
  <c r="I103" i="5"/>
  <c r="J103" i="5" s="1"/>
  <c r="G103" i="5"/>
  <c r="I102" i="5"/>
  <c r="J102" i="5" s="1"/>
  <c r="G102" i="5"/>
  <c r="I101" i="5"/>
  <c r="J101" i="5" s="1"/>
  <c r="G101" i="5"/>
  <c r="I100" i="5"/>
  <c r="J100" i="5" s="1"/>
  <c r="G100" i="5"/>
  <c r="I99" i="5"/>
  <c r="J99" i="5" s="1"/>
  <c r="G99" i="5"/>
  <c r="I98" i="5"/>
  <c r="J98" i="5" s="1"/>
  <c r="G98" i="5"/>
  <c r="I97" i="5"/>
  <c r="J97" i="5" s="1"/>
  <c r="G97" i="5"/>
  <c r="I96" i="5"/>
  <c r="J96" i="5" s="1"/>
  <c r="G96" i="5"/>
  <c r="I95" i="5"/>
  <c r="J95" i="5" s="1"/>
  <c r="G95" i="5"/>
  <c r="I94" i="5"/>
  <c r="J94" i="5" s="1"/>
  <c r="G94" i="5"/>
  <c r="I93" i="5"/>
  <c r="J93" i="5" s="1"/>
  <c r="G93" i="5"/>
  <c r="I92" i="5"/>
  <c r="J92" i="5" s="1"/>
  <c r="G92" i="5"/>
  <c r="I91" i="5"/>
  <c r="J91" i="5" s="1"/>
  <c r="G91" i="5"/>
  <c r="I90" i="5"/>
  <c r="J90" i="5" s="1"/>
  <c r="G90" i="5"/>
  <c r="I89" i="5"/>
  <c r="J89" i="5" s="1"/>
  <c r="G89" i="5"/>
  <c r="I88" i="5"/>
  <c r="J88" i="5" s="1"/>
  <c r="G88" i="5"/>
  <c r="I87" i="5"/>
  <c r="J87" i="5" s="1"/>
  <c r="G87" i="5"/>
  <c r="I86" i="5"/>
  <c r="J86" i="5" s="1"/>
  <c r="G86" i="5"/>
  <c r="I85" i="5"/>
  <c r="J85" i="5" s="1"/>
  <c r="G85" i="5"/>
  <c r="I84" i="5"/>
  <c r="J84" i="5" s="1"/>
  <c r="G84" i="5"/>
  <c r="I83" i="5"/>
  <c r="J83" i="5" s="1"/>
  <c r="G83" i="5"/>
  <c r="I82" i="5"/>
  <c r="J82" i="5" s="1"/>
  <c r="G82" i="5"/>
  <c r="G204" i="5" s="1"/>
  <c r="J80" i="5"/>
  <c r="I80" i="5"/>
  <c r="G80" i="5"/>
  <c r="J79" i="5"/>
  <c r="I79" i="5"/>
  <c r="G79" i="5"/>
  <c r="J78" i="5"/>
  <c r="I78" i="5"/>
  <c r="G78" i="5"/>
  <c r="J77" i="5"/>
  <c r="I77" i="5"/>
  <c r="G77" i="5"/>
  <c r="J76" i="5"/>
  <c r="I76" i="5"/>
  <c r="G76" i="5"/>
  <c r="J75" i="5"/>
  <c r="I75" i="5"/>
  <c r="G75" i="5"/>
  <c r="J74" i="5"/>
  <c r="I74" i="5"/>
  <c r="G74" i="5"/>
  <c r="J73" i="5"/>
  <c r="I73" i="5"/>
  <c r="G73" i="5"/>
  <c r="J72" i="5"/>
  <c r="I72" i="5"/>
  <c r="G72" i="5"/>
  <c r="J71" i="5"/>
  <c r="I71" i="5"/>
  <c r="G71" i="5"/>
  <c r="J70" i="5"/>
  <c r="I70" i="5"/>
  <c r="G70" i="5"/>
  <c r="J69" i="5"/>
  <c r="J81" i="5" s="1"/>
  <c r="I69" i="5"/>
  <c r="G69" i="5"/>
  <c r="J57" i="5"/>
  <c r="I57" i="5"/>
  <c r="G57" i="5"/>
  <c r="I56" i="5"/>
  <c r="J56" i="5" s="1"/>
  <c r="G56" i="5"/>
  <c r="J55" i="5"/>
  <c r="I55" i="5"/>
  <c r="G55" i="5"/>
  <c r="I54" i="5"/>
  <c r="J54" i="5" s="1"/>
  <c r="G54" i="5"/>
  <c r="J53" i="5"/>
  <c r="I53" i="5"/>
  <c r="G53" i="5"/>
  <c r="I52" i="5"/>
  <c r="J52" i="5" s="1"/>
  <c r="G52" i="5"/>
  <c r="J51" i="5"/>
  <c r="I51" i="5"/>
  <c r="G51" i="5"/>
  <c r="I50" i="5"/>
  <c r="J50" i="5" s="1"/>
  <c r="G50" i="5"/>
  <c r="J49" i="5"/>
  <c r="I49" i="5"/>
  <c r="G49" i="5"/>
  <c r="I48" i="5"/>
  <c r="J48" i="5" s="1"/>
  <c r="G48" i="5"/>
  <c r="J47" i="5"/>
  <c r="I47" i="5"/>
  <c r="G47" i="5"/>
  <c r="I46" i="5"/>
  <c r="J46" i="5" s="1"/>
  <c r="G46" i="5"/>
  <c r="J45" i="5"/>
  <c r="I45" i="5"/>
  <c r="G45" i="5"/>
  <c r="I44" i="5"/>
  <c r="J44" i="5" s="1"/>
  <c r="G44" i="5"/>
  <c r="J43" i="5"/>
  <c r="I43" i="5"/>
  <c r="G43" i="5"/>
  <c r="I42" i="5"/>
  <c r="J42" i="5" s="1"/>
  <c r="G42" i="5"/>
  <c r="J41" i="5"/>
  <c r="I41" i="5"/>
  <c r="G41" i="5"/>
  <c r="I40" i="5"/>
  <c r="J40" i="5" s="1"/>
  <c r="G40" i="5"/>
  <c r="J39" i="5"/>
  <c r="I39" i="5"/>
  <c r="G39" i="5"/>
  <c r="I38" i="5"/>
  <c r="J38" i="5" s="1"/>
  <c r="G38" i="5"/>
  <c r="J37" i="5"/>
  <c r="I37" i="5"/>
  <c r="G37" i="5"/>
  <c r="I36" i="5"/>
  <c r="J36" i="5" s="1"/>
  <c r="G36" i="5"/>
  <c r="J35" i="5"/>
  <c r="I35" i="5"/>
  <c r="G35" i="5"/>
  <c r="I34" i="5"/>
  <c r="J34" i="5" s="1"/>
  <c r="G34" i="5"/>
  <c r="J33" i="5"/>
  <c r="I33" i="5"/>
  <c r="G33" i="5"/>
  <c r="I32" i="5"/>
  <c r="J32" i="5" s="1"/>
  <c r="J58" i="5" s="1"/>
  <c r="C13" i="4" s="1"/>
  <c r="G32" i="5"/>
  <c r="J31" i="5"/>
  <c r="I31" i="5"/>
  <c r="G31" i="5"/>
  <c r="I30" i="5"/>
  <c r="J30" i="5" s="1"/>
  <c r="G30" i="5"/>
  <c r="J29" i="5"/>
  <c r="I29" i="5"/>
  <c r="G29" i="5"/>
  <c r="G58" i="5" s="1"/>
  <c r="I27" i="5"/>
  <c r="J27" i="5" s="1"/>
  <c r="G27" i="5"/>
  <c r="I26" i="5"/>
  <c r="J26" i="5" s="1"/>
  <c r="G26" i="5"/>
  <c r="I25" i="5"/>
  <c r="J25" i="5" s="1"/>
  <c r="G25" i="5"/>
  <c r="I24" i="5"/>
  <c r="J24" i="5" s="1"/>
  <c r="G24" i="5"/>
  <c r="I23" i="5"/>
  <c r="J23" i="5" s="1"/>
  <c r="G23" i="5"/>
  <c r="I22" i="5"/>
  <c r="J22" i="5" s="1"/>
  <c r="H22" i="5"/>
  <c r="G22" i="5"/>
  <c r="I21" i="5"/>
  <c r="J21" i="5" s="1"/>
  <c r="G21" i="5"/>
  <c r="I20" i="5"/>
  <c r="J20" i="5" s="1"/>
  <c r="G20" i="5"/>
  <c r="G28" i="5" s="1"/>
  <c r="G59" i="5" s="1"/>
  <c r="I19" i="5"/>
  <c r="J19" i="5" s="1"/>
  <c r="G19" i="5"/>
  <c r="H19" i="5" s="1"/>
  <c r="I16" i="5"/>
  <c r="J16" i="5" s="1"/>
  <c r="C15" i="4" s="1"/>
  <c r="G16" i="5"/>
  <c r="E14" i="5"/>
  <c r="G13" i="5"/>
  <c r="C31" i="4"/>
  <c r="C26" i="4"/>
  <c r="C25" i="4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8" i="3"/>
  <c r="H37" i="3" s="1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2" i="3" s="1"/>
  <c r="H15" i="3"/>
  <c r="H14" i="3"/>
  <c r="H13" i="3"/>
  <c r="B7" i="2"/>
  <c r="B6" i="2"/>
  <c r="H179" i="5" l="1"/>
  <c r="J28" i="5"/>
  <c r="G81" i="5"/>
  <c r="G205" i="5" s="1"/>
  <c r="H93" i="5" s="1"/>
  <c r="H125" i="5"/>
  <c r="H141" i="5"/>
  <c r="H157" i="5"/>
  <c r="H173" i="5"/>
  <c r="H83" i="5"/>
  <c r="H57" i="5"/>
  <c r="H55" i="5"/>
  <c r="H53" i="5"/>
  <c r="H51" i="5"/>
  <c r="H49" i="5"/>
  <c r="H47" i="5"/>
  <c r="H45" i="5"/>
  <c r="H43" i="5"/>
  <c r="H41" i="5"/>
  <c r="H39" i="5"/>
  <c r="H37" i="5"/>
  <c r="H35" i="5"/>
  <c r="H33" i="5"/>
  <c r="H31" i="5"/>
  <c r="H29" i="5"/>
  <c r="H56" i="5"/>
  <c r="H54" i="5"/>
  <c r="H52" i="5"/>
  <c r="H50" i="5"/>
  <c r="H48" i="5"/>
  <c r="H46" i="5"/>
  <c r="H44" i="5"/>
  <c r="H42" i="5"/>
  <c r="H40" i="5"/>
  <c r="H38" i="5"/>
  <c r="H36" i="5"/>
  <c r="H34" i="5"/>
  <c r="H32" i="5"/>
  <c r="H30" i="5"/>
  <c r="H23" i="5"/>
  <c r="H26" i="5"/>
  <c r="H72" i="5"/>
  <c r="H80" i="5"/>
  <c r="H87" i="5"/>
  <c r="H103" i="5"/>
  <c r="H119" i="5"/>
  <c r="H135" i="5"/>
  <c r="H151" i="5"/>
  <c r="H167" i="5"/>
  <c r="H183" i="5"/>
  <c r="H20" i="5"/>
  <c r="H28" i="5" s="1"/>
  <c r="C16" i="4"/>
  <c r="H97" i="5"/>
  <c r="H113" i="5"/>
  <c r="H129" i="5"/>
  <c r="H145" i="5"/>
  <c r="H161" i="5"/>
  <c r="H177" i="5"/>
  <c r="H187" i="5"/>
  <c r="H191" i="5"/>
  <c r="H195" i="5"/>
  <c r="H115" i="5"/>
  <c r="H201" i="5"/>
  <c r="H27" i="5"/>
  <c r="H70" i="5"/>
  <c r="H78" i="5"/>
  <c r="H91" i="5"/>
  <c r="H107" i="5"/>
  <c r="H123" i="5"/>
  <c r="H139" i="5"/>
  <c r="H155" i="5"/>
  <c r="H171" i="5"/>
  <c r="H199" i="5"/>
  <c r="H203" i="5"/>
  <c r="H99" i="5"/>
  <c r="H21" i="5"/>
  <c r="H24" i="5"/>
  <c r="H85" i="5"/>
  <c r="H101" i="5"/>
  <c r="H117" i="5"/>
  <c r="H133" i="5"/>
  <c r="H149" i="5"/>
  <c r="H165" i="5"/>
  <c r="H181" i="5"/>
  <c r="H131" i="5"/>
  <c r="H147" i="5"/>
  <c r="H76" i="5"/>
  <c r="H95" i="5"/>
  <c r="H111" i="5"/>
  <c r="H127" i="5"/>
  <c r="H143" i="5"/>
  <c r="H159" i="5"/>
  <c r="H175" i="5"/>
  <c r="H185" i="5"/>
  <c r="H78" i="3"/>
  <c r="H39" i="3"/>
  <c r="H25" i="5"/>
  <c r="J204" i="5"/>
  <c r="C17" i="4" s="1"/>
  <c r="H89" i="5"/>
  <c r="H105" i="5"/>
  <c r="H121" i="5"/>
  <c r="H137" i="5"/>
  <c r="H153" i="5"/>
  <c r="H169" i="5"/>
  <c r="H189" i="5"/>
  <c r="H193" i="5"/>
  <c r="H197" i="5"/>
  <c r="J207" i="5"/>
  <c r="J208" i="5"/>
  <c r="C11" i="4"/>
  <c r="G14" i="5"/>
  <c r="C18" i="4" l="1"/>
  <c r="H163" i="5"/>
  <c r="J205" i="5"/>
  <c r="G206" i="5"/>
  <c r="G208" i="5"/>
  <c r="G207" i="5"/>
  <c r="H109" i="5"/>
  <c r="C23" i="4"/>
  <c r="C21" i="4"/>
  <c r="H13" i="5"/>
  <c r="H79" i="5"/>
  <c r="H77" i="5"/>
  <c r="H75" i="5"/>
  <c r="H73" i="5"/>
  <c r="H71" i="5"/>
  <c r="H69" i="5"/>
  <c r="H202" i="5"/>
  <c r="H194" i="5"/>
  <c r="H184" i="5"/>
  <c r="H192" i="5"/>
  <c r="H190" i="5"/>
  <c r="H200" i="5"/>
  <c r="H196" i="5"/>
  <c r="H188" i="5"/>
  <c r="H172" i="5"/>
  <c r="H156" i="5"/>
  <c r="H140" i="5"/>
  <c r="H124" i="5"/>
  <c r="H108" i="5"/>
  <c r="H92" i="5"/>
  <c r="H178" i="5"/>
  <c r="H162" i="5"/>
  <c r="H146" i="5"/>
  <c r="H130" i="5"/>
  <c r="H114" i="5"/>
  <c r="H98" i="5"/>
  <c r="H82" i="5"/>
  <c r="H86" i="5"/>
  <c r="H168" i="5"/>
  <c r="H152" i="5"/>
  <c r="H136" i="5"/>
  <c r="H120" i="5"/>
  <c r="H104" i="5"/>
  <c r="H88" i="5"/>
  <c r="H174" i="5"/>
  <c r="H158" i="5"/>
  <c r="H142" i="5"/>
  <c r="H126" i="5"/>
  <c r="H110" i="5"/>
  <c r="H94" i="5"/>
  <c r="H180" i="5"/>
  <c r="H164" i="5"/>
  <c r="H148" i="5"/>
  <c r="H132" i="5"/>
  <c r="H116" i="5"/>
  <c r="H100" i="5"/>
  <c r="H84" i="5"/>
  <c r="H182" i="5"/>
  <c r="H198" i="5"/>
  <c r="H170" i="5"/>
  <c r="H154" i="5"/>
  <c r="H138" i="5"/>
  <c r="H122" i="5"/>
  <c r="H106" i="5"/>
  <c r="H90" i="5"/>
  <c r="H166" i="5"/>
  <c r="H118" i="5"/>
  <c r="H102" i="5"/>
  <c r="H186" i="5"/>
  <c r="H176" i="5"/>
  <c r="H160" i="5"/>
  <c r="H144" i="5"/>
  <c r="H128" i="5"/>
  <c r="H112" i="5"/>
  <c r="H96" i="5"/>
  <c r="H150" i="5"/>
  <c r="H134" i="5"/>
  <c r="H58" i="5"/>
  <c r="H59" i="5" s="1"/>
  <c r="H74" i="5"/>
  <c r="C12" i="4"/>
  <c r="J59" i="5"/>
  <c r="J206" i="5" s="1"/>
  <c r="J209" i="5" s="1"/>
  <c r="J210" i="5" s="1"/>
  <c r="J211" i="5" s="1"/>
  <c r="H81" i="5" l="1"/>
  <c r="C14" i="4"/>
  <c r="H204" i="5"/>
  <c r="C19" i="4"/>
  <c r="G209" i="5"/>
  <c r="G210" i="5" s="1"/>
  <c r="G211" i="5" s="1"/>
  <c r="C24" i="4" l="1"/>
  <c r="D19" i="4"/>
  <c r="D14" i="4"/>
  <c r="H205" i="5"/>
  <c r="C29" i="4" l="1"/>
  <c r="D24" i="4"/>
  <c r="C27" i="4"/>
  <c r="C30" i="4"/>
  <c r="D20" i="4"/>
  <c r="D22" i="4"/>
  <c r="D15" i="4"/>
  <c r="D13" i="4"/>
  <c r="D17" i="4"/>
  <c r="D16" i="4"/>
  <c r="D11" i="4"/>
  <c r="D12" i="4"/>
  <c r="D18" i="4"/>
  <c r="C36" i="4" l="1"/>
  <c r="C37" i="4"/>
  <c r="C38" i="4" l="1"/>
  <c r="C39" i="4" l="1"/>
  <c r="C40" i="4" l="1"/>
  <c r="E39" i="4"/>
  <c r="E35" i="4" l="1"/>
  <c r="E34" i="4"/>
  <c r="E33" i="4"/>
  <c r="E32" i="4"/>
  <c r="E22" i="4"/>
  <c r="E40" i="4"/>
  <c r="E25" i="4"/>
  <c r="E20" i="4"/>
  <c r="C41" i="4"/>
  <c r="D11" i="7" s="1"/>
  <c r="E15" i="4"/>
  <c r="E26" i="4"/>
  <c r="E13" i="4"/>
  <c r="E31" i="4"/>
  <c r="E17" i="4"/>
  <c r="E16" i="4"/>
  <c r="E11" i="4"/>
  <c r="E18" i="4"/>
  <c r="E12" i="4"/>
  <c r="E19" i="4"/>
  <c r="E14" i="4"/>
  <c r="E24" i="4"/>
  <c r="E30" i="4"/>
  <c r="E27" i="4"/>
  <c r="E29" i="4"/>
  <c r="E37" i="4"/>
  <c r="E36" i="4"/>
  <c r="E38" i="4"/>
</calcChain>
</file>

<file path=xl/sharedStrings.xml><?xml version="1.0" encoding="utf-8"?>
<sst xmlns="http://schemas.openxmlformats.org/spreadsheetml/2006/main" count="1397" uniqueCount="630">
  <si>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</si>
  <si>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</si>
  <si>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Сооружение ГОЧС</t>
  </si>
  <si>
    <t>Сопоставимый уровень цен: базовый уровень цен</t>
  </si>
  <si>
    <t>Единица измерения  — м2</t>
  </si>
  <si>
    <t>№ п/п</t>
  </si>
  <si>
    <t>Параметр</t>
  </si>
  <si>
    <t>Объект-представитель 1</t>
  </si>
  <si>
    <t>Объект-представитель 2</t>
  </si>
  <si>
    <t>Наименование объекта-представителя</t>
  </si>
  <si>
    <t>Комплексное техническое перевооружение и реконструкция ПС 500/220/110 Бескудниково. Корректировка</t>
  </si>
  <si>
    <t>ПС 500 кВ Преображенская с заходами ВЛ 500 кВ Красноармейская-Газовая и ВЛ 220 кВ Бузулукская-Сорочинская</t>
  </si>
  <si>
    <t>Наименование субъекта Российской Федерации</t>
  </si>
  <si>
    <t>г. Москва</t>
  </si>
  <si>
    <t>Оренбургская область</t>
  </si>
  <si>
    <t>Климатический район и подрайон</t>
  </si>
  <si>
    <t>IIВ</t>
  </si>
  <si>
    <t>IIIА</t>
  </si>
  <si>
    <t>Мощность объекта, м2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</si>
  <si>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</si>
  <si>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Здание ГОЧС подземно-надземное с грунтовой обсыпкой; одноэтажное, размеры в осях 8,4х15,4(м); выполнено из монолитного ж/б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</si>
  <si>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</si>
  <si>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1 019,346/7 043,68 4 квартал 2016 г.</t>
  </si>
  <si>
    <t>1 448,69/7 489,73 ТЕР 4 квартал 2016 г.</t>
  </si>
  <si>
    <t>6.1</t>
  </si>
  <si>
    <t>строительно-монтажные работы</t>
  </si>
  <si>
    <t>1 019,346/7 043,68</t>
  </si>
  <si>
    <t>1 448,69/7 489,73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</si>
  <si>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</si>
  <si>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</si>
  <si>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</si>
  <si>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</si>
  <si>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</si>
  <si>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</si>
  <si>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</si>
  <si>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2016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</si>
  <si>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</si>
  <si>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</si>
  <si>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</si>
  <si>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Объект-представитель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</si>
  <si>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</si>
  <si>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</si>
  <si>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</si>
  <si>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</si>
  <si>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</si>
  <si>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2016г.,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</si>
  <si>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</si>
  <si>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</si>
  <si>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</si>
  <si>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</si>
  <si>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</si>
  <si>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03-02-01</t>
  </si>
  <si>
    <t>Строительные работы защитного сооружения ГО (этап 2)</t>
  </si>
  <si>
    <t>Всего по объекту:</t>
  </si>
  <si>
    <t>Всего по объекту в сопоставимом уровне цен 4 кв. 2016г:</t>
  </si>
  <si>
    <t>03-09-01-7</t>
  </si>
  <si>
    <t>Защитное сооружение ГО.АС решения .7этап.</t>
  </si>
  <si>
    <t>Составил ______________________         М.С. Колотиевская</t>
  </si>
  <si>
    <t xml:space="preserve">                         (подпись, инициалы, фамилия)</t>
  </si>
  <si>
    <t xml:space="preserve">                        (подпись, инициалы, фамилия)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</si>
  <si>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</si>
  <si>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</si>
  <si>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</si>
  <si>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Сооружение ГОЧС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</si>
  <si>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</si>
  <si>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</si>
  <si>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</si>
  <si>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</si>
  <si>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</si>
  <si>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</si>
  <si>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</si>
  <si>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</si>
  <si>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</si>
  <si>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</si>
  <si>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</si>
  <si>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1-100-32</t>
  </si>
  <si>
    <t>Затраты труда рабочих (ср 3,2)</t>
  </si>
  <si>
    <t>чел.-ч</t>
  </si>
  <si>
    <t>1-100-31</t>
  </si>
  <si>
    <t>Затраты труда рабочих (ср 3,1)</t>
  </si>
  <si>
    <t>1-100-39</t>
  </si>
  <si>
    <t>Затраты труда рабочих (ср 3,9)</t>
  </si>
  <si>
    <t>1-100-34</t>
  </si>
  <si>
    <t>Затраты труда рабочих (ср 3,4)</t>
  </si>
  <si>
    <t>1-100-51</t>
  </si>
  <si>
    <t>Затраты труда рабочих (ср 5,1)</t>
  </si>
  <si>
    <t>1-100-50</t>
  </si>
  <si>
    <t>Затраты труда рабочих (ср 5)</t>
  </si>
  <si>
    <t>1-100-30</t>
  </si>
  <si>
    <t>Затраты труда рабочих (ср 3)</t>
  </si>
  <si>
    <t>1-100-35</t>
  </si>
  <si>
    <t>Затраты труда рабочих (ср 3,5)</t>
  </si>
  <si>
    <t>1-100-33</t>
  </si>
  <si>
    <t>Затраты труда рабочих (ср 3,3)</t>
  </si>
  <si>
    <t>1-100-22</t>
  </si>
  <si>
    <t>Затраты труда рабочих (ср 2,2)</t>
  </si>
  <si>
    <t>1-100-40</t>
  </si>
  <si>
    <t>Затраты труда рабочих (ср 4)</t>
  </si>
  <si>
    <t>1-100-37</t>
  </si>
  <si>
    <t>Затраты труда рабочих (ср 3,7)</t>
  </si>
  <si>
    <t>1-100-20</t>
  </si>
  <si>
    <t>Затраты труда рабочих (ср 2)</t>
  </si>
  <si>
    <t>1-100-38</t>
  </si>
  <si>
    <t>Затраты труда рабочих (ср 3,8)</t>
  </si>
  <si>
    <t>1-100-27</t>
  </si>
  <si>
    <t>Затраты труда рабочих (ср 2,7)</t>
  </si>
  <si>
    <t>1-100-42</t>
  </si>
  <si>
    <t>Затраты труда рабочих (ср 4,2)</t>
  </si>
  <si>
    <t>1-100-28</t>
  </si>
  <si>
    <t>Затраты труда рабочих (ср 2,8)</t>
  </si>
  <si>
    <t>1-100-43</t>
  </si>
  <si>
    <t>Затраты труда рабочих (ср 4,3)</t>
  </si>
  <si>
    <t>1-100-41</t>
  </si>
  <si>
    <t>Затраты труда рабочих (ср 4,1)</t>
  </si>
  <si>
    <t>1-100-15</t>
  </si>
  <si>
    <t>Затраты труда рабочих (ср 1,5)</t>
  </si>
  <si>
    <t>1-100-44</t>
  </si>
  <si>
    <t>Затраты труда рабочих (ср 4,4)</t>
  </si>
  <si>
    <t>1-100-47</t>
  </si>
  <si>
    <t>Затраты труда рабочих (ср 4,7)</t>
  </si>
  <si>
    <t>1-100-36</t>
  </si>
  <si>
    <t>Затраты труда рабочих (ср 3,6)</t>
  </si>
  <si>
    <t>1-100-29</t>
  </si>
  <si>
    <t>Затраты труда рабочих (ср 2,9)</t>
  </si>
  <si>
    <t>Затраты труда машинистов</t>
  </si>
  <si>
    <t>Машины и механизмы</t>
  </si>
  <si>
    <t>91.17.04-033</t>
  </si>
  <si>
    <t>Агрегаты сварочные двухпостовые для ручной сварки на тракторе, мощность 79 кВт (108 л.с.)</t>
  </si>
  <si>
    <t>маш.час</t>
  </si>
  <si>
    <t>91.05.01-017</t>
  </si>
  <si>
    <t>Краны башенные, грузоподъемность 8 т</t>
  </si>
  <si>
    <t>91.17.04-233</t>
  </si>
  <si>
    <t>Установки для сварки ручной дуговой (постоянного тока)</t>
  </si>
  <si>
    <t>91.08.04-021</t>
  </si>
  <si>
    <t>Котлы битумные передвижные 400 л</t>
  </si>
  <si>
    <t>91.01.05-085</t>
  </si>
  <si>
    <t>Экскаваторы одноковшовые дизельные на гусеничном ходу, емкость ковша 0,5 м3</t>
  </si>
  <si>
    <t>91.14.02-001</t>
  </si>
  <si>
    <t>Автомобили бортовые, грузоподъемность до 5 т</t>
  </si>
  <si>
    <t>91.17.04-171</t>
  </si>
  <si>
    <t>Преобразователи сварочные номинальным сварочным током 315-500 А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</si>
  <si>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</si>
  <si>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</si>
  <si>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91.05.06-007</t>
  </si>
  <si>
    <t>Краны на гусеничном ходу, грузоподъемность 25 т</t>
  </si>
  <si>
    <t>91.05.05-015</t>
  </si>
  <si>
    <t>Краны на автомобильном ходу, грузоподъемность 16 т</t>
  </si>
  <si>
    <t>91.05.06-009</t>
  </si>
  <si>
    <t>Краны на гусеничном ходу, грузоподъемность 50-63 т</t>
  </si>
  <si>
    <t>91.01.01-035</t>
  </si>
  <si>
    <t>Бульдозеры, мощность 79 кВт (108 л.с.)</t>
  </si>
  <si>
    <t>91.06.05-011</t>
  </si>
  <si>
    <t>Погрузчики, грузоподъемность 5 т</t>
  </si>
  <si>
    <t>91.05.06-012</t>
  </si>
  <si>
    <t>Краны на гусеничном ходу, грузоподъемность до 16 т</t>
  </si>
  <si>
    <t>91.06.06-048</t>
  </si>
  <si>
    <t>Подъемники одномачтовые, грузоподъемность до 500 кг, высота подъема 45 м</t>
  </si>
  <si>
    <t>91.06.09-011</t>
  </si>
  <si>
    <t>Люльки</t>
  </si>
  <si>
    <t>91.21.20-013</t>
  </si>
  <si>
    <t>Установки для сверления отверстий в железобетоне диаметром до 250 мм</t>
  </si>
  <si>
    <t>91.06.03-063</t>
  </si>
  <si>
    <t>Лебедки электрические тяговым усилием до 49,05 кН (5 т)</t>
  </si>
  <si>
    <t>91.05.02-005</t>
  </si>
  <si>
    <t>Краны козловые, грузоподъемность 32 т</t>
  </si>
  <si>
    <t>91.21.22-421</t>
  </si>
  <si>
    <t>Термосы 100 л</t>
  </si>
  <si>
    <t>91.07.04-001</t>
  </si>
  <si>
    <t>Вибраторы глубинные</t>
  </si>
  <si>
    <t>91.05.06-008</t>
  </si>
  <si>
    <t>Краны на гусеничном ходу, грузоподъемность 40 т</t>
  </si>
  <si>
    <t>91.06.03-062</t>
  </si>
  <si>
    <t>Лебедки электрические тяговым усилием до 31,39 кН (3,2 т)</t>
  </si>
  <si>
    <t>91.08.03-015</t>
  </si>
  <si>
    <t>Катки самоходные гладкие вибрационные, масса 5 т</t>
  </si>
  <si>
    <t>91.08.09-001</t>
  </si>
  <si>
    <t>Виброплиты с двигателем внутреннего сгорания</t>
  </si>
  <si>
    <t>91.07.04-002</t>
  </si>
  <si>
    <t>Вибраторы поверхностные</t>
  </si>
  <si>
    <t>91.08.04-024</t>
  </si>
  <si>
    <t>Котлы битумные электрические 1000 л</t>
  </si>
  <si>
    <t>91.07.07-042</t>
  </si>
  <si>
    <t>Растворонасосы, производительность 3 м3/ч</t>
  </si>
  <si>
    <t>91.08.09-023</t>
  </si>
  <si>
    <t>Трамбовки пневматические при работе от передвижных компрессорных станций</t>
  </si>
  <si>
    <t>91.21.01-012</t>
  </si>
  <si>
    <t>Агрегаты окрасочные высокого давления для окраски поверхностей конструкций, мощность 1 кВт</t>
  </si>
  <si>
    <t>91.06.03-055</t>
  </si>
  <si>
    <t>Лебедки электрические тяговым усилием 19,62 кН (2 т)</t>
  </si>
  <si>
    <t>91.17.04-042</t>
  </si>
  <si>
    <t>Аппараты для газовой сварки и резки</t>
  </si>
  <si>
    <t>91.07.08-024</t>
  </si>
  <si>
    <t>Растворосмесители передвижные, объем барабана 65 л</t>
  </si>
  <si>
    <t>91.06.03-061</t>
  </si>
  <si>
    <t>Лебедки электрические тяговым усилием до 12,26 кН (1,25 т)</t>
  </si>
  <si>
    <t>91.21.22-638</t>
  </si>
  <si>
    <t>Пылесосы промышленные, мощность до 2000 Вт</t>
  </si>
  <si>
    <t>91.05.01-016</t>
  </si>
  <si>
    <t>Краны башенные, грузоподъемность 5 т</t>
  </si>
  <si>
    <t>91.06.01-003</t>
  </si>
  <si>
    <t>Домкраты гидравлические, грузоподъемность 63-100 т</t>
  </si>
  <si>
    <t>91.06.03-060</t>
  </si>
  <si>
    <t>Лебедки электрические тяговым усилием до 5,79 кН (0,59 т)</t>
  </si>
  <si>
    <t>Материалы</t>
  </si>
  <si>
    <t>08.4.03.03-0035</t>
  </si>
  <si>
    <t>Сталь арматурная, горячекатаная, периодического профиля, класс А-III, диаметр 20-22 мм</t>
  </si>
  <si>
    <t>т</t>
  </si>
  <si>
    <t>04.3.02.04-0155</t>
  </si>
  <si>
    <t>Смеси бетонные, БСГ, тяжелого бетона на гранитном щебне, фракция 5-20 мм, класс: B30 (М400), П3, F200, W8</t>
  </si>
  <si>
    <t>м3</t>
  </si>
  <si>
    <t>08.4.03.03-0034</t>
  </si>
  <si>
    <t>Сталь арматурная, горячекатаная, периодического профиля, класс А-III, диаметр 16-18 мм</t>
  </si>
  <si>
    <t>04.1.02.05-0009</t>
  </si>
  <si>
    <t>Смеси бетонные тяжелого бетона (БСТ), класс В25 (М350)</t>
  </si>
  <si>
    <t>Прайс из СД ОП</t>
  </si>
  <si>
    <t>Ставни защитно-герметические СУ-IV-1 шт</t>
  </si>
  <si>
    <t>12.1.02.15-0122</t>
  </si>
  <si>
    <t>Материал рулонный битумно-полимерный кровельный и гидроизоляционный ТПП/ЭПП/ХПП, для нижнего слоя кровли, основа-стеклоткань/полиэстер/стеклохолст, гибкость не выше -25 °C, масса 1 м2 от 3,5 до 4,0 кг, прочность 390-590 Н, теплостойкость не менее 100 °C</t>
  </si>
  <si>
    <t>м2</t>
  </si>
  <si>
    <t>Двери защитно-герметические ДУ-IV-3 шт</t>
  </si>
  <si>
    <t>08.4.03.02-0006</t>
  </si>
  <si>
    <t>Сталь арматурная, горячекатаная, гладкая, класс А-I, диаметр 16-18 мм</t>
  </si>
  <si>
    <t>07.2.07.12-0026</t>
  </si>
  <si>
    <t>Отдельные конструктивные элементы зданий и сооружений с преобладанием толстолистовой стали, средняя масса сборочной единицы свыше 1 до 3 т</t>
  </si>
  <si>
    <t>08.4.03.02-0002</t>
  </si>
  <si>
    <t>Сталь арматурная, горячекатаная, гладкая, класс А-I, диаметр 8 мм</t>
  </si>
  <si>
    <t>Двери защитно-герметические ДУ-III-6 шт</t>
  </si>
  <si>
    <t>08.4.03.03-0032</t>
  </si>
  <si>
    <t>Сталь арматурная, горячекатаная, периодического профиля, класс А-III, диаметр 12 мм</t>
  </si>
  <si>
    <t>07.1.01.03-0001</t>
  </si>
  <si>
    <t>Блок дверной стальной внутренний однопольный ДСВ, площадь 2,1 м2</t>
  </si>
  <si>
    <t>07.1.01.03-0002</t>
  </si>
  <si>
    <t>Блок дверной стальной наружный двупольный типа ДСН ДКН, площадь 2,73 м2.</t>
  </si>
  <si>
    <t>04.1.02.05-0002</t>
  </si>
  <si>
    <t>Смеси бетонные тяжелого бетона (БСТ), класс В5 (М75)</t>
  </si>
  <si>
    <t>01.1.01.05-0031</t>
  </si>
  <si>
    <t>Листы хризотилцементные плоские с гладкой поверхностью, прессованные, толщина 10 мм</t>
  </si>
  <si>
    <t>02.3.01.02-0033</t>
  </si>
  <si>
    <t>Песок природный обогащенный для строительных работ средний</t>
  </si>
  <si>
    <t>11.2.13.04-0011</t>
  </si>
  <si>
    <t>Щиты из досок, толщина 25 мм</t>
  </si>
  <si>
    <t>11.1.03.06-0095</t>
  </si>
  <si>
    <t>Доска обрезная, хвойных пород, ширина 75-150 мм, толщина 44 мм и более, длина 4-6,5 м, сорт III</t>
  </si>
  <si>
    <t>11.1.03.01-0079</t>
  </si>
  <si>
    <t>Бруски обрезные, хвойных пород, длина 4-6,5 м, ширина 75-150 мм, толщина 40-75 мм, сорт III</t>
  </si>
  <si>
    <t>01.7.11.07-0032</t>
  </si>
  <si>
    <t>Электроды сварочные Э42, диаметр 4 мм</t>
  </si>
  <si>
    <t>23.8.03.12-0011</t>
  </si>
  <si>
    <t>Фасонные части стальные сварные, номинальный диаметр до 800 мм</t>
  </si>
  <si>
    <t>12.1.02.07-0031</t>
  </si>
  <si>
    <t>Гидростеклоизол СКП-3Г</t>
  </si>
  <si>
    <t>01.7.16.03-0011</t>
  </si>
  <si>
    <t>Стойки деревометаллические раздвижные инвентарные</t>
  </si>
  <si>
    <t>шт</t>
  </si>
  <si>
    <t>07.2.05.05-0066</t>
  </si>
  <si>
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80 мм, тип покрытия полиэстер, толщина металлических облицовок 0,5 мм (Россия)</t>
  </si>
  <si>
    <t>04.1.02.05-0007</t>
  </si>
  <si>
    <t>Смеси бетонные тяжелого бетона (БСТ), класс В20 (М250)</t>
  </si>
  <si>
    <t>04.3.01.12-0111</t>
  </si>
  <si>
    <t>Раствор готовый отделочный тяжелый, цементно-известковый, состав 1:1:6</t>
  </si>
  <si>
    <t>01.3.01.01-0010</t>
  </si>
  <si>
    <t>Бензин-растворитель</t>
  </si>
  <si>
    <t>кг</t>
  </si>
  <si>
    <t>01.2.01.02-0054</t>
  </si>
  <si>
    <t>Битумы нефтяные строительные БН-90/10</t>
  </si>
  <si>
    <t>08.4.03.03-0031</t>
  </si>
  <si>
    <t>Сталь арматурная, горячекатаная, периодического профиля, класс А-III, диаметр 10 мм</t>
  </si>
  <si>
    <t>08.4.03.02-0007</t>
  </si>
  <si>
    <t>Сталь арматурная, горячекатаная, гладкая, класс А-I, диаметр 20-22 мм</t>
  </si>
  <si>
    <t>01.7.15.06-0111</t>
  </si>
  <si>
    <t>Гвозди строительные</t>
  </si>
  <si>
    <t>04.3.01.09-0011</t>
  </si>
  <si>
    <t>Раствор готовый кладочный, цементный, М25</t>
  </si>
  <si>
    <t>08.3.09.02-0007</t>
  </si>
  <si>
    <t>Профилированный лист оцинкованный окрашенный: Н57-750-0,8</t>
  </si>
  <si>
    <t>07.2.05.01-0032</t>
  </si>
  <si>
    <t>Ограждения лестничных проемов, лестничные марши, пожарные лестницы</t>
  </si>
  <si>
    <t>01.7.07.29-0111</t>
  </si>
  <si>
    <t>Пакля пропитанная</t>
  </si>
  <si>
    <t>08.4.03.02-0004</t>
  </si>
  <si>
    <t>Сталь арматурная, горячекатаная, гладкая, класс А-I, диаметр 12 мм</t>
  </si>
  <si>
    <t>14.5.11.01-0001</t>
  </si>
  <si>
    <t>Шпатлевка клеевая</t>
  </si>
  <si>
    <t>01.7.15.03-0042</t>
  </si>
  <si>
    <t>Болты с гайками и шайбами строительные</t>
  </si>
  <si>
    <t>07.2.07.04-0005</t>
  </si>
  <si>
    <t>Конструкции стальные индивидуальные решетчатые сварные, масса 1-2 т</t>
  </si>
  <si>
    <t>11.1.03.01-0086</t>
  </si>
  <si>
    <t>Бруски обрезные, хвойных пород, длина 4-6,5 м, ширина 75-150 мм, толщина 150 мм и более, сорт II</t>
  </si>
  <si>
    <t>11.1.03.06-0087</t>
  </si>
  <si>
    <t>Доска обрезная, хвойных пород, ширина 75-150 мм, толщина 25 мм, длина 4-6,5 м, сорт III</t>
  </si>
  <si>
    <t>07.2.06.06-0091</t>
  </si>
  <si>
    <t>Фасадная панель из оцинкованной стали с покрытием полиэстер</t>
  </si>
  <si>
    <t>04.1.02.05-0003</t>
  </si>
  <si>
    <t>Смеси бетонные тяжелого бетона (БСТ), класс В7,5 (М100)</t>
  </si>
  <si>
    <t>11.3.03.19-0216</t>
  </si>
  <si>
    <t>Панель из поликарбоната, сотовая, бесцветная, толщина 10,0 мм</t>
  </si>
  <si>
    <t>08.1.02.03-0041</t>
  </si>
  <si>
    <t>Кронштейн выравнивающий стальной оцинкованный, высота профиля 200 мм, толщина металла 1,2 мм</t>
  </si>
  <si>
    <t>01.2.03.03-0013</t>
  </si>
  <si>
    <t>Мастика битумная кровельная горячая</t>
  </si>
  <si>
    <t>08.1.03.01-0006</t>
  </si>
  <si>
    <t>Дверь стальная для вентиляционных камер утепленная, размер 1250х500 мм</t>
  </si>
  <si>
    <t>01.7.07.13-0001</t>
  </si>
  <si>
    <t>Мука андезитовая кислотоупорная, А</t>
  </si>
  <si>
    <t>12.2.03.11-0012</t>
  </si>
  <si>
    <t>Ткань стеклянная изоляционная, плотность 230 г/м2, толщина 0,2 мм</t>
  </si>
  <si>
    <t>01.2.03.08-0001</t>
  </si>
  <si>
    <t>Гудрон (полугудрон)</t>
  </si>
  <si>
    <t>01.7.11.07-0054</t>
  </si>
  <si>
    <t>Электроды сварочные Э42, диаметр 6 мм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</si>
  <si>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</si>
  <si>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</si>
  <si>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08.1.03.01-0005</t>
  </si>
  <si>
    <t>Дверь стальная для вентиляционных камер утепленная, размер 900х400 мм</t>
  </si>
  <si>
    <t>08.3.05.05-0053</t>
  </si>
  <si>
    <t>Сталь листовая оцинкованная, толщина 0,7 мм</t>
  </si>
  <si>
    <t>14.4.01.01-0003</t>
  </si>
  <si>
    <t>Грунтовка ГФ-021</t>
  </si>
  <si>
    <t>07.2.07.13-0061</t>
  </si>
  <si>
    <t>Конструкции стальные нащельников и деталей обрамления</t>
  </si>
  <si>
    <t>01.2.01.02-0052</t>
  </si>
  <si>
    <t>Битумы нефтяные строительные БН-70/30</t>
  </si>
  <si>
    <t>08.4.02.03-0021</t>
  </si>
  <si>
    <t>Каркасы и сетки арматурные плоские, собранные и сваренные (связанные) в арматурные изделия, класс ВР-I, диаметр 4 мм</t>
  </si>
  <si>
    <t>01.3.01.03-0002</t>
  </si>
  <si>
    <t>Керосин для технических целей</t>
  </si>
  <si>
    <t>01.7.17.11-0011</t>
  </si>
  <si>
    <t>Шкурка шлифовальная двухслойная с зернистостью 40-25</t>
  </si>
  <si>
    <t>01.7.06.03-0021</t>
  </si>
  <si>
    <t>Лента полиэтиленовая с липким слоем А50</t>
  </si>
  <si>
    <t>10 м</t>
  </si>
  <si>
    <t>25.1.01.04-0033</t>
  </si>
  <si>
    <t>Шпалы непропитанные для железных дорог, тип III</t>
  </si>
  <si>
    <t>04.3.01.07-0012</t>
  </si>
  <si>
    <t>Раствор готовый отделочный тяжелый, известковый, состав 1:2,5</t>
  </si>
  <si>
    <t>01.7.20.08-0162</t>
  </si>
  <si>
    <t>Ткань мешочная</t>
  </si>
  <si>
    <t>10 м2</t>
  </si>
  <si>
    <t>01.7.07.12-0024</t>
  </si>
  <si>
    <t>Пленка полиэтиленовая, толщина 0,15 мм</t>
  </si>
  <si>
    <t>08.4.03.02-0001</t>
  </si>
  <si>
    <t>Сталь арматурная, горячекатаная, гладкая, класс А-I, диаметр 6 мм</t>
  </si>
  <si>
    <t>07.2.06.03-0116</t>
  </si>
  <si>
    <t>Профиль направляющий, стальной, оцинкованный, для монтажа гипсовых перегородок и подвесных потолков, длина 3 м, сечение 75х40х0,6 мм</t>
  </si>
  <si>
    <t>м</t>
  </si>
  <si>
    <t>08.4.01.02-0011</t>
  </si>
  <si>
    <t>Детали закладные и накладные, изготовленные без применения сварки, гнутья, сверления (пробивки) отверстий, поставляемые отдельно</t>
  </si>
  <si>
    <t>01.7.11.07-0036</t>
  </si>
  <si>
    <t>Электроды сварочные Э46, диаметр 4 мм</t>
  </si>
  <si>
    <t>11.2.13.04-0012</t>
  </si>
  <si>
    <t>Щиты из досок, толщина 40 мм</t>
  </si>
  <si>
    <t>08.3.03.06-0002</t>
  </si>
  <si>
    <t>Проволока горячекатаная в мотках, диаметр 6,3-6,5 мм</t>
  </si>
  <si>
    <t>08.1.02.03-0061</t>
  </si>
  <si>
    <t>Планка начальная из оцинкованной стали с полимерным покрытием</t>
  </si>
  <si>
    <t>08.4.02.05-0003</t>
  </si>
  <si>
    <t>Сетка сварная с ячейкой 10 из арматурной стали: А-I и А-II диаметром 10 мм</t>
  </si>
  <si>
    <t>14.4.04.08-0003</t>
  </si>
  <si>
    <t>Эмаль ПФ-115, серая</t>
  </si>
  <si>
    <t>01.7.15.07-0083</t>
  </si>
  <si>
    <t>Дюбель-гвозди, размер 8х100 мм</t>
  </si>
  <si>
    <t>100 шт</t>
  </si>
  <si>
    <t>08.1.02.03-0071</t>
  </si>
  <si>
    <t>Нащельник стальной оцинкованный с полимерным покрытием</t>
  </si>
  <si>
    <t>01.2.01.02-0021</t>
  </si>
  <si>
    <t>Битумы нефтяные модифицированные для кровельных мастик БНМ-55/60</t>
  </si>
  <si>
    <t>01.1.02.10-1022</t>
  </si>
  <si>
    <t>Хризотил, группа 6К</t>
  </si>
  <si>
    <t>08.4.02.03-0001</t>
  </si>
  <si>
    <t>Каркасы арматурные класса А-I диаметром: 8 мм</t>
  </si>
  <si>
    <t>03.1.02.03-0011</t>
  </si>
  <si>
    <t>Известь строительная негашеная комовая, сорт I</t>
  </si>
  <si>
    <t>14.5.01.10-0025</t>
  </si>
  <si>
    <t>Пена монтажная для герметизации стыков в баллончике емкостью 0,85 л</t>
  </si>
  <si>
    <t>03.2.02.08-0001</t>
  </si>
  <si>
    <t>Цемент гипсоглиноземистый расширяющийся</t>
  </si>
  <si>
    <t>01.2.01.01-0019</t>
  </si>
  <si>
    <t>Битумы нефтяные дорожные вязкие БНД 60/90, БНД 90/130</t>
  </si>
  <si>
    <t>08.3.11.01-0091</t>
  </si>
  <si>
    <t>Швеллеры № 40, марка стали Ст0</t>
  </si>
  <si>
    <t>08.1.02.03-0091</t>
  </si>
  <si>
    <t>Угол наружный, внутренний из оцинкованной стали с полимерным покрытием</t>
  </si>
  <si>
    <t>01.2.01.02-0031</t>
  </si>
  <si>
    <t>Битумы нефтяные строительные изоляционные БНИ-IV-3, БНИ-IV, БНИ-V</t>
  </si>
  <si>
    <t>11.1.03.06-0094</t>
  </si>
  <si>
    <t>Доска обрезная, хвойных пород, ширина 75-150 мм, толщина 44 мм и более, длина 4-6,5 м, сорт II</t>
  </si>
  <si>
    <t>01.2.03.03-0043</t>
  </si>
  <si>
    <t>Мастика битумно-кукерсольная холодная</t>
  </si>
  <si>
    <t>01.7.03.01-0001</t>
  </si>
  <si>
    <t>Вода</t>
  </si>
  <si>
    <t>01.3.02.08-0001</t>
  </si>
  <si>
    <t>Кислород газообразный технический</t>
  </si>
  <si>
    <t>01.7.15.14-0062</t>
  </si>
  <si>
    <t>Шурупы-саморезы 4,2х16 мм</t>
  </si>
  <si>
    <t>01.7.15.04-0045</t>
  </si>
  <si>
    <t>Винты самонарезающие для крепления профилированного настила и панелей к несущим конструкциям</t>
  </si>
  <si>
    <t>01.7.11.07-0045</t>
  </si>
  <si>
    <t>Электроды сварочные Э42А, диаметр 5 мм</t>
  </si>
  <si>
    <t>01.7.04.09-0012</t>
  </si>
  <si>
    <t>Петля накладная</t>
  </si>
  <si>
    <t>14.5.09.07-0030</t>
  </si>
  <si>
    <t>Растворитель Р-4</t>
  </si>
  <si>
    <t>03.2.01.01-0001</t>
  </si>
  <si>
    <t>Портландцемент общестроительного назначения бездобавочный М400 Д0 (ЦЕМ I 32,5Н)</t>
  </si>
  <si>
    <t>01.7.20.08-0071</t>
  </si>
  <si>
    <t>Канат пеньковый пропитанный</t>
  </si>
  <si>
    <t>01.2.03.03-0044</t>
  </si>
  <si>
    <t>Мастика битумно-латексная кровельная</t>
  </si>
  <si>
    <t>01.7.15.02-0054</t>
  </si>
  <si>
    <t>Болты анкерные оцинкованные</t>
  </si>
  <si>
    <t>14.5.11.01-0003</t>
  </si>
  <si>
    <t>Шпатлевка масляно-клеевая</t>
  </si>
  <si>
    <t>02.3.01.02-1012</t>
  </si>
  <si>
    <t>Песок природный II класс, средний, круглые сита</t>
  </si>
  <si>
    <t>08.3.03.04-0012</t>
  </si>
  <si>
    <t>Проволока светлая, диаметр 1,1 мм</t>
  </si>
  <si>
    <t>04.3.01.09-0014</t>
  </si>
  <si>
    <t>Раствор готовый кладочный, цементный, М100</t>
  </si>
  <si>
    <t>04.3.01.09-0023</t>
  </si>
  <si>
    <t>Раствор отделочный тяжелый цементный, состав 1:3</t>
  </si>
  <si>
    <t>08.1.02.17-0031</t>
  </si>
  <si>
    <t>Сетка плетеная без покрытия из проволоки, диаметр проволоки 1,2 мм, размер ячейки 10х10 мм</t>
  </si>
  <si>
    <t>04.3.02.09-0102</t>
  </si>
  <si>
    <t>Смеси сухие водостойкие для затирки межплиточных швов шириной 1-6 мм (различная цветовая гамма)</t>
  </si>
  <si>
    <t>01.3.02.09-0022</t>
  </si>
  <si>
    <t>Пропан-бутан смесь техническая</t>
  </si>
  <si>
    <t>01.2.01.02-0041</t>
  </si>
  <si>
    <t>Битумы нефтяные строительные кровельные БНК-45/190, БНК-40/180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</si>
  <si>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</si>
  <si>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</si>
  <si>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14.5.05.01-0002</t>
  </si>
  <si>
    <t>Олифа для улучшенной окраски (10% натуральной, 90% комбинированной)</t>
  </si>
  <si>
    <t>14.5.09.02-0002</t>
  </si>
  <si>
    <t>Ксилол нефтяной, марка А</t>
  </si>
  <si>
    <t>14.5.09.11-0102</t>
  </si>
  <si>
    <t>Уайт-спирит</t>
  </si>
  <si>
    <t>11.1.03.01-0080</t>
  </si>
  <si>
    <t>Бруски обрезные, хвойных пород, длина 4-6,5 м, ширина 75-150 мм, толщина 40-75 мм, сорт IV</t>
  </si>
  <si>
    <t>08.1.02.11-0001</t>
  </si>
  <si>
    <t>Поковки из квадратных заготовок, масса 1,8 кг</t>
  </si>
  <si>
    <t>01.7.20.08-0051</t>
  </si>
  <si>
    <t>Ветошь</t>
  </si>
  <si>
    <t>08.2.02.11-0007</t>
  </si>
  <si>
    <t>Канат двойной свивки ТК, конструкции 6х19(1+6+12)+1 о.с., оцинкованный, из проволок марки В, маркировочная группа 1770 н/мм2, диаметр 5,5 мм</t>
  </si>
  <si>
    <t>11.2.04.05-0001</t>
  </si>
  <si>
    <t>Рейки деревянные, сечение 8х18 мм</t>
  </si>
  <si>
    <t>11.1.03.01-0077</t>
  </si>
  <si>
    <t>Бруски обрезные, хвойных пород, длина 4-6,5 м, ширина 75-150 мм, толщина 40-75 мм, сорт I</t>
  </si>
  <si>
    <t>03.2.02.11-0001</t>
  </si>
  <si>
    <t>Цемент для приготовления раствора в построечных условиях</t>
  </si>
  <si>
    <t>03.1.01.01-0002</t>
  </si>
  <si>
    <t>Гипс строительный Г-3</t>
  </si>
  <si>
    <t>02.2.05.04-1777</t>
  </si>
  <si>
    <t>Щебень М 800, фракция 20-40 мм, группа 2</t>
  </si>
  <si>
    <t>11.1.03.05-0066</t>
  </si>
  <si>
    <t>Доска необрезная, хвойных пород, длина 2-3,75 м, все ширины, толщина 32-40 мм, сорт IV</t>
  </si>
  <si>
    <t>01.7.15.04-0056</t>
  </si>
  <si>
    <t>Винты самонарезающие, с уплотнительной прокладкой, размер 4,8х35 мм</t>
  </si>
  <si>
    <t>02.2.02.03-0021</t>
  </si>
  <si>
    <t>Порошок минеральный</t>
  </si>
  <si>
    <t>11.1.02.04-0031</t>
  </si>
  <si>
    <t>Лесоматериалы круглые, хвойных пород, для строительства, диаметр 14-24 см, длина 3-6,5 м</t>
  </si>
  <si>
    <t>01.7.15.08-0011</t>
  </si>
  <si>
    <t>Заклепки комбинированные для соединения профилированного стального настила и разнообразных листовых деталей</t>
  </si>
  <si>
    <t>01.7.07.29-0091</t>
  </si>
  <si>
    <t>Опилки древесные</t>
  </si>
  <si>
    <t>02.4.03.02-0001</t>
  </si>
  <si>
    <t>Щебень пористый из металлургического шлака М 600, фракция 5-10 мм</t>
  </si>
  <si>
    <t>ФССЦ 403-0447</t>
  </si>
  <si>
    <t>Перемычка брусковая 2ПБ-13-1-п /бетон В15 (М200), объем 0,022 м3, расход арматуры 0,57 кг/ (серия 1.038.1-1 вып. 1) шт.</t>
  </si>
  <si>
    <t>ФССЦ 101-6978</t>
  </si>
  <si>
    <t>Доводчик дверной DS 73 BC Серия Premium, усилие закрывания EN2-5 шт.</t>
  </si>
  <si>
    <t>ФССЦ 101-0889</t>
  </si>
  <si>
    <t>Скобяные изделия для блоков входных дверей в помещение однопольных компл.</t>
  </si>
  <si>
    <t>ФЕР 06-01-015-10</t>
  </si>
  <si>
    <t>Армирование подстилающих слоев и набетонок 1 т</t>
  </si>
  <si>
    <t>ФЕР 06-01-015-01</t>
  </si>
  <si>
    <t>Установка анкерных болтов в готовые гнезда с заделкой длиной до 1 м 1 т</t>
  </si>
  <si>
    <t>Составил ______________________        М.С. Колотиевская</t>
  </si>
  <si>
    <t>Приложение № 4</t>
  </si>
  <si>
    <t>Ресурсная модель</t>
  </si>
  <si>
    <t>Наименование разрабатываемой расценки УНЦ —  Сооружение ГОЧС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</si>
  <si>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</si>
  <si>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</si>
  <si>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</si>
  <si>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</si>
  <si>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</si>
  <si>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</si>
  <si>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</si>
  <si>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</si>
  <si>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</si>
  <si>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</si>
  <si>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</si>
  <si>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</si>
  <si>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</si>
  <si>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</si>
  <si>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</si>
  <si>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</si>
  <si>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</si>
  <si>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</si>
  <si>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</si>
  <si>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</si>
  <si>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</si>
  <si>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</si>
  <si>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</si>
  <si>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</si>
  <si>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</si>
  <si>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</si>
  <si>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</si>
  <si>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</si>
  <si>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</si>
  <si>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</si>
  <si>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</si>
  <si>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</si>
  <si>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</si>
  <si>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</si>
  <si>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</si>
  <si>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М.С. Колотиевская</t>
  </si>
  <si>
    <t xml:space="preserve">(должность, подпись, инициалы, фамилия) </t>
  </si>
  <si>
    <t>(должность, подпись, инициалы, фамилия)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</si>
  <si>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</si>
  <si>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</si>
  <si>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</si>
  <si>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 Сооружение ГОЧС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</si>
  <si>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</si>
  <si>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</si>
  <si>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</si>
  <si>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</si>
  <si>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</si>
  <si>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</si>
  <si>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3,5)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</si>
  <si>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</si>
  <si>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</si>
  <si>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</si>
  <si>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</si>
  <si>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</si>
  <si>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</si>
  <si>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</si>
  <si>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</si>
  <si>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</si>
  <si>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</si>
  <si>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</si>
  <si>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</si>
  <si>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</si>
  <si>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</si>
  <si>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</si>
  <si>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</si>
  <si>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</si>
  <si>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</si>
  <si>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</si>
  <si>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</si>
  <si>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Приложение №6</t>
  </si>
  <si>
    <t>Расчет стоимости оборудования</t>
  </si>
  <si>
    <t>Наименование разрабатываемого показателя УНЦ —  Сооружение ГОЧС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</si>
  <si>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</si>
  <si>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</si>
  <si>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</si>
  <si>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</si>
  <si>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</si>
  <si>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</si>
  <si>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</si>
  <si>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</si>
  <si>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м2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</si>
  <si>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</si>
  <si>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</si>
  <si>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</si>
  <si>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</si>
  <si>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З8-08</t>
  </si>
  <si>
    <t>УНЦ прочих здания и сооружений ПС</t>
  </si>
  <si>
    <t>Составил ______________________      М.С. Колотиевская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</si>
  <si>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</si>
  <si>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</si>
  <si>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</si>
  <si>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</si>
  <si>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</si>
  <si>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</si>
  <si>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</si>
  <si>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</si>
  <si>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</si>
  <si>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</si>
  <si>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</si>
  <si>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</si>
  <si>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</si>
  <si>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</si>
  <si>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</si>
  <si>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</si>
  <si>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</si>
  <si>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</si>
  <si>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</si>
  <si>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</si>
  <si>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</si>
  <si>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t/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</si>
  <si>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</si>
  <si>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</si>
  <si>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</si>
  <si>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</si>
  <si>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</si>
  <si>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</si>
  <si>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</si>
  <si>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</si>
  <si>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t/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</si>
  <si>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</si>
  <si>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</si>
  <si>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</si>
  <si>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</si>
  <si>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t/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</si>
  <si>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</si>
  <si>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</si>
  <si>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</si>
  <si>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</si>
  <si>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</si>
  <si>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</si>
  <si>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</si>
  <si>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</si>
  <si>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</si>
  <si>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</si>
  <si>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t/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</si>
  <si>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</si>
  <si>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</si>
  <si>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</si>
  <si>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t/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</si>
  <si>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</si>
  <si>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</si>
  <si>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t/>
  </si>
  <si>
    <t/>
  </si>
  <si>
    <t/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</si>
  <si>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</si>
  <si>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    А.В. Костянецкая</t>
  </si>
  <si>
    <t>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</si>
</sst>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#,##0.00;[Red]\-\ #,##0.00"/>
    <numFmt numFmtId="166" formatCode="_(* #,##0.00_);_(* \(#,##0.00\);_(* &quot;-&quot;??_);_(@_)"/>
    <numFmt numFmtId="167" formatCode="#,##0.0"/>
    <numFmt numFmtId="168" formatCode="#,##0.000"/>
    <numFmt numFmtId="169" formatCode="0.0000"/>
  </numFmts>
  <fonts count="13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sz val="11"/>
      <color rgb="FFFF0000"/>
      <name val="Calibri"/>
    </font>
    <font>
      <b/>
      <sz val="10"/>
      <color rgb="FF000000"/>
      <name val="Arial"/>
    </font>
    <font>
      <sz val="9"/>
      <color rgb="FF000000"/>
      <name val="Arial"/>
    </font>
    <font>
      <sz val="8"/>
      <color rgb="FF000000"/>
      <name val="Arial"/>
    </font>
    <font>
      <u/>
      <sz val="12"/>
      <color rgb="FF0000FF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/>
    <xf numFmtId="0" fontId="1" fillId="0" borderId="1" xfId="0" applyFont="1" applyBorder="1"/>
    <xf numFmtId="0" fontId="1" fillId="0" borderId="1" xfId="0" applyFont="1" applyBorder="1"/>
    <xf numFmtId="4" fontId="1" fillId="0" borderId="1" xfId="0" applyNumberFormat="1" applyFont="1" applyBorder="1"/>
    <xf numFmtId="0" fontId="5" fillId="0" borderId="1" xfId="0" applyFont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10" fontId="1" fillId="0" borderId="1" xfId="0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vertical="top"/>
    </xf>
    <xf numFmtId="9" fontId="1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4" fontId="1" fillId="0" borderId="0" xfId="0" applyNumberFormat="1" applyFont="1"/>
    <xf numFmtId="0" fontId="1" fillId="0" borderId="1" xfId="0" applyFont="1" applyBorder="1"/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justify" vertical="center"/>
    </xf>
    <xf numFmtId="0" fontId="8" fillId="0" borderId="0" xfId="0" applyFont="1"/>
    <xf numFmtId="0" fontId="3" fillId="0" borderId="0" xfId="0" applyFont="1" applyAlignment="1">
      <alignment horizontal="justify" vertical="center"/>
    </xf>
    <xf numFmtId="0" fontId="0" fillId="2" borderId="0" xfId="0" applyFill="1"/>
    <xf numFmtId="49" fontId="1" fillId="0" borderId="1" xfId="0" applyNumberFormat="1" applyFont="1" applyBorder="1" applyAlignment="1">
      <alignment wrapText="1"/>
    </xf>
    <xf numFmtId="165" fontId="7" fillId="0" borderId="1" xfId="0" applyNumberFormat="1" applyFont="1" applyBorder="1"/>
    <xf numFmtId="166" fontId="5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/>
    <xf numFmtId="0" fontId="1" fillId="2" borderId="0" xfId="0" applyFont="1" applyFill="1"/>
    <xf numFmtId="49" fontId="1" fillId="0" borderId="1" xfId="0" applyNumberFormat="1" applyFont="1" applyBorder="1"/>
    <xf numFmtId="165" fontId="1" fillId="0" borderId="1" xfId="0" applyNumberFormat="1" applyFont="1" applyBorder="1"/>
    <xf numFmtId="0" fontId="0" fillId="0" borderId="0" xfId="0"/>
    <xf numFmtId="0" fontId="1" fillId="0" borderId="4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right"/>
    </xf>
    <xf numFmtId="0" fontId="7" fillId="0" borderId="0" xfId="0" applyFont="1"/>
    <xf numFmtId="0" fontId="11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4" fontId="0" fillId="0" borderId="9" xfId="0" applyNumberFormat="1" applyBorder="1" applyAlignment="1">
      <alignment horizontal="center" vertical="center"/>
    </xf>
    <xf numFmtId="4" fontId="1" fillId="0" borderId="9" xfId="0" applyNumberFormat="1" applyFont="1" applyBorder="1" applyAlignment="1">
      <alignment horizontal="center" vertical="center"/>
    </xf>
    <xf numFmtId="167" fontId="1" fillId="0" borderId="9" xfId="0" applyNumberFormat="1" applyFont="1" applyBorder="1" applyAlignment="1">
      <alignment horizontal="center" vertical="center"/>
    </xf>
    <xf numFmtId="168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vertical="center" wrapText="1"/>
    </xf>
    <xf numFmtId="169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wrapText="1"/>
    </xf>
    <xf numFmtId="0" fontId="5" fillId="0" borderId="9" xfId="0" applyFont="1" applyBorder="1" applyAlignment="1">
      <alignment vertical="center" wrapText="1"/>
    </xf>
    <xf numFmtId="4" fontId="5" fillId="0" borderId="9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5" fillId="0" borderId="1" xfId="0" applyFont="1" applyBorder="1"/>
    <xf numFmtId="0" fontId="1" fillId="0" borderId="1" xfId="0" applyFont="1" applyBorder="1"/>
    <xf numFmtId="4" fontId="1" fillId="0" borderId="1" xfId="0" applyNumberFormat="1" applyFont="1" applyBorder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selection activeCell="O5" sqref="O5"/>
    </sheetView>
  </sheetViews>
  <sheetFormatPr defaultRowHeight="15" x14ac:dyDescent="0.25"/>
  <sheetData>
    <row r="1" spans="1:9" ht="15.75" x14ac:dyDescent="0.25">
      <c r="B1" s="155" t="s">
        <v>0</v>
      </c>
      <c r="C1" s="155"/>
      <c r="D1" s="155"/>
      <c r="E1" s="155"/>
      <c r="F1" s="155"/>
      <c r="G1" s="155"/>
    </row>
    <row r="2" spans="1:9" ht="15.75" x14ac:dyDescent="0.25">
      <c r="B2" s="156" t="s">
        <v>1</v>
      </c>
      <c r="C2" s="156"/>
      <c r="D2" s="156"/>
      <c r="E2" s="156"/>
      <c r="F2" s="156"/>
      <c r="G2" s="156"/>
    </row>
    <row r="3" spans="1:9" ht="15.75" x14ac:dyDescent="0.25">
      <c r="B3" s="95"/>
      <c r="C3" s="95"/>
      <c r="D3" s="95"/>
      <c r="E3" s="95"/>
      <c r="F3" s="95"/>
      <c r="G3" s="95"/>
    </row>
    <row r="4" spans="1:9" ht="15.75" x14ac:dyDescent="0.25">
      <c r="B4" s="95"/>
      <c r="C4" s="95"/>
      <c r="D4" s="95"/>
      <c r="E4" s="95"/>
      <c r="F4" s="95"/>
      <c r="G4" s="95"/>
    </row>
    <row r="5" spans="1:9" ht="173.25" x14ac:dyDescent="0.25">
      <c r="B5" s="157" t="s">
        <v>2</v>
      </c>
      <c r="C5" s="157"/>
      <c r="D5" s="157"/>
      <c r="E5" s="157"/>
      <c r="F5" s="157"/>
      <c r="G5" s="157"/>
      <c r="I5" s="96"/>
    </row>
    <row r="6" spans="1:9" ht="110.25" x14ac:dyDescent="0.25">
      <c r="B6" s="157" t="s">
        <v>3</v>
      </c>
      <c r="C6" s="157"/>
      <c r="D6" s="157"/>
      <c r="E6" s="157"/>
      <c r="F6" s="157"/>
      <c r="G6" s="157"/>
    </row>
    <row r="7" spans="1:9" ht="78.75" x14ac:dyDescent="0.25">
      <c r="B7" s="157" t="s">
        <v>4</v>
      </c>
      <c r="C7" s="157"/>
      <c r="D7" s="157"/>
      <c r="E7" s="157"/>
      <c r="F7" s="157"/>
      <c r="G7" s="157"/>
      <c r="I7" s="96"/>
    </row>
    <row r="8" spans="1:9" ht="15.75" x14ac:dyDescent="0.25">
      <c r="B8" s="97"/>
      <c r="C8" s="97"/>
      <c r="D8" s="97"/>
      <c r="E8" s="97"/>
      <c r="F8" s="97"/>
      <c r="G8" s="97"/>
      <c r="I8" s="96"/>
    </row>
    <row r="9" spans="1:9" ht="15.75" x14ac:dyDescent="0.25">
      <c r="B9" s="97"/>
      <c r="C9" s="97"/>
      <c r="D9" s="97"/>
      <c r="E9" s="97"/>
      <c r="F9" s="97"/>
      <c r="G9" s="97"/>
      <c r="I9" s="96"/>
    </row>
    <row r="11" spans="1:9" ht="63" x14ac:dyDescent="0.25">
      <c r="A11" s="130" t="s">
        <v>5</v>
      </c>
      <c r="B11" s="130" t="s">
        <v>6</v>
      </c>
      <c r="C11" s="130" t="s">
        <v>7</v>
      </c>
      <c r="D11" s="130" t="s">
        <v>8</v>
      </c>
    </row>
    <row r="12" spans="1:9" ht="283.5" x14ac:dyDescent="0.25">
      <c r="A12" s="130">
        <v>1</v>
      </c>
      <c r="B12" s="131" t="s">
        <v>9</v>
      </c>
      <c r="C12" s="130" t="s">
        <v>10</v>
      </c>
      <c r="D12" s="130" t="s">
        <v>11</v>
      </c>
    </row>
    <row r="13" spans="1:9" ht="126" x14ac:dyDescent="0.25">
      <c r="A13" s="130">
        <v>2</v>
      </c>
      <c r="B13" s="131" t="s">
        <v>12</v>
      </c>
      <c r="C13" s="130" t="s">
        <v>13</v>
      </c>
      <c r="D13" s="130" t="s">
        <v>14</v>
      </c>
    </row>
    <row r="14" spans="1:9" ht="78.75" x14ac:dyDescent="0.25">
      <c r="A14" s="130">
        <v>3</v>
      </c>
      <c r="B14" s="131" t="s">
        <v>15</v>
      </c>
      <c r="C14" s="130" t="s">
        <v>16</v>
      </c>
      <c r="D14" s="130" t="s">
        <v>17</v>
      </c>
    </row>
    <row r="15" spans="1:9" ht="63" x14ac:dyDescent="0.25">
      <c r="A15" s="130">
        <v>4</v>
      </c>
      <c r="B15" s="131" t="s">
        <v>18</v>
      </c>
      <c r="C15" s="130">
        <v>112.1</v>
      </c>
      <c r="D15" s="130">
        <v>110</v>
      </c>
    </row>
    <row r="16" spans="1:9" ht="393.75" x14ac:dyDescent="0.25">
      <c r="A16" s="130">
        <v>5</v>
      </c>
      <c r="B16" s="131" t="s">
        <v>19</v>
      </c>
      <c r="C16" s="131" t="s">
        <v>20</v>
      </c>
      <c r="D16" s="131" t="s">
        <v>20</v>
      </c>
    </row>
    <row r="17" spans="1:10" ht="378" x14ac:dyDescent="0.25">
      <c r="A17" s="130">
        <v>6</v>
      </c>
      <c r="B17" s="131" t="s">
        <v>21</v>
      </c>
      <c r="C17" s="130" t="s">
        <v>22</v>
      </c>
      <c r="D17" s="132" t="s">
        <v>23</v>
      </c>
      <c r="F17" s="86"/>
      <c r="G17" s="86"/>
    </row>
    <row r="18" spans="1:10" ht="78.75" x14ac:dyDescent="0.25">
      <c r="A18" s="133" t="s">
        <v>24</v>
      </c>
      <c r="B18" s="131" t="s">
        <v>25</v>
      </c>
      <c r="C18" s="130" t="s">
        <v>26</v>
      </c>
      <c r="D18" s="130" t="s">
        <v>27</v>
      </c>
      <c r="F18" s="86"/>
      <c r="G18" s="86"/>
    </row>
    <row r="19" spans="1:10" ht="63" x14ac:dyDescent="0.25">
      <c r="A19" s="133" t="s">
        <v>28</v>
      </c>
      <c r="B19" s="131" t="s">
        <v>29</v>
      </c>
      <c r="C19" s="130"/>
      <c r="D19" s="130"/>
    </row>
    <row r="20" spans="1:10" ht="63" x14ac:dyDescent="0.25">
      <c r="A20" s="133" t="s">
        <v>30</v>
      </c>
      <c r="B20" s="131" t="s">
        <v>31</v>
      </c>
      <c r="C20" s="130"/>
      <c r="D20" s="130"/>
    </row>
    <row r="21" spans="1:10" ht="94.5" x14ac:dyDescent="0.25">
      <c r="A21" s="133" t="s">
        <v>32</v>
      </c>
      <c r="B21" s="131" t="s">
        <v>33</v>
      </c>
      <c r="C21" s="130"/>
      <c r="D21" s="130"/>
    </row>
    <row r="22" spans="1:10" ht="63" x14ac:dyDescent="0.25">
      <c r="A22" s="134">
        <v>7</v>
      </c>
      <c r="B22" s="131" t="s">
        <v>34</v>
      </c>
      <c r="C22" s="130" t="s">
        <v>35</v>
      </c>
      <c r="D22" s="130" t="s">
        <v>35</v>
      </c>
      <c r="F22" s="70"/>
      <c r="G22" s="70"/>
    </row>
    <row r="23" spans="1:10" ht="409.5" x14ac:dyDescent="0.25">
      <c r="A23" s="134">
        <v>8</v>
      </c>
      <c r="B23" s="131" t="s">
        <v>36</v>
      </c>
      <c r="C23" s="132">
        <v>7043.68</v>
      </c>
      <c r="D23" s="132">
        <v>7489.73</v>
      </c>
    </row>
    <row r="24" spans="1:10" ht="204.75" x14ac:dyDescent="0.25">
      <c r="A24" s="134">
        <v>9</v>
      </c>
      <c r="B24" s="131" t="s">
        <v>37</v>
      </c>
      <c r="C24" s="135">
        <v>62.833898305085</v>
      </c>
      <c r="D24" s="135">
        <v>68.088454545454994</v>
      </c>
    </row>
    <row r="25" spans="1:10" ht="47.25" x14ac:dyDescent="0.25">
      <c r="A25" s="134">
        <v>10</v>
      </c>
      <c r="B25" s="131" t="s">
        <v>38</v>
      </c>
      <c r="C25" s="131" t="s">
        <v>39</v>
      </c>
      <c r="D25" s="130"/>
    </row>
    <row r="27" spans="1:10" ht="15.75" x14ac:dyDescent="0.25">
      <c r="C27" s="137" t="s">
        <v>57</v>
      </c>
    </row>
    <row r="28" spans="1:10" ht="15.75" x14ac:dyDescent="0.25">
      <c r="C28" s="93" t="s">
        <v>58</v>
      </c>
    </row>
    <row r="30" spans="1:10" ht="15.75" x14ac:dyDescent="0.25">
      <c r="B30" s="137"/>
      <c r="C30" s="137" t="s">
        <v>628</v>
      </c>
      <c r="D30" s="137"/>
      <c r="E30" s="137"/>
      <c r="F30" s="137"/>
      <c r="G30" s="137"/>
      <c r="H30" s="137"/>
      <c r="I30" s="137"/>
      <c r="J30" s="137"/>
    </row>
    <row r="31" spans="1:10" ht="15.75" x14ac:dyDescent="0.25">
      <c r="B31" s="137"/>
      <c r="C31" s="93" t="s">
        <v>59</v>
      </c>
      <c r="D31" s="137"/>
      <c r="E31" s="137"/>
      <c r="F31" s="137"/>
      <c r="G31" s="137"/>
      <c r="H31" s="137"/>
      <c r="I31" s="137"/>
      <c r="J31" s="1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32"/>
  <sheetViews>
    <sheetView workbookViewId="0"/>
  </sheetViews>
  <sheetFormatPr defaultRowHeight="15" x14ac:dyDescent="0.25"/>
  <sheetData>
    <row r="3" spans="2:13" ht="15.75" x14ac:dyDescent="0.25">
      <c r="B3" s="155" t="s">
        <v>40</v>
      </c>
      <c r="C3" s="155"/>
      <c r="D3" s="155"/>
      <c r="E3" s="155"/>
      <c r="F3" s="155"/>
      <c r="G3" s="155"/>
      <c r="H3" s="155"/>
      <c r="I3" s="155"/>
      <c r="J3" s="155"/>
      <c r="K3" s="155"/>
    </row>
    <row r="4" spans="2:13" ht="15.75" x14ac:dyDescent="0.25">
      <c r="B4" s="156" t="s">
        <v>41</v>
      </c>
      <c r="C4" s="156"/>
      <c r="D4" s="156"/>
      <c r="E4" s="156"/>
      <c r="F4" s="156"/>
      <c r="G4" s="156"/>
      <c r="H4" s="156"/>
      <c r="I4" s="156"/>
      <c r="J4" s="156"/>
      <c r="K4" s="156"/>
    </row>
    <row r="5" spans="2:13" ht="15.75" x14ac:dyDescent="0.25">
      <c r="B5" s="95"/>
      <c r="C5" s="95"/>
      <c r="D5" s="95"/>
      <c r="E5" s="95"/>
      <c r="F5" s="95"/>
      <c r="G5" s="95"/>
      <c r="H5" s="95"/>
      <c r="I5" s="95"/>
      <c r="J5" s="95"/>
      <c r="K5" s="95"/>
    </row>
    <row r="6" spans="2:13" ht="173.25" x14ac:dyDescent="0.25">
      <c r="B6" s="157" t="str">
        <f>'Прил.1 Сравнит табл'!B5:G5</f>
        <v>Наименование разрабатываемого показателя УНЦ — Сооружение ГОЧС</v>
      </c>
      <c r="C6" s="157"/>
      <c r="D6" s="157"/>
      <c r="E6" s="157"/>
      <c r="F6" s="157"/>
      <c r="G6" s="157"/>
      <c r="H6" s="157"/>
      <c r="I6" s="157"/>
      <c r="J6" s="157"/>
      <c r="K6" s="157"/>
      <c r="L6" s="98"/>
    </row>
    <row r="7" spans="2:13" ht="15.75" x14ac:dyDescent="0.25">
      <c r="B7" s="158" t="str">
        <f>'Прил.1 Сравнит табл'!B7:G7</f>
        <v>Единица измерения  — м2</v>
      </c>
      <c r="C7" s="158"/>
      <c r="D7" s="158"/>
      <c r="E7" s="158"/>
      <c r="F7" s="158"/>
      <c r="G7" s="157"/>
      <c r="H7" s="157"/>
      <c r="I7" s="157"/>
      <c r="J7" s="157"/>
      <c r="K7" s="157"/>
      <c r="L7" s="98"/>
      <c r="M7" s="100"/>
    </row>
    <row r="8" spans="2:13" ht="18.75" x14ac:dyDescent="0.25">
      <c r="B8" s="99"/>
      <c r="M8" s="5"/>
    </row>
    <row r="9" spans="2:13" ht="409.5" x14ac:dyDescent="0.25">
      <c r="B9" s="159" t="s">
        <v>5</v>
      </c>
      <c r="C9" s="159" t="s">
        <v>42</v>
      </c>
      <c r="D9" s="162" t="s">
        <v>10</v>
      </c>
      <c r="E9" s="163"/>
      <c r="F9" s="163"/>
      <c r="G9" s="163"/>
      <c r="H9" s="163"/>
      <c r="I9" s="163"/>
      <c r="J9" s="164"/>
    </row>
    <row r="10" spans="2:13" ht="157.5" x14ac:dyDescent="0.25">
      <c r="B10" s="160"/>
      <c r="C10" s="160"/>
      <c r="D10" s="159" t="s">
        <v>43</v>
      </c>
      <c r="E10" s="159" t="s">
        <v>44</v>
      </c>
      <c r="F10" s="162" t="s">
        <v>45</v>
      </c>
      <c r="G10" s="163"/>
      <c r="H10" s="163"/>
      <c r="I10" s="163"/>
      <c r="J10" s="164"/>
    </row>
    <row r="11" spans="2:13" ht="47.25" x14ac:dyDescent="0.25">
      <c r="B11" s="161"/>
      <c r="C11" s="161"/>
      <c r="D11" s="161"/>
      <c r="E11" s="161"/>
      <c r="F11" s="125" t="s">
        <v>46</v>
      </c>
      <c r="G11" s="125" t="s">
        <v>47</v>
      </c>
      <c r="H11" s="125" t="s">
        <v>48</v>
      </c>
      <c r="I11" s="125" t="s">
        <v>49</v>
      </c>
      <c r="J11" s="125" t="s">
        <v>50</v>
      </c>
    </row>
    <row r="12" spans="2:13" ht="126" x14ac:dyDescent="0.25">
      <c r="B12" s="125">
        <v>1</v>
      </c>
      <c r="C12" s="127"/>
      <c r="D12" s="101" t="s">
        <v>51</v>
      </c>
      <c r="E12" s="126" t="s">
        <v>52</v>
      </c>
      <c r="F12" s="129">
        <v>7043.68</v>
      </c>
      <c r="G12" s="102"/>
      <c r="H12" s="102"/>
      <c r="I12" s="128"/>
      <c r="J12" s="129">
        <v>7043.68</v>
      </c>
    </row>
    <row r="13" spans="2:13" ht="63" x14ac:dyDescent="0.25">
      <c r="B13" s="165" t="s">
        <v>53</v>
      </c>
      <c r="C13" s="166"/>
      <c r="D13" s="166"/>
      <c r="E13" s="167"/>
      <c r="F13" s="108">
        <v>7043.68</v>
      </c>
      <c r="G13" s="108">
        <v>0</v>
      </c>
      <c r="H13" s="108">
        <v>0</v>
      </c>
      <c r="I13" s="108">
        <v>0</v>
      </c>
      <c r="J13" s="108">
        <v>7043.68</v>
      </c>
    </row>
    <row r="14" spans="2:13" ht="157.5" x14ac:dyDescent="0.25">
      <c r="B14" s="165" t="s">
        <v>54</v>
      </c>
      <c r="C14" s="166"/>
      <c r="D14" s="166"/>
      <c r="E14" s="167"/>
      <c r="F14" s="103">
        <v>7043.68</v>
      </c>
      <c r="G14" s="103">
        <v>0</v>
      </c>
      <c r="H14" s="103">
        <v>0</v>
      </c>
      <c r="I14" s="103">
        <v>0</v>
      </c>
      <c r="J14" s="103">
        <v>7043.68</v>
      </c>
    </row>
    <row r="15" spans="2:13" ht="15.75" x14ac:dyDescent="0.25">
      <c r="B15" s="124"/>
      <c r="C15" s="105"/>
      <c r="D15" s="105"/>
      <c r="E15" s="105"/>
      <c r="F15" s="105"/>
      <c r="G15" s="105"/>
      <c r="H15" s="105"/>
      <c r="I15" s="105"/>
      <c r="J15" s="105"/>
    </row>
    <row r="16" spans="2:13" ht="15.75" x14ac:dyDescent="0.25">
      <c r="B16" s="124"/>
      <c r="C16" s="105"/>
      <c r="D16" s="105"/>
      <c r="E16" s="105"/>
      <c r="F16" s="105"/>
      <c r="G16" s="105"/>
      <c r="H16" s="105"/>
      <c r="I16" s="105"/>
      <c r="J16" s="105"/>
      <c r="M16" s="106"/>
    </row>
    <row r="17" spans="2:10" ht="15.75" x14ac:dyDescent="0.25">
      <c r="B17" s="124"/>
      <c r="C17" s="105"/>
      <c r="D17" s="105"/>
      <c r="E17" s="105"/>
      <c r="F17" s="105"/>
      <c r="G17" s="105"/>
      <c r="H17" s="105"/>
      <c r="I17" s="105"/>
      <c r="J17" s="105"/>
    </row>
    <row r="18" spans="2:10" ht="409.5" x14ac:dyDescent="0.25">
      <c r="B18" s="159" t="s">
        <v>5</v>
      </c>
      <c r="C18" s="159" t="s">
        <v>42</v>
      </c>
      <c r="D18" s="162" t="s">
        <v>11</v>
      </c>
      <c r="E18" s="163"/>
      <c r="F18" s="163"/>
      <c r="G18" s="163"/>
      <c r="H18" s="163"/>
      <c r="I18" s="163"/>
      <c r="J18" s="164"/>
    </row>
    <row r="19" spans="2:10" ht="157.5" x14ac:dyDescent="0.25">
      <c r="B19" s="160"/>
      <c r="C19" s="160"/>
      <c r="D19" s="159" t="s">
        <v>43</v>
      </c>
      <c r="E19" s="159" t="s">
        <v>44</v>
      </c>
      <c r="F19" s="162" t="s">
        <v>45</v>
      </c>
      <c r="G19" s="163"/>
      <c r="H19" s="163"/>
      <c r="I19" s="163"/>
      <c r="J19" s="164"/>
    </row>
    <row r="20" spans="2:10" ht="47.25" x14ac:dyDescent="0.25">
      <c r="B20" s="161"/>
      <c r="C20" s="161"/>
      <c r="D20" s="161"/>
      <c r="E20" s="161"/>
      <c r="F20" s="125" t="s">
        <v>46</v>
      </c>
      <c r="G20" s="125" t="s">
        <v>47</v>
      </c>
      <c r="H20" s="125" t="s">
        <v>48</v>
      </c>
      <c r="I20" s="125" t="s">
        <v>49</v>
      </c>
      <c r="J20" s="125" t="s">
        <v>50</v>
      </c>
    </row>
    <row r="21" spans="2:10" ht="110.25" x14ac:dyDescent="0.25">
      <c r="B21" s="125">
        <v>1</v>
      </c>
      <c r="C21" s="127"/>
      <c r="D21" s="107" t="s">
        <v>55</v>
      </c>
      <c r="E21" s="126" t="s">
        <v>56</v>
      </c>
      <c r="F21" s="129">
        <v>7489.73</v>
      </c>
      <c r="G21" s="102"/>
      <c r="H21" s="102"/>
      <c r="I21" s="128"/>
      <c r="J21" s="129">
        <v>7489.73</v>
      </c>
    </row>
    <row r="22" spans="2:10" ht="63" x14ac:dyDescent="0.25">
      <c r="B22" s="165" t="s">
        <v>53</v>
      </c>
      <c r="C22" s="166"/>
      <c r="D22" s="166"/>
      <c r="E22" s="167"/>
      <c r="F22" s="108">
        <v>7489.73</v>
      </c>
      <c r="G22" s="108">
        <v>0</v>
      </c>
      <c r="H22" s="108">
        <v>0</v>
      </c>
      <c r="I22" s="108">
        <v>0</v>
      </c>
      <c r="J22" s="108">
        <v>7489.73</v>
      </c>
    </row>
    <row r="23" spans="2:10" ht="157.5" x14ac:dyDescent="0.25">
      <c r="B23" s="165" t="s">
        <v>54</v>
      </c>
      <c r="C23" s="166"/>
      <c r="D23" s="166"/>
      <c r="E23" s="167"/>
      <c r="F23" s="103">
        <v>7489.73</v>
      </c>
      <c r="G23" s="103">
        <v>0</v>
      </c>
      <c r="H23" s="103">
        <v>0</v>
      </c>
      <c r="I23" s="103">
        <v>0</v>
      </c>
      <c r="J23" s="103">
        <v>7489.73</v>
      </c>
    </row>
    <row r="24" spans="2:10" ht="15.75" x14ac:dyDescent="0.25">
      <c r="B24" s="104"/>
      <c r="C24" s="105"/>
      <c r="D24" s="105"/>
      <c r="E24" s="105"/>
      <c r="F24" s="105"/>
      <c r="G24" s="105"/>
      <c r="H24" s="105"/>
      <c r="I24" s="105"/>
      <c r="J24" s="105"/>
    </row>
    <row r="25" spans="2:10" x14ac:dyDescent="0.25">
      <c r="B25" s="109"/>
      <c r="C25" s="109"/>
      <c r="D25" s="109"/>
      <c r="E25" s="109"/>
      <c r="F25" s="109"/>
      <c r="G25" s="109"/>
      <c r="H25" s="109"/>
      <c r="I25" s="109"/>
      <c r="J25" s="109"/>
    </row>
    <row r="27" spans="2:10" ht="15.75" x14ac:dyDescent="0.25">
      <c r="C27" s="5" t="s">
        <v>57</v>
      </c>
    </row>
    <row r="28" spans="2:10" ht="15.75" x14ac:dyDescent="0.25">
      <c r="C28" s="6" t="s">
        <v>58</v>
      </c>
    </row>
    <row r="30" spans="2:10" ht="15.75" x14ac:dyDescent="0.25">
      <c r="B30" s="5"/>
      <c r="C30" s="137" t="s">
        <v>628</v>
      </c>
      <c r="D30" s="5"/>
      <c r="E30" s="5"/>
      <c r="F30" s="5"/>
      <c r="G30" s="5"/>
      <c r="H30" s="5"/>
      <c r="I30" s="5"/>
      <c r="J30" s="5"/>
    </row>
    <row r="31" spans="2:10" ht="15.75" x14ac:dyDescent="0.25">
      <c r="B31" s="5"/>
      <c r="C31" s="6" t="s">
        <v>59</v>
      </c>
      <c r="D31" s="5"/>
      <c r="E31" s="5"/>
      <c r="F31" s="5"/>
      <c r="G31" s="5"/>
      <c r="H31" s="5"/>
      <c r="I31" s="5"/>
      <c r="J31" s="5"/>
    </row>
    <row r="32" spans="2:10" ht="15.75" x14ac:dyDescent="0.25">
      <c r="B32" s="5"/>
      <c r="C32" s="5"/>
      <c r="D32" s="5"/>
      <c r="E32" s="5"/>
      <c r="F32" s="5"/>
      <c r="G32" s="5"/>
      <c r="H32" s="5"/>
      <c r="I32" s="5"/>
      <c r="J3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221"/>
  <sheetViews>
    <sheetView workbookViewId="0"/>
  </sheetViews>
  <sheetFormatPr defaultRowHeight="15" x14ac:dyDescent="0.25"/>
  <sheetData>
    <row r="2" spans="1:12" ht="15.75" x14ac:dyDescent="0.25">
      <c r="A2" s="155" t="s">
        <v>60</v>
      </c>
      <c r="B2" s="155"/>
      <c r="C2" s="155"/>
      <c r="D2" s="155"/>
      <c r="E2" s="155"/>
      <c r="F2" s="155"/>
      <c r="G2" s="155"/>
      <c r="H2" s="155"/>
    </row>
    <row r="3" spans="1:12" ht="18.75" x14ac:dyDescent="0.25">
      <c r="A3" s="171" t="s">
        <v>61</v>
      </c>
      <c r="B3" s="171"/>
      <c r="C3" s="171"/>
      <c r="D3" s="171"/>
      <c r="E3" s="171"/>
      <c r="F3" s="171"/>
      <c r="G3" s="171"/>
      <c r="H3" s="171"/>
    </row>
    <row r="4" spans="1:12" ht="299.25" x14ac:dyDescent="0.25">
      <c r="A4" s="12"/>
      <c r="B4" s="12"/>
      <c r="C4" s="172" t="s">
        <v>62</v>
      </c>
      <c r="D4" s="172"/>
      <c r="E4" s="172"/>
      <c r="F4" s="172"/>
      <c r="G4" s="172"/>
      <c r="H4" s="172"/>
      <c r="I4" s="13"/>
      <c r="J4" s="13"/>
      <c r="K4" s="13"/>
      <c r="L4" s="13"/>
    </row>
    <row r="5" spans="1:12" ht="18.75" x14ac:dyDescent="0.25">
      <c r="A5" s="140"/>
      <c r="B5" s="140"/>
      <c r="C5" s="141"/>
      <c r="D5" s="141"/>
      <c r="E5" s="141"/>
      <c r="F5" s="141"/>
      <c r="G5" s="141"/>
      <c r="H5" s="141"/>
      <c r="I5" s="137"/>
      <c r="J5" s="137"/>
      <c r="K5" s="137"/>
      <c r="L5" s="137"/>
    </row>
    <row r="6" spans="1:12" ht="18.75" x14ac:dyDescent="0.25">
      <c r="A6" s="8"/>
    </row>
    <row r="7" spans="1:12" ht="15.75" x14ac:dyDescent="0.25">
      <c r="A7" s="158" t="s">
        <v>63</v>
      </c>
      <c r="B7" s="158"/>
      <c r="C7" s="158"/>
      <c r="D7" s="158"/>
      <c r="E7" s="158"/>
      <c r="F7" s="158"/>
      <c r="G7" s="158"/>
      <c r="H7" s="158"/>
    </row>
    <row r="8" spans="1:12" ht="15.75" x14ac:dyDescent="0.25">
      <c r="A8" s="110"/>
      <c r="B8" s="110"/>
      <c r="C8" s="110"/>
      <c r="D8" s="110"/>
      <c r="E8" s="110"/>
      <c r="F8" s="110"/>
      <c r="G8" s="110"/>
      <c r="H8" s="110"/>
    </row>
    <row r="9" spans="1:12" ht="126" x14ac:dyDescent="0.25">
      <c r="A9" s="161" t="s">
        <v>64</v>
      </c>
      <c r="B9" s="161" t="s">
        <v>65</v>
      </c>
      <c r="C9" s="161" t="s">
        <v>66</v>
      </c>
      <c r="D9" s="161" t="s">
        <v>67</v>
      </c>
      <c r="E9" s="161" t="s">
        <v>68</v>
      </c>
      <c r="F9" s="161" t="s">
        <v>69</v>
      </c>
      <c r="G9" s="161" t="s">
        <v>70</v>
      </c>
      <c r="H9" s="161"/>
    </row>
    <row r="10" spans="1:12" ht="31.5" x14ac:dyDescent="0.25">
      <c r="A10" s="173"/>
      <c r="B10" s="173"/>
      <c r="C10" s="173"/>
      <c r="D10" s="173"/>
      <c r="E10" s="173"/>
      <c r="F10" s="173"/>
      <c r="G10" s="9" t="s">
        <v>71</v>
      </c>
      <c r="H10" s="9" t="s">
        <v>72</v>
      </c>
    </row>
    <row r="11" spans="1:12" ht="15.75" x14ac:dyDescent="0.25">
      <c r="A11" s="9">
        <v>1</v>
      </c>
      <c r="B11" s="9"/>
      <c r="C11" s="9">
        <v>2</v>
      </c>
      <c r="D11" s="9" t="s">
        <v>73</v>
      </c>
      <c r="E11" s="9">
        <v>4</v>
      </c>
      <c r="F11" s="14">
        <v>5</v>
      </c>
      <c r="G11" s="15">
        <v>6</v>
      </c>
      <c r="H11" s="15">
        <v>7</v>
      </c>
    </row>
    <row r="12" spans="1:12" ht="15.75" x14ac:dyDescent="0.25">
      <c r="A12" s="168" t="s">
        <v>74</v>
      </c>
      <c r="B12" s="169"/>
      <c r="C12" s="170"/>
      <c r="D12" s="170"/>
      <c r="E12" s="169"/>
      <c r="F12" s="16">
        <v>3484.8913600000001</v>
      </c>
      <c r="G12" s="17"/>
      <c r="H12" s="17">
        <f>SUM(H13:H36)</f>
        <v>31726.13</v>
      </c>
    </row>
    <row r="13" spans="1:12" ht="63" x14ac:dyDescent="0.25">
      <c r="A13" s="18">
        <v>1</v>
      </c>
      <c r="B13" s="18"/>
      <c r="C13" s="19" t="s">
        <v>75</v>
      </c>
      <c r="D13" s="19" t="s">
        <v>76</v>
      </c>
      <c r="E13" s="18" t="s">
        <v>77</v>
      </c>
      <c r="F13" s="20">
        <v>873.36156000000005</v>
      </c>
      <c r="G13" s="21">
        <v>8.74</v>
      </c>
      <c r="H13" s="21">
        <f t="shared" ref="H13:H36" si="0">ROUND(F13*G13,2)</f>
        <v>7633.18</v>
      </c>
    </row>
    <row r="14" spans="1:12" ht="63" x14ac:dyDescent="0.25">
      <c r="A14" s="18">
        <v>2</v>
      </c>
      <c r="B14" s="18"/>
      <c r="C14" s="19" t="s">
        <v>78</v>
      </c>
      <c r="D14" s="19" t="s">
        <v>79</v>
      </c>
      <c r="E14" s="18" t="s">
        <v>77</v>
      </c>
      <c r="F14" s="20">
        <v>752.41908000000001</v>
      </c>
      <c r="G14" s="21">
        <v>8.64</v>
      </c>
      <c r="H14" s="21">
        <f t="shared" si="0"/>
        <v>6500.9</v>
      </c>
    </row>
    <row r="15" spans="1:12" ht="63" x14ac:dyDescent="0.25">
      <c r="A15" s="18">
        <v>3</v>
      </c>
      <c r="B15" s="18"/>
      <c r="C15" s="19" t="s">
        <v>80</v>
      </c>
      <c r="D15" s="19" t="s">
        <v>81</v>
      </c>
      <c r="E15" s="18" t="s">
        <v>77</v>
      </c>
      <c r="F15" s="20">
        <v>450.68313999999998</v>
      </c>
      <c r="G15" s="21">
        <v>9.51</v>
      </c>
      <c r="H15" s="21">
        <f t="shared" si="0"/>
        <v>4286</v>
      </c>
    </row>
    <row r="16" spans="1:12" ht="63" x14ac:dyDescent="0.25">
      <c r="A16" s="18">
        <v>4</v>
      </c>
      <c r="B16" s="18"/>
      <c r="C16" s="19" t="s">
        <v>82</v>
      </c>
      <c r="D16" s="19" t="s">
        <v>83</v>
      </c>
      <c r="E16" s="18" t="s">
        <v>77</v>
      </c>
      <c r="F16" s="20">
        <v>253.44442000000001</v>
      </c>
      <c r="G16" s="21">
        <v>8.9700000000000006</v>
      </c>
      <c r="H16" s="21">
        <f t="shared" si="0"/>
        <v>2273.4</v>
      </c>
    </row>
    <row r="17" spans="1:8" ht="63" x14ac:dyDescent="0.25">
      <c r="A17" s="18">
        <v>5</v>
      </c>
      <c r="B17" s="18"/>
      <c r="C17" s="19" t="s">
        <v>84</v>
      </c>
      <c r="D17" s="19" t="s">
        <v>85</v>
      </c>
      <c r="E17" s="18" t="s">
        <v>77</v>
      </c>
      <c r="F17" s="20">
        <v>187.8939</v>
      </c>
      <c r="G17" s="21">
        <v>11.27</v>
      </c>
      <c r="H17" s="21">
        <f t="shared" si="0"/>
        <v>2117.56</v>
      </c>
    </row>
    <row r="18" spans="1:8" ht="63" x14ac:dyDescent="0.25">
      <c r="A18" s="18">
        <v>6</v>
      </c>
      <c r="B18" s="18"/>
      <c r="C18" s="19" t="s">
        <v>86</v>
      </c>
      <c r="D18" s="19" t="s">
        <v>87</v>
      </c>
      <c r="E18" s="18" t="s">
        <v>77</v>
      </c>
      <c r="F18" s="20">
        <v>183.2422</v>
      </c>
      <c r="G18" s="21">
        <v>11.09</v>
      </c>
      <c r="H18" s="21">
        <f t="shared" si="0"/>
        <v>2032.16</v>
      </c>
    </row>
    <row r="19" spans="1:8" ht="63" x14ac:dyDescent="0.25">
      <c r="A19" s="18">
        <v>7</v>
      </c>
      <c r="B19" s="18"/>
      <c r="C19" s="19" t="s">
        <v>88</v>
      </c>
      <c r="D19" s="19" t="s">
        <v>89</v>
      </c>
      <c r="E19" s="18" t="s">
        <v>77</v>
      </c>
      <c r="F19" s="20">
        <v>201.8339</v>
      </c>
      <c r="G19" s="21">
        <v>8.5299999999999994</v>
      </c>
      <c r="H19" s="21">
        <f t="shared" si="0"/>
        <v>1721.64</v>
      </c>
    </row>
    <row r="20" spans="1:8" ht="63" x14ac:dyDescent="0.25">
      <c r="A20" s="18">
        <v>8</v>
      </c>
      <c r="B20" s="18"/>
      <c r="C20" s="19" t="s">
        <v>90</v>
      </c>
      <c r="D20" s="19" t="s">
        <v>91</v>
      </c>
      <c r="E20" s="18" t="s">
        <v>77</v>
      </c>
      <c r="F20" s="20">
        <v>82.548349999999999</v>
      </c>
      <c r="G20" s="21">
        <v>9.07</v>
      </c>
      <c r="H20" s="21">
        <f t="shared" si="0"/>
        <v>748.71</v>
      </c>
    </row>
    <row r="21" spans="1:8" ht="63" x14ac:dyDescent="0.25">
      <c r="A21" s="18">
        <v>9</v>
      </c>
      <c r="B21" s="18"/>
      <c r="C21" s="19" t="s">
        <v>92</v>
      </c>
      <c r="D21" s="19" t="s">
        <v>93</v>
      </c>
      <c r="E21" s="18" t="s">
        <v>77</v>
      </c>
      <c r="F21" s="20">
        <v>82.7714</v>
      </c>
      <c r="G21" s="21">
        <v>8.86</v>
      </c>
      <c r="H21" s="21">
        <f t="shared" si="0"/>
        <v>733.35</v>
      </c>
    </row>
    <row r="22" spans="1:8" ht="63" x14ac:dyDescent="0.25">
      <c r="A22" s="18">
        <v>10</v>
      </c>
      <c r="B22" s="18"/>
      <c r="C22" s="19" t="s">
        <v>94</v>
      </c>
      <c r="D22" s="19" t="s">
        <v>95</v>
      </c>
      <c r="E22" s="18" t="s">
        <v>77</v>
      </c>
      <c r="F22" s="20">
        <v>80.244380000000007</v>
      </c>
      <c r="G22" s="21">
        <v>7.94</v>
      </c>
      <c r="H22" s="21">
        <f t="shared" si="0"/>
        <v>637.14</v>
      </c>
    </row>
    <row r="23" spans="1:8" ht="63" x14ac:dyDescent="0.25">
      <c r="A23" s="18">
        <v>11</v>
      </c>
      <c r="B23" s="18"/>
      <c r="C23" s="19" t="s">
        <v>96</v>
      </c>
      <c r="D23" s="19" t="s">
        <v>97</v>
      </c>
      <c r="E23" s="18" t="s">
        <v>77</v>
      </c>
      <c r="F23" s="20">
        <v>63.3718</v>
      </c>
      <c r="G23" s="21">
        <v>9.6199999999999992</v>
      </c>
      <c r="H23" s="21">
        <f t="shared" si="0"/>
        <v>609.64</v>
      </c>
    </row>
    <row r="24" spans="1:8" ht="63" x14ac:dyDescent="0.25">
      <c r="A24" s="18">
        <v>12</v>
      </c>
      <c r="B24" s="18"/>
      <c r="C24" s="19" t="s">
        <v>98</v>
      </c>
      <c r="D24" s="19" t="s">
        <v>99</v>
      </c>
      <c r="E24" s="18" t="s">
        <v>77</v>
      </c>
      <c r="F24" s="20">
        <v>43.870899999999999</v>
      </c>
      <c r="G24" s="21">
        <v>9.2899999999999991</v>
      </c>
      <c r="H24" s="21">
        <f t="shared" si="0"/>
        <v>407.56</v>
      </c>
    </row>
    <row r="25" spans="1:8" ht="63" x14ac:dyDescent="0.25">
      <c r="A25" s="18">
        <v>13</v>
      </c>
      <c r="B25" s="18"/>
      <c r="C25" s="19" t="s">
        <v>100</v>
      </c>
      <c r="D25" s="19" t="s">
        <v>101</v>
      </c>
      <c r="E25" s="18" t="s">
        <v>77</v>
      </c>
      <c r="F25" s="20">
        <v>44.235599999999998</v>
      </c>
      <c r="G25" s="21">
        <v>7.8</v>
      </c>
      <c r="H25" s="21">
        <f t="shared" si="0"/>
        <v>345.04</v>
      </c>
    </row>
    <row r="26" spans="1:8" ht="63" x14ac:dyDescent="0.25">
      <c r="A26" s="18">
        <v>14</v>
      </c>
      <c r="B26" s="18"/>
      <c r="C26" s="19" t="s">
        <v>102</v>
      </c>
      <c r="D26" s="19" t="s">
        <v>103</v>
      </c>
      <c r="E26" s="18" t="s">
        <v>77</v>
      </c>
      <c r="F26" s="20">
        <v>35.208889999999997</v>
      </c>
      <c r="G26" s="21">
        <v>9.4</v>
      </c>
      <c r="H26" s="21">
        <f t="shared" si="0"/>
        <v>330.96</v>
      </c>
    </row>
    <row r="27" spans="1:8" ht="63" x14ac:dyDescent="0.25">
      <c r="A27" s="18">
        <v>15</v>
      </c>
      <c r="B27" s="18"/>
      <c r="C27" s="19" t="s">
        <v>104</v>
      </c>
      <c r="D27" s="19" t="s">
        <v>105</v>
      </c>
      <c r="E27" s="18" t="s">
        <v>77</v>
      </c>
      <c r="F27" s="20">
        <v>39.39</v>
      </c>
      <c r="G27" s="21">
        <v>8.31</v>
      </c>
      <c r="H27" s="21">
        <f t="shared" si="0"/>
        <v>327.33</v>
      </c>
    </row>
    <row r="28" spans="1:8" ht="63" x14ac:dyDescent="0.25">
      <c r="A28" s="18">
        <v>16</v>
      </c>
      <c r="B28" s="18"/>
      <c r="C28" s="19" t="s">
        <v>106</v>
      </c>
      <c r="D28" s="19" t="s">
        <v>107</v>
      </c>
      <c r="E28" s="18" t="s">
        <v>77</v>
      </c>
      <c r="F28" s="20">
        <v>22.141200000000001</v>
      </c>
      <c r="G28" s="21">
        <v>9.92</v>
      </c>
      <c r="H28" s="21">
        <f t="shared" si="0"/>
        <v>219.64</v>
      </c>
    </row>
    <row r="29" spans="1:8" ht="63" x14ac:dyDescent="0.25">
      <c r="A29" s="18">
        <v>17</v>
      </c>
      <c r="B29" s="18"/>
      <c r="C29" s="19" t="s">
        <v>108</v>
      </c>
      <c r="D29" s="19" t="s">
        <v>109</v>
      </c>
      <c r="E29" s="18" t="s">
        <v>77</v>
      </c>
      <c r="F29" s="20">
        <v>24.88269</v>
      </c>
      <c r="G29" s="21">
        <v>8.3800000000000008</v>
      </c>
      <c r="H29" s="21">
        <f t="shared" si="0"/>
        <v>208.52</v>
      </c>
    </row>
    <row r="30" spans="1:8" ht="63" x14ac:dyDescent="0.25">
      <c r="A30" s="18">
        <v>18</v>
      </c>
      <c r="B30" s="18"/>
      <c r="C30" s="19" t="s">
        <v>110</v>
      </c>
      <c r="D30" s="19" t="s">
        <v>111</v>
      </c>
      <c r="E30" s="18" t="s">
        <v>77</v>
      </c>
      <c r="F30" s="20">
        <v>18.899100000000001</v>
      </c>
      <c r="G30" s="21">
        <v>10.06</v>
      </c>
      <c r="H30" s="21">
        <f t="shared" si="0"/>
        <v>190.12</v>
      </c>
    </row>
    <row r="31" spans="1:8" ht="63" x14ac:dyDescent="0.25">
      <c r="A31" s="18">
        <v>19</v>
      </c>
      <c r="B31" s="18"/>
      <c r="C31" s="19" t="s">
        <v>112</v>
      </c>
      <c r="D31" s="19" t="s">
        <v>113</v>
      </c>
      <c r="E31" s="18" t="s">
        <v>77</v>
      </c>
      <c r="F31" s="20">
        <v>12.718999999999999</v>
      </c>
      <c r="G31" s="21">
        <v>9.76</v>
      </c>
      <c r="H31" s="21">
        <f t="shared" si="0"/>
        <v>124.14</v>
      </c>
    </row>
    <row r="32" spans="1:8" ht="63" x14ac:dyDescent="0.25">
      <c r="A32" s="18">
        <v>20</v>
      </c>
      <c r="B32" s="18"/>
      <c r="C32" s="19" t="s">
        <v>114</v>
      </c>
      <c r="D32" s="19" t="s">
        <v>115</v>
      </c>
      <c r="E32" s="18" t="s">
        <v>77</v>
      </c>
      <c r="F32" s="20">
        <v>15.045</v>
      </c>
      <c r="G32" s="21">
        <v>7.5</v>
      </c>
      <c r="H32" s="21">
        <f t="shared" si="0"/>
        <v>112.84</v>
      </c>
    </row>
    <row r="33" spans="1:8" ht="63" x14ac:dyDescent="0.25">
      <c r="A33" s="18">
        <v>21</v>
      </c>
      <c r="B33" s="18"/>
      <c r="C33" s="19" t="s">
        <v>116</v>
      </c>
      <c r="D33" s="19" t="s">
        <v>117</v>
      </c>
      <c r="E33" s="18" t="s">
        <v>77</v>
      </c>
      <c r="F33" s="20">
        <v>8</v>
      </c>
      <c r="G33" s="21">
        <v>10.210000000000001</v>
      </c>
      <c r="H33" s="21">
        <f t="shared" si="0"/>
        <v>81.680000000000007</v>
      </c>
    </row>
    <row r="34" spans="1:8" ht="63" x14ac:dyDescent="0.25">
      <c r="A34" s="18">
        <v>22</v>
      </c>
      <c r="B34" s="18"/>
      <c r="C34" s="19" t="s">
        <v>118</v>
      </c>
      <c r="D34" s="19" t="s">
        <v>119</v>
      </c>
      <c r="E34" s="18" t="s">
        <v>77</v>
      </c>
      <c r="F34" s="20">
        <v>3.9028499999999999</v>
      </c>
      <c r="G34" s="21">
        <v>10.65</v>
      </c>
      <c r="H34" s="21">
        <f t="shared" si="0"/>
        <v>41.57</v>
      </c>
    </row>
    <row r="35" spans="1:8" ht="63" x14ac:dyDescent="0.25">
      <c r="A35" s="18">
        <v>23</v>
      </c>
      <c r="B35" s="18"/>
      <c r="C35" s="19" t="s">
        <v>120</v>
      </c>
      <c r="D35" s="19" t="s">
        <v>121</v>
      </c>
      <c r="E35" s="18" t="s">
        <v>77</v>
      </c>
      <c r="F35" s="20">
        <v>3.6</v>
      </c>
      <c r="G35" s="21">
        <v>9.18</v>
      </c>
      <c r="H35" s="21">
        <f t="shared" si="0"/>
        <v>33.049999999999997</v>
      </c>
    </row>
    <row r="36" spans="1:8" ht="63" x14ac:dyDescent="0.25">
      <c r="A36" s="18">
        <v>24</v>
      </c>
      <c r="B36" s="18"/>
      <c r="C36" s="19" t="s">
        <v>122</v>
      </c>
      <c r="D36" s="19" t="s">
        <v>123</v>
      </c>
      <c r="E36" s="18" t="s">
        <v>77</v>
      </c>
      <c r="F36" s="20">
        <v>1.1819999999999999</v>
      </c>
      <c r="G36" s="21">
        <v>8.4600000000000009</v>
      </c>
      <c r="H36" s="21">
        <f t="shared" si="0"/>
        <v>10</v>
      </c>
    </row>
    <row r="37" spans="1:8" ht="15.75" x14ac:dyDescent="0.25">
      <c r="A37" s="168" t="s">
        <v>124</v>
      </c>
      <c r="B37" s="169"/>
      <c r="C37" s="170"/>
      <c r="D37" s="170"/>
      <c r="E37" s="169"/>
      <c r="F37" s="16">
        <v>216.89867000000001</v>
      </c>
      <c r="G37" s="17"/>
      <c r="H37" s="17">
        <f>SUM(H38:H38)</f>
        <v>2860.89</v>
      </c>
    </row>
    <row r="38" spans="1:8" ht="63" x14ac:dyDescent="0.25">
      <c r="A38" s="18">
        <v>25</v>
      </c>
      <c r="B38" s="18"/>
      <c r="C38" s="19">
        <v>2</v>
      </c>
      <c r="D38" s="19" t="s">
        <v>124</v>
      </c>
      <c r="E38" s="18" t="s">
        <v>77</v>
      </c>
      <c r="F38" s="20">
        <v>216.89867000000001</v>
      </c>
      <c r="G38" s="21">
        <v>13.19</v>
      </c>
      <c r="H38" s="21">
        <f>ROUND(F38*G38,2)</f>
        <v>2860.89</v>
      </c>
    </row>
    <row r="39" spans="1:8" ht="15.75" x14ac:dyDescent="0.25">
      <c r="A39" s="168" t="s">
        <v>125</v>
      </c>
      <c r="B39" s="169"/>
      <c r="C39" s="170"/>
      <c r="D39" s="170"/>
      <c r="E39" s="169"/>
      <c r="F39" s="16"/>
      <c r="G39" s="17"/>
      <c r="H39" s="17">
        <f>SUM(H40:H77)</f>
        <v>25534.470000000008</v>
      </c>
    </row>
    <row r="40" spans="1:8" ht="252" x14ac:dyDescent="0.25">
      <c r="A40" s="18">
        <v>26</v>
      </c>
      <c r="B40" s="18"/>
      <c r="C40" s="22" t="s">
        <v>126</v>
      </c>
      <c r="D40" s="19" t="s">
        <v>127</v>
      </c>
      <c r="E40" s="18" t="s">
        <v>128</v>
      </c>
      <c r="F40" s="20">
        <v>53.976460000000003</v>
      </c>
      <c r="G40" s="21">
        <v>133.97</v>
      </c>
      <c r="H40" s="21">
        <f t="shared" ref="H40:H77" si="1">ROUND(F40*G40,2)</f>
        <v>7231.23</v>
      </c>
    </row>
    <row r="41" spans="1:8" ht="94.5" x14ac:dyDescent="0.25">
      <c r="A41" s="18">
        <v>27</v>
      </c>
      <c r="B41" s="18"/>
      <c r="C41" s="22" t="s">
        <v>129</v>
      </c>
      <c r="D41" s="19" t="s">
        <v>130</v>
      </c>
      <c r="E41" s="18" t="s">
        <v>128</v>
      </c>
      <c r="F41" s="20">
        <v>81.112989999999996</v>
      </c>
      <c r="G41" s="21">
        <v>86.4</v>
      </c>
      <c r="H41" s="21">
        <f t="shared" si="1"/>
        <v>7008.16</v>
      </c>
    </row>
    <row r="42" spans="1:8" ht="126" x14ac:dyDescent="0.25">
      <c r="A42" s="18">
        <v>28</v>
      </c>
      <c r="B42" s="18"/>
      <c r="C42" s="22" t="s">
        <v>131</v>
      </c>
      <c r="D42" s="19" t="s">
        <v>132</v>
      </c>
      <c r="E42" s="18" t="s">
        <v>128</v>
      </c>
      <c r="F42" s="20">
        <v>182.33770000000001</v>
      </c>
      <c r="G42" s="21">
        <v>8.1</v>
      </c>
      <c r="H42" s="21">
        <f t="shared" si="1"/>
        <v>1476.94</v>
      </c>
    </row>
    <row r="43" spans="1:8" ht="94.5" x14ac:dyDescent="0.25">
      <c r="A43" s="18">
        <v>29</v>
      </c>
      <c r="B43" s="18"/>
      <c r="C43" s="22" t="s">
        <v>133</v>
      </c>
      <c r="D43" s="19" t="s">
        <v>134</v>
      </c>
      <c r="E43" s="18" t="s">
        <v>128</v>
      </c>
      <c r="F43" s="20">
        <v>48.178199999999997</v>
      </c>
      <c r="G43" s="21">
        <v>30</v>
      </c>
      <c r="H43" s="21">
        <f t="shared" si="1"/>
        <v>1445.35</v>
      </c>
    </row>
    <row r="44" spans="1:8" ht="189" x14ac:dyDescent="0.25">
      <c r="A44" s="18">
        <v>30</v>
      </c>
      <c r="B44" s="18"/>
      <c r="C44" s="22" t="s">
        <v>135</v>
      </c>
      <c r="D44" s="19" t="s">
        <v>136</v>
      </c>
      <c r="E44" s="18" t="s">
        <v>128</v>
      </c>
      <c r="F44" s="20">
        <v>14.1151</v>
      </c>
      <c r="G44" s="21">
        <v>100</v>
      </c>
      <c r="H44" s="21">
        <f t="shared" si="1"/>
        <v>1411.51</v>
      </c>
    </row>
    <row r="45" spans="1:8" ht="110.25" x14ac:dyDescent="0.25">
      <c r="A45" s="18">
        <v>31</v>
      </c>
      <c r="B45" s="18"/>
      <c r="C45" s="22" t="s">
        <v>137</v>
      </c>
      <c r="D45" s="19" t="s">
        <v>138</v>
      </c>
      <c r="E45" s="18" t="s">
        <v>128</v>
      </c>
      <c r="F45" s="20">
        <v>16.345949999999998</v>
      </c>
      <c r="G45" s="21">
        <v>65.709999999999994</v>
      </c>
      <c r="H45" s="21">
        <f t="shared" si="1"/>
        <v>1074.0899999999999</v>
      </c>
    </row>
    <row r="46" spans="1:8" ht="189" x14ac:dyDescent="0.25">
      <c r="A46" s="18">
        <v>32</v>
      </c>
      <c r="B46" s="18"/>
      <c r="C46" s="22" t="s">
        <v>139</v>
      </c>
      <c r="D46" s="19" t="s">
        <v>140</v>
      </c>
      <c r="E46" s="18" t="s">
        <v>128</v>
      </c>
      <c r="F46" s="20">
        <v>75.020759999999996</v>
      </c>
      <c r="G46" s="21">
        <v>12.31</v>
      </c>
      <c r="H46" s="21">
        <f t="shared" si="1"/>
        <v>923.51</v>
      </c>
    </row>
    <row r="47" spans="1:8" ht="299.25" x14ac:dyDescent="0.25">
      <c r="A47" s="18">
        <v>33</v>
      </c>
      <c r="B47" s="18"/>
      <c r="C47" s="22" t="s">
        <v>141</v>
      </c>
      <c r="D47" s="19" t="s">
        <v>142</v>
      </c>
      <c r="E47" s="18" t="s">
        <v>128</v>
      </c>
      <c r="F47" s="20">
        <v>8.7731399999999997</v>
      </c>
      <c r="G47" s="21">
        <v>90</v>
      </c>
      <c r="H47" s="21">
        <f t="shared" si="1"/>
        <v>789.58</v>
      </c>
    </row>
    <row r="48" spans="1:8" ht="126" x14ac:dyDescent="0.25">
      <c r="A48" s="18">
        <v>34</v>
      </c>
      <c r="B48" s="18"/>
      <c r="C48" s="22" t="s">
        <v>143</v>
      </c>
      <c r="D48" s="19" t="s">
        <v>144</v>
      </c>
      <c r="E48" s="18" t="s">
        <v>128</v>
      </c>
      <c r="F48" s="20">
        <v>6.1578200000000001</v>
      </c>
      <c r="G48" s="21">
        <v>120.04</v>
      </c>
      <c r="H48" s="21">
        <f t="shared" si="1"/>
        <v>739.18</v>
      </c>
    </row>
    <row r="49" spans="1:8" ht="126" x14ac:dyDescent="0.25">
      <c r="A49" s="18">
        <v>35</v>
      </c>
      <c r="B49" s="18"/>
      <c r="C49" s="22" t="s">
        <v>145</v>
      </c>
      <c r="D49" s="19" t="s">
        <v>146</v>
      </c>
      <c r="E49" s="18" t="s">
        <v>128</v>
      </c>
      <c r="F49" s="20">
        <v>5.59788</v>
      </c>
      <c r="G49" s="21">
        <v>115.4</v>
      </c>
      <c r="H49" s="21">
        <f t="shared" si="1"/>
        <v>646</v>
      </c>
    </row>
    <row r="50" spans="1:8" ht="141.75" x14ac:dyDescent="0.25">
      <c r="A50" s="18">
        <v>36</v>
      </c>
      <c r="B50" s="18"/>
      <c r="C50" s="22" t="s">
        <v>147</v>
      </c>
      <c r="D50" s="19" t="s">
        <v>148</v>
      </c>
      <c r="E50" s="18" t="s">
        <v>128</v>
      </c>
      <c r="F50" s="20">
        <v>1.8238000000000001</v>
      </c>
      <c r="G50" s="21">
        <v>290.01</v>
      </c>
      <c r="H50" s="21">
        <f t="shared" si="1"/>
        <v>528.91999999999996</v>
      </c>
    </row>
    <row r="51" spans="1:8" ht="94.5" x14ac:dyDescent="0.25">
      <c r="A51" s="18">
        <v>37</v>
      </c>
      <c r="B51" s="18"/>
      <c r="C51" s="22" t="s">
        <v>149</v>
      </c>
      <c r="D51" s="19" t="s">
        <v>150</v>
      </c>
      <c r="E51" s="18" t="s">
        <v>128</v>
      </c>
      <c r="F51" s="20">
        <v>4.9504000000000001</v>
      </c>
      <c r="G51" s="21">
        <v>79.069999999999993</v>
      </c>
      <c r="H51" s="21">
        <f t="shared" si="1"/>
        <v>391.43</v>
      </c>
    </row>
    <row r="52" spans="1:8" ht="78.75" x14ac:dyDescent="0.25">
      <c r="A52" s="18">
        <v>38</v>
      </c>
      <c r="B52" s="18"/>
      <c r="C52" s="22" t="s">
        <v>151</v>
      </c>
      <c r="D52" s="19" t="s">
        <v>152</v>
      </c>
      <c r="E52" s="18" t="s">
        <v>128</v>
      </c>
      <c r="F52" s="20">
        <v>3.6963300000000001</v>
      </c>
      <c r="G52" s="21">
        <v>89.99</v>
      </c>
      <c r="H52" s="21">
        <f t="shared" si="1"/>
        <v>332.63</v>
      </c>
    </row>
    <row r="53" spans="1:8" ht="141.75" x14ac:dyDescent="0.25">
      <c r="A53" s="18">
        <v>39</v>
      </c>
      <c r="B53" s="18"/>
      <c r="C53" s="22" t="s">
        <v>153</v>
      </c>
      <c r="D53" s="19" t="s">
        <v>154</v>
      </c>
      <c r="E53" s="18" t="s">
        <v>128</v>
      </c>
      <c r="F53" s="20">
        <v>2.5617800000000002</v>
      </c>
      <c r="G53" s="21">
        <v>96.89</v>
      </c>
      <c r="H53" s="21">
        <f t="shared" si="1"/>
        <v>248.21</v>
      </c>
    </row>
    <row r="54" spans="1:8" ht="173.25" x14ac:dyDescent="0.25">
      <c r="A54" s="18">
        <v>40</v>
      </c>
      <c r="B54" s="18"/>
      <c r="C54" s="22" t="s">
        <v>155</v>
      </c>
      <c r="D54" s="19" t="s">
        <v>156</v>
      </c>
      <c r="E54" s="18" t="s">
        <v>128</v>
      </c>
      <c r="F54" s="20">
        <v>6.1048200000000001</v>
      </c>
      <c r="G54" s="21">
        <v>31.26</v>
      </c>
      <c r="H54" s="21">
        <f t="shared" si="1"/>
        <v>190.84</v>
      </c>
    </row>
    <row r="55" spans="1:8" ht="31.5" x14ac:dyDescent="0.25">
      <c r="A55" s="18">
        <v>41</v>
      </c>
      <c r="B55" s="18"/>
      <c r="C55" s="22" t="s">
        <v>157</v>
      </c>
      <c r="D55" s="19" t="s">
        <v>158</v>
      </c>
      <c r="E55" s="18" t="s">
        <v>128</v>
      </c>
      <c r="F55" s="20">
        <v>3.5206</v>
      </c>
      <c r="G55" s="21">
        <v>53.87</v>
      </c>
      <c r="H55" s="21">
        <f t="shared" si="1"/>
        <v>189.65</v>
      </c>
    </row>
    <row r="56" spans="1:8" ht="173.25" x14ac:dyDescent="0.25">
      <c r="A56" s="18">
        <v>42</v>
      </c>
      <c r="B56" s="18"/>
      <c r="C56" s="22" t="s">
        <v>159</v>
      </c>
      <c r="D56" s="19" t="s">
        <v>160</v>
      </c>
      <c r="E56" s="18" t="s">
        <v>128</v>
      </c>
      <c r="F56" s="20">
        <v>6.88</v>
      </c>
      <c r="G56" s="21">
        <v>27.42</v>
      </c>
      <c r="H56" s="21">
        <f t="shared" si="1"/>
        <v>188.65</v>
      </c>
    </row>
    <row r="57" spans="1:8" ht="110.25" x14ac:dyDescent="0.25">
      <c r="A57" s="18">
        <v>43</v>
      </c>
      <c r="B57" s="18"/>
      <c r="C57" s="22" t="s">
        <v>161</v>
      </c>
      <c r="D57" s="19" t="s">
        <v>162</v>
      </c>
      <c r="E57" s="18" t="s">
        <v>128</v>
      </c>
      <c r="F57" s="20">
        <v>22.218309999999999</v>
      </c>
      <c r="G57" s="21">
        <v>8.1999999999999993</v>
      </c>
      <c r="H57" s="21">
        <f t="shared" si="1"/>
        <v>182.19</v>
      </c>
    </row>
    <row r="58" spans="1:8" ht="94.5" x14ac:dyDescent="0.25">
      <c r="A58" s="18">
        <v>44</v>
      </c>
      <c r="B58" s="18"/>
      <c r="C58" s="22" t="s">
        <v>163</v>
      </c>
      <c r="D58" s="19" t="s">
        <v>164</v>
      </c>
      <c r="E58" s="18" t="s">
        <v>128</v>
      </c>
      <c r="F58" s="20">
        <v>0.76505999999999996</v>
      </c>
      <c r="G58" s="21">
        <v>120.24</v>
      </c>
      <c r="H58" s="21">
        <f t="shared" si="1"/>
        <v>91.99</v>
      </c>
    </row>
    <row r="59" spans="1:8" ht="31.5" x14ac:dyDescent="0.25">
      <c r="A59" s="18">
        <v>45</v>
      </c>
      <c r="B59" s="18"/>
      <c r="C59" s="22" t="s">
        <v>165</v>
      </c>
      <c r="D59" s="19" t="s">
        <v>166</v>
      </c>
      <c r="E59" s="18" t="s">
        <v>128</v>
      </c>
      <c r="F59" s="20">
        <v>29.578499999999998</v>
      </c>
      <c r="G59" s="21">
        <v>2.7</v>
      </c>
      <c r="H59" s="21">
        <f t="shared" si="1"/>
        <v>79.86</v>
      </c>
    </row>
    <row r="60" spans="1:8" ht="63" x14ac:dyDescent="0.25">
      <c r="A60" s="18">
        <v>46</v>
      </c>
      <c r="B60" s="18"/>
      <c r="C60" s="22" t="s">
        <v>167</v>
      </c>
      <c r="D60" s="19" t="s">
        <v>168</v>
      </c>
      <c r="E60" s="18" t="s">
        <v>128</v>
      </c>
      <c r="F60" s="20">
        <v>40.173699999999997</v>
      </c>
      <c r="G60" s="21">
        <v>1.9</v>
      </c>
      <c r="H60" s="21">
        <f t="shared" si="1"/>
        <v>76.33</v>
      </c>
    </row>
    <row r="61" spans="1:8" ht="126" x14ac:dyDescent="0.25">
      <c r="A61" s="18">
        <v>47</v>
      </c>
      <c r="B61" s="18"/>
      <c r="C61" s="22" t="s">
        <v>169</v>
      </c>
      <c r="D61" s="19" t="s">
        <v>170</v>
      </c>
      <c r="E61" s="18" t="s">
        <v>128</v>
      </c>
      <c r="F61" s="20">
        <v>0.31859999999999999</v>
      </c>
      <c r="G61" s="21">
        <v>175.56</v>
      </c>
      <c r="H61" s="21">
        <f t="shared" si="1"/>
        <v>55.93</v>
      </c>
    </row>
    <row r="62" spans="1:8" ht="126" x14ac:dyDescent="0.25">
      <c r="A62" s="18">
        <v>48</v>
      </c>
      <c r="B62" s="18"/>
      <c r="C62" s="22" t="s">
        <v>171</v>
      </c>
      <c r="D62" s="19" t="s">
        <v>172</v>
      </c>
      <c r="E62" s="18" t="s">
        <v>128</v>
      </c>
      <c r="F62" s="20">
        <v>5.9544300000000003</v>
      </c>
      <c r="G62" s="21">
        <v>6.9</v>
      </c>
      <c r="H62" s="21">
        <f t="shared" si="1"/>
        <v>41.09</v>
      </c>
    </row>
    <row r="63" spans="1:8" ht="126" x14ac:dyDescent="0.25">
      <c r="A63" s="18">
        <v>49</v>
      </c>
      <c r="B63" s="18"/>
      <c r="C63" s="22" t="s">
        <v>173</v>
      </c>
      <c r="D63" s="19" t="s">
        <v>174</v>
      </c>
      <c r="E63" s="18" t="s">
        <v>128</v>
      </c>
      <c r="F63" s="20">
        <v>0.19341</v>
      </c>
      <c r="G63" s="21">
        <v>176.03</v>
      </c>
      <c r="H63" s="21">
        <f t="shared" si="1"/>
        <v>34.049999999999997</v>
      </c>
    </row>
    <row r="64" spans="1:8" ht="126" x14ac:dyDescent="0.25">
      <c r="A64" s="18">
        <v>50</v>
      </c>
      <c r="B64" s="18"/>
      <c r="C64" s="22" t="s">
        <v>175</v>
      </c>
      <c r="D64" s="19" t="s">
        <v>176</v>
      </c>
      <c r="E64" s="18" t="s">
        <v>128</v>
      </c>
      <c r="F64" s="20">
        <v>0.495</v>
      </c>
      <c r="G64" s="21">
        <v>60</v>
      </c>
      <c r="H64" s="21">
        <f t="shared" si="1"/>
        <v>29.7</v>
      </c>
    </row>
    <row r="65" spans="1:8" ht="63" x14ac:dyDescent="0.25">
      <c r="A65" s="18">
        <v>51</v>
      </c>
      <c r="B65" s="18"/>
      <c r="C65" s="22" t="s">
        <v>177</v>
      </c>
      <c r="D65" s="19" t="s">
        <v>178</v>
      </c>
      <c r="E65" s="18" t="s">
        <v>128</v>
      </c>
      <c r="F65" s="20">
        <v>57.521590000000003</v>
      </c>
      <c r="G65" s="21">
        <v>0.5</v>
      </c>
      <c r="H65" s="21">
        <f t="shared" si="1"/>
        <v>28.76</v>
      </c>
    </row>
    <row r="66" spans="1:8" ht="94.5" x14ac:dyDescent="0.25">
      <c r="A66" s="18">
        <v>52</v>
      </c>
      <c r="B66" s="18"/>
      <c r="C66" s="22" t="s">
        <v>179</v>
      </c>
      <c r="D66" s="19" t="s">
        <v>180</v>
      </c>
      <c r="E66" s="18" t="s">
        <v>128</v>
      </c>
      <c r="F66" s="20">
        <v>0.98016000000000003</v>
      </c>
      <c r="G66" s="21">
        <v>28.87</v>
      </c>
      <c r="H66" s="21">
        <f t="shared" si="1"/>
        <v>28.3</v>
      </c>
    </row>
    <row r="67" spans="1:8" ht="110.25" x14ac:dyDescent="0.25">
      <c r="A67" s="18">
        <v>53</v>
      </c>
      <c r="B67" s="18"/>
      <c r="C67" s="22" t="s">
        <v>181</v>
      </c>
      <c r="D67" s="19" t="s">
        <v>182</v>
      </c>
      <c r="E67" s="18" t="s">
        <v>128</v>
      </c>
      <c r="F67" s="20">
        <v>1.4568000000000001</v>
      </c>
      <c r="G67" s="21">
        <v>17.559999999999999</v>
      </c>
      <c r="H67" s="21">
        <f t="shared" si="1"/>
        <v>25.58</v>
      </c>
    </row>
    <row r="68" spans="1:8" ht="189" x14ac:dyDescent="0.25">
      <c r="A68" s="18">
        <v>54</v>
      </c>
      <c r="B68" s="18"/>
      <c r="C68" s="22" t="s">
        <v>183</v>
      </c>
      <c r="D68" s="19" t="s">
        <v>184</v>
      </c>
      <c r="E68" s="18" t="s">
        <v>128</v>
      </c>
      <c r="F68" s="20">
        <v>21.275069999999999</v>
      </c>
      <c r="G68" s="21">
        <v>0.55000000000000004</v>
      </c>
      <c r="H68" s="21">
        <f t="shared" si="1"/>
        <v>11.7</v>
      </c>
    </row>
    <row r="69" spans="1:8" ht="236.25" x14ac:dyDescent="0.25">
      <c r="A69" s="18">
        <v>55</v>
      </c>
      <c r="B69" s="18"/>
      <c r="C69" s="22" t="s">
        <v>185</v>
      </c>
      <c r="D69" s="19" t="s">
        <v>186</v>
      </c>
      <c r="E69" s="18" t="s">
        <v>128</v>
      </c>
      <c r="F69" s="20">
        <v>1.3009500000000001</v>
      </c>
      <c r="G69" s="21">
        <v>6.82</v>
      </c>
      <c r="H69" s="21">
        <f t="shared" si="1"/>
        <v>8.8699999999999992</v>
      </c>
    </row>
    <row r="70" spans="1:8" ht="110.25" x14ac:dyDescent="0.25">
      <c r="A70" s="18">
        <v>56</v>
      </c>
      <c r="B70" s="18"/>
      <c r="C70" s="22" t="s">
        <v>187</v>
      </c>
      <c r="D70" s="19" t="s">
        <v>188</v>
      </c>
      <c r="E70" s="18" t="s">
        <v>128</v>
      </c>
      <c r="F70" s="20">
        <v>1.3174999999999999</v>
      </c>
      <c r="G70" s="21">
        <v>6.66</v>
      </c>
      <c r="H70" s="21">
        <f t="shared" si="1"/>
        <v>8.77</v>
      </c>
    </row>
    <row r="71" spans="1:8" ht="78.75" x14ac:dyDescent="0.25">
      <c r="A71" s="18">
        <v>57</v>
      </c>
      <c r="B71" s="18"/>
      <c r="C71" s="22" t="s">
        <v>189</v>
      </c>
      <c r="D71" s="19" t="s">
        <v>190</v>
      </c>
      <c r="E71" s="18" t="s">
        <v>128</v>
      </c>
      <c r="F71" s="20">
        <v>7.08019</v>
      </c>
      <c r="G71" s="21">
        <v>1.2</v>
      </c>
      <c r="H71" s="21">
        <f t="shared" si="1"/>
        <v>8.5</v>
      </c>
    </row>
    <row r="72" spans="1:8" ht="126" x14ac:dyDescent="0.25">
      <c r="A72" s="18">
        <v>58</v>
      </c>
      <c r="B72" s="18"/>
      <c r="C72" s="22" t="s">
        <v>191</v>
      </c>
      <c r="D72" s="19" t="s">
        <v>192</v>
      </c>
      <c r="E72" s="18" t="s">
        <v>128</v>
      </c>
      <c r="F72" s="20">
        <v>0.24167</v>
      </c>
      <c r="G72" s="21">
        <v>12.39</v>
      </c>
      <c r="H72" s="21">
        <f t="shared" si="1"/>
        <v>2.99</v>
      </c>
    </row>
    <row r="73" spans="1:8" ht="126" x14ac:dyDescent="0.25">
      <c r="A73" s="18">
        <v>59</v>
      </c>
      <c r="B73" s="18"/>
      <c r="C73" s="22" t="s">
        <v>193</v>
      </c>
      <c r="D73" s="19" t="s">
        <v>194</v>
      </c>
      <c r="E73" s="18" t="s">
        <v>128</v>
      </c>
      <c r="F73" s="20">
        <v>0.54630000000000001</v>
      </c>
      <c r="G73" s="21">
        <v>3.28</v>
      </c>
      <c r="H73" s="21">
        <f t="shared" si="1"/>
        <v>1.79</v>
      </c>
    </row>
    <row r="74" spans="1:8" ht="110.25" x14ac:dyDescent="0.25">
      <c r="A74" s="18">
        <v>60</v>
      </c>
      <c r="B74" s="18"/>
      <c r="C74" s="22" t="s">
        <v>195</v>
      </c>
      <c r="D74" s="19" t="s">
        <v>196</v>
      </c>
      <c r="E74" s="18" t="s">
        <v>128</v>
      </c>
      <c r="F74" s="20">
        <v>0.53059999999999996</v>
      </c>
      <c r="G74" s="21">
        <v>3.29</v>
      </c>
      <c r="H74" s="21">
        <f t="shared" si="1"/>
        <v>1.75</v>
      </c>
    </row>
    <row r="75" spans="1:8" ht="94.5" x14ac:dyDescent="0.25">
      <c r="A75" s="18">
        <v>61</v>
      </c>
      <c r="B75" s="18"/>
      <c r="C75" s="22" t="s">
        <v>197</v>
      </c>
      <c r="D75" s="19" t="s">
        <v>198</v>
      </c>
      <c r="E75" s="18" t="s">
        <v>128</v>
      </c>
      <c r="F75" s="20">
        <v>2.8600000000000001E-3</v>
      </c>
      <c r="G75" s="21">
        <v>83.43</v>
      </c>
      <c r="H75" s="21">
        <f t="shared" si="1"/>
        <v>0.24</v>
      </c>
    </row>
    <row r="76" spans="1:8" ht="141.75" x14ac:dyDescent="0.25">
      <c r="A76" s="18">
        <v>62</v>
      </c>
      <c r="B76" s="18"/>
      <c r="C76" s="22" t="s">
        <v>199</v>
      </c>
      <c r="D76" s="19" t="s">
        <v>200</v>
      </c>
      <c r="E76" s="18" t="s">
        <v>128</v>
      </c>
      <c r="F76" s="20">
        <v>0.20276</v>
      </c>
      <c r="G76" s="21">
        <v>0.9</v>
      </c>
      <c r="H76" s="21">
        <f t="shared" si="1"/>
        <v>0.18</v>
      </c>
    </row>
    <row r="77" spans="1:8" ht="126" x14ac:dyDescent="0.25">
      <c r="A77" s="18">
        <v>63</v>
      </c>
      <c r="B77" s="18"/>
      <c r="C77" s="22" t="s">
        <v>201</v>
      </c>
      <c r="D77" s="19" t="s">
        <v>202</v>
      </c>
      <c r="E77" s="18" t="s">
        <v>128</v>
      </c>
      <c r="F77" s="20">
        <v>1.47E-2</v>
      </c>
      <c r="G77" s="21">
        <v>1.7</v>
      </c>
      <c r="H77" s="21">
        <f t="shared" si="1"/>
        <v>0.02</v>
      </c>
    </row>
    <row r="78" spans="1:8" ht="15.75" x14ac:dyDescent="0.25">
      <c r="A78" s="168" t="s">
        <v>203</v>
      </c>
      <c r="B78" s="169"/>
      <c r="C78" s="170"/>
      <c r="D78" s="170"/>
      <c r="E78" s="169"/>
      <c r="F78" s="16"/>
      <c r="G78" s="17"/>
      <c r="H78" s="17">
        <f>SUM(H79:H212)</f>
        <v>788563.89000000036</v>
      </c>
    </row>
    <row r="79" spans="1:8" ht="220.5" x14ac:dyDescent="0.25">
      <c r="A79" s="18">
        <v>64</v>
      </c>
      <c r="B79" s="18"/>
      <c r="C79" s="22" t="s">
        <v>204</v>
      </c>
      <c r="D79" s="19" t="s">
        <v>205</v>
      </c>
      <c r="E79" s="18" t="s">
        <v>206</v>
      </c>
      <c r="F79" s="20">
        <v>33.56</v>
      </c>
      <c r="G79" s="21">
        <v>7917</v>
      </c>
      <c r="H79" s="21">
        <f t="shared" ref="H79:H110" si="2">ROUND(F79*G79,2)</f>
        <v>265694.52</v>
      </c>
    </row>
    <row r="80" spans="1:8" ht="315" x14ac:dyDescent="0.25">
      <c r="A80" s="18">
        <v>65</v>
      </c>
      <c r="B80" s="18"/>
      <c r="C80" s="22" t="s">
        <v>207</v>
      </c>
      <c r="D80" s="19" t="s">
        <v>208</v>
      </c>
      <c r="E80" s="18" t="s">
        <v>209</v>
      </c>
      <c r="F80" s="20">
        <v>144.84200000000001</v>
      </c>
      <c r="G80" s="21">
        <v>787.34</v>
      </c>
      <c r="H80" s="21">
        <f t="shared" si="2"/>
        <v>114039.9</v>
      </c>
    </row>
    <row r="81" spans="1:8" ht="220.5" x14ac:dyDescent="0.25">
      <c r="A81" s="18">
        <v>66</v>
      </c>
      <c r="B81" s="18"/>
      <c r="C81" s="22" t="s">
        <v>210</v>
      </c>
      <c r="D81" s="19" t="s">
        <v>211</v>
      </c>
      <c r="E81" s="18" t="s">
        <v>206</v>
      </c>
      <c r="F81" s="20">
        <v>9.0299999999999994</v>
      </c>
      <c r="G81" s="21">
        <v>7956.21</v>
      </c>
      <c r="H81" s="21">
        <f t="shared" si="2"/>
        <v>71844.58</v>
      </c>
    </row>
    <row r="82" spans="1:8" ht="157.5" x14ac:dyDescent="0.25">
      <c r="A82" s="18">
        <v>67</v>
      </c>
      <c r="B82" s="18"/>
      <c r="C82" s="22" t="s">
        <v>212</v>
      </c>
      <c r="D82" s="19" t="s">
        <v>213</v>
      </c>
      <c r="E82" s="18" t="s">
        <v>209</v>
      </c>
      <c r="F82" s="20">
        <v>97.541499999999999</v>
      </c>
      <c r="G82" s="21">
        <v>725.69</v>
      </c>
      <c r="H82" s="21">
        <f t="shared" si="2"/>
        <v>70784.89</v>
      </c>
    </row>
    <row r="83" spans="1:8" ht="94.5" x14ac:dyDescent="0.25">
      <c r="A83" s="18">
        <v>68</v>
      </c>
      <c r="B83" s="18"/>
      <c r="C83" s="22" t="s">
        <v>214</v>
      </c>
      <c r="D83" s="19" t="s">
        <v>215</v>
      </c>
      <c r="E83" s="18"/>
      <c r="F83" s="20">
        <v>7</v>
      </c>
      <c r="G83" s="21">
        <v>4576.75</v>
      </c>
      <c r="H83" s="21">
        <f t="shared" si="2"/>
        <v>32037.25</v>
      </c>
    </row>
    <row r="84" spans="1:8" ht="409.5" x14ac:dyDescent="0.25">
      <c r="A84" s="18">
        <v>69</v>
      </c>
      <c r="B84" s="18"/>
      <c r="C84" s="22" t="s">
        <v>216</v>
      </c>
      <c r="D84" s="19" t="s">
        <v>217</v>
      </c>
      <c r="E84" s="18" t="s">
        <v>218</v>
      </c>
      <c r="F84" s="20">
        <v>1326.9480000000001</v>
      </c>
      <c r="G84" s="21">
        <v>23.06</v>
      </c>
      <c r="H84" s="21">
        <f t="shared" si="2"/>
        <v>30599.42</v>
      </c>
    </row>
    <row r="85" spans="1:8" ht="94.5" x14ac:dyDescent="0.25">
      <c r="A85" s="18">
        <v>70</v>
      </c>
      <c r="B85" s="18"/>
      <c r="C85" s="22" t="s">
        <v>214</v>
      </c>
      <c r="D85" s="19" t="s">
        <v>219</v>
      </c>
      <c r="E85" s="18"/>
      <c r="F85" s="20">
        <v>2</v>
      </c>
      <c r="G85" s="21">
        <v>10953</v>
      </c>
      <c r="H85" s="21">
        <f t="shared" si="2"/>
        <v>21906</v>
      </c>
    </row>
    <row r="86" spans="1:8" ht="173.25" x14ac:dyDescent="0.25">
      <c r="A86" s="18">
        <v>71</v>
      </c>
      <c r="B86" s="18"/>
      <c r="C86" s="22" t="s">
        <v>220</v>
      </c>
      <c r="D86" s="19" t="s">
        <v>221</v>
      </c>
      <c r="E86" s="18" t="s">
        <v>206</v>
      </c>
      <c r="F86" s="20">
        <v>3.4870000000000001</v>
      </c>
      <c r="G86" s="21">
        <v>5650</v>
      </c>
      <c r="H86" s="21">
        <f t="shared" si="2"/>
        <v>19701.55</v>
      </c>
    </row>
    <row r="87" spans="1:8" ht="378" x14ac:dyDescent="0.25">
      <c r="A87" s="18">
        <v>72</v>
      </c>
      <c r="B87" s="18"/>
      <c r="C87" s="22" t="s">
        <v>222</v>
      </c>
      <c r="D87" s="19" t="s">
        <v>223</v>
      </c>
      <c r="E87" s="18" t="s">
        <v>206</v>
      </c>
      <c r="F87" s="20">
        <v>1.851</v>
      </c>
      <c r="G87" s="21">
        <v>7887.4</v>
      </c>
      <c r="H87" s="21">
        <f t="shared" si="2"/>
        <v>14599.58</v>
      </c>
    </row>
    <row r="88" spans="1:8" ht="157.5" x14ac:dyDescent="0.25">
      <c r="A88" s="18">
        <v>73</v>
      </c>
      <c r="B88" s="18"/>
      <c r="C88" s="22" t="s">
        <v>224</v>
      </c>
      <c r="D88" s="19" t="s">
        <v>225</v>
      </c>
      <c r="E88" s="18" t="s">
        <v>206</v>
      </c>
      <c r="F88" s="20">
        <v>2.1150000000000002</v>
      </c>
      <c r="G88" s="21">
        <v>6780</v>
      </c>
      <c r="H88" s="21">
        <f t="shared" si="2"/>
        <v>14339.7</v>
      </c>
    </row>
    <row r="89" spans="1:8" ht="94.5" x14ac:dyDescent="0.25">
      <c r="A89" s="18">
        <v>74</v>
      </c>
      <c r="B89" s="18"/>
      <c r="C89" s="22" t="s">
        <v>214</v>
      </c>
      <c r="D89" s="19" t="s">
        <v>226</v>
      </c>
      <c r="E89" s="18"/>
      <c r="F89" s="20">
        <v>1</v>
      </c>
      <c r="G89" s="21">
        <v>12907.85</v>
      </c>
      <c r="H89" s="21">
        <f t="shared" si="2"/>
        <v>12907.85</v>
      </c>
    </row>
    <row r="90" spans="1:8" ht="204.75" x14ac:dyDescent="0.25">
      <c r="A90" s="18">
        <v>75</v>
      </c>
      <c r="B90" s="18"/>
      <c r="C90" s="22" t="s">
        <v>227</v>
      </c>
      <c r="D90" s="19" t="s">
        <v>228</v>
      </c>
      <c r="E90" s="18" t="s">
        <v>206</v>
      </c>
      <c r="F90" s="20">
        <v>1.6080000000000001</v>
      </c>
      <c r="G90" s="21">
        <v>7997.23</v>
      </c>
      <c r="H90" s="21">
        <f t="shared" si="2"/>
        <v>12859.55</v>
      </c>
    </row>
    <row r="91" spans="1:8" ht="173.25" x14ac:dyDescent="0.25">
      <c r="A91" s="18">
        <v>76</v>
      </c>
      <c r="B91" s="18"/>
      <c r="C91" s="22" t="s">
        <v>229</v>
      </c>
      <c r="D91" s="19" t="s">
        <v>230</v>
      </c>
      <c r="E91" s="18" t="s">
        <v>218</v>
      </c>
      <c r="F91" s="20">
        <v>6.6239999999999997</v>
      </c>
      <c r="G91" s="21">
        <v>1799.14</v>
      </c>
      <c r="H91" s="21">
        <f t="shared" si="2"/>
        <v>11917.5</v>
      </c>
    </row>
    <row r="92" spans="1:8" ht="220.5" x14ac:dyDescent="0.25">
      <c r="A92" s="18">
        <v>77</v>
      </c>
      <c r="B92" s="18"/>
      <c r="C92" s="22" t="s">
        <v>231</v>
      </c>
      <c r="D92" s="19" t="s">
        <v>232</v>
      </c>
      <c r="E92" s="18" t="s">
        <v>218</v>
      </c>
      <c r="F92" s="20">
        <v>7.1390000000000002</v>
      </c>
      <c r="G92" s="21">
        <v>1465.11</v>
      </c>
      <c r="H92" s="21">
        <f t="shared" si="2"/>
        <v>10459.42</v>
      </c>
    </row>
    <row r="93" spans="1:8" ht="157.5" x14ac:dyDescent="0.25">
      <c r="A93" s="18">
        <v>78</v>
      </c>
      <c r="B93" s="18"/>
      <c r="C93" s="22" t="s">
        <v>233</v>
      </c>
      <c r="D93" s="19" t="s">
        <v>234</v>
      </c>
      <c r="E93" s="18" t="s">
        <v>209</v>
      </c>
      <c r="F93" s="20">
        <v>13.974</v>
      </c>
      <c r="G93" s="21">
        <v>550.14</v>
      </c>
      <c r="H93" s="21">
        <f t="shared" si="2"/>
        <v>7687.66</v>
      </c>
    </row>
    <row r="94" spans="1:8" ht="204.75" x14ac:dyDescent="0.25">
      <c r="A94" s="18">
        <v>79</v>
      </c>
      <c r="B94" s="18"/>
      <c r="C94" s="22" t="s">
        <v>235</v>
      </c>
      <c r="D94" s="19" t="s">
        <v>236</v>
      </c>
      <c r="E94" s="18" t="s">
        <v>218</v>
      </c>
      <c r="F94" s="20">
        <v>242.964</v>
      </c>
      <c r="G94" s="21">
        <v>30.78</v>
      </c>
      <c r="H94" s="21">
        <f t="shared" si="2"/>
        <v>7478.43</v>
      </c>
    </row>
    <row r="95" spans="1:8" ht="157.5" x14ac:dyDescent="0.25">
      <c r="A95" s="18">
        <v>80</v>
      </c>
      <c r="B95" s="18"/>
      <c r="C95" s="22" t="s">
        <v>237</v>
      </c>
      <c r="D95" s="19" t="s">
        <v>238</v>
      </c>
      <c r="E95" s="18" t="s">
        <v>209</v>
      </c>
      <c r="F95" s="20">
        <v>95.2</v>
      </c>
      <c r="G95" s="21">
        <v>70.599999999999994</v>
      </c>
      <c r="H95" s="21">
        <f t="shared" si="2"/>
        <v>6721.12</v>
      </c>
    </row>
    <row r="96" spans="1:8" ht="78.75" x14ac:dyDescent="0.25">
      <c r="A96" s="18">
        <v>81</v>
      </c>
      <c r="B96" s="18"/>
      <c r="C96" s="22" t="s">
        <v>239</v>
      </c>
      <c r="D96" s="19" t="s">
        <v>240</v>
      </c>
      <c r="E96" s="18" t="s">
        <v>218</v>
      </c>
      <c r="F96" s="20">
        <v>151.48070000000001</v>
      </c>
      <c r="G96" s="21">
        <v>35.53</v>
      </c>
      <c r="H96" s="21">
        <f t="shared" si="2"/>
        <v>5382.11</v>
      </c>
    </row>
    <row r="97" spans="1:8" ht="220.5" x14ac:dyDescent="0.25">
      <c r="A97" s="18">
        <v>82</v>
      </c>
      <c r="B97" s="18"/>
      <c r="C97" s="22" t="s">
        <v>241</v>
      </c>
      <c r="D97" s="19" t="s">
        <v>242</v>
      </c>
      <c r="E97" s="18" t="s">
        <v>209</v>
      </c>
      <c r="F97" s="20">
        <v>3.4331999999999998</v>
      </c>
      <c r="G97" s="21">
        <v>1056</v>
      </c>
      <c r="H97" s="21">
        <f t="shared" si="2"/>
        <v>3625.46</v>
      </c>
    </row>
    <row r="98" spans="1:8" ht="220.5" x14ac:dyDescent="0.25">
      <c r="A98" s="18">
        <v>83</v>
      </c>
      <c r="B98" s="18"/>
      <c r="C98" s="22" t="s">
        <v>243</v>
      </c>
      <c r="D98" s="19" t="s">
        <v>244</v>
      </c>
      <c r="E98" s="18" t="s">
        <v>209</v>
      </c>
      <c r="F98" s="20">
        <v>2.6501700000000001</v>
      </c>
      <c r="G98" s="21">
        <v>1287</v>
      </c>
      <c r="H98" s="21">
        <f t="shared" si="2"/>
        <v>3410.77</v>
      </c>
    </row>
    <row r="99" spans="1:8" ht="94.5" x14ac:dyDescent="0.25">
      <c r="A99" s="18">
        <v>84</v>
      </c>
      <c r="B99" s="18"/>
      <c r="C99" s="22" t="s">
        <v>245</v>
      </c>
      <c r="D99" s="19" t="s">
        <v>246</v>
      </c>
      <c r="E99" s="18" t="s">
        <v>206</v>
      </c>
      <c r="F99" s="20">
        <v>0.32603979999999999</v>
      </c>
      <c r="G99" s="21">
        <v>10315.01</v>
      </c>
      <c r="H99" s="21">
        <f t="shared" si="2"/>
        <v>3363.1</v>
      </c>
    </row>
    <row r="100" spans="1:8" ht="189" x14ac:dyDescent="0.25">
      <c r="A100" s="18">
        <v>85</v>
      </c>
      <c r="B100" s="18"/>
      <c r="C100" s="22" t="s">
        <v>247</v>
      </c>
      <c r="D100" s="19" t="s">
        <v>248</v>
      </c>
      <c r="E100" s="18" t="s">
        <v>206</v>
      </c>
      <c r="F100" s="20">
        <v>0.58599999999999997</v>
      </c>
      <c r="G100" s="21">
        <v>5500</v>
      </c>
      <c r="H100" s="21">
        <f t="shared" si="2"/>
        <v>3223</v>
      </c>
    </row>
    <row r="101" spans="1:8" ht="63" x14ac:dyDescent="0.25">
      <c r="A101" s="18">
        <v>86</v>
      </c>
      <c r="B101" s="18"/>
      <c r="C101" s="22" t="s">
        <v>249</v>
      </c>
      <c r="D101" s="19" t="s">
        <v>250</v>
      </c>
      <c r="E101" s="18" t="s">
        <v>218</v>
      </c>
      <c r="F101" s="20">
        <v>175.85599999999999</v>
      </c>
      <c r="G101" s="21">
        <v>16.77</v>
      </c>
      <c r="H101" s="21">
        <f t="shared" si="2"/>
        <v>2949.11</v>
      </c>
    </row>
    <row r="102" spans="1:8" ht="126" x14ac:dyDescent="0.25">
      <c r="A102" s="18">
        <v>87</v>
      </c>
      <c r="B102" s="18"/>
      <c r="C102" s="22" t="s">
        <v>251</v>
      </c>
      <c r="D102" s="19" t="s">
        <v>252</v>
      </c>
      <c r="E102" s="18" t="s">
        <v>253</v>
      </c>
      <c r="F102" s="20">
        <v>2.8106</v>
      </c>
      <c r="G102" s="21">
        <v>1010</v>
      </c>
      <c r="H102" s="21">
        <f t="shared" si="2"/>
        <v>2838.71</v>
      </c>
    </row>
    <row r="103" spans="1:8" ht="409.5" x14ac:dyDescent="0.25">
      <c r="A103" s="18">
        <v>88</v>
      </c>
      <c r="B103" s="18"/>
      <c r="C103" s="22" t="s">
        <v>254</v>
      </c>
      <c r="D103" s="19" t="s">
        <v>255</v>
      </c>
      <c r="E103" s="18" t="s">
        <v>218</v>
      </c>
      <c r="F103" s="20">
        <v>11</v>
      </c>
      <c r="G103" s="21">
        <v>203.22</v>
      </c>
      <c r="H103" s="21">
        <f t="shared" si="2"/>
        <v>2235.42</v>
      </c>
    </row>
    <row r="104" spans="1:8" ht="157.5" x14ac:dyDescent="0.25">
      <c r="A104" s="18">
        <v>89</v>
      </c>
      <c r="B104" s="18"/>
      <c r="C104" s="22" t="s">
        <v>256</v>
      </c>
      <c r="D104" s="19" t="s">
        <v>257</v>
      </c>
      <c r="E104" s="18" t="s">
        <v>209</v>
      </c>
      <c r="F104" s="20">
        <v>3.1604999999999999</v>
      </c>
      <c r="G104" s="21">
        <v>665</v>
      </c>
      <c r="H104" s="21">
        <f t="shared" si="2"/>
        <v>2101.73</v>
      </c>
    </row>
    <row r="105" spans="1:8" ht="189" x14ac:dyDescent="0.25">
      <c r="A105" s="18">
        <v>90</v>
      </c>
      <c r="B105" s="18"/>
      <c r="C105" s="22" t="s">
        <v>258</v>
      </c>
      <c r="D105" s="19" t="s">
        <v>259</v>
      </c>
      <c r="E105" s="18" t="s">
        <v>209</v>
      </c>
      <c r="F105" s="20">
        <v>3.8027299999999999</v>
      </c>
      <c r="G105" s="21">
        <v>517.91</v>
      </c>
      <c r="H105" s="21">
        <f t="shared" si="2"/>
        <v>1969.47</v>
      </c>
    </row>
    <row r="106" spans="1:8" ht="47.25" x14ac:dyDescent="0.25">
      <c r="A106" s="18">
        <v>91</v>
      </c>
      <c r="B106" s="18"/>
      <c r="C106" s="22" t="s">
        <v>260</v>
      </c>
      <c r="D106" s="19" t="s">
        <v>261</v>
      </c>
      <c r="E106" s="18" t="s">
        <v>262</v>
      </c>
      <c r="F106" s="20">
        <v>315.50400000000002</v>
      </c>
      <c r="G106" s="21">
        <v>6.15</v>
      </c>
      <c r="H106" s="21">
        <f t="shared" si="2"/>
        <v>1940.35</v>
      </c>
    </row>
    <row r="107" spans="1:8" ht="110.25" x14ac:dyDescent="0.25">
      <c r="A107" s="18">
        <v>92</v>
      </c>
      <c r="B107" s="18"/>
      <c r="C107" s="22" t="s">
        <v>263</v>
      </c>
      <c r="D107" s="19" t="s">
        <v>264</v>
      </c>
      <c r="E107" s="18" t="s">
        <v>206</v>
      </c>
      <c r="F107" s="20">
        <v>1.1859569999999999</v>
      </c>
      <c r="G107" s="21">
        <v>1383.1</v>
      </c>
      <c r="H107" s="21">
        <f t="shared" si="2"/>
        <v>1640.3</v>
      </c>
    </row>
    <row r="108" spans="1:8" ht="204.75" x14ac:dyDescent="0.25">
      <c r="A108" s="18">
        <v>93</v>
      </c>
      <c r="B108" s="18"/>
      <c r="C108" s="22" t="s">
        <v>265</v>
      </c>
      <c r="D108" s="19" t="s">
        <v>266</v>
      </c>
      <c r="E108" s="18" t="s">
        <v>206</v>
      </c>
      <c r="F108" s="20">
        <v>0.2</v>
      </c>
      <c r="G108" s="21">
        <v>8014.15</v>
      </c>
      <c r="H108" s="21">
        <f t="shared" si="2"/>
        <v>1602.83</v>
      </c>
    </row>
    <row r="109" spans="1:8" ht="173.25" x14ac:dyDescent="0.25">
      <c r="A109" s="18">
        <v>94</v>
      </c>
      <c r="B109" s="18"/>
      <c r="C109" s="22" t="s">
        <v>267</v>
      </c>
      <c r="D109" s="19" t="s">
        <v>268</v>
      </c>
      <c r="E109" s="18" t="s">
        <v>206</v>
      </c>
      <c r="F109" s="20">
        <v>0.28999999999999998</v>
      </c>
      <c r="G109" s="21">
        <v>5520</v>
      </c>
      <c r="H109" s="21">
        <f t="shared" si="2"/>
        <v>1600.8</v>
      </c>
    </row>
    <row r="110" spans="1:8" ht="47.25" x14ac:dyDescent="0.25">
      <c r="A110" s="18">
        <v>95</v>
      </c>
      <c r="B110" s="18"/>
      <c r="C110" s="22" t="s">
        <v>269</v>
      </c>
      <c r="D110" s="19" t="s">
        <v>270</v>
      </c>
      <c r="E110" s="18" t="s">
        <v>206</v>
      </c>
      <c r="F110" s="20">
        <v>0.12374979999999999</v>
      </c>
      <c r="G110" s="21">
        <v>11978</v>
      </c>
      <c r="H110" s="21">
        <f t="shared" si="2"/>
        <v>1482.28</v>
      </c>
    </row>
    <row r="111" spans="1:8" ht="110.25" x14ac:dyDescent="0.25">
      <c r="A111" s="18">
        <v>96</v>
      </c>
      <c r="B111" s="18"/>
      <c r="C111" s="22" t="s">
        <v>271</v>
      </c>
      <c r="D111" s="19" t="s">
        <v>272</v>
      </c>
      <c r="E111" s="18" t="s">
        <v>209</v>
      </c>
      <c r="F111" s="20">
        <v>2.7948</v>
      </c>
      <c r="G111" s="21">
        <v>463.3</v>
      </c>
      <c r="H111" s="21">
        <f t="shared" ref="H111:H142" si="3">ROUND(F111*G111,2)</f>
        <v>1294.83</v>
      </c>
    </row>
    <row r="112" spans="1:8" ht="157.5" x14ac:dyDescent="0.25">
      <c r="A112" s="18">
        <v>97</v>
      </c>
      <c r="B112" s="18"/>
      <c r="C112" s="22" t="s">
        <v>273</v>
      </c>
      <c r="D112" s="19" t="s">
        <v>274</v>
      </c>
      <c r="E112" s="18" t="s">
        <v>206</v>
      </c>
      <c r="F112" s="20">
        <v>0.1323</v>
      </c>
      <c r="G112" s="21">
        <v>9786.5</v>
      </c>
      <c r="H112" s="21">
        <f t="shared" si="3"/>
        <v>1294.75</v>
      </c>
    </row>
    <row r="113" spans="1:8" ht="204.75" x14ac:dyDescent="0.25">
      <c r="A113" s="18">
        <v>98</v>
      </c>
      <c r="B113" s="18"/>
      <c r="C113" s="22" t="s">
        <v>275</v>
      </c>
      <c r="D113" s="19" t="s">
        <v>276</v>
      </c>
      <c r="E113" s="18" t="s">
        <v>206</v>
      </c>
      <c r="F113" s="20">
        <v>0.14002999999999999</v>
      </c>
      <c r="G113" s="21">
        <v>7571</v>
      </c>
      <c r="H113" s="21">
        <f t="shared" si="3"/>
        <v>1060.17</v>
      </c>
    </row>
    <row r="114" spans="1:8" ht="47.25" x14ac:dyDescent="0.25">
      <c r="A114" s="18">
        <v>99</v>
      </c>
      <c r="B114" s="18"/>
      <c r="C114" s="22" t="s">
        <v>277</v>
      </c>
      <c r="D114" s="19" t="s">
        <v>278</v>
      </c>
      <c r="E114" s="18" t="s">
        <v>262</v>
      </c>
      <c r="F114" s="20">
        <v>111.1</v>
      </c>
      <c r="G114" s="21">
        <v>9.0399999999999991</v>
      </c>
      <c r="H114" s="21">
        <f t="shared" si="3"/>
        <v>1004.34</v>
      </c>
    </row>
    <row r="115" spans="1:8" ht="157.5" x14ac:dyDescent="0.25">
      <c r="A115" s="18">
        <v>100</v>
      </c>
      <c r="B115" s="18"/>
      <c r="C115" s="22" t="s">
        <v>279</v>
      </c>
      <c r="D115" s="19" t="s">
        <v>280</v>
      </c>
      <c r="E115" s="18" t="s">
        <v>206</v>
      </c>
      <c r="F115" s="20">
        <v>0.15</v>
      </c>
      <c r="G115" s="21">
        <v>6508.75</v>
      </c>
      <c r="H115" s="21">
        <f t="shared" si="3"/>
        <v>976.31</v>
      </c>
    </row>
    <row r="116" spans="1:8" ht="47.25" x14ac:dyDescent="0.25">
      <c r="A116" s="18">
        <v>101</v>
      </c>
      <c r="B116" s="18"/>
      <c r="C116" s="22" t="s">
        <v>281</v>
      </c>
      <c r="D116" s="19" t="s">
        <v>282</v>
      </c>
      <c r="E116" s="18" t="s">
        <v>206</v>
      </c>
      <c r="F116" s="20">
        <v>0.226128</v>
      </c>
      <c r="G116" s="21">
        <v>4294</v>
      </c>
      <c r="H116" s="21">
        <f t="shared" si="3"/>
        <v>970.99</v>
      </c>
    </row>
    <row r="117" spans="1:8" ht="110.25" x14ac:dyDescent="0.25">
      <c r="A117" s="18">
        <v>102</v>
      </c>
      <c r="B117" s="18"/>
      <c r="C117" s="22" t="s">
        <v>283</v>
      </c>
      <c r="D117" s="19" t="s">
        <v>284</v>
      </c>
      <c r="E117" s="18" t="s">
        <v>262</v>
      </c>
      <c r="F117" s="20">
        <v>103.36906</v>
      </c>
      <c r="G117" s="21">
        <v>9.0399999999999991</v>
      </c>
      <c r="H117" s="21">
        <f t="shared" si="3"/>
        <v>934.46</v>
      </c>
    </row>
    <row r="118" spans="1:8" ht="189" x14ac:dyDescent="0.25">
      <c r="A118" s="18">
        <v>103</v>
      </c>
      <c r="B118" s="18"/>
      <c r="C118" s="22" t="s">
        <v>285</v>
      </c>
      <c r="D118" s="19" t="s">
        <v>286</v>
      </c>
      <c r="E118" s="18" t="s">
        <v>206</v>
      </c>
      <c r="F118" s="20">
        <v>9.5000000000000001E-2</v>
      </c>
      <c r="G118" s="21">
        <v>9800</v>
      </c>
      <c r="H118" s="21">
        <f t="shared" si="3"/>
        <v>931</v>
      </c>
    </row>
    <row r="119" spans="1:8" ht="236.25" x14ac:dyDescent="0.25">
      <c r="A119" s="18">
        <v>104</v>
      </c>
      <c r="B119" s="18"/>
      <c r="C119" s="22" t="s">
        <v>287</v>
      </c>
      <c r="D119" s="19" t="s">
        <v>288</v>
      </c>
      <c r="E119" s="18" t="s">
        <v>209</v>
      </c>
      <c r="F119" s="20">
        <v>0.39546999999999999</v>
      </c>
      <c r="G119" s="21">
        <v>2156</v>
      </c>
      <c r="H119" s="21">
        <f t="shared" si="3"/>
        <v>852.63</v>
      </c>
    </row>
    <row r="120" spans="1:8" ht="204.75" x14ac:dyDescent="0.25">
      <c r="A120" s="18">
        <v>105</v>
      </c>
      <c r="B120" s="18"/>
      <c r="C120" s="22" t="s">
        <v>289</v>
      </c>
      <c r="D120" s="19" t="s">
        <v>290</v>
      </c>
      <c r="E120" s="18" t="s">
        <v>209</v>
      </c>
      <c r="F120" s="20">
        <v>0.74768999999999997</v>
      </c>
      <c r="G120" s="21">
        <v>1100</v>
      </c>
      <c r="H120" s="21">
        <f t="shared" si="3"/>
        <v>822.46</v>
      </c>
    </row>
    <row r="121" spans="1:8" ht="173.25" x14ac:dyDescent="0.25">
      <c r="A121" s="18">
        <v>106</v>
      </c>
      <c r="B121" s="18"/>
      <c r="C121" s="22" t="s">
        <v>291</v>
      </c>
      <c r="D121" s="19" t="s">
        <v>292</v>
      </c>
      <c r="E121" s="18" t="s">
        <v>218</v>
      </c>
      <c r="F121" s="20">
        <v>12.98</v>
      </c>
      <c r="G121" s="21">
        <v>63.29</v>
      </c>
      <c r="H121" s="21">
        <f t="shared" si="3"/>
        <v>821.5</v>
      </c>
    </row>
    <row r="122" spans="1:8" ht="157.5" x14ac:dyDescent="0.25">
      <c r="A122" s="18">
        <v>107</v>
      </c>
      <c r="B122" s="18"/>
      <c r="C122" s="22" t="s">
        <v>293</v>
      </c>
      <c r="D122" s="19" t="s">
        <v>294</v>
      </c>
      <c r="E122" s="18" t="s">
        <v>209</v>
      </c>
      <c r="F122" s="20">
        <v>1.4279999999999999</v>
      </c>
      <c r="G122" s="21">
        <v>560</v>
      </c>
      <c r="H122" s="21">
        <f t="shared" si="3"/>
        <v>799.68</v>
      </c>
    </row>
    <row r="123" spans="1:8" ht="157.5" x14ac:dyDescent="0.25">
      <c r="A123" s="18">
        <v>108</v>
      </c>
      <c r="B123" s="18"/>
      <c r="C123" s="22" t="s">
        <v>295</v>
      </c>
      <c r="D123" s="19" t="s">
        <v>296</v>
      </c>
      <c r="E123" s="18" t="s">
        <v>218</v>
      </c>
      <c r="F123" s="20">
        <v>13.9</v>
      </c>
      <c r="G123" s="21">
        <v>56.6</v>
      </c>
      <c r="H123" s="21">
        <f t="shared" si="3"/>
        <v>786.74</v>
      </c>
    </row>
    <row r="124" spans="1:8" ht="267.75" x14ac:dyDescent="0.25">
      <c r="A124" s="18">
        <v>109</v>
      </c>
      <c r="B124" s="18"/>
      <c r="C124" s="22" t="s">
        <v>297</v>
      </c>
      <c r="D124" s="19" t="s">
        <v>298</v>
      </c>
      <c r="E124" s="18" t="s">
        <v>253</v>
      </c>
      <c r="F124" s="20">
        <v>38.5</v>
      </c>
      <c r="G124" s="21">
        <v>17.32</v>
      </c>
      <c r="H124" s="21">
        <f t="shared" si="3"/>
        <v>666.82</v>
      </c>
    </row>
    <row r="125" spans="1:8" ht="110.25" x14ac:dyDescent="0.25">
      <c r="A125" s="18">
        <v>110</v>
      </c>
      <c r="B125" s="18"/>
      <c r="C125" s="22" t="s">
        <v>299</v>
      </c>
      <c r="D125" s="19" t="s">
        <v>300</v>
      </c>
      <c r="E125" s="18" t="s">
        <v>206</v>
      </c>
      <c r="F125" s="20">
        <v>0.195741</v>
      </c>
      <c r="G125" s="21">
        <v>3390</v>
      </c>
      <c r="H125" s="21">
        <f t="shared" si="3"/>
        <v>663.56</v>
      </c>
    </row>
    <row r="126" spans="1:8" ht="173.25" x14ac:dyDescent="0.25">
      <c r="A126" s="18">
        <v>111</v>
      </c>
      <c r="B126" s="18"/>
      <c r="C126" s="22" t="s">
        <v>301</v>
      </c>
      <c r="D126" s="19" t="s">
        <v>302</v>
      </c>
      <c r="E126" s="18" t="s">
        <v>253</v>
      </c>
      <c r="F126" s="20">
        <v>2</v>
      </c>
      <c r="G126" s="21">
        <v>328.68</v>
      </c>
      <c r="H126" s="21">
        <f t="shared" si="3"/>
        <v>657.36</v>
      </c>
    </row>
    <row r="127" spans="1:8" ht="94.5" x14ac:dyDescent="0.25">
      <c r="A127" s="18">
        <v>112</v>
      </c>
      <c r="B127" s="18"/>
      <c r="C127" s="22" t="s">
        <v>303</v>
      </c>
      <c r="D127" s="19" t="s">
        <v>304</v>
      </c>
      <c r="E127" s="18" t="s">
        <v>206</v>
      </c>
      <c r="F127" s="20">
        <v>0.94932899999999998</v>
      </c>
      <c r="G127" s="21">
        <v>688.8</v>
      </c>
      <c r="H127" s="21">
        <f t="shared" si="3"/>
        <v>653.9</v>
      </c>
    </row>
    <row r="128" spans="1:8" ht="157.5" x14ac:dyDescent="0.25">
      <c r="A128" s="18">
        <v>113</v>
      </c>
      <c r="B128" s="18"/>
      <c r="C128" s="22" t="s">
        <v>305</v>
      </c>
      <c r="D128" s="19" t="s">
        <v>306</v>
      </c>
      <c r="E128" s="18" t="s">
        <v>218</v>
      </c>
      <c r="F128" s="20">
        <v>47.64</v>
      </c>
      <c r="G128" s="21">
        <v>13.01</v>
      </c>
      <c r="H128" s="21">
        <f t="shared" si="3"/>
        <v>619.79999999999995</v>
      </c>
    </row>
    <row r="129" spans="1:8" ht="47.25" x14ac:dyDescent="0.25">
      <c r="A129" s="18">
        <v>114</v>
      </c>
      <c r="B129" s="18"/>
      <c r="C129" s="22" t="s">
        <v>307</v>
      </c>
      <c r="D129" s="19" t="s">
        <v>308</v>
      </c>
      <c r="E129" s="18" t="s">
        <v>206</v>
      </c>
      <c r="F129" s="20">
        <v>0.32871600000000001</v>
      </c>
      <c r="G129" s="21">
        <v>1681</v>
      </c>
      <c r="H129" s="21">
        <f t="shared" si="3"/>
        <v>552.57000000000005</v>
      </c>
    </row>
    <row r="130" spans="1:8" ht="94.5" x14ac:dyDescent="0.25">
      <c r="A130" s="18">
        <v>115</v>
      </c>
      <c r="B130" s="18"/>
      <c r="C130" s="22" t="s">
        <v>309</v>
      </c>
      <c r="D130" s="19" t="s">
        <v>310</v>
      </c>
      <c r="E130" s="18" t="s">
        <v>206</v>
      </c>
      <c r="F130" s="20">
        <v>5.4080000000000003E-2</v>
      </c>
      <c r="G130" s="21">
        <v>9424</v>
      </c>
      <c r="H130" s="21">
        <f t="shared" si="3"/>
        <v>509.65</v>
      </c>
    </row>
    <row r="131" spans="1:8" ht="346.5" x14ac:dyDescent="0.25">
      <c r="A131" s="18">
        <v>116</v>
      </c>
      <c r="B131" s="18"/>
      <c r="C131" s="22" t="s">
        <v>311</v>
      </c>
      <c r="D131" s="19" t="s">
        <v>312</v>
      </c>
      <c r="E131" s="18" t="s">
        <v>206</v>
      </c>
      <c r="F131" s="20">
        <v>6.4322000000000004E-2</v>
      </c>
      <c r="G131" s="21">
        <v>7712</v>
      </c>
      <c r="H131" s="21">
        <f t="shared" si="3"/>
        <v>496.05</v>
      </c>
    </row>
    <row r="132" spans="1:8" ht="173.25" x14ac:dyDescent="0.25">
      <c r="A132" s="18">
        <v>117</v>
      </c>
      <c r="B132" s="18"/>
      <c r="C132" s="22" t="s">
        <v>313</v>
      </c>
      <c r="D132" s="19" t="s">
        <v>314</v>
      </c>
      <c r="E132" s="18" t="s">
        <v>253</v>
      </c>
      <c r="F132" s="20">
        <v>2</v>
      </c>
      <c r="G132" s="21">
        <v>230.57</v>
      </c>
      <c r="H132" s="21">
        <f t="shared" si="3"/>
        <v>461.14</v>
      </c>
    </row>
    <row r="133" spans="1:8" ht="110.25" x14ac:dyDescent="0.25">
      <c r="A133" s="18">
        <v>118</v>
      </c>
      <c r="B133" s="18"/>
      <c r="C133" s="22" t="s">
        <v>315</v>
      </c>
      <c r="D133" s="19" t="s">
        <v>316</v>
      </c>
      <c r="E133" s="18" t="s">
        <v>206</v>
      </c>
      <c r="F133" s="20">
        <v>3.1918799999999997E-2</v>
      </c>
      <c r="G133" s="21">
        <v>11200</v>
      </c>
      <c r="H133" s="21">
        <f t="shared" si="3"/>
        <v>357.49</v>
      </c>
    </row>
    <row r="134" spans="1:8" ht="47.25" x14ac:dyDescent="0.25">
      <c r="A134" s="18">
        <v>119</v>
      </c>
      <c r="B134" s="18"/>
      <c r="C134" s="22" t="s">
        <v>317</v>
      </c>
      <c r="D134" s="19" t="s">
        <v>318</v>
      </c>
      <c r="E134" s="18" t="s">
        <v>206</v>
      </c>
      <c r="F134" s="20">
        <v>2.1978299999999999E-2</v>
      </c>
      <c r="G134" s="21">
        <v>15620</v>
      </c>
      <c r="H134" s="21">
        <f t="shared" si="3"/>
        <v>343.3</v>
      </c>
    </row>
    <row r="135" spans="1:8" ht="141.75" x14ac:dyDescent="0.25">
      <c r="A135" s="18">
        <v>120</v>
      </c>
      <c r="B135" s="18"/>
      <c r="C135" s="22" t="s">
        <v>319</v>
      </c>
      <c r="D135" s="19" t="s">
        <v>320</v>
      </c>
      <c r="E135" s="18" t="s">
        <v>206</v>
      </c>
      <c r="F135" s="20">
        <v>0.03</v>
      </c>
      <c r="G135" s="21">
        <v>10898.65</v>
      </c>
      <c r="H135" s="21">
        <f t="shared" si="3"/>
        <v>326.95999999999998</v>
      </c>
    </row>
    <row r="136" spans="1:8" ht="110.25" x14ac:dyDescent="0.25">
      <c r="A136" s="18">
        <v>121</v>
      </c>
      <c r="B136" s="18"/>
      <c r="C136" s="22" t="s">
        <v>321</v>
      </c>
      <c r="D136" s="19" t="s">
        <v>322</v>
      </c>
      <c r="E136" s="18" t="s">
        <v>206</v>
      </c>
      <c r="F136" s="20">
        <v>0.214092</v>
      </c>
      <c r="G136" s="21">
        <v>1525.5</v>
      </c>
      <c r="H136" s="21">
        <f t="shared" si="3"/>
        <v>326.60000000000002</v>
      </c>
    </row>
    <row r="137" spans="1:8" ht="315" x14ac:dyDescent="0.25">
      <c r="A137" s="18">
        <v>122</v>
      </c>
      <c r="B137" s="18"/>
      <c r="C137" s="22" t="s">
        <v>323</v>
      </c>
      <c r="D137" s="19" t="s">
        <v>324</v>
      </c>
      <c r="E137" s="18" t="s">
        <v>206</v>
      </c>
      <c r="F137" s="20">
        <v>3.5999999999999997E-2</v>
      </c>
      <c r="G137" s="21">
        <v>8817.17</v>
      </c>
      <c r="H137" s="21">
        <f t="shared" si="3"/>
        <v>317.42</v>
      </c>
    </row>
    <row r="138" spans="1:8" ht="78.75" x14ac:dyDescent="0.25">
      <c r="A138" s="18">
        <v>123</v>
      </c>
      <c r="B138" s="18"/>
      <c r="C138" s="22" t="s">
        <v>325</v>
      </c>
      <c r="D138" s="19" t="s">
        <v>326</v>
      </c>
      <c r="E138" s="18" t="s">
        <v>206</v>
      </c>
      <c r="F138" s="20">
        <v>0.105708</v>
      </c>
      <c r="G138" s="21">
        <v>2606.9</v>
      </c>
      <c r="H138" s="21">
        <f t="shared" si="3"/>
        <v>275.57</v>
      </c>
    </row>
    <row r="139" spans="1:8" ht="126" x14ac:dyDescent="0.25">
      <c r="A139" s="18">
        <v>124</v>
      </c>
      <c r="B139" s="18"/>
      <c r="C139" s="22" t="s">
        <v>327</v>
      </c>
      <c r="D139" s="19" t="s">
        <v>328</v>
      </c>
      <c r="E139" s="18" t="s">
        <v>218</v>
      </c>
      <c r="F139" s="20">
        <v>3.78</v>
      </c>
      <c r="G139" s="21">
        <v>72.319999999999993</v>
      </c>
      <c r="H139" s="21">
        <f t="shared" si="3"/>
        <v>273.37</v>
      </c>
    </row>
    <row r="140" spans="1:8" ht="110.25" x14ac:dyDescent="0.25">
      <c r="A140" s="18">
        <v>125</v>
      </c>
      <c r="B140" s="18"/>
      <c r="C140" s="22" t="s">
        <v>329</v>
      </c>
      <c r="D140" s="19" t="s">
        <v>330</v>
      </c>
      <c r="E140" s="18" t="s">
        <v>331</v>
      </c>
      <c r="F140" s="20">
        <v>0.77</v>
      </c>
      <c r="G140" s="21">
        <v>308.3</v>
      </c>
      <c r="H140" s="21">
        <f t="shared" si="3"/>
        <v>237.39</v>
      </c>
    </row>
    <row r="141" spans="1:8" ht="126" x14ac:dyDescent="0.25">
      <c r="A141" s="18">
        <v>126</v>
      </c>
      <c r="B141" s="18"/>
      <c r="C141" s="22" t="s">
        <v>332</v>
      </c>
      <c r="D141" s="19" t="s">
        <v>333</v>
      </c>
      <c r="E141" s="18" t="s">
        <v>253</v>
      </c>
      <c r="F141" s="20">
        <v>1.927</v>
      </c>
      <c r="G141" s="21">
        <v>121</v>
      </c>
      <c r="H141" s="21">
        <f t="shared" si="3"/>
        <v>233.17</v>
      </c>
    </row>
    <row r="142" spans="1:8" ht="157.5" x14ac:dyDescent="0.25">
      <c r="A142" s="18">
        <v>127</v>
      </c>
      <c r="B142" s="18"/>
      <c r="C142" s="22" t="s">
        <v>334</v>
      </c>
      <c r="D142" s="19" t="s">
        <v>335</v>
      </c>
      <c r="E142" s="18" t="s">
        <v>209</v>
      </c>
      <c r="F142" s="20">
        <v>0.44719999999999999</v>
      </c>
      <c r="G142" s="21">
        <v>510.4</v>
      </c>
      <c r="H142" s="21">
        <f t="shared" si="3"/>
        <v>228.25</v>
      </c>
    </row>
    <row r="143" spans="1:8" ht="47.25" x14ac:dyDescent="0.25">
      <c r="A143" s="18">
        <v>128</v>
      </c>
      <c r="B143" s="18"/>
      <c r="C143" s="22" t="s">
        <v>336</v>
      </c>
      <c r="D143" s="19" t="s">
        <v>337</v>
      </c>
      <c r="E143" s="18" t="s">
        <v>338</v>
      </c>
      <c r="F143" s="20">
        <v>2.49912</v>
      </c>
      <c r="G143" s="21">
        <v>84.75</v>
      </c>
      <c r="H143" s="21">
        <f t="shared" ref="H143:H174" si="4">ROUND(F143*G143,2)</f>
        <v>211.8</v>
      </c>
    </row>
    <row r="144" spans="1:8" ht="110.25" x14ac:dyDescent="0.25">
      <c r="A144" s="18">
        <v>129</v>
      </c>
      <c r="B144" s="18"/>
      <c r="C144" s="22" t="s">
        <v>339</v>
      </c>
      <c r="D144" s="19" t="s">
        <v>340</v>
      </c>
      <c r="E144" s="18" t="s">
        <v>218</v>
      </c>
      <c r="F144" s="20">
        <v>55.656799999999997</v>
      </c>
      <c r="G144" s="21">
        <v>3.62</v>
      </c>
      <c r="H144" s="21">
        <f t="shared" si="4"/>
        <v>201.48</v>
      </c>
    </row>
    <row r="145" spans="1:8" ht="157.5" x14ac:dyDescent="0.25">
      <c r="A145" s="18">
        <v>130</v>
      </c>
      <c r="B145" s="18"/>
      <c r="C145" s="22" t="s">
        <v>341</v>
      </c>
      <c r="D145" s="19" t="s">
        <v>342</v>
      </c>
      <c r="E145" s="18" t="s">
        <v>206</v>
      </c>
      <c r="F145" s="20">
        <v>2.1999999999999999E-2</v>
      </c>
      <c r="G145" s="21">
        <v>7418.82</v>
      </c>
      <c r="H145" s="21">
        <f t="shared" si="4"/>
        <v>163.21</v>
      </c>
    </row>
    <row r="146" spans="1:8" ht="362.25" x14ac:dyDescent="0.25">
      <c r="A146" s="18">
        <v>131</v>
      </c>
      <c r="B146" s="18"/>
      <c r="C146" s="22" t="s">
        <v>343</v>
      </c>
      <c r="D146" s="19" t="s">
        <v>344</v>
      </c>
      <c r="E146" s="18" t="s">
        <v>345</v>
      </c>
      <c r="F146" s="20">
        <v>22.626999999999999</v>
      </c>
      <c r="G146" s="21">
        <v>6.91</v>
      </c>
      <c r="H146" s="21">
        <f t="shared" si="4"/>
        <v>156.35</v>
      </c>
    </row>
    <row r="147" spans="1:8" ht="346.5" x14ac:dyDescent="0.25">
      <c r="A147" s="18">
        <v>132</v>
      </c>
      <c r="B147" s="18"/>
      <c r="C147" s="22" t="s">
        <v>346</v>
      </c>
      <c r="D147" s="19" t="s">
        <v>347</v>
      </c>
      <c r="E147" s="18" t="s">
        <v>206</v>
      </c>
      <c r="F147" s="20">
        <v>2.6289E-2</v>
      </c>
      <c r="G147" s="21">
        <v>5804</v>
      </c>
      <c r="H147" s="21">
        <f t="shared" si="4"/>
        <v>152.58000000000001</v>
      </c>
    </row>
    <row r="148" spans="1:8" ht="94.5" x14ac:dyDescent="0.25">
      <c r="A148" s="18">
        <v>133</v>
      </c>
      <c r="B148" s="18"/>
      <c r="C148" s="22" t="s">
        <v>348</v>
      </c>
      <c r="D148" s="19" t="s">
        <v>349</v>
      </c>
      <c r="E148" s="18" t="s">
        <v>262</v>
      </c>
      <c r="F148" s="20">
        <v>12.0185</v>
      </c>
      <c r="G148" s="21">
        <v>10.75</v>
      </c>
      <c r="H148" s="21">
        <f t="shared" si="4"/>
        <v>129.19999999999999</v>
      </c>
    </row>
    <row r="149" spans="1:8" ht="78.75" x14ac:dyDescent="0.25">
      <c r="A149" s="18">
        <v>134</v>
      </c>
      <c r="B149" s="18"/>
      <c r="C149" s="22" t="s">
        <v>350</v>
      </c>
      <c r="D149" s="19" t="s">
        <v>351</v>
      </c>
      <c r="E149" s="18" t="s">
        <v>218</v>
      </c>
      <c r="F149" s="20">
        <v>2.0268000000000002</v>
      </c>
      <c r="G149" s="21">
        <v>57.63</v>
      </c>
      <c r="H149" s="21">
        <f t="shared" si="4"/>
        <v>116.8</v>
      </c>
    </row>
    <row r="150" spans="1:8" ht="126" x14ac:dyDescent="0.25">
      <c r="A150" s="18">
        <v>135</v>
      </c>
      <c r="B150" s="18"/>
      <c r="C150" s="22" t="s">
        <v>352</v>
      </c>
      <c r="D150" s="19" t="s">
        <v>353</v>
      </c>
      <c r="E150" s="18" t="s">
        <v>206</v>
      </c>
      <c r="F150" s="20">
        <v>2.6167800000000001E-2</v>
      </c>
      <c r="G150" s="21">
        <v>4455.2</v>
      </c>
      <c r="H150" s="21">
        <f t="shared" si="4"/>
        <v>116.58</v>
      </c>
    </row>
    <row r="151" spans="1:8" ht="157.5" x14ac:dyDescent="0.25">
      <c r="A151" s="18">
        <v>136</v>
      </c>
      <c r="B151" s="18"/>
      <c r="C151" s="22" t="s">
        <v>354</v>
      </c>
      <c r="D151" s="19" t="s">
        <v>355</v>
      </c>
      <c r="E151" s="18" t="s">
        <v>345</v>
      </c>
      <c r="F151" s="20">
        <v>4.62</v>
      </c>
      <c r="G151" s="21">
        <v>23.15</v>
      </c>
      <c r="H151" s="21">
        <f t="shared" si="4"/>
        <v>106.95</v>
      </c>
    </row>
    <row r="152" spans="1:8" ht="189" x14ac:dyDescent="0.25">
      <c r="A152" s="18">
        <v>137</v>
      </c>
      <c r="B152" s="18"/>
      <c r="C152" s="22" t="s">
        <v>356</v>
      </c>
      <c r="D152" s="19" t="s">
        <v>357</v>
      </c>
      <c r="E152" s="18" t="s">
        <v>206</v>
      </c>
      <c r="F152" s="20">
        <v>1.4E-2</v>
      </c>
      <c r="G152" s="21">
        <v>7200</v>
      </c>
      <c r="H152" s="21">
        <f t="shared" si="4"/>
        <v>100.8</v>
      </c>
    </row>
    <row r="153" spans="1:8" ht="63" x14ac:dyDescent="0.25">
      <c r="A153" s="18">
        <v>138</v>
      </c>
      <c r="B153" s="18"/>
      <c r="C153" s="22" t="s">
        <v>358</v>
      </c>
      <c r="D153" s="19" t="s">
        <v>359</v>
      </c>
      <c r="E153" s="18" t="s">
        <v>206</v>
      </c>
      <c r="F153" s="20">
        <v>6.6150000000000002E-3</v>
      </c>
      <c r="G153" s="21">
        <v>14312.87</v>
      </c>
      <c r="H153" s="21">
        <f t="shared" si="4"/>
        <v>94.68</v>
      </c>
    </row>
    <row r="154" spans="1:8" ht="78.75" x14ac:dyDescent="0.25">
      <c r="A154" s="18">
        <v>139</v>
      </c>
      <c r="B154" s="18"/>
      <c r="C154" s="22" t="s">
        <v>360</v>
      </c>
      <c r="D154" s="19" t="s">
        <v>361</v>
      </c>
      <c r="E154" s="18" t="s">
        <v>362</v>
      </c>
      <c r="F154" s="20">
        <v>0.77</v>
      </c>
      <c r="G154" s="21">
        <v>118</v>
      </c>
      <c r="H154" s="21">
        <f t="shared" si="4"/>
        <v>90.86</v>
      </c>
    </row>
    <row r="155" spans="1:8" ht="173.25" x14ac:dyDescent="0.25">
      <c r="A155" s="18">
        <v>140</v>
      </c>
      <c r="B155" s="18"/>
      <c r="C155" s="22" t="s">
        <v>363</v>
      </c>
      <c r="D155" s="19" t="s">
        <v>364</v>
      </c>
      <c r="E155" s="18" t="s">
        <v>345</v>
      </c>
      <c r="F155" s="20">
        <v>1.32</v>
      </c>
      <c r="G155" s="21">
        <v>64.47</v>
      </c>
      <c r="H155" s="21">
        <f t="shared" si="4"/>
        <v>85.1</v>
      </c>
    </row>
    <row r="156" spans="1:8" ht="189" x14ac:dyDescent="0.25">
      <c r="A156" s="18">
        <v>141</v>
      </c>
      <c r="B156" s="18"/>
      <c r="C156" s="22" t="s">
        <v>365</v>
      </c>
      <c r="D156" s="19" t="s">
        <v>366</v>
      </c>
      <c r="E156" s="18" t="s">
        <v>206</v>
      </c>
      <c r="F156" s="20">
        <v>4.9000000000000002E-2</v>
      </c>
      <c r="G156" s="21">
        <v>1596</v>
      </c>
      <c r="H156" s="21">
        <f t="shared" si="4"/>
        <v>78.2</v>
      </c>
    </row>
    <row r="157" spans="1:8" ht="63" x14ac:dyDescent="0.25">
      <c r="A157" s="18">
        <v>142</v>
      </c>
      <c r="B157" s="18"/>
      <c r="C157" s="22" t="s">
        <v>367</v>
      </c>
      <c r="D157" s="19" t="s">
        <v>368</v>
      </c>
      <c r="E157" s="18" t="s">
        <v>206</v>
      </c>
      <c r="F157" s="20">
        <v>6.5939999999999999E-2</v>
      </c>
      <c r="G157" s="21">
        <v>1160</v>
      </c>
      <c r="H157" s="21">
        <f t="shared" si="4"/>
        <v>76.489999999999995</v>
      </c>
    </row>
    <row r="158" spans="1:8" ht="126" x14ac:dyDescent="0.25">
      <c r="A158" s="18">
        <v>143</v>
      </c>
      <c r="B158" s="18"/>
      <c r="C158" s="22" t="s">
        <v>369</v>
      </c>
      <c r="D158" s="19" t="s">
        <v>370</v>
      </c>
      <c r="E158" s="18" t="s">
        <v>206</v>
      </c>
      <c r="F158" s="20">
        <v>8.9999999999999993E-3</v>
      </c>
      <c r="G158" s="21">
        <v>7325.47</v>
      </c>
      <c r="H158" s="21">
        <f t="shared" si="4"/>
        <v>65.930000000000007</v>
      </c>
    </row>
    <row r="159" spans="1:8" ht="110.25" x14ac:dyDescent="0.25">
      <c r="A159" s="18">
        <v>144</v>
      </c>
      <c r="B159" s="18"/>
      <c r="C159" s="22" t="s">
        <v>371</v>
      </c>
      <c r="D159" s="19" t="s">
        <v>372</v>
      </c>
      <c r="E159" s="18" t="s">
        <v>206</v>
      </c>
      <c r="F159" s="20">
        <v>8.8259000000000004E-2</v>
      </c>
      <c r="G159" s="21">
        <v>734.5</v>
      </c>
      <c r="H159" s="21">
        <f t="shared" si="4"/>
        <v>64.83</v>
      </c>
    </row>
    <row r="160" spans="1:8" ht="173.25" x14ac:dyDescent="0.25">
      <c r="A160" s="18">
        <v>145</v>
      </c>
      <c r="B160" s="18"/>
      <c r="C160" s="22" t="s">
        <v>373</v>
      </c>
      <c r="D160" s="19" t="s">
        <v>374</v>
      </c>
      <c r="E160" s="18" t="s">
        <v>253</v>
      </c>
      <c r="F160" s="20">
        <v>0.87629999999999997</v>
      </c>
      <c r="G160" s="21">
        <v>72.8</v>
      </c>
      <c r="H160" s="21">
        <f t="shared" si="4"/>
        <v>63.79</v>
      </c>
    </row>
    <row r="161" spans="1:8" ht="94.5" x14ac:dyDescent="0.25">
      <c r="A161" s="18">
        <v>146</v>
      </c>
      <c r="B161" s="18"/>
      <c r="C161" s="22" t="s">
        <v>375</v>
      </c>
      <c r="D161" s="19" t="s">
        <v>376</v>
      </c>
      <c r="E161" s="18" t="s">
        <v>206</v>
      </c>
      <c r="F161" s="20">
        <v>3.4119999999999998E-2</v>
      </c>
      <c r="G161" s="21">
        <v>1836</v>
      </c>
      <c r="H161" s="21">
        <f t="shared" si="4"/>
        <v>62.64</v>
      </c>
    </row>
    <row r="162" spans="1:8" ht="157.5" x14ac:dyDescent="0.25">
      <c r="A162" s="18">
        <v>147</v>
      </c>
      <c r="B162" s="18"/>
      <c r="C162" s="22" t="s">
        <v>377</v>
      </c>
      <c r="D162" s="19" t="s">
        <v>378</v>
      </c>
      <c r="E162" s="18" t="s">
        <v>206</v>
      </c>
      <c r="F162" s="20">
        <v>0.03</v>
      </c>
      <c r="G162" s="21">
        <v>1690</v>
      </c>
      <c r="H162" s="21">
        <f t="shared" si="4"/>
        <v>50.7</v>
      </c>
    </row>
    <row r="163" spans="1:8" ht="94.5" x14ac:dyDescent="0.25">
      <c r="A163" s="18">
        <v>148</v>
      </c>
      <c r="B163" s="18"/>
      <c r="C163" s="22" t="s">
        <v>379</v>
      </c>
      <c r="D163" s="19" t="s">
        <v>380</v>
      </c>
      <c r="E163" s="18" t="s">
        <v>206</v>
      </c>
      <c r="F163" s="20">
        <v>9.3282999999999994E-3</v>
      </c>
      <c r="G163" s="21">
        <v>4920</v>
      </c>
      <c r="H163" s="21">
        <f t="shared" si="4"/>
        <v>45.9</v>
      </c>
    </row>
    <row r="164" spans="1:8" ht="189" x14ac:dyDescent="0.25">
      <c r="A164" s="18">
        <v>149</v>
      </c>
      <c r="B164" s="18"/>
      <c r="C164" s="22" t="s">
        <v>381</v>
      </c>
      <c r="D164" s="19" t="s">
        <v>382</v>
      </c>
      <c r="E164" s="18" t="s">
        <v>345</v>
      </c>
      <c r="F164" s="20">
        <v>6.05</v>
      </c>
      <c r="G164" s="21">
        <v>7.5</v>
      </c>
      <c r="H164" s="21">
        <f t="shared" si="4"/>
        <v>45.38</v>
      </c>
    </row>
    <row r="165" spans="1:8" ht="173.25" x14ac:dyDescent="0.25">
      <c r="A165" s="18">
        <v>150</v>
      </c>
      <c r="B165" s="18"/>
      <c r="C165" s="22" t="s">
        <v>383</v>
      </c>
      <c r="D165" s="19" t="s">
        <v>384</v>
      </c>
      <c r="E165" s="18" t="s">
        <v>206</v>
      </c>
      <c r="F165" s="20">
        <v>2.9760000000000002E-2</v>
      </c>
      <c r="G165" s="21">
        <v>1412.5</v>
      </c>
      <c r="H165" s="21">
        <f t="shared" si="4"/>
        <v>42.04</v>
      </c>
    </row>
    <row r="166" spans="1:8" ht="220.5" x14ac:dyDescent="0.25">
      <c r="A166" s="18">
        <v>151</v>
      </c>
      <c r="B166" s="18"/>
      <c r="C166" s="22" t="s">
        <v>385</v>
      </c>
      <c r="D166" s="19" t="s">
        <v>386</v>
      </c>
      <c r="E166" s="18" t="s">
        <v>209</v>
      </c>
      <c r="F166" s="20">
        <v>3.0831999999999998E-2</v>
      </c>
      <c r="G166" s="21">
        <v>1320</v>
      </c>
      <c r="H166" s="21">
        <f t="shared" si="4"/>
        <v>40.700000000000003</v>
      </c>
    </row>
    <row r="167" spans="1:8" ht="126" x14ac:dyDescent="0.25">
      <c r="A167" s="18">
        <v>152</v>
      </c>
      <c r="B167" s="18"/>
      <c r="C167" s="22" t="s">
        <v>387</v>
      </c>
      <c r="D167" s="19" t="s">
        <v>388</v>
      </c>
      <c r="E167" s="18" t="s">
        <v>206</v>
      </c>
      <c r="F167" s="20">
        <v>1.221E-2</v>
      </c>
      <c r="G167" s="21">
        <v>3219.2</v>
      </c>
      <c r="H167" s="21">
        <f t="shared" si="4"/>
        <v>39.31</v>
      </c>
    </row>
    <row r="168" spans="1:8" ht="31.5" x14ac:dyDescent="0.25">
      <c r="A168" s="18">
        <v>153</v>
      </c>
      <c r="B168" s="18"/>
      <c r="C168" s="22" t="s">
        <v>389</v>
      </c>
      <c r="D168" s="19" t="s">
        <v>390</v>
      </c>
      <c r="E168" s="18" t="s">
        <v>209</v>
      </c>
      <c r="F168" s="20">
        <v>13.970985000000001</v>
      </c>
      <c r="G168" s="21">
        <v>2.44</v>
      </c>
      <c r="H168" s="21">
        <f t="shared" si="4"/>
        <v>34.090000000000003</v>
      </c>
    </row>
    <row r="169" spans="1:8" ht="94.5" x14ac:dyDescent="0.25">
      <c r="A169" s="18">
        <v>154</v>
      </c>
      <c r="B169" s="18"/>
      <c r="C169" s="22" t="s">
        <v>391</v>
      </c>
      <c r="D169" s="19" t="s">
        <v>392</v>
      </c>
      <c r="E169" s="18" t="s">
        <v>209</v>
      </c>
      <c r="F169" s="20">
        <v>5.2707699999999997</v>
      </c>
      <c r="G169" s="21">
        <v>6.22</v>
      </c>
      <c r="H169" s="21">
        <f t="shared" si="4"/>
        <v>32.78</v>
      </c>
    </row>
    <row r="170" spans="1:8" ht="78.75" x14ac:dyDescent="0.25">
      <c r="A170" s="18">
        <v>155</v>
      </c>
      <c r="B170" s="18"/>
      <c r="C170" s="22" t="s">
        <v>393</v>
      </c>
      <c r="D170" s="19" t="s">
        <v>394</v>
      </c>
      <c r="E170" s="18" t="s">
        <v>362</v>
      </c>
      <c r="F170" s="20">
        <v>3.19</v>
      </c>
      <c r="G170" s="21">
        <v>10</v>
      </c>
      <c r="H170" s="21">
        <f t="shared" si="4"/>
        <v>31.9</v>
      </c>
    </row>
    <row r="171" spans="1:8" ht="267.75" x14ac:dyDescent="0.25">
      <c r="A171" s="18">
        <v>156</v>
      </c>
      <c r="B171" s="18"/>
      <c r="C171" s="22" t="s">
        <v>395</v>
      </c>
      <c r="D171" s="19" t="s">
        <v>396</v>
      </c>
      <c r="E171" s="18" t="s">
        <v>206</v>
      </c>
      <c r="F171" s="20">
        <v>8.0000000000000004E-4</v>
      </c>
      <c r="G171" s="21">
        <v>35011</v>
      </c>
      <c r="H171" s="21">
        <f t="shared" si="4"/>
        <v>28.01</v>
      </c>
    </row>
    <row r="172" spans="1:8" ht="110.25" x14ac:dyDescent="0.25">
      <c r="A172" s="18">
        <v>157</v>
      </c>
      <c r="B172" s="18"/>
      <c r="C172" s="22" t="s">
        <v>397</v>
      </c>
      <c r="D172" s="19" t="s">
        <v>398</v>
      </c>
      <c r="E172" s="18" t="s">
        <v>206</v>
      </c>
      <c r="F172" s="20">
        <v>2.5200000000000001E-3</v>
      </c>
      <c r="G172" s="21">
        <v>10362</v>
      </c>
      <c r="H172" s="21">
        <f t="shared" si="4"/>
        <v>26.11</v>
      </c>
    </row>
    <row r="173" spans="1:8" ht="47.25" x14ac:dyDescent="0.25">
      <c r="A173" s="18">
        <v>158</v>
      </c>
      <c r="B173" s="18"/>
      <c r="C173" s="22" t="s">
        <v>399</v>
      </c>
      <c r="D173" s="19" t="s">
        <v>400</v>
      </c>
      <c r="E173" s="18" t="s">
        <v>253</v>
      </c>
      <c r="F173" s="20">
        <v>2</v>
      </c>
      <c r="G173" s="21">
        <v>12</v>
      </c>
      <c r="H173" s="21">
        <f t="shared" si="4"/>
        <v>24</v>
      </c>
    </row>
    <row r="174" spans="1:8" ht="47.25" x14ac:dyDescent="0.25">
      <c r="A174" s="18">
        <v>159</v>
      </c>
      <c r="B174" s="18"/>
      <c r="C174" s="22" t="s">
        <v>401</v>
      </c>
      <c r="D174" s="19" t="s">
        <v>402</v>
      </c>
      <c r="E174" s="18" t="s">
        <v>262</v>
      </c>
      <c r="F174" s="20">
        <v>2.45235</v>
      </c>
      <c r="G174" s="21">
        <v>9.42</v>
      </c>
      <c r="H174" s="21">
        <f t="shared" si="4"/>
        <v>23.1</v>
      </c>
    </row>
    <row r="175" spans="1:8" ht="220.5" x14ac:dyDescent="0.25">
      <c r="A175" s="18">
        <v>160</v>
      </c>
      <c r="B175" s="18"/>
      <c r="C175" s="22" t="s">
        <v>403</v>
      </c>
      <c r="D175" s="19" t="s">
        <v>404</v>
      </c>
      <c r="E175" s="18" t="s">
        <v>206</v>
      </c>
      <c r="F175" s="20">
        <v>4.9739999999999999E-2</v>
      </c>
      <c r="G175" s="21">
        <v>412</v>
      </c>
      <c r="H175" s="21">
        <f t="shared" ref="H175:H206" si="5">ROUND(F175*G175,2)</f>
        <v>20.49</v>
      </c>
    </row>
    <row r="176" spans="1:8" ht="78.75" x14ac:dyDescent="0.25">
      <c r="A176" s="18">
        <v>161</v>
      </c>
      <c r="B176" s="18"/>
      <c r="C176" s="22" t="s">
        <v>405</v>
      </c>
      <c r="D176" s="19" t="s">
        <v>406</v>
      </c>
      <c r="E176" s="18" t="s">
        <v>206</v>
      </c>
      <c r="F176" s="20">
        <v>4.8089999999999998E-4</v>
      </c>
      <c r="G176" s="21">
        <v>37900</v>
      </c>
      <c r="H176" s="21">
        <f t="shared" si="5"/>
        <v>18.23</v>
      </c>
    </row>
    <row r="177" spans="1:8" ht="126" x14ac:dyDescent="0.25">
      <c r="A177" s="18">
        <v>162</v>
      </c>
      <c r="B177" s="18"/>
      <c r="C177" s="22" t="s">
        <v>407</v>
      </c>
      <c r="D177" s="19" t="s">
        <v>408</v>
      </c>
      <c r="E177" s="18" t="s">
        <v>206</v>
      </c>
      <c r="F177" s="20">
        <v>5.5999999999999999E-3</v>
      </c>
      <c r="G177" s="21">
        <v>3039.7</v>
      </c>
      <c r="H177" s="21">
        <f t="shared" si="5"/>
        <v>17.02</v>
      </c>
    </row>
    <row r="178" spans="1:8" ht="78.75" x14ac:dyDescent="0.25">
      <c r="A178" s="18">
        <v>163</v>
      </c>
      <c r="B178" s="18"/>
      <c r="C178" s="22" t="s">
        <v>409</v>
      </c>
      <c r="D178" s="19" t="s">
        <v>410</v>
      </c>
      <c r="E178" s="18" t="s">
        <v>262</v>
      </c>
      <c r="F178" s="20">
        <v>1.4</v>
      </c>
      <c r="G178" s="21">
        <v>11.54</v>
      </c>
      <c r="H178" s="21">
        <f t="shared" si="5"/>
        <v>16.16</v>
      </c>
    </row>
    <row r="179" spans="1:8" ht="63" x14ac:dyDescent="0.25">
      <c r="A179" s="18">
        <v>164</v>
      </c>
      <c r="B179" s="18"/>
      <c r="C179" s="22" t="s">
        <v>411</v>
      </c>
      <c r="D179" s="19" t="s">
        <v>412</v>
      </c>
      <c r="E179" s="18" t="s">
        <v>206</v>
      </c>
      <c r="F179" s="20">
        <v>5.3448000000000002E-3</v>
      </c>
      <c r="G179" s="21">
        <v>2898.5</v>
      </c>
      <c r="H179" s="21">
        <f t="shared" si="5"/>
        <v>15.49</v>
      </c>
    </row>
    <row r="180" spans="1:8" ht="126" x14ac:dyDescent="0.25">
      <c r="A180" s="18">
        <v>165</v>
      </c>
      <c r="B180" s="18"/>
      <c r="C180" s="22" t="s">
        <v>413</v>
      </c>
      <c r="D180" s="19" t="s">
        <v>414</v>
      </c>
      <c r="E180" s="18" t="s">
        <v>209</v>
      </c>
      <c r="F180" s="20">
        <v>0.25</v>
      </c>
      <c r="G180" s="21">
        <v>59.99</v>
      </c>
      <c r="H180" s="21">
        <f t="shared" si="5"/>
        <v>15</v>
      </c>
    </row>
    <row r="181" spans="1:8" ht="78.75" x14ac:dyDescent="0.25">
      <c r="A181" s="18">
        <v>166</v>
      </c>
      <c r="B181" s="18"/>
      <c r="C181" s="22" t="s">
        <v>415</v>
      </c>
      <c r="D181" s="19" t="s">
        <v>416</v>
      </c>
      <c r="E181" s="18" t="s">
        <v>206</v>
      </c>
      <c r="F181" s="20">
        <v>1.4065E-3</v>
      </c>
      <c r="G181" s="21">
        <v>10200</v>
      </c>
      <c r="H181" s="21">
        <f t="shared" si="5"/>
        <v>14.35</v>
      </c>
    </row>
    <row r="182" spans="1:8" ht="110.25" x14ac:dyDescent="0.25">
      <c r="A182" s="18">
        <v>167</v>
      </c>
      <c r="B182" s="18"/>
      <c r="C182" s="22" t="s">
        <v>417</v>
      </c>
      <c r="D182" s="19" t="s">
        <v>418</v>
      </c>
      <c r="E182" s="18" t="s">
        <v>209</v>
      </c>
      <c r="F182" s="20">
        <v>2.588E-2</v>
      </c>
      <c r="G182" s="21">
        <v>519.79999999999995</v>
      </c>
      <c r="H182" s="21">
        <f t="shared" si="5"/>
        <v>13.45</v>
      </c>
    </row>
    <row r="183" spans="1:8" ht="141.75" x14ac:dyDescent="0.25">
      <c r="A183" s="18">
        <v>168</v>
      </c>
      <c r="B183" s="18"/>
      <c r="C183" s="22" t="s">
        <v>419</v>
      </c>
      <c r="D183" s="19" t="s">
        <v>420</v>
      </c>
      <c r="E183" s="18" t="s">
        <v>209</v>
      </c>
      <c r="F183" s="20">
        <v>2.7E-2</v>
      </c>
      <c r="G183" s="21">
        <v>497</v>
      </c>
      <c r="H183" s="21">
        <f t="shared" si="5"/>
        <v>13.42</v>
      </c>
    </row>
    <row r="184" spans="1:8" ht="236.25" x14ac:dyDescent="0.25">
      <c r="A184" s="18">
        <v>169</v>
      </c>
      <c r="B184" s="18"/>
      <c r="C184" s="22" t="s">
        <v>421</v>
      </c>
      <c r="D184" s="19" t="s">
        <v>422</v>
      </c>
      <c r="E184" s="18" t="s">
        <v>218</v>
      </c>
      <c r="F184" s="20">
        <v>0.5</v>
      </c>
      <c r="G184" s="21">
        <v>26.05</v>
      </c>
      <c r="H184" s="21">
        <f t="shared" si="5"/>
        <v>13.03</v>
      </c>
    </row>
    <row r="185" spans="1:8" ht="252" x14ac:dyDescent="0.25">
      <c r="A185" s="18">
        <v>170</v>
      </c>
      <c r="B185" s="18"/>
      <c r="C185" s="22" t="s">
        <v>423</v>
      </c>
      <c r="D185" s="19" t="s">
        <v>424</v>
      </c>
      <c r="E185" s="18" t="s">
        <v>206</v>
      </c>
      <c r="F185" s="20">
        <v>1.859E-3</v>
      </c>
      <c r="G185" s="21">
        <v>6513</v>
      </c>
      <c r="H185" s="21">
        <f t="shared" si="5"/>
        <v>12.11</v>
      </c>
    </row>
    <row r="186" spans="1:8" ht="78.75" x14ac:dyDescent="0.25">
      <c r="A186" s="18">
        <v>171</v>
      </c>
      <c r="B186" s="18"/>
      <c r="C186" s="22" t="s">
        <v>425</v>
      </c>
      <c r="D186" s="19" t="s">
        <v>426</v>
      </c>
      <c r="E186" s="18" t="s">
        <v>262</v>
      </c>
      <c r="F186" s="20">
        <v>1.8352999999999999</v>
      </c>
      <c r="G186" s="21">
        <v>6.09</v>
      </c>
      <c r="H186" s="21">
        <f t="shared" si="5"/>
        <v>11.18</v>
      </c>
    </row>
    <row r="187" spans="1:8" ht="173.25" x14ac:dyDescent="0.25">
      <c r="A187" s="18">
        <v>172</v>
      </c>
      <c r="B187" s="18"/>
      <c r="C187" s="22" t="s">
        <v>427</v>
      </c>
      <c r="D187" s="19" t="s">
        <v>428</v>
      </c>
      <c r="E187" s="18" t="s">
        <v>206</v>
      </c>
      <c r="F187" s="20">
        <v>6.7499999999999999E-3</v>
      </c>
      <c r="G187" s="21">
        <v>1530</v>
      </c>
      <c r="H187" s="21">
        <f t="shared" si="5"/>
        <v>10.33</v>
      </c>
    </row>
    <row r="188" spans="1:8" ht="409.5" x14ac:dyDescent="0.25">
      <c r="A188" s="18">
        <v>173</v>
      </c>
      <c r="B188" s="18"/>
      <c r="C188" s="22" t="s">
        <v>429</v>
      </c>
      <c r="D188" s="19" t="s">
        <v>430</v>
      </c>
      <c r="E188" s="18" t="s">
        <v>206</v>
      </c>
      <c r="F188" s="20">
        <v>1E-3</v>
      </c>
      <c r="G188" s="21">
        <v>10045</v>
      </c>
      <c r="H188" s="21">
        <f t="shared" si="5"/>
        <v>10.050000000000001</v>
      </c>
    </row>
    <row r="189" spans="1:8" ht="189" x14ac:dyDescent="0.25">
      <c r="A189" s="18">
        <v>174</v>
      </c>
      <c r="B189" s="18"/>
      <c r="C189" s="22" t="s">
        <v>431</v>
      </c>
      <c r="D189" s="19" t="s">
        <v>432</v>
      </c>
      <c r="E189" s="18" t="s">
        <v>206</v>
      </c>
      <c r="F189" s="20">
        <v>3.4000000000000002E-4</v>
      </c>
      <c r="G189" s="21">
        <v>26230</v>
      </c>
      <c r="H189" s="21">
        <f t="shared" si="5"/>
        <v>8.92</v>
      </c>
    </row>
    <row r="190" spans="1:8" ht="63" x14ac:dyDescent="0.25">
      <c r="A190" s="18">
        <v>175</v>
      </c>
      <c r="B190" s="18"/>
      <c r="C190" s="22" t="s">
        <v>433</v>
      </c>
      <c r="D190" s="19" t="s">
        <v>434</v>
      </c>
      <c r="E190" s="18" t="s">
        <v>206</v>
      </c>
      <c r="F190" s="20">
        <v>1.1025E-3</v>
      </c>
      <c r="G190" s="21">
        <v>7640</v>
      </c>
      <c r="H190" s="21">
        <f t="shared" si="5"/>
        <v>8.42</v>
      </c>
    </row>
    <row r="191" spans="1:8" ht="31.5" x14ac:dyDescent="0.25">
      <c r="A191" s="18">
        <v>176</v>
      </c>
      <c r="B191" s="18"/>
      <c r="C191" s="22" t="s">
        <v>435</v>
      </c>
      <c r="D191" s="19" t="s">
        <v>436</v>
      </c>
      <c r="E191" s="18" t="s">
        <v>262</v>
      </c>
      <c r="F191" s="20">
        <v>1.0289999999999999</v>
      </c>
      <c r="G191" s="21">
        <v>6.67</v>
      </c>
      <c r="H191" s="21">
        <f t="shared" si="5"/>
        <v>6.86</v>
      </c>
    </row>
    <row r="192" spans="1:8" ht="220.5" x14ac:dyDescent="0.25">
      <c r="A192" s="18">
        <v>177</v>
      </c>
      <c r="B192" s="18"/>
      <c r="C192" s="22" t="s">
        <v>437</v>
      </c>
      <c r="D192" s="19" t="s">
        <v>438</v>
      </c>
      <c r="E192" s="18" t="s">
        <v>209</v>
      </c>
      <c r="F192" s="20">
        <v>6.4000000000000003E-3</v>
      </c>
      <c r="G192" s="21">
        <v>1056</v>
      </c>
      <c r="H192" s="21">
        <f t="shared" si="5"/>
        <v>6.76</v>
      </c>
    </row>
    <row r="193" spans="1:8" ht="126" x14ac:dyDescent="0.25">
      <c r="A193" s="18">
        <v>178</v>
      </c>
      <c r="B193" s="18"/>
      <c r="C193" s="22" t="s">
        <v>439</v>
      </c>
      <c r="D193" s="19" t="s">
        <v>440</v>
      </c>
      <c r="E193" s="18" t="s">
        <v>206</v>
      </c>
      <c r="F193" s="20">
        <v>9.2000000000000003E-4</v>
      </c>
      <c r="G193" s="21">
        <v>5989</v>
      </c>
      <c r="H193" s="21">
        <f t="shared" si="5"/>
        <v>5.51</v>
      </c>
    </row>
    <row r="194" spans="1:8" ht="31.5" x14ac:dyDescent="0.25">
      <c r="A194" s="18">
        <v>179</v>
      </c>
      <c r="B194" s="18"/>
      <c r="C194" s="22" t="s">
        <v>441</v>
      </c>
      <c r="D194" s="19" t="s">
        <v>442</v>
      </c>
      <c r="E194" s="18" t="s">
        <v>262</v>
      </c>
      <c r="F194" s="20">
        <v>2.8125</v>
      </c>
      <c r="G194" s="21">
        <v>1.82</v>
      </c>
      <c r="H194" s="21">
        <f t="shared" si="5"/>
        <v>5.12</v>
      </c>
    </row>
    <row r="195" spans="1:8" ht="362.25" x14ac:dyDescent="0.25">
      <c r="A195" s="18">
        <v>180</v>
      </c>
      <c r="B195" s="18"/>
      <c r="C195" s="22" t="s">
        <v>443</v>
      </c>
      <c r="D195" s="19" t="s">
        <v>444</v>
      </c>
      <c r="E195" s="18" t="s">
        <v>331</v>
      </c>
      <c r="F195" s="20">
        <v>8.32344E-2</v>
      </c>
      <c r="G195" s="21">
        <v>50.24</v>
      </c>
      <c r="H195" s="21">
        <f t="shared" si="5"/>
        <v>4.18</v>
      </c>
    </row>
    <row r="196" spans="1:8" ht="78.75" x14ac:dyDescent="0.25">
      <c r="A196" s="18">
        <v>181</v>
      </c>
      <c r="B196" s="18"/>
      <c r="C196" s="22" t="s">
        <v>445</v>
      </c>
      <c r="D196" s="19" t="s">
        <v>446</v>
      </c>
      <c r="E196" s="18" t="s">
        <v>209</v>
      </c>
      <c r="F196" s="20">
        <v>1.4E-3</v>
      </c>
      <c r="G196" s="21">
        <v>2500</v>
      </c>
      <c r="H196" s="21">
        <f t="shared" si="5"/>
        <v>3.5</v>
      </c>
    </row>
    <row r="197" spans="1:8" ht="220.5" x14ac:dyDescent="0.25">
      <c r="A197" s="18">
        <v>182</v>
      </c>
      <c r="B197" s="18"/>
      <c r="C197" s="22" t="s">
        <v>447</v>
      </c>
      <c r="D197" s="19" t="s">
        <v>448</v>
      </c>
      <c r="E197" s="18" t="s">
        <v>209</v>
      </c>
      <c r="F197" s="20">
        <v>1.8123E-3</v>
      </c>
      <c r="G197" s="21">
        <v>1700</v>
      </c>
      <c r="H197" s="21">
        <f t="shared" si="5"/>
        <v>3.08</v>
      </c>
    </row>
    <row r="198" spans="1:8" ht="157.5" x14ac:dyDescent="0.25">
      <c r="A198" s="18">
        <v>183</v>
      </c>
      <c r="B198" s="18"/>
      <c r="C198" s="22" t="s">
        <v>449</v>
      </c>
      <c r="D198" s="19" t="s">
        <v>450</v>
      </c>
      <c r="E198" s="18" t="s">
        <v>206</v>
      </c>
      <c r="F198" s="20">
        <v>1.005E-2</v>
      </c>
      <c r="G198" s="21">
        <v>300</v>
      </c>
      <c r="H198" s="21">
        <f t="shared" si="5"/>
        <v>3.02</v>
      </c>
    </row>
    <row r="199" spans="1:8" ht="63" x14ac:dyDescent="0.25">
      <c r="A199" s="18">
        <v>184</v>
      </c>
      <c r="B199" s="18"/>
      <c r="C199" s="22" t="s">
        <v>451</v>
      </c>
      <c r="D199" s="19" t="s">
        <v>452</v>
      </c>
      <c r="E199" s="18" t="s">
        <v>206</v>
      </c>
      <c r="F199" s="20">
        <v>3.1319999999999998E-3</v>
      </c>
      <c r="G199" s="21">
        <v>729.98</v>
      </c>
      <c r="H199" s="21">
        <f t="shared" si="5"/>
        <v>2.29</v>
      </c>
    </row>
    <row r="200" spans="1:8" ht="110.25" x14ac:dyDescent="0.25">
      <c r="A200" s="18">
        <v>185</v>
      </c>
      <c r="B200" s="18"/>
      <c r="C200" s="22" t="s">
        <v>453</v>
      </c>
      <c r="D200" s="19" t="s">
        <v>454</v>
      </c>
      <c r="E200" s="18" t="s">
        <v>209</v>
      </c>
      <c r="F200" s="20">
        <v>1.9550000000000001E-2</v>
      </c>
      <c r="G200" s="21">
        <v>108.4</v>
      </c>
      <c r="H200" s="21">
        <f t="shared" si="5"/>
        <v>2.12</v>
      </c>
    </row>
    <row r="201" spans="1:8" ht="220.5" x14ac:dyDescent="0.25">
      <c r="A201" s="18">
        <v>186</v>
      </c>
      <c r="B201" s="18"/>
      <c r="C201" s="22" t="s">
        <v>455</v>
      </c>
      <c r="D201" s="19" t="s">
        <v>456</v>
      </c>
      <c r="E201" s="18" t="s">
        <v>209</v>
      </c>
      <c r="F201" s="20">
        <v>2.8E-3</v>
      </c>
      <c r="G201" s="21">
        <v>602</v>
      </c>
      <c r="H201" s="21">
        <f t="shared" si="5"/>
        <v>1.69</v>
      </c>
    </row>
    <row r="202" spans="1:8" ht="173.25" x14ac:dyDescent="0.25">
      <c r="A202" s="18">
        <v>187</v>
      </c>
      <c r="B202" s="18"/>
      <c r="C202" s="22" t="s">
        <v>457</v>
      </c>
      <c r="D202" s="19" t="s">
        <v>458</v>
      </c>
      <c r="E202" s="18" t="s">
        <v>362</v>
      </c>
      <c r="F202" s="20">
        <v>0.08</v>
      </c>
      <c r="G202" s="21">
        <v>20</v>
      </c>
      <c r="H202" s="21">
        <f t="shared" si="5"/>
        <v>1.6</v>
      </c>
    </row>
    <row r="203" spans="1:8" ht="63" x14ac:dyDescent="0.25">
      <c r="A203" s="18">
        <v>188</v>
      </c>
      <c r="B203" s="18"/>
      <c r="C203" s="22" t="s">
        <v>459</v>
      </c>
      <c r="D203" s="19" t="s">
        <v>460</v>
      </c>
      <c r="E203" s="18" t="s">
        <v>206</v>
      </c>
      <c r="F203" s="20">
        <v>9.5999999999999992E-3</v>
      </c>
      <c r="G203" s="21">
        <v>150</v>
      </c>
      <c r="H203" s="21">
        <f t="shared" si="5"/>
        <v>1.44</v>
      </c>
    </row>
    <row r="204" spans="1:8" ht="220.5" x14ac:dyDescent="0.25">
      <c r="A204" s="18">
        <v>189</v>
      </c>
      <c r="B204" s="18"/>
      <c r="C204" s="22" t="s">
        <v>461</v>
      </c>
      <c r="D204" s="19" t="s">
        <v>462</v>
      </c>
      <c r="E204" s="18" t="s">
        <v>209</v>
      </c>
      <c r="F204" s="20">
        <v>2.0699999999999998E-3</v>
      </c>
      <c r="G204" s="21">
        <v>558.33000000000004</v>
      </c>
      <c r="H204" s="21">
        <f t="shared" si="5"/>
        <v>1.1599999999999999</v>
      </c>
    </row>
    <row r="205" spans="1:8" ht="299.25" x14ac:dyDescent="0.25">
      <c r="A205" s="18">
        <v>190</v>
      </c>
      <c r="B205" s="18"/>
      <c r="C205" s="22" t="s">
        <v>463</v>
      </c>
      <c r="D205" s="19" t="s">
        <v>464</v>
      </c>
      <c r="E205" s="18" t="s">
        <v>206</v>
      </c>
      <c r="F205" s="20">
        <v>1E-4</v>
      </c>
      <c r="G205" s="21">
        <v>9526</v>
      </c>
      <c r="H205" s="21">
        <f t="shared" si="5"/>
        <v>0.95</v>
      </c>
    </row>
    <row r="206" spans="1:8" ht="47.25" x14ac:dyDescent="0.25">
      <c r="A206" s="18">
        <v>191</v>
      </c>
      <c r="B206" s="18"/>
      <c r="C206" s="22" t="s">
        <v>465</v>
      </c>
      <c r="D206" s="19" t="s">
        <v>466</v>
      </c>
      <c r="E206" s="18" t="s">
        <v>209</v>
      </c>
      <c r="F206" s="20">
        <v>1.8E-3</v>
      </c>
      <c r="G206" s="21">
        <v>34.92</v>
      </c>
      <c r="H206" s="21">
        <f t="shared" si="5"/>
        <v>0.06</v>
      </c>
    </row>
    <row r="207" spans="1:8" ht="157.5" x14ac:dyDescent="0.25">
      <c r="A207" s="18">
        <v>192</v>
      </c>
      <c r="B207" s="18"/>
      <c r="C207" s="22" t="s">
        <v>467</v>
      </c>
      <c r="D207" s="19" t="s">
        <v>468</v>
      </c>
      <c r="E207" s="18" t="s">
        <v>209</v>
      </c>
      <c r="F207" s="20">
        <v>3.2640000000000002E-4</v>
      </c>
      <c r="G207" s="21">
        <v>74.58</v>
      </c>
      <c r="H207" s="21">
        <f t="shared" ref="H207:H212" si="6">ROUND(F207*G207,2)</f>
        <v>0.02</v>
      </c>
    </row>
    <row r="208" spans="1:8" ht="299.25" x14ac:dyDescent="0.25">
      <c r="A208" s="18">
        <v>193</v>
      </c>
      <c r="B208" s="18"/>
      <c r="C208" s="22" t="s">
        <v>469</v>
      </c>
      <c r="D208" s="19" t="s">
        <v>470</v>
      </c>
      <c r="E208" s="18"/>
      <c r="F208" s="20">
        <v>2</v>
      </c>
      <c r="G208" s="21"/>
      <c r="H208" s="21">
        <f t="shared" si="6"/>
        <v>0</v>
      </c>
    </row>
    <row r="209" spans="1:8" ht="189" x14ac:dyDescent="0.25">
      <c r="A209" s="18">
        <v>194</v>
      </c>
      <c r="B209" s="18"/>
      <c r="C209" s="22" t="s">
        <v>471</v>
      </c>
      <c r="D209" s="19" t="s">
        <v>472</v>
      </c>
      <c r="E209" s="18"/>
      <c r="F209" s="20">
        <v>1</v>
      </c>
      <c r="G209" s="21"/>
      <c r="H209" s="21">
        <f t="shared" si="6"/>
        <v>0</v>
      </c>
    </row>
    <row r="210" spans="1:8" ht="220.5" x14ac:dyDescent="0.25">
      <c r="A210" s="18">
        <v>195</v>
      </c>
      <c r="B210" s="18"/>
      <c r="C210" s="22" t="s">
        <v>473</v>
      </c>
      <c r="D210" s="19" t="s">
        <v>474</v>
      </c>
      <c r="E210" s="18"/>
      <c r="F210" s="20">
        <v>4</v>
      </c>
      <c r="G210" s="21"/>
      <c r="H210" s="21">
        <f t="shared" si="6"/>
        <v>0</v>
      </c>
    </row>
    <row r="211" spans="1:8" ht="110.25" x14ac:dyDescent="0.25">
      <c r="A211" s="18">
        <v>196</v>
      </c>
      <c r="B211" s="18"/>
      <c r="C211" s="22" t="s">
        <v>475</v>
      </c>
      <c r="D211" s="19" t="s">
        <v>476</v>
      </c>
      <c r="E211" s="18"/>
      <c r="F211" s="20">
        <v>7.5999999999999998E-2</v>
      </c>
      <c r="G211" s="21"/>
      <c r="H211" s="21">
        <f t="shared" si="6"/>
        <v>0</v>
      </c>
    </row>
    <row r="212" spans="1:8" ht="204.75" x14ac:dyDescent="0.25">
      <c r="A212" s="18">
        <v>197</v>
      </c>
      <c r="B212" s="18"/>
      <c r="C212" s="22" t="s">
        <v>477</v>
      </c>
      <c r="D212" s="19" t="s">
        <v>478</v>
      </c>
      <c r="E212" s="18"/>
      <c r="F212" s="20">
        <v>3.0000000000000001E-3</v>
      </c>
      <c r="G212" s="21"/>
      <c r="H212" s="21">
        <f t="shared" si="6"/>
        <v>0</v>
      </c>
    </row>
    <row r="217" spans="1:8" ht="15.75" x14ac:dyDescent="0.25">
      <c r="B217" s="5" t="s">
        <v>479</v>
      </c>
      <c r="C217" s="5"/>
    </row>
    <row r="218" spans="1:8" ht="15.75" x14ac:dyDescent="0.25">
      <c r="B218" s="6" t="s">
        <v>58</v>
      </c>
      <c r="C218" s="5"/>
    </row>
    <row r="219" spans="1:8" ht="15.75" x14ac:dyDescent="0.25">
      <c r="B219" s="5"/>
      <c r="C219" s="5"/>
    </row>
    <row r="220" spans="1:8" ht="15.75" x14ac:dyDescent="0.25">
      <c r="B220" s="137" t="s">
        <v>628</v>
      </c>
      <c r="C220" s="5"/>
    </row>
    <row r="221" spans="1:8" ht="15.75" x14ac:dyDescent="0.25">
      <c r="B221" s="6" t="s">
        <v>59</v>
      </c>
      <c r="C22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7"/>
  <sheetViews>
    <sheetView workbookViewId="0"/>
  </sheetViews>
  <sheetFormatPr defaultRowHeight="15" x14ac:dyDescent="0.25"/>
  <sheetData>
    <row r="1" spans="1:5" ht="15.75" x14ac:dyDescent="0.25">
      <c r="A1" s="69"/>
      <c r="B1" s="70"/>
      <c r="C1" s="70"/>
      <c r="D1" s="70"/>
      <c r="E1" s="70"/>
    </row>
    <row r="2" spans="1:5" ht="15.75" x14ac:dyDescent="0.25">
      <c r="B2" s="70"/>
      <c r="C2" s="70"/>
      <c r="D2" s="70"/>
      <c r="E2" s="71" t="s">
        <v>480</v>
      </c>
    </row>
    <row r="3" spans="1:5" ht="15.75" x14ac:dyDescent="0.25">
      <c r="B3" s="70"/>
      <c r="C3" s="70"/>
      <c r="D3" s="70"/>
      <c r="E3" s="70"/>
    </row>
    <row r="4" spans="1:5" ht="15.75" x14ac:dyDescent="0.25">
      <c r="B4" s="70"/>
      <c r="C4" s="70"/>
      <c r="D4" s="70"/>
      <c r="E4" s="70"/>
    </row>
    <row r="5" spans="1:5" ht="15.75" x14ac:dyDescent="0.25">
      <c r="B5" s="156" t="s">
        <v>481</v>
      </c>
      <c r="C5" s="156"/>
      <c r="D5" s="156"/>
      <c r="E5" s="156"/>
    </row>
    <row r="6" spans="1:5" ht="15.75" x14ac:dyDescent="0.25">
      <c r="B6" s="72"/>
      <c r="C6" s="70"/>
      <c r="D6" s="70"/>
      <c r="E6" s="70"/>
    </row>
    <row r="7" spans="1:5" ht="15.75" x14ac:dyDescent="0.25">
      <c r="B7" s="158" t="s">
        <v>482</v>
      </c>
      <c r="C7" s="158"/>
      <c r="D7" s="158"/>
      <c r="E7" s="158"/>
    </row>
    <row r="8" spans="1:5" ht="15.75" x14ac:dyDescent="0.25">
      <c r="B8" s="158" t="s">
        <v>4</v>
      </c>
      <c r="C8" s="158"/>
      <c r="D8" s="158"/>
      <c r="E8" s="158"/>
    </row>
    <row r="9" spans="1:5" x14ac:dyDescent="0.25">
      <c r="B9" s="73"/>
      <c r="C9" s="74"/>
      <c r="D9" s="74"/>
      <c r="E9" s="74"/>
    </row>
    <row r="10" spans="1:5" ht="141.75" x14ac:dyDescent="0.25">
      <c r="B10" s="75" t="s">
        <v>483</v>
      </c>
      <c r="C10" s="75" t="s">
        <v>484</v>
      </c>
      <c r="D10" s="75" t="s">
        <v>485</v>
      </c>
      <c r="E10" s="75" t="s">
        <v>486</v>
      </c>
    </row>
    <row r="11" spans="1:5" ht="47.25" x14ac:dyDescent="0.25">
      <c r="B11" s="76" t="s">
        <v>487</v>
      </c>
      <c r="C11" s="77">
        <f>'Прил.5 Расчет СМР и ОБ'!J14</f>
        <v>1465146.82</v>
      </c>
      <c r="D11" s="78">
        <f>C11/C24</f>
        <v>0.13748058771809027</v>
      </c>
      <c r="E11" s="78">
        <f>C11/C40</f>
        <v>0.12294686337060062</v>
      </c>
    </row>
    <row r="12" spans="1:5" ht="78.75" x14ac:dyDescent="0.25">
      <c r="B12" s="76" t="s">
        <v>488</v>
      </c>
      <c r="C12" s="77">
        <f>'Прил.5 Расчет СМР и ОБ'!J28</f>
        <v>297682.08</v>
      </c>
      <c r="D12" s="78">
        <f>C12/C24</f>
        <v>2.7932700499970074E-2</v>
      </c>
      <c r="E12" s="78">
        <f>C12/C40</f>
        <v>2.4979802377509307E-2</v>
      </c>
    </row>
    <row r="13" spans="1:5" ht="63" x14ac:dyDescent="0.25">
      <c r="B13" s="76" t="s">
        <v>489</v>
      </c>
      <c r="C13" s="77">
        <f>'Прил.5 Расчет СМР и ОБ'!J58</f>
        <v>46268.589999999989</v>
      </c>
      <c r="D13" s="78">
        <f>C13/C24</f>
        <v>4.3415669059619242E-3</v>
      </c>
      <c r="E13" s="78">
        <f>C13/C40</f>
        <v>3.8825992968270144E-3</v>
      </c>
    </row>
    <row r="14" spans="1:5" ht="94.5" x14ac:dyDescent="0.25">
      <c r="B14" s="76" t="s">
        <v>490</v>
      </c>
      <c r="C14" s="77">
        <f>C13+C12</f>
        <v>343950.67</v>
      </c>
      <c r="D14" s="78">
        <f>C14/C24</f>
        <v>3.2274267405931992E-2</v>
      </c>
      <c r="E14" s="78">
        <f>C14/C40</f>
        <v>2.8862401674336322E-2</v>
      </c>
    </row>
    <row r="15" spans="1:5" ht="94.5" x14ac:dyDescent="0.25">
      <c r="B15" s="76" t="s">
        <v>491</v>
      </c>
      <c r="C15" s="77">
        <f>'Прил.5 Расчет СМР и ОБ'!J16</f>
        <v>126710.03</v>
      </c>
      <c r="D15" s="78">
        <f>C15/C24</f>
        <v>1.1889709042385833E-2</v>
      </c>
      <c r="E15" s="78">
        <f>C15/C40</f>
        <v>1.063279156289245E-2</v>
      </c>
    </row>
    <row r="16" spans="1:5" ht="63" x14ac:dyDescent="0.25">
      <c r="B16" s="76" t="s">
        <v>492</v>
      </c>
      <c r="C16" s="77">
        <f>'Прил.5 Расчет СМР и ОБ'!J81</f>
        <v>5477767.4000000013</v>
      </c>
      <c r="D16" s="78">
        <f>C16/C24</f>
        <v>0.51400082998848906</v>
      </c>
      <c r="E16" s="78">
        <f>C16/C40</f>
        <v>0.45966336677694208</v>
      </c>
    </row>
    <row r="17" spans="2:5" ht="47.25" x14ac:dyDescent="0.25">
      <c r="B17" s="76" t="s">
        <v>493</v>
      </c>
      <c r="C17" s="77">
        <f>'Прил.5 Расчет СМР и ОБ'!J204</f>
        <v>862282.23999999987</v>
      </c>
      <c r="D17" s="78">
        <f>C17/C24</f>
        <v>8.0911392302698601E-2</v>
      </c>
      <c r="E17" s="78">
        <f>C17/C40</f>
        <v>7.2357865642554128E-2</v>
      </c>
    </row>
    <row r="18" spans="2:5" ht="47.25" x14ac:dyDescent="0.25">
      <c r="B18" s="76" t="s">
        <v>494</v>
      </c>
      <c r="C18" s="77">
        <f>C17+C16</f>
        <v>6340049.6400000015</v>
      </c>
      <c r="D18" s="78">
        <f>C18/C24</f>
        <v>0.59491222229118768</v>
      </c>
      <c r="E18" s="78">
        <f>C18/C40</f>
        <v>0.53202123241949617</v>
      </c>
    </row>
    <row r="19" spans="2:5" ht="15.75" x14ac:dyDescent="0.25">
      <c r="B19" s="76" t="s">
        <v>495</v>
      </c>
      <c r="C19" s="77">
        <f>C18+C14+C11</f>
        <v>8149147.1300000018</v>
      </c>
      <c r="D19" s="78">
        <f>C19/C24</f>
        <v>0.76466707741520989</v>
      </c>
      <c r="E19" s="79">
        <f>C19/C40</f>
        <v>0.68383049746443314</v>
      </c>
    </row>
    <row r="20" spans="2:5" ht="63" x14ac:dyDescent="0.25">
      <c r="B20" s="76" t="s">
        <v>496</v>
      </c>
      <c r="C20" s="77">
        <v>920356.92825305997</v>
      </c>
      <c r="D20" s="78">
        <f>C20/C24</f>
        <v>8.6360772640278402E-2</v>
      </c>
      <c r="E20" s="78">
        <f>C20/C40</f>
        <v>7.7231166164026241E-2</v>
      </c>
    </row>
    <row r="21" spans="2:5" ht="63" x14ac:dyDescent="0.25">
      <c r="B21" s="76" t="s">
        <v>497</v>
      </c>
      <c r="C21" s="80">
        <f>C20/(C11+C15)</f>
        <v>0.57816563609539384</v>
      </c>
      <c r="D21" s="78"/>
      <c r="E21" s="79"/>
    </row>
    <row r="22" spans="2:5" ht="63" x14ac:dyDescent="0.25">
      <c r="B22" s="76" t="s">
        <v>498</v>
      </c>
      <c r="C22" s="77">
        <v>1587613.7524763001</v>
      </c>
      <c r="D22" s="78">
        <f>C22/C24</f>
        <v>0.14897214994451163</v>
      </c>
      <c r="E22" s="78">
        <f>C22/C40</f>
        <v>0.13322359810397036</v>
      </c>
    </row>
    <row r="23" spans="2:5" ht="63" x14ac:dyDescent="0.25">
      <c r="B23" s="76" t="s">
        <v>499</v>
      </c>
      <c r="C23" s="80">
        <f>C22/(C11+C15)</f>
        <v>0.99733449805885499</v>
      </c>
      <c r="D23" s="78"/>
      <c r="E23" s="79"/>
    </row>
    <row r="24" spans="2:5" ht="63" x14ac:dyDescent="0.25">
      <c r="B24" s="76" t="s">
        <v>500</v>
      </c>
      <c r="C24" s="77">
        <f>C19+C20+C22</f>
        <v>10657117.810729362</v>
      </c>
      <c r="D24" s="78">
        <f>C24/C24</f>
        <v>1</v>
      </c>
      <c r="E24" s="78">
        <f>C24/C40</f>
        <v>0.89428526173242984</v>
      </c>
    </row>
    <row r="25" spans="2:5" ht="110.25" x14ac:dyDescent="0.25">
      <c r="B25" s="76" t="s">
        <v>501</v>
      </c>
      <c r="C25" s="77">
        <f>'Прил.5 Расчет СМР и ОБ'!J65</f>
        <v>0</v>
      </c>
      <c r="D25" s="78"/>
      <c r="E25" s="78">
        <f>C25/C40</f>
        <v>0</v>
      </c>
    </row>
    <row r="26" spans="2:5" ht="110.25" x14ac:dyDescent="0.25">
      <c r="B26" s="76" t="s">
        <v>502</v>
      </c>
      <c r="C26" s="77">
        <f>C25</f>
        <v>0</v>
      </c>
      <c r="D26" s="78"/>
      <c r="E26" s="78">
        <f>C26/C40</f>
        <v>0</v>
      </c>
    </row>
    <row r="27" spans="2:5" ht="78.75" x14ac:dyDescent="0.25">
      <c r="B27" s="76" t="s">
        <v>503</v>
      </c>
      <c r="C27" s="81">
        <f>C24+C25</f>
        <v>10657117.810729362</v>
      </c>
      <c r="D27" s="78"/>
      <c r="E27" s="78">
        <f>C27/C40</f>
        <v>0.89428526173242984</v>
      </c>
    </row>
    <row r="28" spans="2:5" ht="141.75" x14ac:dyDescent="0.25">
      <c r="B28" s="76" t="s">
        <v>504</v>
      </c>
      <c r="C28" s="76"/>
      <c r="D28" s="79"/>
      <c r="E28" s="79"/>
    </row>
    <row r="29" spans="2:5" ht="110.25" x14ac:dyDescent="0.25">
      <c r="B29" s="76" t="s">
        <v>505</v>
      </c>
      <c r="C29" s="81">
        <f>ROUND(C24*0.039,2)</f>
        <v>415627.59</v>
      </c>
      <c r="D29" s="79"/>
      <c r="E29" s="78">
        <f>C29/C40</f>
        <v>3.4877124820010881E-2</v>
      </c>
    </row>
    <row r="30" spans="2:5" ht="236.25" x14ac:dyDescent="0.25">
      <c r="B30" s="76" t="s">
        <v>506</v>
      </c>
      <c r="C30" s="81">
        <f>ROUND((C24+C29)*0.021,2)</f>
        <v>232527.65</v>
      </c>
      <c r="D30" s="79"/>
      <c r="E30" s="78">
        <f>C30/C40</f>
        <v>1.9512409831007133E-2</v>
      </c>
    </row>
    <row r="31" spans="2:5" ht="63" x14ac:dyDescent="0.25">
      <c r="B31" s="76" t="s">
        <v>507</v>
      </c>
      <c r="C31" s="81">
        <f>ROUND(C25*80%*7%,2)</f>
        <v>0</v>
      </c>
      <c r="D31" s="79"/>
      <c r="E31" s="78">
        <f>C31/C40</f>
        <v>0</v>
      </c>
    </row>
    <row r="32" spans="2:5" ht="157.5" x14ac:dyDescent="0.25">
      <c r="B32" s="76" t="s">
        <v>508</v>
      </c>
      <c r="C32" s="81">
        <v>0</v>
      </c>
      <c r="D32" s="79"/>
      <c r="E32" s="78">
        <f>C32/C40</f>
        <v>0</v>
      </c>
    </row>
    <row r="33" spans="2:11" ht="173.25" x14ac:dyDescent="0.25">
      <c r="B33" s="76" t="s">
        <v>509</v>
      </c>
      <c r="C33" s="81">
        <v>0</v>
      </c>
      <c r="D33" s="79"/>
      <c r="E33" s="78">
        <f>C33/C40</f>
        <v>0</v>
      </c>
    </row>
    <row r="34" spans="2:11" ht="283.5" x14ac:dyDescent="0.25">
      <c r="B34" s="76" t="s">
        <v>510</v>
      </c>
      <c r="C34" s="81">
        <v>0</v>
      </c>
      <c r="D34" s="79"/>
      <c r="E34" s="78">
        <f>C34/C40</f>
        <v>0</v>
      </c>
    </row>
    <row r="35" spans="2:11" ht="409.5" x14ac:dyDescent="0.25">
      <c r="B35" s="76" t="s">
        <v>511</v>
      </c>
      <c r="C35" s="81">
        <v>0</v>
      </c>
      <c r="D35" s="79"/>
      <c r="E35" s="78">
        <f>C35/C40</f>
        <v>0</v>
      </c>
    </row>
    <row r="36" spans="2:11" ht="157.5" x14ac:dyDescent="0.25">
      <c r="B36" s="82" t="s">
        <v>512</v>
      </c>
      <c r="C36" s="83">
        <f>ROUND((C27+C29+C31+C30)*0.0214,2)</f>
        <v>241932.84</v>
      </c>
      <c r="D36" s="84"/>
      <c r="E36" s="85">
        <f>C36/C40</f>
        <v>2.0301640366896048E-2</v>
      </c>
      <c r="K36" s="86"/>
    </row>
    <row r="37" spans="2:11" ht="15.75" x14ac:dyDescent="0.25">
      <c r="B37" s="87" t="s">
        <v>513</v>
      </c>
      <c r="C37" s="87">
        <f>ROUND((C27+C29+C30+C31)*0.002,2)</f>
        <v>22610.55</v>
      </c>
      <c r="D37" s="88"/>
      <c r="E37" s="88">
        <f>C37/C40</f>
        <v>1.8973499199105067E-3</v>
      </c>
    </row>
    <row r="38" spans="2:11" ht="189" x14ac:dyDescent="0.25">
      <c r="B38" s="89" t="s">
        <v>514</v>
      </c>
      <c r="C38" s="90">
        <f>C27+C29+C30+C31+C36+C37</f>
        <v>11569816.440729363</v>
      </c>
      <c r="D38" s="91"/>
      <c r="E38" s="92">
        <f>C38/C40</f>
        <v>0.97087378667025448</v>
      </c>
    </row>
    <row r="39" spans="2:11" ht="63" x14ac:dyDescent="0.25">
      <c r="B39" s="76" t="s">
        <v>515</v>
      </c>
      <c r="C39" s="77">
        <f>ROUND(C38*0.03,2)</f>
        <v>347094.49</v>
      </c>
      <c r="D39" s="79"/>
      <c r="E39" s="78">
        <f>C39/C40</f>
        <v>2.9126213329745548E-2</v>
      </c>
    </row>
    <row r="40" spans="2:11" ht="15.75" x14ac:dyDescent="0.25">
      <c r="B40" s="76" t="s">
        <v>516</v>
      </c>
      <c r="C40" s="77">
        <f>C39+C38</f>
        <v>11916910.930729363</v>
      </c>
      <c r="D40" s="79"/>
      <c r="E40" s="78">
        <f>C40/C40</f>
        <v>1</v>
      </c>
    </row>
    <row r="41" spans="2:11" ht="78.75" x14ac:dyDescent="0.25">
      <c r="B41" s="76" t="s">
        <v>517</v>
      </c>
      <c r="C41" s="77">
        <f>C40/'Прил.5 Расчет СМР и ОБ'!E211</f>
        <v>106306.07431515935</v>
      </c>
      <c r="D41" s="79"/>
      <c r="E41" s="79"/>
    </row>
    <row r="42" spans="2:11" ht="15.75" x14ac:dyDescent="0.25">
      <c r="B42" s="93"/>
    </row>
    <row r="43" spans="2:11" ht="15.75" x14ac:dyDescent="0.25">
      <c r="B43" s="93" t="s">
        <v>518</v>
      </c>
    </row>
    <row r="44" spans="2:11" ht="15.75" x14ac:dyDescent="0.25">
      <c r="B44" s="93" t="s">
        <v>519</v>
      </c>
    </row>
    <row r="45" spans="2:11" ht="15.75" x14ac:dyDescent="0.25">
      <c r="B45" s="93"/>
    </row>
    <row r="46" spans="2:11" ht="15.75" x14ac:dyDescent="0.25">
      <c r="B46" s="137" t="s">
        <v>628</v>
      </c>
    </row>
    <row r="47" spans="2:11" ht="15.75" x14ac:dyDescent="0.25">
      <c r="B47" s="94" t="s">
        <v>520</v>
      </c>
      <c r="C47" s="9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8"/>
  <sheetViews>
    <sheetView tabSelected="1" topLeftCell="A60" workbookViewId="0">
      <selection activeCell="C77" sqref="C77"/>
    </sheetView>
  </sheetViews>
  <sheetFormatPr defaultRowHeight="15" x14ac:dyDescent="0.25"/>
  <cols>
    <col min="3" max="3" width="67.140625" customWidth="1"/>
  </cols>
  <sheetData>
    <row r="1" spans="1:11" x14ac:dyDescent="0.25">
      <c r="A1" s="26"/>
    </row>
    <row r="2" spans="1:11" ht="15.75" x14ac:dyDescent="0.25">
      <c r="A2" s="27"/>
      <c r="B2" s="27"/>
      <c r="C2" s="27"/>
      <c r="D2" s="27"/>
      <c r="E2" s="27"/>
      <c r="F2" s="27"/>
      <c r="G2" s="27"/>
      <c r="H2" s="179" t="s">
        <v>521</v>
      </c>
      <c r="I2" s="179"/>
      <c r="J2" s="179"/>
    </row>
    <row r="3" spans="1:11" ht="15.75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11" ht="15.75" x14ac:dyDescent="0.25">
      <c r="A4" s="156" t="s">
        <v>522</v>
      </c>
      <c r="B4" s="156"/>
      <c r="C4" s="156"/>
      <c r="D4" s="156"/>
      <c r="E4" s="156"/>
      <c r="F4" s="156"/>
      <c r="G4" s="156"/>
      <c r="H4" s="156"/>
      <c r="I4" s="28"/>
      <c r="J4" s="28"/>
    </row>
    <row r="5" spans="1:11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</row>
    <row r="6" spans="1:11" ht="126" x14ac:dyDescent="0.25">
      <c r="A6" s="180" t="s">
        <v>523</v>
      </c>
      <c r="B6" s="181"/>
      <c r="C6" s="181"/>
      <c r="D6" s="180" t="s">
        <v>524</v>
      </c>
      <c r="E6" s="182"/>
      <c r="F6" s="182"/>
      <c r="G6" s="182"/>
      <c r="H6" s="182"/>
      <c r="I6" s="182"/>
      <c r="J6" s="182"/>
    </row>
    <row r="7" spans="1:11" ht="78.75" x14ac:dyDescent="0.25">
      <c r="A7" s="180" t="s">
        <v>4</v>
      </c>
      <c r="B7" s="181"/>
      <c r="C7" s="181"/>
      <c r="D7" s="29"/>
      <c r="E7" s="29"/>
      <c r="F7" s="29"/>
      <c r="G7" s="29"/>
      <c r="H7" s="29"/>
      <c r="I7" s="29"/>
      <c r="J7" s="29"/>
    </row>
    <row r="8" spans="1:11" ht="15.75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1" ht="126" x14ac:dyDescent="0.25">
      <c r="A9" s="183" t="s">
        <v>525</v>
      </c>
      <c r="B9" s="173" t="s">
        <v>66</v>
      </c>
      <c r="C9" s="173" t="s">
        <v>483</v>
      </c>
      <c r="D9" s="173" t="s">
        <v>68</v>
      </c>
      <c r="E9" s="173" t="s">
        <v>526</v>
      </c>
      <c r="F9" s="173" t="s">
        <v>70</v>
      </c>
      <c r="G9" s="173"/>
      <c r="H9" s="173" t="s">
        <v>527</v>
      </c>
      <c r="I9" s="173" t="s">
        <v>528</v>
      </c>
      <c r="J9" s="173"/>
      <c r="K9" s="30"/>
    </row>
    <row r="10" spans="1:11" ht="31.5" x14ac:dyDescent="0.25">
      <c r="A10" s="183"/>
      <c r="B10" s="173"/>
      <c r="C10" s="173"/>
      <c r="D10" s="173"/>
      <c r="E10" s="173"/>
      <c r="F10" s="31" t="s">
        <v>529</v>
      </c>
      <c r="G10" s="31" t="s">
        <v>72</v>
      </c>
      <c r="H10" s="173"/>
      <c r="I10" s="31" t="s">
        <v>529</v>
      </c>
      <c r="J10" s="31" t="s">
        <v>72</v>
      </c>
    </row>
    <row r="11" spans="1:11" ht="15.75" x14ac:dyDescent="0.25">
      <c r="A11" s="32">
        <v>1</v>
      </c>
      <c r="B11" s="31">
        <v>2</v>
      </c>
      <c r="C11" s="31">
        <v>3</v>
      </c>
      <c r="D11" s="31">
        <v>4</v>
      </c>
      <c r="E11" s="31">
        <v>5</v>
      </c>
      <c r="F11" s="31">
        <v>6</v>
      </c>
      <c r="G11" s="31">
        <v>7</v>
      </c>
      <c r="H11" s="31">
        <v>8</v>
      </c>
      <c r="I11" s="31">
        <v>9</v>
      </c>
      <c r="J11" s="31">
        <v>10</v>
      </c>
    </row>
    <row r="12" spans="1:11" ht="15.75" x14ac:dyDescent="0.25">
      <c r="A12" s="33"/>
      <c r="B12" s="176" t="s">
        <v>530</v>
      </c>
      <c r="C12" s="184"/>
      <c r="D12" s="177"/>
      <c r="E12" s="177"/>
      <c r="F12" s="177"/>
      <c r="G12" s="177"/>
      <c r="H12" s="177"/>
      <c r="I12" s="34"/>
      <c r="J12" s="34"/>
    </row>
    <row r="13" spans="1:11" ht="15.75" x14ac:dyDescent="0.25">
      <c r="A13" s="35">
        <v>1</v>
      </c>
      <c r="B13" s="35" t="s">
        <v>90</v>
      </c>
      <c r="C13" s="36" t="s">
        <v>531</v>
      </c>
      <c r="D13" s="35" t="s">
        <v>77</v>
      </c>
      <c r="E13" s="37">
        <v>3497.9195148842</v>
      </c>
      <c r="F13" s="38">
        <v>9.07</v>
      </c>
      <c r="G13" s="38">
        <f>ROUND(E13*F13,2)</f>
        <v>31726.13</v>
      </c>
      <c r="H13" s="39">
        <f>G13/G14</f>
        <v>1</v>
      </c>
      <c r="I13" s="38">
        <f>ФОТр.тек.!E13</f>
        <v>418.86235953926001</v>
      </c>
      <c r="J13" s="38">
        <f>ROUND(E13*I13,2)</f>
        <v>1465146.82</v>
      </c>
    </row>
    <row r="14" spans="1:11" ht="15.75" x14ac:dyDescent="0.25">
      <c r="A14" s="35"/>
      <c r="B14" s="35"/>
      <c r="C14" s="36" t="s">
        <v>532</v>
      </c>
      <c r="D14" s="35" t="s">
        <v>77</v>
      </c>
      <c r="E14" s="37">
        <f>SUM(E13:E13)</f>
        <v>3497.9195148842</v>
      </c>
      <c r="F14" s="38"/>
      <c r="G14" s="38">
        <f>SUM(G13:G13)</f>
        <v>31726.13</v>
      </c>
      <c r="H14" s="39">
        <v>1</v>
      </c>
      <c r="I14" s="38"/>
      <c r="J14" s="38">
        <f>SUM(J13:J13)</f>
        <v>1465146.82</v>
      </c>
    </row>
    <row r="15" spans="1:11" ht="15.75" x14ac:dyDescent="0.25">
      <c r="A15" s="35"/>
      <c r="B15" s="169" t="s">
        <v>124</v>
      </c>
      <c r="C15" s="170"/>
      <c r="D15" s="169"/>
      <c r="E15" s="169"/>
      <c r="F15" s="174"/>
      <c r="G15" s="174"/>
      <c r="H15" s="169"/>
      <c r="I15" s="38"/>
      <c r="J15" s="38"/>
    </row>
    <row r="16" spans="1:11" ht="15.75" x14ac:dyDescent="0.25">
      <c r="A16" s="35">
        <v>2</v>
      </c>
      <c r="B16" s="35">
        <v>2</v>
      </c>
      <c r="C16" s="36" t="s">
        <v>124</v>
      </c>
      <c r="D16" s="35" t="s">
        <v>77</v>
      </c>
      <c r="E16" s="37">
        <v>216.89867000000001</v>
      </c>
      <c r="F16" s="38">
        <v>13.19</v>
      </c>
      <c r="G16" s="38">
        <f>ROUND(E16*F16,2)</f>
        <v>2860.89</v>
      </c>
      <c r="H16" s="39">
        <v>1</v>
      </c>
      <c r="I16" s="38">
        <f>ROUND(F16*Прил.10!$D$10,2)</f>
        <v>584.19000000000005</v>
      </c>
      <c r="J16" s="38">
        <f>ROUND(E16*I16,2)</f>
        <v>126710.03</v>
      </c>
    </row>
    <row r="17" spans="1:10" ht="15.75" x14ac:dyDescent="0.25">
      <c r="A17" s="35"/>
      <c r="B17" s="168" t="s">
        <v>125</v>
      </c>
      <c r="C17" s="170"/>
      <c r="D17" s="169"/>
      <c r="E17" s="169"/>
      <c r="F17" s="174"/>
      <c r="G17" s="174"/>
      <c r="H17" s="169"/>
      <c r="I17" s="38"/>
      <c r="J17" s="38"/>
    </row>
    <row r="18" spans="1:10" ht="15.75" x14ac:dyDescent="0.25">
      <c r="A18" s="35"/>
      <c r="B18" s="169" t="s">
        <v>533</v>
      </c>
      <c r="C18" s="170"/>
      <c r="D18" s="169"/>
      <c r="E18" s="169"/>
      <c r="F18" s="174"/>
      <c r="G18" s="174"/>
      <c r="H18" s="169"/>
      <c r="I18" s="38"/>
      <c r="J18" s="38"/>
    </row>
    <row r="19" spans="1:10" ht="31.5" x14ac:dyDescent="0.25">
      <c r="A19" s="35">
        <v>3</v>
      </c>
      <c r="B19" s="40" t="s">
        <v>126</v>
      </c>
      <c r="C19" s="41" t="s">
        <v>127</v>
      </c>
      <c r="D19" s="42" t="s">
        <v>128</v>
      </c>
      <c r="E19" s="43">
        <v>53.976460000000003</v>
      </c>
      <c r="F19" s="44">
        <v>133.97</v>
      </c>
      <c r="G19" s="44">
        <f t="shared" ref="G19:G27" si="0">ROUND(E19*F19,2)</f>
        <v>7231.23</v>
      </c>
      <c r="H19" s="39">
        <f>G19/G59</f>
        <v>0.28319483427695974</v>
      </c>
      <c r="I19" s="38">
        <f>ROUND(F19*Прил.10!$D$11,2)</f>
        <v>1804.58</v>
      </c>
      <c r="J19" s="38">
        <f t="shared" ref="J19:J27" si="1">ROUND(E19*I19,2)</f>
        <v>97404.84</v>
      </c>
    </row>
    <row r="20" spans="1:10" ht="31.5" x14ac:dyDescent="0.25">
      <c r="A20" s="35">
        <v>4</v>
      </c>
      <c r="B20" s="40" t="s">
        <v>129</v>
      </c>
      <c r="C20" s="41" t="s">
        <v>130</v>
      </c>
      <c r="D20" s="42" t="s">
        <v>128</v>
      </c>
      <c r="E20" s="43">
        <v>81.112989999999996</v>
      </c>
      <c r="F20" s="44">
        <v>86.4</v>
      </c>
      <c r="G20" s="44">
        <f t="shared" si="0"/>
        <v>7008.16</v>
      </c>
      <c r="H20" s="39">
        <f>G20/G59</f>
        <v>0.27445880020223645</v>
      </c>
      <c r="I20" s="38">
        <f>ROUND(F20*Прил.10!$D$11,2)</f>
        <v>1163.81</v>
      </c>
      <c r="J20" s="38">
        <f t="shared" si="1"/>
        <v>94400.11</v>
      </c>
    </row>
    <row r="21" spans="1:10" ht="31.5" x14ac:dyDescent="0.25">
      <c r="A21" s="35">
        <v>5</v>
      </c>
      <c r="B21" s="40" t="s">
        <v>131</v>
      </c>
      <c r="C21" s="41" t="s">
        <v>132</v>
      </c>
      <c r="D21" s="42" t="s">
        <v>128</v>
      </c>
      <c r="E21" s="43">
        <v>182.33770000000001</v>
      </c>
      <c r="F21" s="44">
        <v>8.1</v>
      </c>
      <c r="G21" s="44">
        <f t="shared" si="0"/>
        <v>1476.94</v>
      </c>
      <c r="H21" s="39">
        <f>G21/G59</f>
        <v>5.7841028225766984E-2</v>
      </c>
      <c r="I21" s="38">
        <f>ROUND(F21*Прил.10!$D$11,2)</f>
        <v>109.11</v>
      </c>
      <c r="J21" s="38">
        <f t="shared" si="1"/>
        <v>19894.87</v>
      </c>
    </row>
    <row r="22" spans="1:10" ht="31.5" x14ac:dyDescent="0.25">
      <c r="A22" s="35">
        <v>6</v>
      </c>
      <c r="B22" s="40" t="s">
        <v>133</v>
      </c>
      <c r="C22" s="41" t="s">
        <v>134</v>
      </c>
      <c r="D22" s="42" t="s">
        <v>128</v>
      </c>
      <c r="E22" s="43">
        <v>48.178199999999997</v>
      </c>
      <c r="F22" s="44">
        <v>30</v>
      </c>
      <c r="G22" s="44">
        <f t="shared" si="0"/>
        <v>1445.35</v>
      </c>
      <c r="H22" s="39">
        <f>G22/G59</f>
        <v>5.6603877033672527E-2</v>
      </c>
      <c r="I22" s="38">
        <f>ROUND(F22*Прил.10!$D$11,2)</f>
        <v>404.1</v>
      </c>
      <c r="J22" s="38">
        <f t="shared" si="1"/>
        <v>19468.810000000001</v>
      </c>
    </row>
    <row r="23" spans="1:10" ht="31.5" x14ac:dyDescent="0.25">
      <c r="A23" s="35">
        <v>7</v>
      </c>
      <c r="B23" s="40" t="s">
        <v>135</v>
      </c>
      <c r="C23" s="41" t="s">
        <v>136</v>
      </c>
      <c r="D23" s="42" t="s">
        <v>128</v>
      </c>
      <c r="E23" s="43">
        <v>14.1151</v>
      </c>
      <c r="F23" s="44">
        <v>100</v>
      </c>
      <c r="G23" s="44">
        <f t="shared" si="0"/>
        <v>1411.51</v>
      </c>
      <c r="H23" s="39">
        <f>G23/G59</f>
        <v>5.5278609659804967E-2</v>
      </c>
      <c r="I23" s="38">
        <f>ROUND(F23*Прил.10!$D$11,2)</f>
        <v>1347</v>
      </c>
      <c r="J23" s="38">
        <f t="shared" si="1"/>
        <v>19013.04</v>
      </c>
    </row>
    <row r="24" spans="1:10" ht="31.5" x14ac:dyDescent="0.25">
      <c r="A24" s="35">
        <v>8</v>
      </c>
      <c r="B24" s="40" t="s">
        <v>137</v>
      </c>
      <c r="C24" s="41" t="s">
        <v>138</v>
      </c>
      <c r="D24" s="42" t="s">
        <v>128</v>
      </c>
      <c r="E24" s="43">
        <v>16.345949999999998</v>
      </c>
      <c r="F24" s="44">
        <v>65.709999999999994</v>
      </c>
      <c r="G24" s="44">
        <f t="shared" si="0"/>
        <v>1074.0899999999999</v>
      </c>
      <c r="H24" s="39">
        <f>G24/G59</f>
        <v>4.2064315413634978E-2</v>
      </c>
      <c r="I24" s="38">
        <f>ROUND(F24*Прил.10!$D$11,2)</f>
        <v>885.11</v>
      </c>
      <c r="J24" s="38">
        <f t="shared" si="1"/>
        <v>14467.96</v>
      </c>
    </row>
    <row r="25" spans="1:10" ht="31.5" x14ac:dyDescent="0.25">
      <c r="A25" s="35">
        <v>9</v>
      </c>
      <c r="B25" s="40" t="s">
        <v>139</v>
      </c>
      <c r="C25" s="41" t="s">
        <v>140</v>
      </c>
      <c r="D25" s="42" t="s">
        <v>128</v>
      </c>
      <c r="E25" s="43">
        <v>75.020759999999996</v>
      </c>
      <c r="F25" s="44">
        <v>12.31</v>
      </c>
      <c r="G25" s="44">
        <f t="shared" si="0"/>
        <v>923.51</v>
      </c>
      <c r="H25" s="39">
        <f>G25/G59</f>
        <v>3.6167188901903978E-2</v>
      </c>
      <c r="I25" s="38">
        <f>ROUND(F25*Прил.10!$D$11,2)</f>
        <v>165.82</v>
      </c>
      <c r="J25" s="38">
        <f t="shared" si="1"/>
        <v>12439.94</v>
      </c>
    </row>
    <row r="26" spans="1:10" ht="31.5" x14ac:dyDescent="0.25">
      <c r="A26" s="35">
        <v>10</v>
      </c>
      <c r="B26" s="40" t="s">
        <v>141</v>
      </c>
      <c r="C26" s="41" t="s">
        <v>142</v>
      </c>
      <c r="D26" s="42" t="s">
        <v>128</v>
      </c>
      <c r="E26" s="43">
        <v>8.7731399999999997</v>
      </c>
      <c r="F26" s="44">
        <v>90</v>
      </c>
      <c r="G26" s="44">
        <f t="shared" si="0"/>
        <v>789.58</v>
      </c>
      <c r="H26" s="39">
        <f>G26/G59</f>
        <v>3.0922122135293981E-2</v>
      </c>
      <c r="I26" s="38">
        <f>ROUND(F26*Прил.10!$D$11,2)</f>
        <v>1212.3</v>
      </c>
      <c r="J26" s="38">
        <f t="shared" si="1"/>
        <v>10635.68</v>
      </c>
    </row>
    <row r="27" spans="1:10" ht="31.5" x14ac:dyDescent="0.25">
      <c r="A27" s="35">
        <v>11</v>
      </c>
      <c r="B27" s="40" t="s">
        <v>143</v>
      </c>
      <c r="C27" s="41" t="s">
        <v>144</v>
      </c>
      <c r="D27" s="42" t="s">
        <v>128</v>
      </c>
      <c r="E27" s="43">
        <v>6.1578200000000001</v>
      </c>
      <c r="F27" s="44">
        <v>120.04</v>
      </c>
      <c r="G27" s="44">
        <f t="shared" si="0"/>
        <v>739.18</v>
      </c>
      <c r="H27" s="39">
        <f>G27/G59</f>
        <v>2.8948319663576336E-2</v>
      </c>
      <c r="I27" s="38">
        <f>ROUND(F27*Прил.10!$D$11,2)</f>
        <v>1616.94</v>
      </c>
      <c r="J27" s="38">
        <f t="shared" si="1"/>
        <v>9956.83</v>
      </c>
    </row>
    <row r="28" spans="1:10" ht="110.25" x14ac:dyDescent="0.25">
      <c r="A28" s="35"/>
      <c r="B28" s="175" t="s">
        <v>534</v>
      </c>
      <c r="C28" s="169"/>
      <c r="D28" s="169"/>
      <c r="E28" s="169"/>
      <c r="F28" s="174"/>
      <c r="G28" s="44">
        <f>SUM(G19:G27)</f>
        <v>22099.55</v>
      </c>
      <c r="H28" s="39">
        <f>SUM(H19:H27)</f>
        <v>0.86547909551284996</v>
      </c>
      <c r="I28" s="38"/>
      <c r="J28" s="38">
        <f>SUM(J19:J27)</f>
        <v>297682.08</v>
      </c>
    </row>
    <row r="29" spans="1:10" ht="31.5" x14ac:dyDescent="0.25">
      <c r="A29" s="35">
        <v>12</v>
      </c>
      <c r="B29" s="40" t="s">
        <v>145</v>
      </c>
      <c r="C29" s="41" t="s">
        <v>146</v>
      </c>
      <c r="D29" s="42" t="s">
        <v>128</v>
      </c>
      <c r="E29" s="43">
        <v>5.59788</v>
      </c>
      <c r="F29" s="44">
        <v>115.4</v>
      </c>
      <c r="G29" s="44">
        <f t="shared" ref="G29:G57" si="2">ROUND(E29*F29,2)</f>
        <v>646</v>
      </c>
      <c r="H29" s="39">
        <f>G29/G59</f>
        <v>2.5299134855745982E-2</v>
      </c>
      <c r="I29" s="38">
        <f>ROUND(F29*Прил.10!$D$11,2)</f>
        <v>1554.44</v>
      </c>
      <c r="J29" s="38">
        <f t="shared" ref="J29:J57" si="3">ROUND(E29*I29,2)</f>
        <v>8701.57</v>
      </c>
    </row>
    <row r="30" spans="1:10" ht="31.5" x14ac:dyDescent="0.25">
      <c r="A30" s="35">
        <v>13</v>
      </c>
      <c r="B30" s="40" t="s">
        <v>147</v>
      </c>
      <c r="C30" s="41" t="s">
        <v>148</v>
      </c>
      <c r="D30" s="42" t="s">
        <v>128</v>
      </c>
      <c r="E30" s="43">
        <v>1.8238000000000001</v>
      </c>
      <c r="F30" s="44">
        <v>290.01</v>
      </c>
      <c r="G30" s="44">
        <f t="shared" si="2"/>
        <v>528.91999999999996</v>
      </c>
      <c r="H30" s="39">
        <f>G30/G59</f>
        <v>2.0713960383747929E-2</v>
      </c>
      <c r="I30" s="38">
        <f>ROUND(F30*Прил.10!$D$11,2)</f>
        <v>3906.43</v>
      </c>
      <c r="J30" s="38">
        <f t="shared" si="3"/>
        <v>7124.55</v>
      </c>
    </row>
    <row r="31" spans="1:10" ht="31.5" x14ac:dyDescent="0.25">
      <c r="A31" s="35">
        <v>14</v>
      </c>
      <c r="B31" s="40" t="s">
        <v>149</v>
      </c>
      <c r="C31" s="41" t="s">
        <v>150</v>
      </c>
      <c r="D31" s="42" t="s">
        <v>128</v>
      </c>
      <c r="E31" s="43">
        <v>4.9504000000000001</v>
      </c>
      <c r="F31" s="44">
        <v>79.069999999999993</v>
      </c>
      <c r="G31" s="44">
        <f t="shared" si="2"/>
        <v>391.43</v>
      </c>
      <c r="H31" s="39">
        <f>G31/G59</f>
        <v>1.5329474236199148E-2</v>
      </c>
      <c r="I31" s="38">
        <f>ROUND(F31*Прил.10!$D$11,2)</f>
        <v>1065.07</v>
      </c>
      <c r="J31" s="38">
        <f t="shared" si="3"/>
        <v>5272.52</v>
      </c>
    </row>
    <row r="32" spans="1:10" ht="31.5" x14ac:dyDescent="0.25">
      <c r="A32" s="35">
        <v>15</v>
      </c>
      <c r="B32" s="40" t="s">
        <v>151</v>
      </c>
      <c r="C32" s="41" t="s">
        <v>152</v>
      </c>
      <c r="D32" s="42" t="s">
        <v>128</v>
      </c>
      <c r="E32" s="43">
        <v>3.6963300000000001</v>
      </c>
      <c r="F32" s="44">
        <v>89.99</v>
      </c>
      <c r="G32" s="44">
        <f t="shared" si="2"/>
        <v>332.63</v>
      </c>
      <c r="H32" s="39">
        <f>G32/G59</f>
        <v>1.3026704685861897E-2</v>
      </c>
      <c r="I32" s="38">
        <f>ROUND(F32*Прил.10!$D$11,2)</f>
        <v>1212.17</v>
      </c>
      <c r="J32" s="38">
        <f t="shared" si="3"/>
        <v>4480.58</v>
      </c>
    </row>
    <row r="33" spans="1:10" ht="31.5" x14ac:dyDescent="0.25">
      <c r="A33" s="35">
        <v>16</v>
      </c>
      <c r="B33" s="40" t="s">
        <v>153</v>
      </c>
      <c r="C33" s="41" t="s">
        <v>154</v>
      </c>
      <c r="D33" s="42" t="s">
        <v>128</v>
      </c>
      <c r="E33" s="43">
        <v>2.5617800000000002</v>
      </c>
      <c r="F33" s="44">
        <v>96.89</v>
      </c>
      <c r="G33" s="44">
        <f t="shared" si="2"/>
        <v>248.21</v>
      </c>
      <c r="H33" s="39">
        <f>G33/G59</f>
        <v>9.7205855457348448E-3</v>
      </c>
      <c r="I33" s="38">
        <f>ROUND(F33*Прил.10!$D$11,2)</f>
        <v>1305.1099999999999</v>
      </c>
      <c r="J33" s="38">
        <f t="shared" si="3"/>
        <v>3343.4</v>
      </c>
    </row>
    <row r="34" spans="1:10" ht="31.5" x14ac:dyDescent="0.25">
      <c r="A34" s="35">
        <v>17</v>
      </c>
      <c r="B34" s="40" t="s">
        <v>155</v>
      </c>
      <c r="C34" s="41" t="s">
        <v>156</v>
      </c>
      <c r="D34" s="42" t="s">
        <v>128</v>
      </c>
      <c r="E34" s="43">
        <v>6.1048200000000001</v>
      </c>
      <c r="F34" s="44">
        <v>31.26</v>
      </c>
      <c r="G34" s="44">
        <f t="shared" si="2"/>
        <v>190.84</v>
      </c>
      <c r="H34" s="39">
        <f>G34/G59</f>
        <v>7.473818724257837E-3</v>
      </c>
      <c r="I34" s="38">
        <f>ROUND(F34*Прил.10!$D$11,2)</f>
        <v>421.07</v>
      </c>
      <c r="J34" s="38">
        <f t="shared" si="3"/>
        <v>2570.56</v>
      </c>
    </row>
    <row r="35" spans="1:10" ht="31.5" x14ac:dyDescent="0.25">
      <c r="A35" s="35">
        <v>18</v>
      </c>
      <c r="B35" s="40" t="s">
        <v>157</v>
      </c>
      <c r="C35" s="41" t="s">
        <v>158</v>
      </c>
      <c r="D35" s="42" t="s">
        <v>128</v>
      </c>
      <c r="E35" s="43">
        <v>3.5206</v>
      </c>
      <c r="F35" s="44">
        <v>53.87</v>
      </c>
      <c r="G35" s="44">
        <f t="shared" si="2"/>
        <v>189.65</v>
      </c>
      <c r="H35" s="39">
        <f>G35/G59</f>
        <v>7.4272150547867264E-3</v>
      </c>
      <c r="I35" s="38">
        <f>ROUND(F35*Прил.10!$D$11,2)</f>
        <v>725.63</v>
      </c>
      <c r="J35" s="38">
        <f t="shared" si="3"/>
        <v>2554.65</v>
      </c>
    </row>
    <row r="36" spans="1:10" ht="31.5" x14ac:dyDescent="0.25">
      <c r="A36" s="35">
        <v>19</v>
      </c>
      <c r="B36" s="40" t="s">
        <v>159</v>
      </c>
      <c r="C36" s="41" t="s">
        <v>160</v>
      </c>
      <c r="D36" s="42" t="s">
        <v>128</v>
      </c>
      <c r="E36" s="43">
        <v>6.88</v>
      </c>
      <c r="F36" s="44">
        <v>27.42</v>
      </c>
      <c r="G36" s="44">
        <f t="shared" si="2"/>
        <v>188.65</v>
      </c>
      <c r="H36" s="39">
        <f>G36/G59</f>
        <v>7.3880523073320114E-3</v>
      </c>
      <c r="I36" s="38">
        <f>ROUND(F36*Прил.10!$D$11,2)</f>
        <v>369.35</v>
      </c>
      <c r="J36" s="38">
        <f t="shared" si="3"/>
        <v>2541.13</v>
      </c>
    </row>
    <row r="37" spans="1:10" ht="31.5" x14ac:dyDescent="0.25">
      <c r="A37" s="35">
        <v>20</v>
      </c>
      <c r="B37" s="40" t="s">
        <v>161</v>
      </c>
      <c r="C37" s="41" t="s">
        <v>162</v>
      </c>
      <c r="D37" s="42" t="s">
        <v>128</v>
      </c>
      <c r="E37" s="43">
        <v>22.218309999999999</v>
      </c>
      <c r="F37" s="44">
        <v>8.1999999999999993</v>
      </c>
      <c r="G37" s="44">
        <f t="shared" si="2"/>
        <v>182.19</v>
      </c>
      <c r="H37" s="39">
        <f>G37/G59</f>
        <v>7.1350609587745514E-3</v>
      </c>
      <c r="I37" s="38">
        <f>ROUND(F37*Прил.10!$D$11,2)</f>
        <v>110.45</v>
      </c>
      <c r="J37" s="38">
        <f t="shared" si="3"/>
        <v>2454.0100000000002</v>
      </c>
    </row>
    <row r="38" spans="1:10" ht="31.5" x14ac:dyDescent="0.25">
      <c r="A38" s="35">
        <v>21</v>
      </c>
      <c r="B38" s="40" t="s">
        <v>163</v>
      </c>
      <c r="C38" s="41" t="s">
        <v>164</v>
      </c>
      <c r="D38" s="42" t="s">
        <v>128</v>
      </c>
      <c r="E38" s="43">
        <v>0.76505999999999996</v>
      </c>
      <c r="F38" s="44">
        <v>120.24</v>
      </c>
      <c r="G38" s="44">
        <f t="shared" si="2"/>
        <v>91.99</v>
      </c>
      <c r="H38" s="39">
        <f>G38/G59</f>
        <v>3.6025811383592456E-3</v>
      </c>
      <c r="I38" s="38">
        <f>ROUND(F38*Прил.10!$D$11,2)</f>
        <v>1619.63</v>
      </c>
      <c r="J38" s="38">
        <f t="shared" si="3"/>
        <v>1239.1099999999999</v>
      </c>
    </row>
    <row r="39" spans="1:10" ht="31.5" x14ac:dyDescent="0.25">
      <c r="A39" s="35">
        <v>22</v>
      </c>
      <c r="B39" s="40" t="s">
        <v>165</v>
      </c>
      <c r="C39" s="41" t="s">
        <v>166</v>
      </c>
      <c r="D39" s="42" t="s">
        <v>128</v>
      </c>
      <c r="E39" s="43">
        <v>29.578499999999998</v>
      </c>
      <c r="F39" s="44">
        <v>2.7</v>
      </c>
      <c r="G39" s="44">
        <f t="shared" si="2"/>
        <v>79.86</v>
      </c>
      <c r="H39" s="39">
        <f>G39/G59</f>
        <v>3.1275370117335509E-3</v>
      </c>
      <c r="I39" s="38">
        <f>ROUND(F39*Прил.10!$D$11,2)</f>
        <v>36.369999999999997</v>
      </c>
      <c r="J39" s="38">
        <f t="shared" si="3"/>
        <v>1075.77</v>
      </c>
    </row>
    <row r="40" spans="1:10" ht="31.5" x14ac:dyDescent="0.25">
      <c r="A40" s="35">
        <v>23</v>
      </c>
      <c r="B40" s="40" t="s">
        <v>167</v>
      </c>
      <c r="C40" s="41" t="s">
        <v>168</v>
      </c>
      <c r="D40" s="42" t="s">
        <v>128</v>
      </c>
      <c r="E40" s="43">
        <v>40.173699999999997</v>
      </c>
      <c r="F40" s="44">
        <v>1.9</v>
      </c>
      <c r="G40" s="44">
        <f t="shared" si="2"/>
        <v>76.33</v>
      </c>
      <c r="H40" s="39">
        <f>G40/G59</f>
        <v>2.9892925132184067E-3</v>
      </c>
      <c r="I40" s="38">
        <f>ROUND(F40*Прил.10!$D$11,2)</f>
        <v>25.59</v>
      </c>
      <c r="J40" s="38">
        <f t="shared" si="3"/>
        <v>1028.04</v>
      </c>
    </row>
    <row r="41" spans="1:10" ht="31.5" x14ac:dyDescent="0.25">
      <c r="A41" s="35">
        <v>24</v>
      </c>
      <c r="B41" s="40" t="s">
        <v>169</v>
      </c>
      <c r="C41" s="41" t="s">
        <v>170</v>
      </c>
      <c r="D41" s="42" t="s">
        <v>128</v>
      </c>
      <c r="E41" s="43">
        <v>0.31859999999999999</v>
      </c>
      <c r="F41" s="44">
        <v>175.56</v>
      </c>
      <c r="G41" s="44">
        <f t="shared" si="2"/>
        <v>55.93</v>
      </c>
      <c r="H41" s="39">
        <f>G41/G59</f>
        <v>2.1903724651422176E-3</v>
      </c>
      <c r="I41" s="38">
        <f>ROUND(F41*Прил.10!$D$11,2)</f>
        <v>2364.79</v>
      </c>
      <c r="J41" s="38">
        <f t="shared" si="3"/>
        <v>753.42</v>
      </c>
    </row>
    <row r="42" spans="1:10" ht="31.5" x14ac:dyDescent="0.25">
      <c r="A42" s="35">
        <v>25</v>
      </c>
      <c r="B42" s="40" t="s">
        <v>171</v>
      </c>
      <c r="C42" s="41" t="s">
        <v>172</v>
      </c>
      <c r="D42" s="42" t="s">
        <v>128</v>
      </c>
      <c r="E42" s="43">
        <v>5.9544300000000003</v>
      </c>
      <c r="F42" s="44">
        <v>6.9</v>
      </c>
      <c r="G42" s="44">
        <f t="shared" si="2"/>
        <v>41.09</v>
      </c>
      <c r="H42" s="39">
        <f>G42/G59</f>
        <v>1.6091972929142453E-3</v>
      </c>
      <c r="I42" s="38">
        <f>ROUND(F42*Прил.10!$D$11,2)</f>
        <v>92.94</v>
      </c>
      <c r="J42" s="38">
        <f t="shared" si="3"/>
        <v>553.4</v>
      </c>
    </row>
    <row r="43" spans="1:10" ht="31.5" x14ac:dyDescent="0.25">
      <c r="A43" s="35">
        <v>26</v>
      </c>
      <c r="B43" s="40" t="s">
        <v>173</v>
      </c>
      <c r="C43" s="41" t="s">
        <v>174</v>
      </c>
      <c r="D43" s="42" t="s">
        <v>128</v>
      </c>
      <c r="E43" s="43">
        <v>0.19341</v>
      </c>
      <c r="F43" s="44">
        <v>176.03</v>
      </c>
      <c r="G43" s="44">
        <f t="shared" si="2"/>
        <v>34.049999999999997</v>
      </c>
      <c r="H43" s="39">
        <f>G43/G59</f>
        <v>1.3334915508330504E-3</v>
      </c>
      <c r="I43" s="38">
        <f>ROUND(F43*Прил.10!$D$11,2)</f>
        <v>2371.12</v>
      </c>
      <c r="J43" s="38">
        <f t="shared" si="3"/>
        <v>458.6</v>
      </c>
    </row>
    <row r="44" spans="1:10" ht="31.5" x14ac:dyDescent="0.25">
      <c r="A44" s="35">
        <v>27</v>
      </c>
      <c r="B44" s="40" t="s">
        <v>175</v>
      </c>
      <c r="C44" s="41" t="s">
        <v>176</v>
      </c>
      <c r="D44" s="42" t="s">
        <v>128</v>
      </c>
      <c r="E44" s="43">
        <v>0.495</v>
      </c>
      <c r="F44" s="44">
        <v>60</v>
      </c>
      <c r="G44" s="44">
        <f t="shared" si="2"/>
        <v>29.7</v>
      </c>
      <c r="H44" s="39">
        <f>G44/G59</f>
        <v>1.1631335994050397E-3</v>
      </c>
      <c r="I44" s="38">
        <f>ROUND(F44*Прил.10!$D$11,2)</f>
        <v>808.2</v>
      </c>
      <c r="J44" s="38">
        <f t="shared" si="3"/>
        <v>400.06</v>
      </c>
    </row>
    <row r="45" spans="1:10" ht="31.5" x14ac:dyDescent="0.25">
      <c r="A45" s="35">
        <v>28</v>
      </c>
      <c r="B45" s="40" t="s">
        <v>177</v>
      </c>
      <c r="C45" s="41" t="s">
        <v>178</v>
      </c>
      <c r="D45" s="42" t="s">
        <v>128</v>
      </c>
      <c r="E45" s="43">
        <v>57.521590000000003</v>
      </c>
      <c r="F45" s="44">
        <v>0.5</v>
      </c>
      <c r="G45" s="44">
        <f t="shared" si="2"/>
        <v>28.76</v>
      </c>
      <c r="H45" s="39">
        <f>G45/G59</f>
        <v>1.1263206167976074E-3</v>
      </c>
      <c r="I45" s="38">
        <f>ROUND(F45*Прил.10!$D$11,2)</f>
        <v>6.74</v>
      </c>
      <c r="J45" s="38">
        <f t="shared" si="3"/>
        <v>387.7</v>
      </c>
    </row>
    <row r="46" spans="1:10" ht="31.5" x14ac:dyDescent="0.25">
      <c r="A46" s="35">
        <v>29</v>
      </c>
      <c r="B46" s="40" t="s">
        <v>179</v>
      </c>
      <c r="C46" s="41" t="s">
        <v>180</v>
      </c>
      <c r="D46" s="42" t="s">
        <v>128</v>
      </c>
      <c r="E46" s="43">
        <v>0.98016000000000003</v>
      </c>
      <c r="F46" s="44">
        <v>28.87</v>
      </c>
      <c r="G46" s="44">
        <f t="shared" si="2"/>
        <v>28.3</v>
      </c>
      <c r="H46" s="39">
        <f>G46/G59</f>
        <v>1.1083057529684384E-3</v>
      </c>
      <c r="I46" s="38">
        <f>ROUND(F46*Прил.10!$D$11,2)</f>
        <v>388.88</v>
      </c>
      <c r="J46" s="38">
        <f t="shared" si="3"/>
        <v>381.16</v>
      </c>
    </row>
    <row r="47" spans="1:10" ht="31.5" x14ac:dyDescent="0.25">
      <c r="A47" s="35">
        <v>30</v>
      </c>
      <c r="B47" s="40" t="s">
        <v>181</v>
      </c>
      <c r="C47" s="41" t="s">
        <v>182</v>
      </c>
      <c r="D47" s="42" t="s">
        <v>128</v>
      </c>
      <c r="E47" s="43">
        <v>1.4568000000000001</v>
      </c>
      <c r="F47" s="44">
        <v>17.559999999999999</v>
      </c>
      <c r="G47" s="44">
        <f t="shared" si="2"/>
        <v>25.58</v>
      </c>
      <c r="H47" s="39">
        <f>G47/G59</f>
        <v>1.0017830798916133E-3</v>
      </c>
      <c r="I47" s="38">
        <f>ROUND(F47*Прил.10!$D$11,2)</f>
        <v>236.53</v>
      </c>
      <c r="J47" s="38">
        <f t="shared" si="3"/>
        <v>344.58</v>
      </c>
    </row>
    <row r="48" spans="1:10" ht="31.5" x14ac:dyDescent="0.25">
      <c r="A48" s="35">
        <v>31</v>
      </c>
      <c r="B48" s="40" t="s">
        <v>183</v>
      </c>
      <c r="C48" s="41" t="s">
        <v>184</v>
      </c>
      <c r="D48" s="42" t="s">
        <v>128</v>
      </c>
      <c r="E48" s="43">
        <v>21.275069999999999</v>
      </c>
      <c r="F48" s="44">
        <v>0.55000000000000004</v>
      </c>
      <c r="G48" s="44">
        <f t="shared" si="2"/>
        <v>11.7</v>
      </c>
      <c r="H48" s="39">
        <f>G48/G59</f>
        <v>4.5820414522016709E-4</v>
      </c>
      <c r="I48" s="38">
        <f>ROUND(F48*Прил.10!$D$11,2)</f>
        <v>7.41</v>
      </c>
      <c r="J48" s="38">
        <f t="shared" si="3"/>
        <v>157.65</v>
      </c>
    </row>
    <row r="49" spans="1:10" ht="31.5" x14ac:dyDescent="0.25">
      <c r="A49" s="35">
        <v>32</v>
      </c>
      <c r="B49" s="40" t="s">
        <v>185</v>
      </c>
      <c r="C49" s="41" t="s">
        <v>186</v>
      </c>
      <c r="D49" s="42" t="s">
        <v>128</v>
      </c>
      <c r="E49" s="43">
        <v>1.3009500000000001</v>
      </c>
      <c r="F49" s="44">
        <v>6.82</v>
      </c>
      <c r="G49" s="44">
        <f t="shared" si="2"/>
        <v>8.8699999999999992</v>
      </c>
      <c r="H49" s="39">
        <f>G49/G59</f>
        <v>3.4737356992332327E-4</v>
      </c>
      <c r="I49" s="38">
        <f>ROUND(F49*Прил.10!$D$11,2)</f>
        <v>91.87</v>
      </c>
      <c r="J49" s="38">
        <f t="shared" si="3"/>
        <v>119.52</v>
      </c>
    </row>
    <row r="50" spans="1:10" ht="31.5" x14ac:dyDescent="0.25">
      <c r="A50" s="35">
        <v>33</v>
      </c>
      <c r="B50" s="40" t="s">
        <v>187</v>
      </c>
      <c r="C50" s="41" t="s">
        <v>188</v>
      </c>
      <c r="D50" s="42" t="s">
        <v>128</v>
      </c>
      <c r="E50" s="43">
        <v>1.3174999999999999</v>
      </c>
      <c r="F50" s="44">
        <v>6.66</v>
      </c>
      <c r="G50" s="44">
        <f t="shared" si="2"/>
        <v>8.77</v>
      </c>
      <c r="H50" s="39">
        <f>G50/G59</f>
        <v>3.4345729517785175E-4</v>
      </c>
      <c r="I50" s="38">
        <f>ROUND(F50*Прил.10!$D$11,2)</f>
        <v>89.71</v>
      </c>
      <c r="J50" s="38">
        <f t="shared" si="3"/>
        <v>118.19</v>
      </c>
    </row>
    <row r="51" spans="1:10" ht="31.5" x14ac:dyDescent="0.25">
      <c r="A51" s="35">
        <v>34</v>
      </c>
      <c r="B51" s="40" t="s">
        <v>189</v>
      </c>
      <c r="C51" s="41" t="s">
        <v>190</v>
      </c>
      <c r="D51" s="42" t="s">
        <v>128</v>
      </c>
      <c r="E51" s="43">
        <v>7.08019</v>
      </c>
      <c r="F51" s="44">
        <v>1.2</v>
      </c>
      <c r="G51" s="44">
        <f t="shared" si="2"/>
        <v>8.5</v>
      </c>
      <c r="H51" s="39">
        <f>G51/G59</f>
        <v>3.328833533650787E-4</v>
      </c>
      <c r="I51" s="38">
        <f>ROUND(F51*Прил.10!$D$11,2)</f>
        <v>16.16</v>
      </c>
      <c r="J51" s="38">
        <f t="shared" si="3"/>
        <v>114.42</v>
      </c>
    </row>
    <row r="52" spans="1:10" ht="31.5" x14ac:dyDescent="0.25">
      <c r="A52" s="35">
        <v>35</v>
      </c>
      <c r="B52" s="40" t="s">
        <v>191</v>
      </c>
      <c r="C52" s="41" t="s">
        <v>192</v>
      </c>
      <c r="D52" s="42" t="s">
        <v>128</v>
      </c>
      <c r="E52" s="43">
        <v>0.24167</v>
      </c>
      <c r="F52" s="44">
        <v>12.39</v>
      </c>
      <c r="G52" s="44">
        <f t="shared" si="2"/>
        <v>2.99</v>
      </c>
      <c r="H52" s="39">
        <f>G52/G59</f>
        <v>1.1709661488959828E-4</v>
      </c>
      <c r="I52" s="38">
        <f>ROUND(F52*Прил.10!$D$11,2)</f>
        <v>166.89</v>
      </c>
      <c r="J52" s="38">
        <f t="shared" si="3"/>
        <v>40.33</v>
      </c>
    </row>
    <row r="53" spans="1:10" ht="31.5" x14ac:dyDescent="0.25">
      <c r="A53" s="35">
        <v>36</v>
      </c>
      <c r="B53" s="40" t="s">
        <v>193</v>
      </c>
      <c r="C53" s="41" t="s">
        <v>194</v>
      </c>
      <c r="D53" s="42" t="s">
        <v>128</v>
      </c>
      <c r="E53" s="43">
        <v>0.54630000000000001</v>
      </c>
      <c r="F53" s="44">
        <v>3.28</v>
      </c>
      <c r="G53" s="44">
        <f t="shared" si="2"/>
        <v>1.79</v>
      </c>
      <c r="H53" s="39">
        <f>G53/G59</f>
        <v>7.0101317943940095E-5</v>
      </c>
      <c r="I53" s="38">
        <f>ROUND(F53*Прил.10!$D$11,2)</f>
        <v>44.18</v>
      </c>
      <c r="J53" s="38">
        <f t="shared" si="3"/>
        <v>24.14</v>
      </c>
    </row>
    <row r="54" spans="1:10" ht="31.5" x14ac:dyDescent="0.25">
      <c r="A54" s="35">
        <v>37</v>
      </c>
      <c r="B54" s="40" t="s">
        <v>195</v>
      </c>
      <c r="C54" s="41" t="s">
        <v>196</v>
      </c>
      <c r="D54" s="42" t="s">
        <v>128</v>
      </c>
      <c r="E54" s="43">
        <v>0.53059999999999996</v>
      </c>
      <c r="F54" s="44">
        <v>3.29</v>
      </c>
      <c r="G54" s="44">
        <f t="shared" si="2"/>
        <v>1.75</v>
      </c>
      <c r="H54" s="39">
        <f>G54/G59</f>
        <v>6.853480804575149E-5</v>
      </c>
      <c r="I54" s="38">
        <f>ROUND(F54*Прил.10!$D$11,2)</f>
        <v>44.32</v>
      </c>
      <c r="J54" s="38">
        <f t="shared" si="3"/>
        <v>23.52</v>
      </c>
    </row>
    <row r="55" spans="1:10" ht="31.5" x14ac:dyDescent="0.25">
      <c r="A55" s="35">
        <v>38</v>
      </c>
      <c r="B55" s="40" t="s">
        <v>197</v>
      </c>
      <c r="C55" s="41" t="s">
        <v>198</v>
      </c>
      <c r="D55" s="42" t="s">
        <v>128</v>
      </c>
      <c r="E55" s="43">
        <v>2.8600000000000001E-3</v>
      </c>
      <c r="F55" s="44">
        <v>83.43</v>
      </c>
      <c r="G55" s="44">
        <f t="shared" si="2"/>
        <v>0.24</v>
      </c>
      <c r="H55" s="39">
        <f>G55/G59</f>
        <v>9.3990593891316326E-6</v>
      </c>
      <c r="I55" s="38">
        <f>ROUND(F55*Прил.10!$D$11,2)</f>
        <v>1123.8</v>
      </c>
      <c r="J55" s="38">
        <f t="shared" si="3"/>
        <v>3.21</v>
      </c>
    </row>
    <row r="56" spans="1:10" ht="31.5" x14ac:dyDescent="0.25">
      <c r="A56" s="35">
        <v>39</v>
      </c>
      <c r="B56" s="40" t="s">
        <v>199</v>
      </c>
      <c r="C56" s="41" t="s">
        <v>200</v>
      </c>
      <c r="D56" s="42" t="s">
        <v>128</v>
      </c>
      <c r="E56" s="43">
        <v>0.20276</v>
      </c>
      <c r="F56" s="44">
        <v>0.9</v>
      </c>
      <c r="G56" s="44">
        <f t="shared" si="2"/>
        <v>0.18</v>
      </c>
      <c r="H56" s="39">
        <f>G56/G59</f>
        <v>7.0492945418487253E-6</v>
      </c>
      <c r="I56" s="38">
        <f>ROUND(F56*Прил.10!$D$11,2)</f>
        <v>12.12</v>
      </c>
      <c r="J56" s="38">
        <f t="shared" si="3"/>
        <v>2.46</v>
      </c>
    </row>
    <row r="57" spans="1:10" ht="31.5" x14ac:dyDescent="0.25">
      <c r="A57" s="35">
        <v>40</v>
      </c>
      <c r="B57" s="40" t="s">
        <v>201</v>
      </c>
      <c r="C57" s="41" t="s">
        <v>202</v>
      </c>
      <c r="D57" s="42" t="s">
        <v>128</v>
      </c>
      <c r="E57" s="43">
        <v>1.47E-2</v>
      </c>
      <c r="F57" s="44">
        <v>1.7</v>
      </c>
      <c r="G57" s="45">
        <f t="shared" si="2"/>
        <v>0.02</v>
      </c>
      <c r="H57" s="39">
        <f>G57/G59</f>
        <v>7.8325494909430286E-7</v>
      </c>
      <c r="I57" s="38">
        <f>ROUND(F57*Прил.10!$D$11,2)</f>
        <v>22.9</v>
      </c>
      <c r="J57" s="38">
        <f t="shared" si="3"/>
        <v>0.34</v>
      </c>
    </row>
    <row r="58" spans="1:10" ht="15.75" x14ac:dyDescent="0.25">
      <c r="A58" s="35"/>
      <c r="B58" s="169" t="s">
        <v>535</v>
      </c>
      <c r="C58" s="169"/>
      <c r="D58" s="169"/>
      <c r="E58" s="169"/>
      <c r="F58" s="174"/>
      <c r="G58" s="38">
        <f>SUM(G29:G57)</f>
        <v>3434.9199999999996</v>
      </c>
      <c r="H58" s="39">
        <f>SUM(H29:H57)</f>
        <v>0.13452090448715007</v>
      </c>
      <c r="I58" s="38"/>
      <c r="J58" s="38">
        <f>SUM(J29:J57)</f>
        <v>46268.589999999989</v>
      </c>
    </row>
    <row r="59" spans="1:10" ht="15.75" x14ac:dyDescent="0.25">
      <c r="A59" s="35"/>
      <c r="B59" s="169" t="s">
        <v>536</v>
      </c>
      <c r="C59" s="170"/>
      <c r="D59" s="169"/>
      <c r="E59" s="169"/>
      <c r="F59" s="174"/>
      <c r="G59" s="38">
        <f>G28+G58</f>
        <v>25534.469999999998</v>
      </c>
      <c r="H59" s="39">
        <f>H28+H58</f>
        <v>1</v>
      </c>
      <c r="I59" s="38"/>
      <c r="J59" s="38">
        <f>J28+J58</f>
        <v>343950.67</v>
      </c>
    </row>
    <row r="60" spans="1:10" ht="15.75" x14ac:dyDescent="0.25">
      <c r="A60" s="46"/>
      <c r="B60" s="176" t="s">
        <v>48</v>
      </c>
      <c r="C60" s="177"/>
      <c r="D60" s="177"/>
      <c r="E60" s="177"/>
      <c r="F60" s="178"/>
      <c r="G60" s="178"/>
      <c r="H60" s="177"/>
      <c r="I60" s="178"/>
      <c r="J60" s="178"/>
    </row>
    <row r="61" spans="1:10" ht="15.75" x14ac:dyDescent="0.25">
      <c r="A61" s="46"/>
      <c r="B61" s="177" t="s">
        <v>537</v>
      </c>
      <c r="C61" s="177"/>
      <c r="D61" s="177"/>
      <c r="E61" s="177"/>
      <c r="F61" s="178"/>
      <c r="G61" s="178"/>
      <c r="H61" s="177"/>
      <c r="I61" s="178"/>
      <c r="J61" s="178"/>
    </row>
    <row r="62" spans="1:10" ht="15.75" x14ac:dyDescent="0.25">
      <c r="A62" s="46"/>
      <c r="B62" s="47"/>
      <c r="C62" s="47" t="s">
        <v>538</v>
      </c>
      <c r="D62" s="47"/>
      <c r="E62" s="48"/>
      <c r="F62" s="49"/>
      <c r="G62" s="49">
        <v>0</v>
      </c>
      <c r="H62" s="47">
        <v>0</v>
      </c>
      <c r="I62" s="49"/>
      <c r="J62" s="49">
        <v>0</v>
      </c>
    </row>
    <row r="63" spans="1:10" ht="15.75" x14ac:dyDescent="0.25">
      <c r="A63" s="46"/>
      <c r="B63" s="177" t="s">
        <v>539</v>
      </c>
      <c r="C63" s="177"/>
      <c r="D63" s="177"/>
      <c r="E63" s="177"/>
      <c r="F63" s="178"/>
      <c r="G63" s="178"/>
      <c r="H63" s="177"/>
      <c r="I63" s="178"/>
      <c r="J63" s="178"/>
    </row>
    <row r="64" spans="1:10" ht="15.75" x14ac:dyDescent="0.25">
      <c r="A64" s="46"/>
      <c r="B64" s="47"/>
      <c r="C64" s="47" t="s">
        <v>540</v>
      </c>
      <c r="D64" s="47"/>
      <c r="E64" s="48"/>
      <c r="F64" s="49"/>
      <c r="G64" s="49">
        <v>0</v>
      </c>
      <c r="H64" s="47">
        <v>0</v>
      </c>
      <c r="I64" s="49"/>
      <c r="J64" s="49">
        <v>0</v>
      </c>
    </row>
    <row r="65" spans="1:10" ht="15.75" x14ac:dyDescent="0.25">
      <c r="A65" s="46"/>
      <c r="B65" s="47"/>
      <c r="C65" s="50" t="s">
        <v>541</v>
      </c>
      <c r="D65" s="47"/>
      <c r="E65" s="48"/>
      <c r="F65" s="49"/>
      <c r="G65" s="49">
        <v>0</v>
      </c>
      <c r="H65" s="47">
        <v>0</v>
      </c>
      <c r="I65" s="49"/>
      <c r="J65" s="49">
        <v>0</v>
      </c>
    </row>
    <row r="66" spans="1:10" ht="15.75" x14ac:dyDescent="0.25">
      <c r="A66" s="46"/>
      <c r="B66" s="47"/>
      <c r="C66" s="47" t="s">
        <v>542</v>
      </c>
      <c r="D66" s="47"/>
      <c r="E66" s="48"/>
      <c r="F66" s="49"/>
      <c r="G66" s="49">
        <v>0</v>
      </c>
      <c r="H66" s="47"/>
      <c r="I66" s="49"/>
      <c r="J66" s="49">
        <v>0</v>
      </c>
    </row>
    <row r="67" spans="1:10" ht="15.75" x14ac:dyDescent="0.25">
      <c r="A67" s="35"/>
      <c r="B67" s="168" t="s">
        <v>203</v>
      </c>
      <c r="C67" s="170"/>
      <c r="D67" s="169"/>
      <c r="E67" s="169"/>
      <c r="F67" s="174"/>
      <c r="G67" s="174"/>
      <c r="H67" s="169"/>
      <c r="I67" s="38"/>
      <c r="J67" s="38"/>
    </row>
    <row r="68" spans="1:10" ht="15.75" x14ac:dyDescent="0.25">
      <c r="A68" s="35"/>
      <c r="B68" s="169" t="s">
        <v>543</v>
      </c>
      <c r="C68" s="170"/>
      <c r="D68" s="169"/>
      <c r="E68" s="169"/>
      <c r="F68" s="174"/>
      <c r="G68" s="174"/>
      <c r="H68" s="169"/>
      <c r="I68" s="38"/>
      <c r="J68" s="38"/>
    </row>
    <row r="69" spans="1:10" ht="31.5" x14ac:dyDescent="0.25">
      <c r="A69" s="35">
        <v>41</v>
      </c>
      <c r="B69" s="40" t="s">
        <v>204</v>
      </c>
      <c r="C69" s="41" t="s">
        <v>205</v>
      </c>
      <c r="D69" s="42" t="s">
        <v>206</v>
      </c>
      <c r="E69" s="43">
        <v>33.56</v>
      </c>
      <c r="F69" s="44">
        <v>7917</v>
      </c>
      <c r="G69" s="44">
        <f t="shared" ref="G69:G80" si="4">ROUND(E69*F69,2)</f>
        <v>265694.52</v>
      </c>
      <c r="H69" s="39">
        <f>G69/G205</f>
        <v>0.33693467754400974</v>
      </c>
      <c r="I69" s="38">
        <f>ROUND(F69*Прил.10!$D$12,2)</f>
        <v>63652.68</v>
      </c>
      <c r="J69" s="38">
        <f t="shared" ref="J69:J80" si="5">ROUND(E69*I69,2)</f>
        <v>2136183.94</v>
      </c>
    </row>
    <row r="70" spans="1:10" ht="31.5" x14ac:dyDescent="0.25">
      <c r="A70" s="35">
        <v>42</v>
      </c>
      <c r="B70" s="40" t="s">
        <v>207</v>
      </c>
      <c r="C70" s="41" t="s">
        <v>208</v>
      </c>
      <c r="D70" s="42" t="s">
        <v>209</v>
      </c>
      <c r="E70" s="43">
        <v>144.84200000000001</v>
      </c>
      <c r="F70" s="44">
        <v>787.34</v>
      </c>
      <c r="G70" s="44">
        <f t="shared" si="4"/>
        <v>114039.9</v>
      </c>
      <c r="H70" s="39">
        <f>G70/G205</f>
        <v>0.14461719772636303</v>
      </c>
      <c r="I70" s="38">
        <f>ROUND(F70*Прил.10!$D$12,2)</f>
        <v>6330.21</v>
      </c>
      <c r="J70" s="38">
        <f t="shared" si="5"/>
        <v>916880.28</v>
      </c>
    </row>
    <row r="71" spans="1:10" ht="31.5" x14ac:dyDescent="0.25">
      <c r="A71" s="35">
        <v>43</v>
      </c>
      <c r="B71" s="40" t="s">
        <v>210</v>
      </c>
      <c r="C71" s="41" t="s">
        <v>211</v>
      </c>
      <c r="D71" s="42" t="s">
        <v>206</v>
      </c>
      <c r="E71" s="43">
        <v>9.0299999999999994</v>
      </c>
      <c r="F71" s="44">
        <v>7956.21</v>
      </c>
      <c r="G71" s="44">
        <f t="shared" si="4"/>
        <v>71844.58</v>
      </c>
      <c r="H71" s="39">
        <f>G71/G205</f>
        <v>9.1108128220276474E-2</v>
      </c>
      <c r="I71" s="38">
        <f>ROUND(F71*Прил.10!$D$12,2)</f>
        <v>63967.93</v>
      </c>
      <c r="J71" s="38">
        <f t="shared" si="5"/>
        <v>577630.41</v>
      </c>
    </row>
    <row r="72" spans="1:10" ht="31.5" x14ac:dyDescent="0.25">
      <c r="A72" s="35">
        <v>44</v>
      </c>
      <c r="B72" s="40" t="s">
        <v>212</v>
      </c>
      <c r="C72" s="41" t="s">
        <v>213</v>
      </c>
      <c r="D72" s="42" t="s">
        <v>209</v>
      </c>
      <c r="E72" s="43">
        <v>97.541499999999999</v>
      </c>
      <c r="F72" s="44">
        <v>725.69</v>
      </c>
      <c r="G72" s="44">
        <f t="shared" si="4"/>
        <v>70784.89</v>
      </c>
      <c r="H72" s="39">
        <f>G72/G205</f>
        <v>8.9764305591015572E-2</v>
      </c>
      <c r="I72" s="38">
        <f>ROUND(F72*Прил.10!$D$12,2)</f>
        <v>5834.55</v>
      </c>
      <c r="J72" s="38">
        <f t="shared" si="5"/>
        <v>569110.76</v>
      </c>
    </row>
    <row r="73" spans="1:10" ht="47.25" x14ac:dyDescent="0.25">
      <c r="A73" s="35">
        <v>45</v>
      </c>
      <c r="B73" s="40" t="s">
        <v>214</v>
      </c>
      <c r="C73" s="41" t="s">
        <v>215</v>
      </c>
      <c r="D73" s="42" t="s">
        <v>253</v>
      </c>
      <c r="E73" s="43">
        <v>7</v>
      </c>
      <c r="F73" s="44">
        <v>4576.75</v>
      </c>
      <c r="G73" s="44">
        <f t="shared" si="4"/>
        <v>32037.25</v>
      </c>
      <c r="H73" s="39">
        <f>G73/G205</f>
        <v>4.0627335852266827E-2</v>
      </c>
      <c r="I73" s="38">
        <f>ROUND(F73*Прил.10!$D$12,2)</f>
        <v>36797.07</v>
      </c>
      <c r="J73" s="38">
        <f t="shared" si="5"/>
        <v>257579.49</v>
      </c>
    </row>
    <row r="74" spans="1:10" ht="78.75" x14ac:dyDescent="0.25">
      <c r="A74" s="35">
        <v>46</v>
      </c>
      <c r="B74" s="40" t="s">
        <v>216</v>
      </c>
      <c r="C74" s="41" t="s">
        <v>217</v>
      </c>
      <c r="D74" s="42" t="s">
        <v>218</v>
      </c>
      <c r="E74" s="43">
        <v>1326.9480000000001</v>
      </c>
      <c r="F74" s="44">
        <v>23.06</v>
      </c>
      <c r="G74" s="44">
        <f t="shared" si="4"/>
        <v>30599.42</v>
      </c>
      <c r="H74" s="39">
        <f>G74/G205</f>
        <v>3.8803983276485043E-2</v>
      </c>
      <c r="I74" s="38">
        <f>ROUND(F74*Прил.10!$D$12,2)</f>
        <v>185.4</v>
      </c>
      <c r="J74" s="38">
        <f t="shared" si="5"/>
        <v>246016.16</v>
      </c>
    </row>
    <row r="75" spans="1:10" ht="47.25" x14ac:dyDescent="0.25">
      <c r="A75" s="35">
        <v>47</v>
      </c>
      <c r="B75" s="40" t="s">
        <v>214</v>
      </c>
      <c r="C75" s="41" t="s">
        <v>219</v>
      </c>
      <c r="D75" s="42" t="s">
        <v>629</v>
      </c>
      <c r="E75" s="43">
        <v>2</v>
      </c>
      <c r="F75" s="44">
        <v>10953</v>
      </c>
      <c r="G75" s="44">
        <f t="shared" si="4"/>
        <v>21906</v>
      </c>
      <c r="H75" s="39">
        <f>G75/G205</f>
        <v>2.7779613393151943E-2</v>
      </c>
      <c r="I75" s="38">
        <f>ROUND(F75*Прил.10!$D$12,2)</f>
        <v>88062.12</v>
      </c>
      <c r="J75" s="38">
        <f t="shared" si="5"/>
        <v>176124.24</v>
      </c>
    </row>
    <row r="76" spans="1:10" ht="31.5" x14ac:dyDescent="0.25">
      <c r="A76" s="35">
        <v>48</v>
      </c>
      <c r="B76" s="40" t="s">
        <v>220</v>
      </c>
      <c r="C76" s="41" t="s">
        <v>221</v>
      </c>
      <c r="D76" s="42" t="s">
        <v>206</v>
      </c>
      <c r="E76" s="43">
        <v>3.4870000000000001</v>
      </c>
      <c r="F76" s="44">
        <v>5650</v>
      </c>
      <c r="G76" s="44">
        <f t="shared" si="4"/>
        <v>19701.55</v>
      </c>
      <c r="H76" s="39">
        <f>G76/G205</f>
        <v>2.49840884801357E-2</v>
      </c>
      <c r="I76" s="38">
        <f>ROUND(F76*Прил.10!$D$12,2)</f>
        <v>45426</v>
      </c>
      <c r="J76" s="38">
        <f t="shared" si="5"/>
        <v>158400.46</v>
      </c>
    </row>
    <row r="77" spans="1:10" ht="47.25" x14ac:dyDescent="0.25">
      <c r="A77" s="35">
        <v>49</v>
      </c>
      <c r="B77" s="40" t="s">
        <v>222</v>
      </c>
      <c r="C77" s="41" t="s">
        <v>223</v>
      </c>
      <c r="D77" s="42" t="s">
        <v>206</v>
      </c>
      <c r="E77" s="43">
        <v>1.851</v>
      </c>
      <c r="F77" s="44">
        <v>7887.4</v>
      </c>
      <c r="G77" s="44">
        <f t="shared" si="4"/>
        <v>14599.58</v>
      </c>
      <c r="H77" s="39">
        <f>G77/G205</f>
        <v>1.8514137136053741E-2</v>
      </c>
      <c r="I77" s="38">
        <f>ROUND(F77*Прил.10!$D$12,2)</f>
        <v>63414.7</v>
      </c>
      <c r="J77" s="38">
        <f t="shared" si="5"/>
        <v>117380.61</v>
      </c>
    </row>
    <row r="78" spans="1:10" ht="31.5" x14ac:dyDescent="0.25">
      <c r="A78" s="35">
        <v>50</v>
      </c>
      <c r="B78" s="40" t="s">
        <v>224</v>
      </c>
      <c r="C78" s="41" t="s">
        <v>225</v>
      </c>
      <c r="D78" s="42" t="s">
        <v>206</v>
      </c>
      <c r="E78" s="43">
        <v>2.1150000000000002</v>
      </c>
      <c r="F78" s="44">
        <v>6780</v>
      </c>
      <c r="G78" s="44">
        <f t="shared" si="4"/>
        <v>14339.7</v>
      </c>
      <c r="H78" s="39">
        <f>G78/G205</f>
        <v>1.818457601450657E-2</v>
      </c>
      <c r="I78" s="38">
        <f>ROUND(F78*Прил.10!$D$12,2)</f>
        <v>54511.199999999997</v>
      </c>
      <c r="J78" s="38">
        <f t="shared" si="5"/>
        <v>115291.19</v>
      </c>
    </row>
    <row r="79" spans="1:10" ht="47.25" x14ac:dyDescent="0.25">
      <c r="A79" s="35">
        <v>51</v>
      </c>
      <c r="B79" s="40" t="s">
        <v>214</v>
      </c>
      <c r="C79" s="41" t="s">
        <v>226</v>
      </c>
      <c r="D79" s="188" t="s">
        <v>629</v>
      </c>
      <c r="E79" s="43">
        <v>1</v>
      </c>
      <c r="F79" s="44">
        <v>12907.85</v>
      </c>
      <c r="G79" s="44">
        <f t="shared" si="4"/>
        <v>12907.85</v>
      </c>
      <c r="H79" s="39">
        <f>G79/G205</f>
        <v>1.6368806844553836E-2</v>
      </c>
      <c r="I79" s="38">
        <f>ROUND(F79*Прил.10!$D$12,2)</f>
        <v>103779.11</v>
      </c>
      <c r="J79" s="38">
        <f t="shared" si="5"/>
        <v>103779.11</v>
      </c>
    </row>
    <row r="80" spans="1:10" ht="31.5" x14ac:dyDescent="0.25">
      <c r="A80" s="35">
        <v>52</v>
      </c>
      <c r="B80" s="40" t="s">
        <v>227</v>
      </c>
      <c r="C80" s="41" t="s">
        <v>228</v>
      </c>
      <c r="D80" s="42" t="s">
        <v>206</v>
      </c>
      <c r="E80" s="43">
        <v>1.6080000000000001</v>
      </c>
      <c r="F80" s="44">
        <v>7997.23</v>
      </c>
      <c r="G80" s="44">
        <f t="shared" si="4"/>
        <v>12859.55</v>
      </c>
      <c r="H80" s="39">
        <f>G80/G205</f>
        <v>1.6307556259011553E-2</v>
      </c>
      <c r="I80" s="38">
        <f>ROUND(F80*Прил.10!$D$12,2)</f>
        <v>64297.73</v>
      </c>
      <c r="J80" s="38">
        <f t="shared" si="5"/>
        <v>103390.75</v>
      </c>
    </row>
    <row r="81" spans="1:10" ht="78.75" x14ac:dyDescent="0.25">
      <c r="A81" s="35"/>
      <c r="B81" s="175" t="s">
        <v>544</v>
      </c>
      <c r="C81" s="169"/>
      <c r="D81" s="169"/>
      <c r="E81" s="169"/>
      <c r="F81" s="174"/>
      <c r="G81" s="44">
        <f>SUM(G69:G80)</f>
        <v>681314.79000000015</v>
      </c>
      <c r="H81" s="39">
        <f>SUM(H69:H80)</f>
        <v>0.86399440633783009</v>
      </c>
      <c r="I81" s="38"/>
      <c r="J81" s="38">
        <f>SUM(J69:J80)</f>
        <v>5477767.4000000013</v>
      </c>
    </row>
    <row r="82" spans="1:10" ht="31.5" x14ac:dyDescent="0.25">
      <c r="A82" s="35">
        <v>53</v>
      </c>
      <c r="B82" s="40" t="s">
        <v>229</v>
      </c>
      <c r="C82" s="41" t="s">
        <v>230</v>
      </c>
      <c r="D82" s="42" t="s">
        <v>218</v>
      </c>
      <c r="E82" s="43">
        <v>6.6239999999999997</v>
      </c>
      <c r="F82" s="44">
        <v>1799.14</v>
      </c>
      <c r="G82" s="44">
        <f t="shared" ref="G82:G113" si="6">ROUND(E82*F82,2)</f>
        <v>11917.5</v>
      </c>
      <c r="H82" s="39">
        <f>G82/G205</f>
        <v>1.5112916215324033E-2</v>
      </c>
      <c r="I82" s="38">
        <f>ROUND(F82*Прил.10!$D$12,2)</f>
        <v>14465.09</v>
      </c>
      <c r="J82" s="38">
        <f t="shared" ref="J82:J113" si="7">ROUND(E82*I82,2)</f>
        <v>95816.76</v>
      </c>
    </row>
    <row r="83" spans="1:10" ht="31.5" x14ac:dyDescent="0.25">
      <c r="A83" s="35">
        <v>54</v>
      </c>
      <c r="B83" s="40" t="s">
        <v>231</v>
      </c>
      <c r="C83" s="41" t="s">
        <v>232</v>
      </c>
      <c r="D83" s="42" t="s">
        <v>218</v>
      </c>
      <c r="E83" s="43">
        <v>7.1390000000000002</v>
      </c>
      <c r="F83" s="44">
        <v>1465.11</v>
      </c>
      <c r="G83" s="44">
        <f t="shared" si="6"/>
        <v>10459.42</v>
      </c>
      <c r="H83" s="39">
        <f>G83/G205</f>
        <v>1.3263884046224838E-2</v>
      </c>
      <c r="I83" s="38">
        <f>ROUND(F83*Прил.10!$D$12,2)</f>
        <v>11779.48</v>
      </c>
      <c r="J83" s="38">
        <f t="shared" si="7"/>
        <v>84093.71</v>
      </c>
    </row>
    <row r="84" spans="1:10" ht="31.5" x14ac:dyDescent="0.25">
      <c r="A84" s="35">
        <v>55</v>
      </c>
      <c r="B84" s="40" t="s">
        <v>233</v>
      </c>
      <c r="C84" s="41" t="s">
        <v>234</v>
      </c>
      <c r="D84" s="42" t="s">
        <v>209</v>
      </c>
      <c r="E84" s="43">
        <v>13.974</v>
      </c>
      <c r="F84" s="44">
        <v>550.14</v>
      </c>
      <c r="G84" s="44">
        <f t="shared" si="6"/>
        <v>7687.66</v>
      </c>
      <c r="H84" s="39">
        <f>G84/G205</f>
        <v>9.7489374006207649E-3</v>
      </c>
      <c r="I84" s="38">
        <f>ROUND(F84*Прил.10!$D$12,2)</f>
        <v>4423.13</v>
      </c>
      <c r="J84" s="38">
        <f t="shared" si="7"/>
        <v>61808.82</v>
      </c>
    </row>
    <row r="85" spans="1:10" ht="31.5" x14ac:dyDescent="0.25">
      <c r="A85" s="35">
        <v>56</v>
      </c>
      <c r="B85" s="40" t="s">
        <v>235</v>
      </c>
      <c r="C85" s="41" t="s">
        <v>236</v>
      </c>
      <c r="D85" s="42" t="s">
        <v>218</v>
      </c>
      <c r="E85" s="43">
        <v>242.964</v>
      </c>
      <c r="F85" s="44">
        <v>30.78</v>
      </c>
      <c r="G85" s="44">
        <f t="shared" si="6"/>
        <v>7478.43</v>
      </c>
      <c r="H85" s="39">
        <f>G85/G205</f>
        <v>9.4836069655687624E-3</v>
      </c>
      <c r="I85" s="38">
        <f>ROUND(F85*Прил.10!$D$12,2)</f>
        <v>247.47</v>
      </c>
      <c r="J85" s="38">
        <f t="shared" si="7"/>
        <v>60126.3</v>
      </c>
    </row>
    <row r="86" spans="1:10" ht="31.5" x14ac:dyDescent="0.25">
      <c r="A86" s="35">
        <v>57</v>
      </c>
      <c r="B86" s="40" t="s">
        <v>237</v>
      </c>
      <c r="C86" s="41" t="s">
        <v>238</v>
      </c>
      <c r="D86" s="42" t="s">
        <v>209</v>
      </c>
      <c r="E86" s="43">
        <v>95.2</v>
      </c>
      <c r="F86" s="44">
        <v>70.599999999999994</v>
      </c>
      <c r="G86" s="44">
        <f t="shared" si="6"/>
        <v>6721.12</v>
      </c>
      <c r="H86" s="39">
        <f>G86/G205</f>
        <v>8.5232409006199845E-3</v>
      </c>
      <c r="I86" s="38">
        <f>ROUND(F86*Прил.10!$D$12,2)</f>
        <v>567.62</v>
      </c>
      <c r="J86" s="38">
        <f t="shared" si="7"/>
        <v>54037.42</v>
      </c>
    </row>
    <row r="87" spans="1:10" ht="31.5" x14ac:dyDescent="0.25">
      <c r="A87" s="35">
        <v>58</v>
      </c>
      <c r="B87" s="40" t="s">
        <v>239</v>
      </c>
      <c r="C87" s="41" t="s">
        <v>240</v>
      </c>
      <c r="D87" s="42" t="s">
        <v>218</v>
      </c>
      <c r="E87" s="43">
        <v>151.48070000000001</v>
      </c>
      <c r="F87" s="44">
        <v>35.53</v>
      </c>
      <c r="G87" s="44">
        <f t="shared" si="6"/>
        <v>5382.11</v>
      </c>
      <c r="H87" s="39">
        <f>G87/G205</f>
        <v>6.8252047402271978E-3</v>
      </c>
      <c r="I87" s="38">
        <f>ROUND(F87*Прил.10!$D$12,2)</f>
        <v>285.66000000000003</v>
      </c>
      <c r="J87" s="38">
        <f t="shared" si="7"/>
        <v>43271.98</v>
      </c>
    </row>
    <row r="88" spans="1:10" ht="31.5" x14ac:dyDescent="0.25">
      <c r="A88" s="35">
        <v>59</v>
      </c>
      <c r="B88" s="40" t="s">
        <v>241</v>
      </c>
      <c r="C88" s="41" t="s">
        <v>242</v>
      </c>
      <c r="D88" s="42" t="s">
        <v>209</v>
      </c>
      <c r="E88" s="43">
        <v>3.4331999999999998</v>
      </c>
      <c r="F88" s="44">
        <v>1056</v>
      </c>
      <c r="G88" s="44">
        <f t="shared" si="6"/>
        <v>3625.46</v>
      </c>
      <c r="H88" s="39">
        <f>G88/G205</f>
        <v>4.597547574743753E-3</v>
      </c>
      <c r="I88" s="38">
        <f>ROUND(F88*Прил.10!$D$12,2)</f>
        <v>8490.24</v>
      </c>
      <c r="J88" s="38">
        <f t="shared" si="7"/>
        <v>29148.69</v>
      </c>
    </row>
    <row r="89" spans="1:10" ht="31.5" x14ac:dyDescent="0.25">
      <c r="A89" s="35">
        <v>60</v>
      </c>
      <c r="B89" s="40" t="s">
        <v>243</v>
      </c>
      <c r="C89" s="41" t="s">
        <v>244</v>
      </c>
      <c r="D89" s="42" t="s">
        <v>209</v>
      </c>
      <c r="E89" s="43">
        <v>2.6501700000000001</v>
      </c>
      <c r="F89" s="44">
        <v>1287</v>
      </c>
      <c r="G89" s="44">
        <f t="shared" si="6"/>
        <v>3410.77</v>
      </c>
      <c r="H89" s="39">
        <f>G89/G205</f>
        <v>4.3252931604565352E-3</v>
      </c>
      <c r="I89" s="38">
        <f>ROUND(F89*Прил.10!$D$12,2)</f>
        <v>10347.48</v>
      </c>
      <c r="J89" s="38">
        <f t="shared" si="7"/>
        <v>27422.58</v>
      </c>
    </row>
    <row r="90" spans="1:10" ht="31.5" x14ac:dyDescent="0.25">
      <c r="A90" s="35">
        <v>61</v>
      </c>
      <c r="B90" s="40" t="s">
        <v>245</v>
      </c>
      <c r="C90" s="41" t="s">
        <v>246</v>
      </c>
      <c r="D90" s="42" t="s">
        <v>206</v>
      </c>
      <c r="E90" s="43">
        <v>0.32603979999999999</v>
      </c>
      <c r="F90" s="44">
        <v>10315.01</v>
      </c>
      <c r="G90" s="44">
        <f t="shared" si="6"/>
        <v>3363.1</v>
      </c>
      <c r="H90" s="39">
        <f>G90/G205</f>
        <v>4.2648414955952386E-3</v>
      </c>
      <c r="I90" s="38">
        <f>ROUND(F90*Прил.10!$D$12,2)</f>
        <v>82932.679999999993</v>
      </c>
      <c r="J90" s="38">
        <f t="shared" si="7"/>
        <v>27039.35</v>
      </c>
    </row>
    <row r="91" spans="1:10" ht="31.5" x14ac:dyDescent="0.25">
      <c r="A91" s="35">
        <v>62</v>
      </c>
      <c r="B91" s="40" t="s">
        <v>247</v>
      </c>
      <c r="C91" s="41" t="s">
        <v>248</v>
      </c>
      <c r="D91" s="42" t="s">
        <v>206</v>
      </c>
      <c r="E91" s="43">
        <v>0.58599999999999997</v>
      </c>
      <c r="F91" s="44">
        <v>5500</v>
      </c>
      <c r="G91" s="44">
        <f t="shared" si="6"/>
        <v>3223</v>
      </c>
      <c r="H91" s="39">
        <f>G91/G205</f>
        <v>4.0871767536806679E-3</v>
      </c>
      <c r="I91" s="38">
        <f>ROUND(F91*Прил.10!$D$12,2)</f>
        <v>44220</v>
      </c>
      <c r="J91" s="38">
        <f t="shared" si="7"/>
        <v>25912.92</v>
      </c>
    </row>
    <row r="92" spans="1:10" ht="31.5" x14ac:dyDescent="0.25">
      <c r="A92" s="35">
        <v>63</v>
      </c>
      <c r="B92" s="40" t="s">
        <v>249</v>
      </c>
      <c r="C92" s="41" t="s">
        <v>250</v>
      </c>
      <c r="D92" s="42" t="s">
        <v>218</v>
      </c>
      <c r="E92" s="43">
        <v>175.85599999999999</v>
      </c>
      <c r="F92" s="44">
        <v>16.77</v>
      </c>
      <c r="G92" s="44">
        <f t="shared" si="6"/>
        <v>2949.11</v>
      </c>
      <c r="H92" s="39">
        <f>G92/G205</f>
        <v>3.73984915794204E-3</v>
      </c>
      <c r="I92" s="38">
        <f>ROUND(F92*Прил.10!$D$12,2)</f>
        <v>134.83000000000001</v>
      </c>
      <c r="J92" s="38">
        <f t="shared" si="7"/>
        <v>23710.66</v>
      </c>
    </row>
    <row r="93" spans="1:10" ht="31.5" x14ac:dyDescent="0.25">
      <c r="A93" s="35">
        <v>64</v>
      </c>
      <c r="B93" s="40" t="s">
        <v>251</v>
      </c>
      <c r="C93" s="41" t="s">
        <v>252</v>
      </c>
      <c r="D93" s="42" t="s">
        <v>253</v>
      </c>
      <c r="E93" s="43">
        <v>2.8106</v>
      </c>
      <c r="F93" s="44">
        <v>1010</v>
      </c>
      <c r="G93" s="44">
        <f t="shared" si="6"/>
        <v>2838.71</v>
      </c>
      <c r="H93" s="39">
        <f>G93/G205</f>
        <v>3.5998478195596803E-3</v>
      </c>
      <c r="I93" s="38">
        <f>ROUND(F93*Прил.10!$D$12,2)</f>
        <v>8120.4</v>
      </c>
      <c r="J93" s="38">
        <f t="shared" si="7"/>
        <v>22823.200000000001</v>
      </c>
    </row>
    <row r="94" spans="1:10" ht="78.75" x14ac:dyDescent="0.25">
      <c r="A94" s="35">
        <v>65</v>
      </c>
      <c r="B94" s="40" t="s">
        <v>254</v>
      </c>
      <c r="C94" s="41" t="s">
        <v>255</v>
      </c>
      <c r="D94" s="42" t="s">
        <v>218</v>
      </c>
      <c r="E94" s="43">
        <v>11</v>
      </c>
      <c r="F94" s="44">
        <v>203.22</v>
      </c>
      <c r="G94" s="44">
        <f t="shared" si="6"/>
        <v>2235.42</v>
      </c>
      <c r="H94" s="39">
        <f>G94/G205</f>
        <v>2.8347988391910764E-3</v>
      </c>
      <c r="I94" s="38">
        <f>ROUND(F94*Прил.10!$D$12,2)</f>
        <v>1633.89</v>
      </c>
      <c r="J94" s="38">
        <f t="shared" si="7"/>
        <v>17972.79</v>
      </c>
    </row>
    <row r="95" spans="1:10" ht="31.5" x14ac:dyDescent="0.25">
      <c r="A95" s="35">
        <v>66</v>
      </c>
      <c r="B95" s="40" t="s">
        <v>256</v>
      </c>
      <c r="C95" s="41" t="s">
        <v>257</v>
      </c>
      <c r="D95" s="42" t="s">
        <v>209</v>
      </c>
      <c r="E95" s="43">
        <v>3.1604999999999999</v>
      </c>
      <c r="F95" s="44">
        <v>665</v>
      </c>
      <c r="G95" s="44">
        <f t="shared" si="6"/>
        <v>2101.73</v>
      </c>
      <c r="H95" s="39">
        <f>G95/G205</f>
        <v>2.6652627981735249E-3</v>
      </c>
      <c r="I95" s="38">
        <f>ROUND(F95*Прил.10!$D$12,2)</f>
        <v>5346.6</v>
      </c>
      <c r="J95" s="38">
        <f t="shared" si="7"/>
        <v>16897.93</v>
      </c>
    </row>
    <row r="96" spans="1:10" ht="31.5" x14ac:dyDescent="0.25">
      <c r="A96" s="35">
        <v>67</v>
      </c>
      <c r="B96" s="40" t="s">
        <v>258</v>
      </c>
      <c r="C96" s="41" t="s">
        <v>259</v>
      </c>
      <c r="D96" s="42" t="s">
        <v>209</v>
      </c>
      <c r="E96" s="43">
        <v>3.8027299999999999</v>
      </c>
      <c r="F96" s="44">
        <v>517.91</v>
      </c>
      <c r="G96" s="44">
        <f t="shared" si="6"/>
        <v>1969.47</v>
      </c>
      <c r="H96" s="39">
        <f>G96/G205</f>
        <v>2.4975401802890059E-3</v>
      </c>
      <c r="I96" s="38">
        <f>ROUND(F96*Прил.10!$D$12,2)</f>
        <v>4164</v>
      </c>
      <c r="J96" s="38">
        <f t="shared" si="7"/>
        <v>15834.57</v>
      </c>
    </row>
    <row r="97" spans="1:10" ht="31.5" x14ac:dyDescent="0.25">
      <c r="A97" s="35">
        <v>68</v>
      </c>
      <c r="B97" s="40" t="s">
        <v>260</v>
      </c>
      <c r="C97" s="41" t="s">
        <v>261</v>
      </c>
      <c r="D97" s="42" t="s">
        <v>262</v>
      </c>
      <c r="E97" s="43">
        <v>315.50400000000002</v>
      </c>
      <c r="F97" s="44">
        <v>6.15</v>
      </c>
      <c r="G97" s="44">
        <f t="shared" si="6"/>
        <v>1940.35</v>
      </c>
      <c r="H97" s="39">
        <f>G97/G205</f>
        <v>2.4606122910345281E-3</v>
      </c>
      <c r="I97" s="38">
        <f>ROUND(F97*Прил.10!$D$12,2)</f>
        <v>49.45</v>
      </c>
      <c r="J97" s="38">
        <f t="shared" si="7"/>
        <v>15601.67</v>
      </c>
    </row>
    <row r="98" spans="1:10" ht="31.5" x14ac:dyDescent="0.25">
      <c r="A98" s="35">
        <v>69</v>
      </c>
      <c r="B98" s="40" t="s">
        <v>263</v>
      </c>
      <c r="C98" s="41" t="s">
        <v>264</v>
      </c>
      <c r="D98" s="42" t="s">
        <v>206</v>
      </c>
      <c r="E98" s="43">
        <v>1.1859569999999999</v>
      </c>
      <c r="F98" s="44">
        <v>1383.1</v>
      </c>
      <c r="G98" s="44">
        <f t="shared" si="6"/>
        <v>1640.3</v>
      </c>
      <c r="H98" s="39">
        <f>G98/G205</f>
        <v>2.0801104651139929E-3</v>
      </c>
      <c r="I98" s="38">
        <f>ROUND(F98*Прил.10!$D$12,2)</f>
        <v>11120.12</v>
      </c>
      <c r="J98" s="38">
        <f t="shared" si="7"/>
        <v>13187.98</v>
      </c>
    </row>
    <row r="99" spans="1:10" ht="31.5" x14ac:dyDescent="0.25">
      <c r="A99" s="35">
        <v>70</v>
      </c>
      <c r="B99" s="40" t="s">
        <v>265</v>
      </c>
      <c r="C99" s="41" t="s">
        <v>266</v>
      </c>
      <c r="D99" s="42" t="s">
        <v>206</v>
      </c>
      <c r="E99" s="43">
        <v>0.2</v>
      </c>
      <c r="F99" s="44">
        <v>8014.15</v>
      </c>
      <c r="G99" s="44">
        <f t="shared" si="6"/>
        <v>1602.83</v>
      </c>
      <c r="H99" s="39">
        <f>G99/G205</f>
        <v>2.0325937065162844E-3</v>
      </c>
      <c r="I99" s="38">
        <f>ROUND(F99*Прил.10!$D$12,2)</f>
        <v>64433.77</v>
      </c>
      <c r="J99" s="38">
        <f t="shared" si="7"/>
        <v>12886.75</v>
      </c>
    </row>
    <row r="100" spans="1:10" ht="31.5" x14ac:dyDescent="0.25">
      <c r="A100" s="35">
        <v>71</v>
      </c>
      <c r="B100" s="40" t="s">
        <v>267</v>
      </c>
      <c r="C100" s="41" t="s">
        <v>268</v>
      </c>
      <c r="D100" s="42" t="s">
        <v>206</v>
      </c>
      <c r="E100" s="43">
        <v>0.28999999999999998</v>
      </c>
      <c r="F100" s="44">
        <v>5520</v>
      </c>
      <c r="G100" s="44">
        <f t="shared" si="6"/>
        <v>1600.8</v>
      </c>
      <c r="H100" s="39">
        <f>G100/G205</f>
        <v>2.0300194065442177E-3</v>
      </c>
      <c r="I100" s="38">
        <f>ROUND(F100*Прил.10!$D$12,2)</f>
        <v>44380.800000000003</v>
      </c>
      <c r="J100" s="38">
        <f t="shared" si="7"/>
        <v>12870.43</v>
      </c>
    </row>
    <row r="101" spans="1:10" ht="31.5" x14ac:dyDescent="0.25">
      <c r="A101" s="35">
        <v>72</v>
      </c>
      <c r="B101" s="40" t="s">
        <v>269</v>
      </c>
      <c r="C101" s="41" t="s">
        <v>270</v>
      </c>
      <c r="D101" s="42" t="s">
        <v>206</v>
      </c>
      <c r="E101" s="43">
        <v>0.12374979999999999</v>
      </c>
      <c r="F101" s="44">
        <v>11978</v>
      </c>
      <c r="G101" s="44">
        <f t="shared" si="6"/>
        <v>1482.28</v>
      </c>
      <c r="H101" s="39">
        <f>G101/G205</f>
        <v>1.8797208682735901E-3</v>
      </c>
      <c r="I101" s="38">
        <f>ROUND(F101*Прил.10!$D$12,2)</f>
        <v>96303.12</v>
      </c>
      <c r="J101" s="38">
        <f t="shared" si="7"/>
        <v>11917.49</v>
      </c>
    </row>
    <row r="102" spans="1:10" ht="31.5" x14ac:dyDescent="0.25">
      <c r="A102" s="35">
        <v>73</v>
      </c>
      <c r="B102" s="40" t="s">
        <v>271</v>
      </c>
      <c r="C102" s="41" t="s">
        <v>272</v>
      </c>
      <c r="D102" s="42" t="s">
        <v>209</v>
      </c>
      <c r="E102" s="43">
        <v>2.7948</v>
      </c>
      <c r="F102" s="44">
        <v>463.3</v>
      </c>
      <c r="G102" s="44">
        <f t="shared" si="6"/>
        <v>1294.83</v>
      </c>
      <c r="H102" s="39">
        <f>G102/G205</f>
        <v>1.6420102624785415E-3</v>
      </c>
      <c r="I102" s="38">
        <f>ROUND(F102*Прил.10!$D$12,2)</f>
        <v>3724.93</v>
      </c>
      <c r="J102" s="38">
        <f t="shared" si="7"/>
        <v>10410.43</v>
      </c>
    </row>
    <row r="103" spans="1:10" ht="31.5" x14ac:dyDescent="0.25">
      <c r="A103" s="35">
        <v>74</v>
      </c>
      <c r="B103" s="40" t="s">
        <v>273</v>
      </c>
      <c r="C103" s="41" t="s">
        <v>274</v>
      </c>
      <c r="D103" s="42" t="s">
        <v>206</v>
      </c>
      <c r="E103" s="43">
        <v>0.1323</v>
      </c>
      <c r="F103" s="44">
        <v>9786.5</v>
      </c>
      <c r="G103" s="44">
        <f t="shared" si="6"/>
        <v>1294.75</v>
      </c>
      <c r="H103" s="39">
        <f>G103/G205</f>
        <v>1.6419088122333369E-3</v>
      </c>
      <c r="I103" s="38">
        <f>ROUND(F103*Прил.10!$D$12,2)</f>
        <v>78683.460000000006</v>
      </c>
      <c r="J103" s="38">
        <f t="shared" si="7"/>
        <v>10409.82</v>
      </c>
    </row>
    <row r="104" spans="1:10" ht="31.5" x14ac:dyDescent="0.25">
      <c r="A104" s="35">
        <v>75</v>
      </c>
      <c r="B104" s="40" t="s">
        <v>275</v>
      </c>
      <c r="C104" s="41" t="s">
        <v>276</v>
      </c>
      <c r="D104" s="42" t="s">
        <v>206</v>
      </c>
      <c r="E104" s="43">
        <v>0.14002999999999999</v>
      </c>
      <c r="F104" s="44">
        <v>7571</v>
      </c>
      <c r="G104" s="44">
        <f t="shared" si="6"/>
        <v>1060.17</v>
      </c>
      <c r="H104" s="39">
        <f>G104/G205</f>
        <v>1.3444313307321236E-3</v>
      </c>
      <c r="I104" s="38">
        <f>ROUND(F104*Прил.10!$D$12,2)</f>
        <v>60870.84</v>
      </c>
      <c r="J104" s="38">
        <f t="shared" si="7"/>
        <v>8523.74</v>
      </c>
    </row>
    <row r="105" spans="1:10" ht="31.5" x14ac:dyDescent="0.25">
      <c r="A105" s="35">
        <v>76</v>
      </c>
      <c r="B105" s="40" t="s">
        <v>277</v>
      </c>
      <c r="C105" s="41" t="s">
        <v>278</v>
      </c>
      <c r="D105" s="42" t="s">
        <v>262</v>
      </c>
      <c r="E105" s="43">
        <v>111.1</v>
      </c>
      <c r="F105" s="44">
        <v>9.0399999999999991</v>
      </c>
      <c r="G105" s="44">
        <f t="shared" si="6"/>
        <v>1004.34</v>
      </c>
      <c r="H105" s="39">
        <f>G105/G205</f>
        <v>1.2736317408599573E-3</v>
      </c>
      <c r="I105" s="38">
        <f>ROUND(F105*Прил.10!$D$12,2)</f>
        <v>72.680000000000007</v>
      </c>
      <c r="J105" s="38">
        <f t="shared" si="7"/>
        <v>8074.75</v>
      </c>
    </row>
    <row r="106" spans="1:10" ht="31.5" x14ac:dyDescent="0.25">
      <c r="A106" s="35">
        <v>77</v>
      </c>
      <c r="B106" s="40" t="s">
        <v>279</v>
      </c>
      <c r="C106" s="41" t="s">
        <v>280</v>
      </c>
      <c r="D106" s="42" t="s">
        <v>206</v>
      </c>
      <c r="E106" s="43">
        <v>0.15</v>
      </c>
      <c r="F106" s="44">
        <v>6508.75</v>
      </c>
      <c r="G106" s="44">
        <f t="shared" si="6"/>
        <v>976.31</v>
      </c>
      <c r="H106" s="39">
        <f>G106/G205</f>
        <v>1.2380861111963924E-3</v>
      </c>
      <c r="I106" s="38">
        <f>ROUND(F106*Прил.10!$D$12,2)</f>
        <v>52330.35</v>
      </c>
      <c r="J106" s="38">
        <f t="shared" si="7"/>
        <v>7849.55</v>
      </c>
    </row>
    <row r="107" spans="1:10" ht="31.5" x14ac:dyDescent="0.25">
      <c r="A107" s="35">
        <v>78</v>
      </c>
      <c r="B107" s="40" t="s">
        <v>281</v>
      </c>
      <c r="C107" s="41" t="s">
        <v>282</v>
      </c>
      <c r="D107" s="42" t="s">
        <v>206</v>
      </c>
      <c r="E107" s="43">
        <v>0.226128</v>
      </c>
      <c r="F107" s="44">
        <v>4294</v>
      </c>
      <c r="G107" s="44">
        <f t="shared" si="6"/>
        <v>970.99</v>
      </c>
      <c r="H107" s="39">
        <f>G107/G205</f>
        <v>1.231339669890286E-3</v>
      </c>
      <c r="I107" s="38">
        <f>ROUND(F107*Прил.10!$D$12,2)</f>
        <v>34523.760000000002</v>
      </c>
      <c r="J107" s="38">
        <f t="shared" si="7"/>
        <v>7806.79</v>
      </c>
    </row>
    <row r="108" spans="1:10" ht="31.5" x14ac:dyDescent="0.25">
      <c r="A108" s="35">
        <v>79</v>
      </c>
      <c r="B108" s="40" t="s">
        <v>283</v>
      </c>
      <c r="C108" s="41" t="s">
        <v>284</v>
      </c>
      <c r="D108" s="42" t="s">
        <v>262</v>
      </c>
      <c r="E108" s="43">
        <v>103.36906</v>
      </c>
      <c r="F108" s="44">
        <v>9.0399999999999991</v>
      </c>
      <c r="G108" s="44">
        <f t="shared" si="6"/>
        <v>934.46</v>
      </c>
      <c r="H108" s="39">
        <f>G108/G205</f>
        <v>1.1850149516737316E-3</v>
      </c>
      <c r="I108" s="38">
        <f>ROUND(F108*Прил.10!$D$12,2)</f>
        <v>72.680000000000007</v>
      </c>
      <c r="J108" s="38">
        <f t="shared" si="7"/>
        <v>7512.86</v>
      </c>
    </row>
    <row r="109" spans="1:10" ht="31.5" x14ac:dyDescent="0.25">
      <c r="A109" s="35">
        <v>80</v>
      </c>
      <c r="B109" s="40" t="s">
        <v>285</v>
      </c>
      <c r="C109" s="41" t="s">
        <v>286</v>
      </c>
      <c r="D109" s="42" t="s">
        <v>206</v>
      </c>
      <c r="E109" s="43">
        <v>9.5000000000000001E-2</v>
      </c>
      <c r="F109" s="44">
        <v>9800</v>
      </c>
      <c r="G109" s="44">
        <f t="shared" si="6"/>
        <v>931</v>
      </c>
      <c r="H109" s="39">
        <f>G109/G205</f>
        <v>1.1806272285686324E-3</v>
      </c>
      <c r="I109" s="38">
        <f>ROUND(F109*Прил.10!$D$12,2)</f>
        <v>78792</v>
      </c>
      <c r="J109" s="38">
        <f t="shared" si="7"/>
        <v>7485.24</v>
      </c>
    </row>
    <row r="110" spans="1:10" ht="31.5" x14ac:dyDescent="0.25">
      <c r="A110" s="35">
        <v>81</v>
      </c>
      <c r="B110" s="40" t="s">
        <v>287</v>
      </c>
      <c r="C110" s="41" t="s">
        <v>288</v>
      </c>
      <c r="D110" s="42" t="s">
        <v>209</v>
      </c>
      <c r="E110" s="43">
        <v>0.39546999999999999</v>
      </c>
      <c r="F110" s="44">
        <v>2156</v>
      </c>
      <c r="G110" s="44">
        <f t="shared" si="6"/>
        <v>852.63</v>
      </c>
      <c r="H110" s="39">
        <f>G110/G205</f>
        <v>1.0812440321100677E-3</v>
      </c>
      <c r="I110" s="38">
        <f>ROUND(F110*Прил.10!$D$12,2)</f>
        <v>17334.240000000002</v>
      </c>
      <c r="J110" s="38">
        <f t="shared" si="7"/>
        <v>6855.17</v>
      </c>
    </row>
    <row r="111" spans="1:10" ht="31.5" x14ac:dyDescent="0.25">
      <c r="A111" s="35">
        <v>82</v>
      </c>
      <c r="B111" s="40" t="s">
        <v>289</v>
      </c>
      <c r="C111" s="41" t="s">
        <v>290</v>
      </c>
      <c r="D111" s="42" t="s">
        <v>209</v>
      </c>
      <c r="E111" s="43">
        <v>0.74768999999999997</v>
      </c>
      <c r="F111" s="44">
        <v>1100</v>
      </c>
      <c r="G111" s="44">
        <f t="shared" si="6"/>
        <v>822.46</v>
      </c>
      <c r="H111" s="39">
        <f>G111/G205</f>
        <v>1.0429846083872796E-3</v>
      </c>
      <c r="I111" s="38">
        <f>ROUND(F111*Прил.10!$D$12,2)</f>
        <v>8844</v>
      </c>
      <c r="J111" s="38">
        <f t="shared" si="7"/>
        <v>6612.57</v>
      </c>
    </row>
    <row r="112" spans="1:10" ht="31.5" x14ac:dyDescent="0.25">
      <c r="A112" s="35">
        <v>83</v>
      </c>
      <c r="B112" s="40" t="s">
        <v>291</v>
      </c>
      <c r="C112" s="41" t="s">
        <v>292</v>
      </c>
      <c r="D112" s="42" t="s">
        <v>218</v>
      </c>
      <c r="E112" s="43">
        <v>12.98</v>
      </c>
      <c r="F112" s="44">
        <v>63.29</v>
      </c>
      <c r="G112" s="44">
        <f t="shared" si="6"/>
        <v>821.5</v>
      </c>
      <c r="H112" s="39">
        <f>G112/G205</f>
        <v>1.0417672054448244E-3</v>
      </c>
      <c r="I112" s="38">
        <f>ROUND(F112*Прил.10!$D$12,2)</f>
        <v>508.85</v>
      </c>
      <c r="J112" s="38">
        <f t="shared" si="7"/>
        <v>6604.87</v>
      </c>
    </row>
    <row r="113" spans="1:10" ht="31.5" x14ac:dyDescent="0.25">
      <c r="A113" s="35">
        <v>84</v>
      </c>
      <c r="B113" s="40" t="s">
        <v>293</v>
      </c>
      <c r="C113" s="41" t="s">
        <v>294</v>
      </c>
      <c r="D113" s="42" t="s">
        <v>209</v>
      </c>
      <c r="E113" s="43">
        <v>1.4279999999999999</v>
      </c>
      <c r="F113" s="44">
        <v>560</v>
      </c>
      <c r="G113" s="44">
        <f t="shared" si="6"/>
        <v>799.68</v>
      </c>
      <c r="H113" s="39">
        <f>G113/G205</f>
        <v>1.0140966510652674E-3</v>
      </c>
      <c r="I113" s="38">
        <f>ROUND(F113*Прил.10!$D$12,2)</f>
        <v>4502.3999999999996</v>
      </c>
      <c r="J113" s="38">
        <f t="shared" si="7"/>
        <v>6429.43</v>
      </c>
    </row>
    <row r="114" spans="1:10" ht="31.5" x14ac:dyDescent="0.25">
      <c r="A114" s="35">
        <v>85</v>
      </c>
      <c r="B114" s="40" t="s">
        <v>295</v>
      </c>
      <c r="C114" s="41" t="s">
        <v>296</v>
      </c>
      <c r="D114" s="42" t="s">
        <v>218</v>
      </c>
      <c r="E114" s="43">
        <v>13.9</v>
      </c>
      <c r="F114" s="44">
        <v>56.6</v>
      </c>
      <c r="G114" s="44">
        <f t="shared" ref="G114:G145" si="8">ROUND(E114*F114,2)</f>
        <v>786.74</v>
      </c>
      <c r="H114" s="39">
        <f>G114/G205</f>
        <v>9.9768707390342193E-4</v>
      </c>
      <c r="I114" s="38">
        <f>ROUND(F114*Прил.10!$D$12,2)</f>
        <v>455.06</v>
      </c>
      <c r="J114" s="38">
        <f t="shared" ref="J114:J145" si="9">ROUND(E114*I114,2)</f>
        <v>6325.33</v>
      </c>
    </row>
    <row r="115" spans="1:10" ht="31.5" x14ac:dyDescent="0.25">
      <c r="A115" s="35">
        <v>86</v>
      </c>
      <c r="B115" s="40" t="s">
        <v>297</v>
      </c>
      <c r="C115" s="41" t="s">
        <v>298</v>
      </c>
      <c r="D115" s="42" t="s">
        <v>253</v>
      </c>
      <c r="E115" s="43">
        <v>38.5</v>
      </c>
      <c r="F115" s="44">
        <v>17.32</v>
      </c>
      <c r="G115" s="44">
        <f t="shared" si="8"/>
        <v>666.82</v>
      </c>
      <c r="H115" s="39">
        <f>G115/G205</f>
        <v>8.4561315634171371E-4</v>
      </c>
      <c r="I115" s="38">
        <f>ROUND(F115*Прил.10!$D$12,2)</f>
        <v>139.25</v>
      </c>
      <c r="J115" s="38">
        <f t="shared" si="9"/>
        <v>5361.13</v>
      </c>
    </row>
    <row r="116" spans="1:10" ht="31.5" x14ac:dyDescent="0.25">
      <c r="A116" s="35">
        <v>87</v>
      </c>
      <c r="B116" s="40" t="s">
        <v>299</v>
      </c>
      <c r="C116" s="41" t="s">
        <v>300</v>
      </c>
      <c r="D116" s="42" t="s">
        <v>206</v>
      </c>
      <c r="E116" s="43">
        <v>0.195741</v>
      </c>
      <c r="F116" s="44">
        <v>3390</v>
      </c>
      <c r="G116" s="44">
        <f t="shared" si="8"/>
        <v>663.56</v>
      </c>
      <c r="H116" s="39">
        <f>G116/G205</f>
        <v>8.4147905884962581E-4</v>
      </c>
      <c r="I116" s="38">
        <f>ROUND(F116*Прил.10!$D$12,2)</f>
        <v>27255.599999999999</v>
      </c>
      <c r="J116" s="38">
        <f t="shared" si="9"/>
        <v>5335.04</v>
      </c>
    </row>
    <row r="117" spans="1:10" ht="31.5" x14ac:dyDescent="0.25">
      <c r="A117" s="35">
        <v>88</v>
      </c>
      <c r="B117" s="40" t="s">
        <v>301</v>
      </c>
      <c r="C117" s="41" t="s">
        <v>302</v>
      </c>
      <c r="D117" s="42" t="s">
        <v>253</v>
      </c>
      <c r="E117" s="43">
        <v>2</v>
      </c>
      <c r="F117" s="44">
        <v>328.68</v>
      </c>
      <c r="G117" s="44">
        <f t="shared" si="8"/>
        <v>657.36</v>
      </c>
      <c r="H117" s="39">
        <f>G117/G205</f>
        <v>8.3361666484626866E-4</v>
      </c>
      <c r="I117" s="38">
        <f>ROUND(F117*Прил.10!$D$12,2)</f>
        <v>2642.59</v>
      </c>
      <c r="J117" s="38">
        <f t="shared" si="9"/>
        <v>5285.18</v>
      </c>
    </row>
    <row r="118" spans="1:10" ht="31.5" x14ac:dyDescent="0.25">
      <c r="A118" s="35">
        <v>89</v>
      </c>
      <c r="B118" s="40" t="s">
        <v>303</v>
      </c>
      <c r="C118" s="41" t="s">
        <v>304</v>
      </c>
      <c r="D118" s="42" t="s">
        <v>206</v>
      </c>
      <c r="E118" s="43">
        <v>0.94932899999999998</v>
      </c>
      <c r="F118" s="44">
        <v>688.8</v>
      </c>
      <c r="G118" s="44">
        <f t="shared" si="8"/>
        <v>653.9</v>
      </c>
      <c r="H118" s="39">
        <f>G118/G205</f>
        <v>8.2922894174116931E-4</v>
      </c>
      <c r="I118" s="38">
        <f>ROUND(F118*Прил.10!$D$12,2)</f>
        <v>5537.95</v>
      </c>
      <c r="J118" s="38">
        <f t="shared" si="9"/>
        <v>5257.34</v>
      </c>
    </row>
    <row r="119" spans="1:10" ht="31.5" x14ac:dyDescent="0.25">
      <c r="A119" s="35">
        <v>90</v>
      </c>
      <c r="B119" s="40" t="s">
        <v>305</v>
      </c>
      <c r="C119" s="41" t="s">
        <v>306</v>
      </c>
      <c r="D119" s="42" t="s">
        <v>218</v>
      </c>
      <c r="E119" s="43">
        <v>47.64</v>
      </c>
      <c r="F119" s="44">
        <v>13.01</v>
      </c>
      <c r="G119" s="44">
        <f t="shared" si="8"/>
        <v>619.79999999999995</v>
      </c>
      <c r="H119" s="39">
        <f>G119/G205</f>
        <v>7.8598577472270494E-4</v>
      </c>
      <c r="I119" s="38">
        <f>ROUND(F119*Прил.10!$D$12,2)</f>
        <v>104.6</v>
      </c>
      <c r="J119" s="38">
        <f t="shared" si="9"/>
        <v>4983.1400000000003</v>
      </c>
    </row>
    <row r="120" spans="1:10" ht="31.5" x14ac:dyDescent="0.25">
      <c r="A120" s="35">
        <v>91</v>
      </c>
      <c r="B120" s="40" t="s">
        <v>307</v>
      </c>
      <c r="C120" s="41" t="s">
        <v>308</v>
      </c>
      <c r="D120" s="42" t="s">
        <v>206</v>
      </c>
      <c r="E120" s="43">
        <v>0.32871600000000001</v>
      </c>
      <c r="F120" s="44">
        <v>1681</v>
      </c>
      <c r="G120" s="44">
        <f t="shared" si="8"/>
        <v>552.57000000000005</v>
      </c>
      <c r="H120" s="39">
        <f>G120/G205</f>
        <v>7.0072952490888207E-4</v>
      </c>
      <c r="I120" s="38">
        <f>ROUND(F120*Прил.10!$D$12,2)</f>
        <v>13515.24</v>
      </c>
      <c r="J120" s="38">
        <f t="shared" si="9"/>
        <v>4442.68</v>
      </c>
    </row>
    <row r="121" spans="1:10" ht="31.5" x14ac:dyDescent="0.25">
      <c r="A121" s="35">
        <v>92</v>
      </c>
      <c r="B121" s="40" t="s">
        <v>309</v>
      </c>
      <c r="C121" s="41" t="s">
        <v>310</v>
      </c>
      <c r="D121" s="42" t="s">
        <v>206</v>
      </c>
      <c r="E121" s="43">
        <v>5.4080000000000003E-2</v>
      </c>
      <c r="F121" s="44">
        <v>9424</v>
      </c>
      <c r="G121" s="44">
        <f t="shared" si="8"/>
        <v>509.65</v>
      </c>
      <c r="H121" s="39">
        <f>G121/G205</f>
        <v>6.4630146835660952E-4</v>
      </c>
      <c r="I121" s="38">
        <f>ROUND(F121*Прил.10!$D$12,2)</f>
        <v>75768.960000000006</v>
      </c>
      <c r="J121" s="38">
        <f t="shared" si="9"/>
        <v>4097.59</v>
      </c>
    </row>
    <row r="122" spans="1:10" ht="47.25" x14ac:dyDescent="0.25">
      <c r="A122" s="35">
        <v>93</v>
      </c>
      <c r="B122" s="40" t="s">
        <v>311</v>
      </c>
      <c r="C122" s="41" t="s">
        <v>312</v>
      </c>
      <c r="D122" s="42" t="s">
        <v>206</v>
      </c>
      <c r="E122" s="43">
        <v>6.4322000000000004E-2</v>
      </c>
      <c r="F122" s="44">
        <v>7712</v>
      </c>
      <c r="G122" s="44">
        <f t="shared" si="8"/>
        <v>496.05</v>
      </c>
      <c r="H122" s="39">
        <f>G122/G205</f>
        <v>6.2905492667182606E-4</v>
      </c>
      <c r="I122" s="38">
        <f>ROUND(F122*Прил.10!$D$12,2)</f>
        <v>62004.480000000003</v>
      </c>
      <c r="J122" s="38">
        <f t="shared" si="9"/>
        <v>3988.25</v>
      </c>
    </row>
    <row r="123" spans="1:10" ht="31.5" x14ac:dyDescent="0.25">
      <c r="A123" s="35">
        <v>94</v>
      </c>
      <c r="B123" s="40" t="s">
        <v>313</v>
      </c>
      <c r="C123" s="41" t="s">
        <v>314</v>
      </c>
      <c r="D123" s="42" t="s">
        <v>253</v>
      </c>
      <c r="E123" s="43">
        <v>2</v>
      </c>
      <c r="F123" s="44">
        <v>230.57</v>
      </c>
      <c r="G123" s="44">
        <f t="shared" si="8"/>
        <v>461.14</v>
      </c>
      <c r="H123" s="39">
        <f>G123/G205</f>
        <v>5.8478457592066498E-4</v>
      </c>
      <c r="I123" s="38">
        <f>ROUND(F123*Прил.10!$D$12,2)</f>
        <v>1853.78</v>
      </c>
      <c r="J123" s="38">
        <f t="shared" si="9"/>
        <v>3707.56</v>
      </c>
    </row>
    <row r="124" spans="1:10" ht="31.5" x14ac:dyDescent="0.25">
      <c r="A124" s="35">
        <v>95</v>
      </c>
      <c r="B124" s="40" t="s">
        <v>315</v>
      </c>
      <c r="C124" s="41" t="s">
        <v>316</v>
      </c>
      <c r="D124" s="42" t="s">
        <v>206</v>
      </c>
      <c r="E124" s="43">
        <v>3.1918799999999997E-2</v>
      </c>
      <c r="F124" s="44">
        <v>11200</v>
      </c>
      <c r="G124" s="44">
        <f t="shared" si="8"/>
        <v>357.49</v>
      </c>
      <c r="H124" s="39">
        <f>G124/G205</f>
        <v>4.53343101977444E-4</v>
      </c>
      <c r="I124" s="38">
        <f>ROUND(F124*Прил.10!$D$12,2)</f>
        <v>90048</v>
      </c>
      <c r="J124" s="38">
        <f t="shared" si="9"/>
        <v>2874.22</v>
      </c>
    </row>
    <row r="125" spans="1:10" ht="31.5" x14ac:dyDescent="0.25">
      <c r="A125" s="35">
        <v>96</v>
      </c>
      <c r="B125" s="40" t="s">
        <v>317</v>
      </c>
      <c r="C125" s="41" t="s">
        <v>318</v>
      </c>
      <c r="D125" s="42" t="s">
        <v>206</v>
      </c>
      <c r="E125" s="43">
        <v>2.1978299999999999E-2</v>
      </c>
      <c r="F125" s="44">
        <v>15620</v>
      </c>
      <c r="G125" s="44">
        <f t="shared" si="8"/>
        <v>343.3</v>
      </c>
      <c r="H125" s="39">
        <f>G125/G205</f>
        <v>4.3534836473427659E-4</v>
      </c>
      <c r="I125" s="38">
        <f>ROUND(F125*Прил.10!$D$12,2)</f>
        <v>125584.8</v>
      </c>
      <c r="J125" s="38">
        <f t="shared" si="9"/>
        <v>2760.14</v>
      </c>
    </row>
    <row r="126" spans="1:10" ht="31.5" x14ac:dyDescent="0.25">
      <c r="A126" s="35">
        <v>97</v>
      </c>
      <c r="B126" s="40" t="s">
        <v>319</v>
      </c>
      <c r="C126" s="41" t="s">
        <v>320</v>
      </c>
      <c r="D126" s="42" t="s">
        <v>206</v>
      </c>
      <c r="E126" s="43">
        <v>0.03</v>
      </c>
      <c r="F126" s="44">
        <v>10898.65</v>
      </c>
      <c r="G126" s="44">
        <f t="shared" si="8"/>
        <v>326.95999999999998</v>
      </c>
      <c r="H126" s="39">
        <f>G126/G205</f>
        <v>4.1462715215123523E-4</v>
      </c>
      <c r="I126" s="38">
        <f>ROUND(F126*Прил.10!$D$12,2)</f>
        <v>87625.15</v>
      </c>
      <c r="J126" s="38">
        <f t="shared" si="9"/>
        <v>2628.75</v>
      </c>
    </row>
    <row r="127" spans="1:10" ht="31.5" x14ac:dyDescent="0.25">
      <c r="A127" s="35">
        <v>98</v>
      </c>
      <c r="B127" s="40" t="s">
        <v>321</v>
      </c>
      <c r="C127" s="41" t="s">
        <v>322</v>
      </c>
      <c r="D127" s="42" t="s">
        <v>206</v>
      </c>
      <c r="E127" s="43">
        <v>0.214092</v>
      </c>
      <c r="F127" s="44">
        <v>1525.5</v>
      </c>
      <c r="G127" s="44">
        <f t="shared" si="8"/>
        <v>326.60000000000002</v>
      </c>
      <c r="H127" s="39">
        <f>G127/G205</f>
        <v>4.1417062604781456E-4</v>
      </c>
      <c r="I127" s="38">
        <f>ROUND(F127*Прил.10!$D$12,2)</f>
        <v>12265.02</v>
      </c>
      <c r="J127" s="38">
        <f t="shared" si="9"/>
        <v>2625.84</v>
      </c>
    </row>
    <row r="128" spans="1:10" ht="31.5" x14ac:dyDescent="0.25">
      <c r="A128" s="35">
        <v>99</v>
      </c>
      <c r="B128" s="40" t="s">
        <v>323</v>
      </c>
      <c r="C128" s="41" t="s">
        <v>324</v>
      </c>
      <c r="D128" s="42" t="s">
        <v>206</v>
      </c>
      <c r="E128" s="43">
        <v>3.5999999999999997E-2</v>
      </c>
      <c r="F128" s="44">
        <v>8817.17</v>
      </c>
      <c r="G128" s="44">
        <f t="shared" si="8"/>
        <v>317.42</v>
      </c>
      <c r="H128" s="39">
        <f>G128/G205</f>
        <v>4.025292104105857E-4</v>
      </c>
      <c r="I128" s="38">
        <f>ROUND(F128*Прил.10!$D$12,2)</f>
        <v>70890.05</v>
      </c>
      <c r="J128" s="38">
        <f t="shared" si="9"/>
        <v>2552.04</v>
      </c>
    </row>
    <row r="129" spans="1:10" ht="31.5" x14ac:dyDescent="0.25">
      <c r="A129" s="35">
        <v>100</v>
      </c>
      <c r="B129" s="40" t="s">
        <v>325</v>
      </c>
      <c r="C129" s="41" t="s">
        <v>326</v>
      </c>
      <c r="D129" s="42" t="s">
        <v>206</v>
      </c>
      <c r="E129" s="43">
        <v>0.105708</v>
      </c>
      <c r="F129" s="44">
        <v>2606.9</v>
      </c>
      <c r="G129" s="44">
        <f t="shared" si="8"/>
        <v>275.57</v>
      </c>
      <c r="H129" s="39">
        <f>G129/G205</f>
        <v>3.4945805088792482E-4</v>
      </c>
      <c r="I129" s="38">
        <f>ROUND(F129*Прил.10!$D$12,2)</f>
        <v>20959.48</v>
      </c>
      <c r="J129" s="38">
        <f t="shared" si="9"/>
        <v>2215.58</v>
      </c>
    </row>
    <row r="130" spans="1:10" ht="31.5" x14ac:dyDescent="0.25">
      <c r="A130" s="35">
        <v>101</v>
      </c>
      <c r="B130" s="40" t="s">
        <v>327</v>
      </c>
      <c r="C130" s="41" t="s">
        <v>328</v>
      </c>
      <c r="D130" s="42" t="s">
        <v>218</v>
      </c>
      <c r="E130" s="43">
        <v>3.78</v>
      </c>
      <c r="F130" s="44">
        <v>72.319999999999993</v>
      </c>
      <c r="G130" s="44">
        <f t="shared" si="8"/>
        <v>273.37</v>
      </c>
      <c r="H130" s="39">
        <f>G130/G205</f>
        <v>3.4666816914479811E-4</v>
      </c>
      <c r="I130" s="38">
        <f>ROUND(F130*Прил.10!$D$12,2)</f>
        <v>581.45000000000005</v>
      </c>
      <c r="J130" s="38">
        <f t="shared" si="9"/>
        <v>2197.88</v>
      </c>
    </row>
    <row r="131" spans="1:10" ht="31.5" x14ac:dyDescent="0.25">
      <c r="A131" s="35">
        <v>102</v>
      </c>
      <c r="B131" s="40" t="s">
        <v>329</v>
      </c>
      <c r="C131" s="41" t="s">
        <v>330</v>
      </c>
      <c r="D131" s="42" t="s">
        <v>331</v>
      </c>
      <c r="E131" s="43">
        <v>0.77</v>
      </c>
      <c r="F131" s="44">
        <v>308.3</v>
      </c>
      <c r="G131" s="44">
        <f t="shared" si="8"/>
        <v>237.39</v>
      </c>
      <c r="H131" s="39">
        <f>G131/G205</f>
        <v>3.0104092136402536E-4</v>
      </c>
      <c r="I131" s="38">
        <f>ROUND(F131*Прил.10!$D$12,2)</f>
        <v>2478.73</v>
      </c>
      <c r="J131" s="38">
        <f t="shared" si="9"/>
        <v>1908.62</v>
      </c>
    </row>
    <row r="132" spans="1:10" ht="31.5" x14ac:dyDescent="0.25">
      <c r="A132" s="35">
        <v>103</v>
      </c>
      <c r="B132" s="40" t="s">
        <v>332</v>
      </c>
      <c r="C132" s="41" t="s">
        <v>333</v>
      </c>
      <c r="D132" s="42" t="s">
        <v>253</v>
      </c>
      <c r="E132" s="43">
        <v>1.927</v>
      </c>
      <c r="F132" s="44">
        <v>121</v>
      </c>
      <c r="G132" s="44">
        <f t="shared" si="8"/>
        <v>233.17</v>
      </c>
      <c r="H132" s="39">
        <f>G132/G205</f>
        <v>2.9568942092948226E-4</v>
      </c>
      <c r="I132" s="38">
        <f>ROUND(F132*Прил.10!$D$12,2)</f>
        <v>972.84</v>
      </c>
      <c r="J132" s="38">
        <f t="shared" si="9"/>
        <v>1874.66</v>
      </c>
    </row>
    <row r="133" spans="1:10" ht="31.5" x14ac:dyDescent="0.25">
      <c r="A133" s="35">
        <v>104</v>
      </c>
      <c r="B133" s="40" t="s">
        <v>334</v>
      </c>
      <c r="C133" s="41" t="s">
        <v>335</v>
      </c>
      <c r="D133" s="42" t="s">
        <v>209</v>
      </c>
      <c r="E133" s="43">
        <v>0.44719999999999999</v>
      </c>
      <c r="F133" s="44">
        <v>510.4</v>
      </c>
      <c r="G133" s="44">
        <f t="shared" si="8"/>
        <v>228.25</v>
      </c>
      <c r="H133" s="39">
        <f>G133/G205</f>
        <v>2.8945023084939886E-4</v>
      </c>
      <c r="I133" s="38">
        <f>ROUND(F133*Прил.10!$D$12,2)</f>
        <v>4103.62</v>
      </c>
      <c r="J133" s="38">
        <f t="shared" si="9"/>
        <v>1835.14</v>
      </c>
    </row>
    <row r="134" spans="1:10" ht="31.5" x14ac:dyDescent="0.25">
      <c r="A134" s="35">
        <v>105</v>
      </c>
      <c r="B134" s="40" t="s">
        <v>336</v>
      </c>
      <c r="C134" s="41" t="s">
        <v>337</v>
      </c>
      <c r="D134" s="42" t="s">
        <v>338</v>
      </c>
      <c r="E134" s="43">
        <v>2.49912</v>
      </c>
      <c r="F134" s="44">
        <v>84.75</v>
      </c>
      <c r="G134" s="44">
        <f t="shared" si="8"/>
        <v>211.8</v>
      </c>
      <c r="H134" s="39">
        <f>G134/G205</f>
        <v>2.6858952417920125E-4</v>
      </c>
      <c r="I134" s="38">
        <f>ROUND(F134*Прил.10!$D$12,2)</f>
        <v>681.39</v>
      </c>
      <c r="J134" s="38">
        <f t="shared" si="9"/>
        <v>1702.88</v>
      </c>
    </row>
    <row r="135" spans="1:10" ht="31.5" x14ac:dyDescent="0.25">
      <c r="A135" s="35">
        <v>106</v>
      </c>
      <c r="B135" s="40" t="s">
        <v>339</v>
      </c>
      <c r="C135" s="41" t="s">
        <v>340</v>
      </c>
      <c r="D135" s="42" t="s">
        <v>218</v>
      </c>
      <c r="E135" s="43">
        <v>55.656799999999997</v>
      </c>
      <c r="F135" s="44">
        <v>3.62</v>
      </c>
      <c r="G135" s="44">
        <f t="shared" si="8"/>
        <v>201.48</v>
      </c>
      <c r="H135" s="39">
        <f>G135/G205</f>
        <v>2.5550244254780668E-4</v>
      </c>
      <c r="I135" s="38">
        <f>ROUND(F135*Прил.10!$D$12,2)</f>
        <v>29.1</v>
      </c>
      <c r="J135" s="38">
        <f t="shared" si="9"/>
        <v>1619.61</v>
      </c>
    </row>
    <row r="136" spans="1:10" ht="31.5" x14ac:dyDescent="0.25">
      <c r="A136" s="35">
        <v>107</v>
      </c>
      <c r="B136" s="40" t="s">
        <v>341</v>
      </c>
      <c r="C136" s="41" t="s">
        <v>342</v>
      </c>
      <c r="D136" s="42" t="s">
        <v>206</v>
      </c>
      <c r="E136" s="43">
        <v>2.1999999999999999E-2</v>
      </c>
      <c r="F136" s="44">
        <v>7418.82</v>
      </c>
      <c r="G136" s="44">
        <f t="shared" si="8"/>
        <v>163.21</v>
      </c>
      <c r="H136" s="39">
        <f>G136/G205</f>
        <v>2.069711814980521E-4</v>
      </c>
      <c r="I136" s="38">
        <f>ROUND(F136*Прил.10!$D$12,2)</f>
        <v>59647.31</v>
      </c>
      <c r="J136" s="38">
        <f t="shared" si="9"/>
        <v>1312.24</v>
      </c>
    </row>
    <row r="137" spans="1:10" ht="47.25" x14ac:dyDescent="0.25">
      <c r="A137" s="35">
        <v>108</v>
      </c>
      <c r="B137" s="40" t="s">
        <v>343</v>
      </c>
      <c r="C137" s="41" t="s">
        <v>344</v>
      </c>
      <c r="D137" s="42" t="s">
        <v>345</v>
      </c>
      <c r="E137" s="43">
        <v>22.626999999999999</v>
      </c>
      <c r="F137" s="44">
        <v>6.91</v>
      </c>
      <c r="G137" s="44">
        <f t="shared" si="8"/>
        <v>156.35</v>
      </c>
      <c r="H137" s="39">
        <f>G137/G205</f>
        <v>1.9827182297175688E-4</v>
      </c>
      <c r="I137" s="38">
        <f>ROUND(F137*Прил.10!$D$12,2)</f>
        <v>55.56</v>
      </c>
      <c r="J137" s="38">
        <f t="shared" si="9"/>
        <v>1257.1600000000001</v>
      </c>
    </row>
    <row r="138" spans="1:10" ht="47.25" x14ac:dyDescent="0.25">
      <c r="A138" s="35">
        <v>109</v>
      </c>
      <c r="B138" s="40" t="s">
        <v>346</v>
      </c>
      <c r="C138" s="41" t="s">
        <v>347</v>
      </c>
      <c r="D138" s="42" t="s">
        <v>206</v>
      </c>
      <c r="E138" s="43">
        <v>2.6289E-2</v>
      </c>
      <c r="F138" s="44">
        <v>5804</v>
      </c>
      <c r="G138" s="44">
        <f t="shared" si="8"/>
        <v>152.58000000000001</v>
      </c>
      <c r="H138" s="39">
        <f>G138/G205</f>
        <v>1.9349098016648974E-4</v>
      </c>
      <c r="I138" s="38">
        <f>ROUND(F138*Прил.10!$D$12,2)</f>
        <v>46664.160000000003</v>
      </c>
      <c r="J138" s="38">
        <f t="shared" si="9"/>
        <v>1226.75</v>
      </c>
    </row>
    <row r="139" spans="1:10" ht="31.5" x14ac:dyDescent="0.25">
      <c r="A139" s="35">
        <v>110</v>
      </c>
      <c r="B139" s="40" t="s">
        <v>348</v>
      </c>
      <c r="C139" s="41" t="s">
        <v>349</v>
      </c>
      <c r="D139" s="42" t="s">
        <v>262</v>
      </c>
      <c r="E139" s="43">
        <v>12.0185</v>
      </c>
      <c r="F139" s="44">
        <v>10.75</v>
      </c>
      <c r="G139" s="44">
        <f t="shared" si="8"/>
        <v>129.19999999999999</v>
      </c>
      <c r="H139" s="39">
        <f>G139/G205</f>
        <v>1.6384214600544285E-4</v>
      </c>
      <c r="I139" s="38">
        <f>ROUND(F139*Прил.10!$D$12,2)</f>
        <v>86.43</v>
      </c>
      <c r="J139" s="38">
        <f t="shared" si="9"/>
        <v>1038.76</v>
      </c>
    </row>
    <row r="140" spans="1:10" ht="31.5" x14ac:dyDescent="0.25">
      <c r="A140" s="35">
        <v>111</v>
      </c>
      <c r="B140" s="40" t="s">
        <v>350</v>
      </c>
      <c r="C140" s="41" t="s">
        <v>351</v>
      </c>
      <c r="D140" s="42" t="s">
        <v>218</v>
      </c>
      <c r="E140" s="43">
        <v>2.0268000000000002</v>
      </c>
      <c r="F140" s="44">
        <v>57.63</v>
      </c>
      <c r="G140" s="44">
        <f t="shared" si="8"/>
        <v>116.8</v>
      </c>
      <c r="H140" s="39">
        <f>G140/G205</f>
        <v>1.4811735799872853E-4</v>
      </c>
      <c r="I140" s="38">
        <f>ROUND(F140*Прил.10!$D$12,2)</f>
        <v>463.35</v>
      </c>
      <c r="J140" s="38">
        <f t="shared" si="9"/>
        <v>939.12</v>
      </c>
    </row>
    <row r="141" spans="1:10" ht="31.5" x14ac:dyDescent="0.25">
      <c r="A141" s="35">
        <v>112</v>
      </c>
      <c r="B141" s="40" t="s">
        <v>352</v>
      </c>
      <c r="C141" s="41" t="s">
        <v>353</v>
      </c>
      <c r="D141" s="42" t="s">
        <v>206</v>
      </c>
      <c r="E141" s="43">
        <v>2.6167800000000001E-2</v>
      </c>
      <c r="F141" s="44">
        <v>4455.2</v>
      </c>
      <c r="G141" s="44">
        <f t="shared" si="8"/>
        <v>116.58</v>
      </c>
      <c r="H141" s="39">
        <f>G141/G205</f>
        <v>1.4783836982441585E-4</v>
      </c>
      <c r="I141" s="38">
        <f>ROUND(F141*Прил.10!$D$12,2)</f>
        <v>35819.81</v>
      </c>
      <c r="J141" s="38">
        <f t="shared" si="9"/>
        <v>937.33</v>
      </c>
    </row>
    <row r="142" spans="1:10" ht="31.5" x14ac:dyDescent="0.25">
      <c r="A142" s="35">
        <v>113</v>
      </c>
      <c r="B142" s="40" t="s">
        <v>354</v>
      </c>
      <c r="C142" s="41" t="s">
        <v>355</v>
      </c>
      <c r="D142" s="42" t="s">
        <v>345</v>
      </c>
      <c r="E142" s="43">
        <v>4.62</v>
      </c>
      <c r="F142" s="44">
        <v>23.15</v>
      </c>
      <c r="G142" s="44">
        <f t="shared" si="8"/>
        <v>106.95</v>
      </c>
      <c r="H142" s="39">
        <f>G142/G205</f>
        <v>1.3562629655791109E-4</v>
      </c>
      <c r="I142" s="38">
        <f>ROUND(F142*Прил.10!$D$12,2)</f>
        <v>186.13</v>
      </c>
      <c r="J142" s="38">
        <f t="shared" si="9"/>
        <v>859.92</v>
      </c>
    </row>
    <row r="143" spans="1:10" ht="31.5" x14ac:dyDescent="0.25">
      <c r="A143" s="35">
        <v>114</v>
      </c>
      <c r="B143" s="40" t="s">
        <v>356</v>
      </c>
      <c r="C143" s="41" t="s">
        <v>357</v>
      </c>
      <c r="D143" s="42" t="s">
        <v>206</v>
      </c>
      <c r="E143" s="43">
        <v>1.4E-2</v>
      </c>
      <c r="F143" s="44">
        <v>7200</v>
      </c>
      <c r="G143" s="44">
        <f t="shared" si="8"/>
        <v>100.8</v>
      </c>
      <c r="H143" s="39">
        <f>G143/G205</f>
        <v>1.278273089578068E-4</v>
      </c>
      <c r="I143" s="38">
        <f>ROUND(F143*Прил.10!$D$12,2)</f>
        <v>57888</v>
      </c>
      <c r="J143" s="38">
        <f t="shared" si="9"/>
        <v>810.43</v>
      </c>
    </row>
    <row r="144" spans="1:10" ht="31.5" x14ac:dyDescent="0.25">
      <c r="A144" s="35">
        <v>115</v>
      </c>
      <c r="B144" s="40" t="s">
        <v>358</v>
      </c>
      <c r="C144" s="41" t="s">
        <v>359</v>
      </c>
      <c r="D144" s="42" t="s">
        <v>206</v>
      </c>
      <c r="E144" s="43">
        <v>6.6150000000000002E-3</v>
      </c>
      <c r="F144" s="44">
        <v>14312.87</v>
      </c>
      <c r="G144" s="44">
        <f t="shared" si="8"/>
        <v>94.68</v>
      </c>
      <c r="H144" s="39">
        <f>G144/G205</f>
        <v>1.2006636519965426E-4</v>
      </c>
      <c r="I144" s="38">
        <f>ROUND(F144*Прил.10!$D$12,2)</f>
        <v>115075.47</v>
      </c>
      <c r="J144" s="38">
        <f t="shared" si="9"/>
        <v>761.22</v>
      </c>
    </row>
    <row r="145" spans="1:10" ht="31.5" x14ac:dyDescent="0.25">
      <c r="A145" s="35">
        <v>116</v>
      </c>
      <c r="B145" s="40" t="s">
        <v>360</v>
      </c>
      <c r="C145" s="41" t="s">
        <v>361</v>
      </c>
      <c r="D145" s="42" t="s">
        <v>362</v>
      </c>
      <c r="E145" s="43">
        <v>0.77</v>
      </c>
      <c r="F145" s="44">
        <v>118</v>
      </c>
      <c r="G145" s="44">
        <f t="shared" si="8"/>
        <v>90.86</v>
      </c>
      <c r="H145" s="39">
        <f>G145/G205</f>
        <v>1.1522211599113419E-4</v>
      </c>
      <c r="I145" s="38">
        <f>ROUND(F145*Прил.10!$D$12,2)</f>
        <v>948.72</v>
      </c>
      <c r="J145" s="38">
        <f t="shared" si="9"/>
        <v>730.51</v>
      </c>
    </row>
    <row r="146" spans="1:10" ht="31.5" x14ac:dyDescent="0.25">
      <c r="A146" s="35">
        <v>117</v>
      </c>
      <c r="B146" s="40" t="s">
        <v>363</v>
      </c>
      <c r="C146" s="41" t="s">
        <v>364</v>
      </c>
      <c r="D146" s="42" t="s">
        <v>345</v>
      </c>
      <c r="E146" s="43">
        <v>1.32</v>
      </c>
      <c r="F146" s="44">
        <v>64.47</v>
      </c>
      <c r="G146" s="44">
        <f t="shared" ref="G146:G177" si="10">ROUND(E146*F146,2)</f>
        <v>85.1</v>
      </c>
      <c r="H146" s="39">
        <f>G146/G205</f>
        <v>1.0791769833640237E-4</v>
      </c>
      <c r="I146" s="38">
        <f>ROUND(F146*Прил.10!$D$12,2)</f>
        <v>518.34</v>
      </c>
      <c r="J146" s="38">
        <f t="shared" ref="J146:J177" si="11">ROUND(E146*I146,2)</f>
        <v>684.21</v>
      </c>
    </row>
    <row r="147" spans="1:10" ht="31.5" x14ac:dyDescent="0.25">
      <c r="A147" s="35">
        <v>118</v>
      </c>
      <c r="B147" s="40" t="s">
        <v>365</v>
      </c>
      <c r="C147" s="41" t="s">
        <v>366</v>
      </c>
      <c r="D147" s="42" t="s">
        <v>206</v>
      </c>
      <c r="E147" s="43">
        <v>4.9000000000000002E-2</v>
      </c>
      <c r="F147" s="44">
        <v>1596</v>
      </c>
      <c r="G147" s="44">
        <f t="shared" si="10"/>
        <v>78.2</v>
      </c>
      <c r="H147" s="39">
        <f>G147/G205</f>
        <v>9.9167614687504884E-5</v>
      </c>
      <c r="I147" s="38">
        <f>ROUND(F147*Прил.10!$D$12,2)</f>
        <v>12831.84</v>
      </c>
      <c r="J147" s="38">
        <f t="shared" si="11"/>
        <v>628.76</v>
      </c>
    </row>
    <row r="148" spans="1:10" ht="31.5" x14ac:dyDescent="0.25">
      <c r="A148" s="35">
        <v>119</v>
      </c>
      <c r="B148" s="40" t="s">
        <v>367</v>
      </c>
      <c r="C148" s="41" t="s">
        <v>368</v>
      </c>
      <c r="D148" s="42" t="s">
        <v>206</v>
      </c>
      <c r="E148" s="43">
        <v>6.5939999999999999E-2</v>
      </c>
      <c r="F148" s="44">
        <v>1160</v>
      </c>
      <c r="G148" s="44">
        <f t="shared" si="10"/>
        <v>76.489999999999995</v>
      </c>
      <c r="H148" s="39">
        <f>G148/G205</f>
        <v>9.6999115696256365E-5</v>
      </c>
      <c r="I148" s="38">
        <f>ROUND(F148*Прил.10!$D$12,2)</f>
        <v>9326.4</v>
      </c>
      <c r="J148" s="38">
        <f t="shared" si="11"/>
        <v>614.98</v>
      </c>
    </row>
    <row r="149" spans="1:10" ht="31.5" x14ac:dyDescent="0.25">
      <c r="A149" s="35">
        <v>120</v>
      </c>
      <c r="B149" s="40" t="s">
        <v>369</v>
      </c>
      <c r="C149" s="41" t="s">
        <v>370</v>
      </c>
      <c r="D149" s="42" t="s">
        <v>206</v>
      </c>
      <c r="E149" s="43">
        <v>8.9999999999999993E-3</v>
      </c>
      <c r="F149" s="44">
        <v>7325.47</v>
      </c>
      <c r="G149" s="44">
        <f t="shared" si="10"/>
        <v>65.930000000000007</v>
      </c>
      <c r="H149" s="39">
        <f>G149/G205</f>
        <v>8.3607683329248059E-5</v>
      </c>
      <c r="I149" s="38">
        <f>ROUND(F149*Прил.10!$D$12,2)</f>
        <v>58896.78</v>
      </c>
      <c r="J149" s="38">
        <f t="shared" si="11"/>
        <v>530.07000000000005</v>
      </c>
    </row>
    <row r="150" spans="1:10" ht="31.5" x14ac:dyDescent="0.25">
      <c r="A150" s="35">
        <v>121</v>
      </c>
      <c r="B150" s="40" t="s">
        <v>371</v>
      </c>
      <c r="C150" s="41" t="s">
        <v>372</v>
      </c>
      <c r="D150" s="42" t="s">
        <v>206</v>
      </c>
      <c r="E150" s="43">
        <v>8.8259000000000004E-2</v>
      </c>
      <c r="F150" s="44">
        <v>734.5</v>
      </c>
      <c r="G150" s="44">
        <f t="shared" si="10"/>
        <v>64.83</v>
      </c>
      <c r="H150" s="39">
        <f>G150/G205</f>
        <v>8.221274245768468E-5</v>
      </c>
      <c r="I150" s="38">
        <f>ROUND(F150*Прил.10!$D$12,2)</f>
        <v>5905.38</v>
      </c>
      <c r="J150" s="38">
        <f t="shared" si="11"/>
        <v>521.20000000000005</v>
      </c>
    </row>
    <row r="151" spans="1:10" ht="31.5" x14ac:dyDescent="0.25">
      <c r="A151" s="35">
        <v>122</v>
      </c>
      <c r="B151" s="40" t="s">
        <v>373</v>
      </c>
      <c r="C151" s="41" t="s">
        <v>374</v>
      </c>
      <c r="D151" s="42" t="s">
        <v>253</v>
      </c>
      <c r="E151" s="43">
        <v>0.87629999999999997</v>
      </c>
      <c r="F151" s="44">
        <v>72.8</v>
      </c>
      <c r="G151" s="44">
        <f t="shared" si="10"/>
        <v>63.79</v>
      </c>
      <c r="H151" s="39">
        <f>G151/G205</f>
        <v>8.0893889270024764E-5</v>
      </c>
      <c r="I151" s="38">
        <f>ROUND(F151*Прил.10!$D$12,2)</f>
        <v>585.30999999999995</v>
      </c>
      <c r="J151" s="38">
        <f t="shared" si="11"/>
        <v>512.91</v>
      </c>
    </row>
    <row r="152" spans="1:10" ht="31.5" x14ac:dyDescent="0.25">
      <c r="A152" s="35">
        <v>123</v>
      </c>
      <c r="B152" s="40" t="s">
        <v>375</v>
      </c>
      <c r="C152" s="41" t="s">
        <v>376</v>
      </c>
      <c r="D152" s="42" t="s">
        <v>206</v>
      </c>
      <c r="E152" s="43">
        <v>3.4119999999999998E-2</v>
      </c>
      <c r="F152" s="44">
        <v>1836</v>
      </c>
      <c r="G152" s="44">
        <f t="shared" si="10"/>
        <v>62.64</v>
      </c>
      <c r="H152" s="39">
        <f>G152/G205</f>
        <v>7.9435541995208521E-5</v>
      </c>
      <c r="I152" s="38">
        <f>ROUND(F152*Прил.10!$D$12,2)</f>
        <v>14761.44</v>
      </c>
      <c r="J152" s="38">
        <f t="shared" si="11"/>
        <v>503.66</v>
      </c>
    </row>
    <row r="153" spans="1:10" ht="31.5" x14ac:dyDescent="0.25">
      <c r="A153" s="35">
        <v>124</v>
      </c>
      <c r="B153" s="40" t="s">
        <v>377</v>
      </c>
      <c r="C153" s="41" t="s">
        <v>378</v>
      </c>
      <c r="D153" s="42" t="s">
        <v>206</v>
      </c>
      <c r="E153" s="43">
        <v>0.03</v>
      </c>
      <c r="F153" s="44">
        <v>1690</v>
      </c>
      <c r="G153" s="44">
        <f t="shared" si="10"/>
        <v>50.7</v>
      </c>
      <c r="H153" s="39">
        <f>G153/G205</f>
        <v>6.4294092898420691E-5</v>
      </c>
      <c r="I153" s="38">
        <f>ROUND(F153*Прил.10!$D$12,2)</f>
        <v>13587.6</v>
      </c>
      <c r="J153" s="38">
        <f t="shared" si="11"/>
        <v>407.63</v>
      </c>
    </row>
    <row r="154" spans="1:10" ht="31.5" x14ac:dyDescent="0.25">
      <c r="A154" s="35">
        <v>125</v>
      </c>
      <c r="B154" s="40" t="s">
        <v>379</v>
      </c>
      <c r="C154" s="41" t="s">
        <v>380</v>
      </c>
      <c r="D154" s="42" t="s">
        <v>206</v>
      </c>
      <c r="E154" s="43">
        <v>9.3282999999999994E-3</v>
      </c>
      <c r="F154" s="44">
        <v>4920</v>
      </c>
      <c r="G154" s="44">
        <f t="shared" si="10"/>
        <v>45.9</v>
      </c>
      <c r="H154" s="39">
        <f>G154/G205</f>
        <v>5.8207078186144171E-5</v>
      </c>
      <c r="I154" s="38">
        <f>ROUND(F154*Прил.10!$D$12,2)</f>
        <v>39556.800000000003</v>
      </c>
      <c r="J154" s="38">
        <f t="shared" si="11"/>
        <v>369</v>
      </c>
    </row>
    <row r="155" spans="1:10" ht="31.5" x14ac:dyDescent="0.25">
      <c r="A155" s="35">
        <v>126</v>
      </c>
      <c r="B155" s="40" t="s">
        <v>381</v>
      </c>
      <c r="C155" s="41" t="s">
        <v>382</v>
      </c>
      <c r="D155" s="42" t="s">
        <v>345</v>
      </c>
      <c r="E155" s="43">
        <v>6.05</v>
      </c>
      <c r="F155" s="44">
        <v>7.5</v>
      </c>
      <c r="G155" s="44">
        <f t="shared" si="10"/>
        <v>45.38</v>
      </c>
      <c r="H155" s="39">
        <f>G155/G205</f>
        <v>5.754765159231422E-5</v>
      </c>
      <c r="I155" s="38">
        <f>ROUND(F155*Прил.10!$D$12,2)</f>
        <v>60.3</v>
      </c>
      <c r="J155" s="38">
        <f t="shared" si="11"/>
        <v>364.82</v>
      </c>
    </row>
    <row r="156" spans="1:10" ht="31.5" x14ac:dyDescent="0.25">
      <c r="A156" s="35">
        <v>127</v>
      </c>
      <c r="B156" s="40" t="s">
        <v>383</v>
      </c>
      <c r="C156" s="41" t="s">
        <v>384</v>
      </c>
      <c r="D156" s="42" t="s">
        <v>206</v>
      </c>
      <c r="E156" s="43">
        <v>2.9760000000000002E-2</v>
      </c>
      <c r="F156" s="44">
        <v>1412.5</v>
      </c>
      <c r="G156" s="44">
        <f t="shared" si="10"/>
        <v>42.04</v>
      </c>
      <c r="H156" s="39">
        <f>G156/G205</f>
        <v>5.3312103855021805E-5</v>
      </c>
      <c r="I156" s="38">
        <f>ROUND(F156*Прил.10!$D$12,2)</f>
        <v>11356.5</v>
      </c>
      <c r="J156" s="38">
        <f t="shared" si="11"/>
        <v>337.97</v>
      </c>
    </row>
    <row r="157" spans="1:10" ht="31.5" x14ac:dyDescent="0.25">
      <c r="A157" s="35">
        <v>128</v>
      </c>
      <c r="B157" s="40" t="s">
        <v>385</v>
      </c>
      <c r="C157" s="41" t="s">
        <v>386</v>
      </c>
      <c r="D157" s="42" t="s">
        <v>209</v>
      </c>
      <c r="E157" s="43">
        <v>3.0831999999999998E-2</v>
      </c>
      <c r="F157" s="44">
        <v>1320</v>
      </c>
      <c r="G157" s="44">
        <f t="shared" si="10"/>
        <v>40.700000000000003</v>
      </c>
      <c r="H157" s="39">
        <f>G157/G205</f>
        <v>5.161281224784462E-5</v>
      </c>
      <c r="I157" s="38">
        <f>ROUND(F157*Прил.10!$D$12,2)</f>
        <v>10612.8</v>
      </c>
      <c r="J157" s="38">
        <f t="shared" si="11"/>
        <v>327.20999999999998</v>
      </c>
    </row>
    <row r="158" spans="1:10" ht="31.5" x14ac:dyDescent="0.25">
      <c r="A158" s="35">
        <v>129</v>
      </c>
      <c r="B158" s="40" t="s">
        <v>387</v>
      </c>
      <c r="C158" s="41" t="s">
        <v>388</v>
      </c>
      <c r="D158" s="42" t="s">
        <v>206</v>
      </c>
      <c r="E158" s="43">
        <v>1.221E-2</v>
      </c>
      <c r="F158" s="44">
        <v>3219.2</v>
      </c>
      <c r="G158" s="44">
        <f t="shared" si="10"/>
        <v>39.31</v>
      </c>
      <c r="H158" s="39">
        <f>G158/G205</f>
        <v>4.9850114237414544E-5</v>
      </c>
      <c r="I158" s="38">
        <f>ROUND(F158*Прил.10!$D$12,2)</f>
        <v>25882.37</v>
      </c>
      <c r="J158" s="38">
        <f t="shared" si="11"/>
        <v>316.02</v>
      </c>
    </row>
    <row r="159" spans="1:10" ht="31.5" x14ac:dyDescent="0.25">
      <c r="A159" s="35">
        <v>130</v>
      </c>
      <c r="B159" s="40" t="s">
        <v>389</v>
      </c>
      <c r="C159" s="41" t="s">
        <v>390</v>
      </c>
      <c r="D159" s="42" t="s">
        <v>209</v>
      </c>
      <c r="E159" s="43">
        <v>13.970985000000001</v>
      </c>
      <c r="F159" s="44">
        <v>2.44</v>
      </c>
      <c r="G159" s="44">
        <f t="shared" si="10"/>
        <v>34.090000000000003</v>
      </c>
      <c r="H159" s="39">
        <f>G159/G205</f>
        <v>4.3230485737813833E-5</v>
      </c>
      <c r="I159" s="38">
        <f>ROUND(F159*Прил.10!$D$12,2)</f>
        <v>19.62</v>
      </c>
      <c r="J159" s="38">
        <f t="shared" si="11"/>
        <v>274.11</v>
      </c>
    </row>
    <row r="160" spans="1:10" ht="31.5" x14ac:dyDescent="0.25">
      <c r="A160" s="35">
        <v>131</v>
      </c>
      <c r="B160" s="40" t="s">
        <v>391</v>
      </c>
      <c r="C160" s="41" t="s">
        <v>392</v>
      </c>
      <c r="D160" s="42" t="s">
        <v>209</v>
      </c>
      <c r="E160" s="43">
        <v>5.2707699999999997</v>
      </c>
      <c r="F160" s="44">
        <v>6.22</v>
      </c>
      <c r="G160" s="44">
        <f t="shared" si="10"/>
        <v>32.78</v>
      </c>
      <c r="H160" s="39">
        <f>G160/G205</f>
        <v>4.1569237972588366E-5</v>
      </c>
      <c r="I160" s="38">
        <f>ROUND(F160*Прил.10!$D$12,2)</f>
        <v>50.01</v>
      </c>
      <c r="J160" s="38">
        <f t="shared" si="11"/>
        <v>263.58999999999997</v>
      </c>
    </row>
    <row r="161" spans="1:10" ht="31.5" x14ac:dyDescent="0.25">
      <c r="A161" s="35">
        <v>132</v>
      </c>
      <c r="B161" s="40" t="s">
        <v>393</v>
      </c>
      <c r="C161" s="41" t="s">
        <v>394</v>
      </c>
      <c r="D161" s="42" t="s">
        <v>362</v>
      </c>
      <c r="E161" s="43">
        <v>3.19</v>
      </c>
      <c r="F161" s="44">
        <v>10</v>
      </c>
      <c r="G161" s="44">
        <f t="shared" si="10"/>
        <v>31.9</v>
      </c>
      <c r="H161" s="39">
        <f>G161/G205</f>
        <v>4.0453285275337668E-5</v>
      </c>
      <c r="I161" s="38">
        <f>ROUND(F161*Прил.10!$D$12,2)</f>
        <v>80.400000000000006</v>
      </c>
      <c r="J161" s="38">
        <f t="shared" si="11"/>
        <v>256.48</v>
      </c>
    </row>
    <row r="162" spans="1:10" ht="31.5" x14ac:dyDescent="0.25">
      <c r="A162" s="35">
        <v>133</v>
      </c>
      <c r="B162" s="40" t="s">
        <v>395</v>
      </c>
      <c r="C162" s="41" t="s">
        <v>396</v>
      </c>
      <c r="D162" s="42" t="s">
        <v>206</v>
      </c>
      <c r="E162" s="43">
        <v>8.0000000000000004E-4</v>
      </c>
      <c r="F162" s="44">
        <v>35011</v>
      </c>
      <c r="G162" s="44">
        <f t="shared" si="10"/>
        <v>28.01</v>
      </c>
      <c r="H162" s="39">
        <f>G162/G205</f>
        <v>3.5520267102263578E-5</v>
      </c>
      <c r="I162" s="38">
        <f>ROUND(F162*Прил.10!$D$12,2)</f>
        <v>281488.44</v>
      </c>
      <c r="J162" s="38">
        <f t="shared" si="11"/>
        <v>225.19</v>
      </c>
    </row>
    <row r="163" spans="1:10" ht="31.5" x14ac:dyDescent="0.25">
      <c r="A163" s="35">
        <v>134</v>
      </c>
      <c r="B163" s="40" t="s">
        <v>397</v>
      </c>
      <c r="C163" s="41" t="s">
        <v>398</v>
      </c>
      <c r="D163" s="42" t="s">
        <v>206</v>
      </c>
      <c r="E163" s="43">
        <v>2.5200000000000001E-3</v>
      </c>
      <c r="F163" s="44">
        <v>10362</v>
      </c>
      <c r="G163" s="44">
        <f t="shared" si="10"/>
        <v>26.11</v>
      </c>
      <c r="H163" s="39">
        <f>G163/G205</f>
        <v>3.3110823778654123E-5</v>
      </c>
      <c r="I163" s="38">
        <f>ROUND(F163*Прил.10!$D$12,2)</f>
        <v>83310.48</v>
      </c>
      <c r="J163" s="38">
        <f t="shared" si="11"/>
        <v>209.94</v>
      </c>
    </row>
    <row r="164" spans="1:10" ht="31.5" x14ac:dyDescent="0.25">
      <c r="A164" s="35">
        <v>135</v>
      </c>
      <c r="B164" s="40" t="s">
        <v>399</v>
      </c>
      <c r="C164" s="41" t="s">
        <v>400</v>
      </c>
      <c r="D164" s="42" t="s">
        <v>253</v>
      </c>
      <c r="E164" s="43">
        <v>2</v>
      </c>
      <c r="F164" s="44">
        <v>12</v>
      </c>
      <c r="G164" s="44">
        <f t="shared" si="10"/>
        <v>24</v>
      </c>
      <c r="H164" s="39">
        <f>G164/G205</f>
        <v>3.0435073561382574E-5</v>
      </c>
      <c r="I164" s="38">
        <f>ROUND(F164*Прил.10!$D$12,2)</f>
        <v>96.48</v>
      </c>
      <c r="J164" s="38">
        <f t="shared" si="11"/>
        <v>192.96</v>
      </c>
    </row>
    <row r="165" spans="1:10" ht="31.5" x14ac:dyDescent="0.25">
      <c r="A165" s="35">
        <v>136</v>
      </c>
      <c r="B165" s="40" t="s">
        <v>401</v>
      </c>
      <c r="C165" s="41" t="s">
        <v>402</v>
      </c>
      <c r="D165" s="42" t="s">
        <v>262</v>
      </c>
      <c r="E165" s="43">
        <v>2.45235</v>
      </c>
      <c r="F165" s="44">
        <v>9.42</v>
      </c>
      <c r="G165" s="44">
        <f t="shared" si="10"/>
        <v>23.1</v>
      </c>
      <c r="H165" s="39">
        <f>G165/G205</f>
        <v>2.929375830283073E-5</v>
      </c>
      <c r="I165" s="38">
        <f>ROUND(F165*Прил.10!$D$12,2)</f>
        <v>75.739999999999995</v>
      </c>
      <c r="J165" s="38">
        <f t="shared" si="11"/>
        <v>185.74</v>
      </c>
    </row>
    <row r="166" spans="1:10" ht="31.5" x14ac:dyDescent="0.25">
      <c r="A166" s="35">
        <v>137</v>
      </c>
      <c r="B166" s="40" t="s">
        <v>403</v>
      </c>
      <c r="C166" s="41" t="s">
        <v>404</v>
      </c>
      <c r="D166" s="42" t="s">
        <v>206</v>
      </c>
      <c r="E166" s="43">
        <v>4.9739999999999999E-2</v>
      </c>
      <c r="F166" s="44">
        <v>412</v>
      </c>
      <c r="G166" s="44">
        <f t="shared" si="10"/>
        <v>20.49</v>
      </c>
      <c r="H166" s="39">
        <f>G166/G205</f>
        <v>2.5983944053030369E-5</v>
      </c>
      <c r="I166" s="38">
        <f>ROUND(F166*Прил.10!$D$12,2)</f>
        <v>3312.48</v>
      </c>
      <c r="J166" s="38">
        <f t="shared" si="11"/>
        <v>164.76</v>
      </c>
    </row>
    <row r="167" spans="1:10" ht="31.5" x14ac:dyDescent="0.25">
      <c r="A167" s="35">
        <v>138</v>
      </c>
      <c r="B167" s="40" t="s">
        <v>405</v>
      </c>
      <c r="C167" s="41" t="s">
        <v>406</v>
      </c>
      <c r="D167" s="42" t="s">
        <v>206</v>
      </c>
      <c r="E167" s="43">
        <v>4.8089999999999998E-4</v>
      </c>
      <c r="F167" s="44">
        <v>37900</v>
      </c>
      <c r="G167" s="44">
        <f t="shared" si="10"/>
        <v>18.23</v>
      </c>
      <c r="H167" s="39">
        <f>G167/G205</f>
        <v>2.3117974626000181E-5</v>
      </c>
      <c r="I167" s="38">
        <f>ROUND(F167*Прил.10!$D$12,2)</f>
        <v>304716</v>
      </c>
      <c r="J167" s="38">
        <f t="shared" si="11"/>
        <v>146.54</v>
      </c>
    </row>
    <row r="168" spans="1:10" ht="31.5" x14ac:dyDescent="0.25">
      <c r="A168" s="35">
        <v>139</v>
      </c>
      <c r="B168" s="40" t="s">
        <v>407</v>
      </c>
      <c r="C168" s="41" t="s">
        <v>408</v>
      </c>
      <c r="D168" s="42" t="s">
        <v>206</v>
      </c>
      <c r="E168" s="43">
        <v>5.5999999999999999E-3</v>
      </c>
      <c r="F168" s="44">
        <v>3039.7</v>
      </c>
      <c r="G168" s="44">
        <f t="shared" si="10"/>
        <v>17.02</v>
      </c>
      <c r="H168" s="39">
        <f>G168/G205</f>
        <v>2.1583539667280475E-5</v>
      </c>
      <c r="I168" s="38">
        <f>ROUND(F168*Прил.10!$D$12,2)</f>
        <v>24439.19</v>
      </c>
      <c r="J168" s="38">
        <f t="shared" si="11"/>
        <v>136.86000000000001</v>
      </c>
    </row>
    <row r="169" spans="1:10" ht="31.5" x14ac:dyDescent="0.25">
      <c r="A169" s="35">
        <v>140</v>
      </c>
      <c r="B169" s="40" t="s">
        <v>409</v>
      </c>
      <c r="C169" s="41" t="s">
        <v>410</v>
      </c>
      <c r="D169" s="42" t="s">
        <v>262</v>
      </c>
      <c r="E169" s="43">
        <v>1.4</v>
      </c>
      <c r="F169" s="44">
        <v>11.54</v>
      </c>
      <c r="G169" s="44">
        <f t="shared" si="10"/>
        <v>16.16</v>
      </c>
      <c r="H169" s="39">
        <f>G169/G205</f>
        <v>2.0492949531330933E-5</v>
      </c>
      <c r="I169" s="38">
        <f>ROUND(F169*Прил.10!$D$12,2)</f>
        <v>92.78</v>
      </c>
      <c r="J169" s="38">
        <f t="shared" si="11"/>
        <v>129.88999999999999</v>
      </c>
    </row>
    <row r="170" spans="1:10" ht="31.5" x14ac:dyDescent="0.25">
      <c r="A170" s="35">
        <v>141</v>
      </c>
      <c r="B170" s="40" t="s">
        <v>411</v>
      </c>
      <c r="C170" s="41" t="s">
        <v>412</v>
      </c>
      <c r="D170" s="42" t="s">
        <v>206</v>
      </c>
      <c r="E170" s="43">
        <v>5.3448000000000002E-3</v>
      </c>
      <c r="F170" s="44">
        <v>2898.5</v>
      </c>
      <c r="G170" s="44">
        <f t="shared" si="10"/>
        <v>15.49</v>
      </c>
      <c r="H170" s="39">
        <f>G170/G205</f>
        <v>1.9643303727742336E-5</v>
      </c>
      <c r="I170" s="38">
        <f>ROUND(F170*Прил.10!$D$12,2)</f>
        <v>23303.94</v>
      </c>
      <c r="J170" s="38">
        <f t="shared" si="11"/>
        <v>124.55</v>
      </c>
    </row>
    <row r="171" spans="1:10" ht="31.5" x14ac:dyDescent="0.25">
      <c r="A171" s="35">
        <v>142</v>
      </c>
      <c r="B171" s="40" t="s">
        <v>413</v>
      </c>
      <c r="C171" s="41" t="s">
        <v>414</v>
      </c>
      <c r="D171" s="42" t="s">
        <v>209</v>
      </c>
      <c r="E171" s="43">
        <v>0.25</v>
      </c>
      <c r="F171" s="44">
        <v>59.99</v>
      </c>
      <c r="G171" s="44">
        <f t="shared" si="10"/>
        <v>15</v>
      </c>
      <c r="H171" s="39">
        <f>G171/G205</f>
        <v>1.9021920975864107E-5</v>
      </c>
      <c r="I171" s="38">
        <f>ROUND(F171*Прил.10!$D$12,2)</f>
        <v>482.32</v>
      </c>
      <c r="J171" s="38">
        <f t="shared" si="11"/>
        <v>120.58</v>
      </c>
    </row>
    <row r="172" spans="1:10" ht="31.5" x14ac:dyDescent="0.25">
      <c r="A172" s="35">
        <v>143</v>
      </c>
      <c r="B172" s="40" t="s">
        <v>415</v>
      </c>
      <c r="C172" s="41" t="s">
        <v>416</v>
      </c>
      <c r="D172" s="42" t="s">
        <v>206</v>
      </c>
      <c r="E172" s="43">
        <v>1.4065E-3</v>
      </c>
      <c r="F172" s="44">
        <v>10200</v>
      </c>
      <c r="G172" s="44">
        <f t="shared" si="10"/>
        <v>14.35</v>
      </c>
      <c r="H172" s="39">
        <f>G172/G205</f>
        <v>1.8197637733576663E-5</v>
      </c>
      <c r="I172" s="38">
        <f>ROUND(F172*Прил.10!$D$12,2)</f>
        <v>82008</v>
      </c>
      <c r="J172" s="38">
        <f t="shared" si="11"/>
        <v>115.34</v>
      </c>
    </row>
    <row r="173" spans="1:10" ht="31.5" x14ac:dyDescent="0.25">
      <c r="A173" s="35">
        <v>144</v>
      </c>
      <c r="B173" s="40" t="s">
        <v>417</v>
      </c>
      <c r="C173" s="41" t="s">
        <v>418</v>
      </c>
      <c r="D173" s="42" t="s">
        <v>209</v>
      </c>
      <c r="E173" s="43">
        <v>2.588E-2</v>
      </c>
      <c r="F173" s="44">
        <v>519.79999999999995</v>
      </c>
      <c r="G173" s="44">
        <f t="shared" si="10"/>
        <v>13.45</v>
      </c>
      <c r="H173" s="39">
        <f>G173/G205</f>
        <v>1.7056322475024816E-5</v>
      </c>
      <c r="I173" s="38">
        <f>ROUND(F173*Прил.10!$D$12,2)</f>
        <v>4179.1899999999996</v>
      </c>
      <c r="J173" s="38">
        <f t="shared" si="11"/>
        <v>108.16</v>
      </c>
    </row>
    <row r="174" spans="1:10" ht="31.5" x14ac:dyDescent="0.25">
      <c r="A174" s="35">
        <v>145</v>
      </c>
      <c r="B174" s="40" t="s">
        <v>419</v>
      </c>
      <c r="C174" s="41" t="s">
        <v>420</v>
      </c>
      <c r="D174" s="42" t="s">
        <v>209</v>
      </c>
      <c r="E174" s="43">
        <v>2.7E-2</v>
      </c>
      <c r="F174" s="44">
        <v>497</v>
      </c>
      <c r="G174" s="44">
        <f t="shared" si="10"/>
        <v>13.42</v>
      </c>
      <c r="H174" s="39">
        <f>G174/G205</f>
        <v>1.7018278633073088E-5</v>
      </c>
      <c r="I174" s="38">
        <f>ROUND(F174*Прил.10!$D$12,2)</f>
        <v>3995.88</v>
      </c>
      <c r="J174" s="38">
        <f t="shared" si="11"/>
        <v>107.89</v>
      </c>
    </row>
    <row r="175" spans="1:10" ht="31.5" x14ac:dyDescent="0.25">
      <c r="A175" s="35">
        <v>146</v>
      </c>
      <c r="B175" s="40" t="s">
        <v>421</v>
      </c>
      <c r="C175" s="41" t="s">
        <v>422</v>
      </c>
      <c r="D175" s="42" t="s">
        <v>218</v>
      </c>
      <c r="E175" s="43">
        <v>0.5</v>
      </c>
      <c r="F175" s="44">
        <v>26.05</v>
      </c>
      <c r="G175" s="44">
        <f t="shared" si="10"/>
        <v>13.03</v>
      </c>
      <c r="H175" s="39">
        <f>G175/G205</f>
        <v>1.6523708687700623E-5</v>
      </c>
      <c r="I175" s="38">
        <f>ROUND(F175*Прил.10!$D$12,2)</f>
        <v>209.44</v>
      </c>
      <c r="J175" s="38">
        <f t="shared" si="11"/>
        <v>104.72</v>
      </c>
    </row>
    <row r="176" spans="1:10" ht="31.5" x14ac:dyDescent="0.25">
      <c r="A176" s="35">
        <v>147</v>
      </c>
      <c r="B176" s="40" t="s">
        <v>423</v>
      </c>
      <c r="C176" s="41" t="s">
        <v>424</v>
      </c>
      <c r="D176" s="42" t="s">
        <v>206</v>
      </c>
      <c r="E176" s="43">
        <v>1.859E-3</v>
      </c>
      <c r="F176" s="44">
        <v>6513</v>
      </c>
      <c r="G176" s="44">
        <f t="shared" si="10"/>
        <v>12.11</v>
      </c>
      <c r="H176" s="39">
        <f>G176/G205</f>
        <v>1.5357030867847624E-5</v>
      </c>
      <c r="I176" s="38">
        <f>ROUND(F176*Прил.10!$D$12,2)</f>
        <v>52364.52</v>
      </c>
      <c r="J176" s="38">
        <f t="shared" si="11"/>
        <v>97.35</v>
      </c>
    </row>
    <row r="177" spans="1:10" ht="31.5" x14ac:dyDescent="0.25">
      <c r="A177" s="35">
        <v>148</v>
      </c>
      <c r="B177" s="40" t="s">
        <v>425</v>
      </c>
      <c r="C177" s="41" t="s">
        <v>426</v>
      </c>
      <c r="D177" s="42" t="s">
        <v>262</v>
      </c>
      <c r="E177" s="43">
        <v>1.8352999999999999</v>
      </c>
      <c r="F177" s="44">
        <v>6.09</v>
      </c>
      <c r="G177" s="44">
        <f t="shared" si="10"/>
        <v>11.18</v>
      </c>
      <c r="H177" s="39">
        <f>G177/G205</f>
        <v>1.4177671767344049E-5</v>
      </c>
      <c r="I177" s="38">
        <f>ROUND(F177*Прил.10!$D$12,2)</f>
        <v>48.96</v>
      </c>
      <c r="J177" s="38">
        <f t="shared" si="11"/>
        <v>89.86</v>
      </c>
    </row>
    <row r="178" spans="1:10" ht="31.5" x14ac:dyDescent="0.25">
      <c r="A178" s="35">
        <v>149</v>
      </c>
      <c r="B178" s="40" t="s">
        <v>427</v>
      </c>
      <c r="C178" s="41" t="s">
        <v>428</v>
      </c>
      <c r="D178" s="42" t="s">
        <v>206</v>
      </c>
      <c r="E178" s="43">
        <v>6.7499999999999999E-3</v>
      </c>
      <c r="F178" s="44">
        <v>1530</v>
      </c>
      <c r="G178" s="44">
        <f t="shared" ref="G178:G203" si="12">ROUND(E178*F178,2)</f>
        <v>10.33</v>
      </c>
      <c r="H178" s="39">
        <f>G178/G205</f>
        <v>1.3099762912045083E-5</v>
      </c>
      <c r="I178" s="38">
        <f>ROUND(F178*Прил.10!$D$12,2)</f>
        <v>12301.2</v>
      </c>
      <c r="J178" s="38">
        <f t="shared" ref="J178:J203" si="13">ROUND(E178*I178,2)</f>
        <v>83.03</v>
      </c>
    </row>
    <row r="179" spans="1:10" ht="63" x14ac:dyDescent="0.25">
      <c r="A179" s="35">
        <v>150</v>
      </c>
      <c r="B179" s="40" t="s">
        <v>429</v>
      </c>
      <c r="C179" s="41" t="s">
        <v>430</v>
      </c>
      <c r="D179" s="42" t="s">
        <v>206</v>
      </c>
      <c r="E179" s="43">
        <v>1E-3</v>
      </c>
      <c r="F179" s="44">
        <v>10045</v>
      </c>
      <c r="G179" s="44">
        <f t="shared" si="12"/>
        <v>10.050000000000001</v>
      </c>
      <c r="H179" s="39">
        <f>G179/G205</f>
        <v>1.2744687053828954E-5</v>
      </c>
      <c r="I179" s="38">
        <f>ROUND(F179*Прил.10!$D$12,2)</f>
        <v>80761.8</v>
      </c>
      <c r="J179" s="38">
        <f t="shared" si="13"/>
        <v>80.760000000000005</v>
      </c>
    </row>
    <row r="180" spans="1:10" ht="31.5" x14ac:dyDescent="0.25">
      <c r="A180" s="35">
        <v>151</v>
      </c>
      <c r="B180" s="40" t="s">
        <v>431</v>
      </c>
      <c r="C180" s="41" t="s">
        <v>432</v>
      </c>
      <c r="D180" s="42" t="s">
        <v>206</v>
      </c>
      <c r="E180" s="43">
        <v>3.4000000000000002E-4</v>
      </c>
      <c r="F180" s="44">
        <v>26230</v>
      </c>
      <c r="G180" s="44">
        <f t="shared" si="12"/>
        <v>8.92</v>
      </c>
      <c r="H180" s="39">
        <f>G180/G205</f>
        <v>1.1311702340313856E-5</v>
      </c>
      <c r="I180" s="38">
        <f>ROUND(F180*Прил.10!$D$12,2)</f>
        <v>210889.2</v>
      </c>
      <c r="J180" s="38">
        <f t="shared" si="13"/>
        <v>71.7</v>
      </c>
    </row>
    <row r="181" spans="1:10" ht="31.5" x14ac:dyDescent="0.25">
      <c r="A181" s="35">
        <v>152</v>
      </c>
      <c r="B181" s="40" t="s">
        <v>433</v>
      </c>
      <c r="C181" s="41" t="s">
        <v>434</v>
      </c>
      <c r="D181" s="42" t="s">
        <v>206</v>
      </c>
      <c r="E181" s="43">
        <v>1.1025E-3</v>
      </c>
      <c r="F181" s="44">
        <v>7640</v>
      </c>
      <c r="G181" s="44">
        <f t="shared" si="12"/>
        <v>8.42</v>
      </c>
      <c r="H181" s="39">
        <f>G181/G205</f>
        <v>1.0677638307785052E-5</v>
      </c>
      <c r="I181" s="38">
        <f>ROUND(F181*Прил.10!$D$12,2)</f>
        <v>61425.599999999999</v>
      </c>
      <c r="J181" s="38">
        <f t="shared" si="13"/>
        <v>67.72</v>
      </c>
    </row>
    <row r="182" spans="1:10" ht="31.5" x14ac:dyDescent="0.25">
      <c r="A182" s="35">
        <v>153</v>
      </c>
      <c r="B182" s="40" t="s">
        <v>435</v>
      </c>
      <c r="C182" s="41" t="s">
        <v>436</v>
      </c>
      <c r="D182" s="42" t="s">
        <v>262</v>
      </c>
      <c r="E182" s="43">
        <v>1.0289999999999999</v>
      </c>
      <c r="F182" s="44">
        <v>6.67</v>
      </c>
      <c r="G182" s="44">
        <f t="shared" si="12"/>
        <v>6.86</v>
      </c>
      <c r="H182" s="39">
        <f>G182/G205</f>
        <v>8.6993585262951857E-6</v>
      </c>
      <c r="I182" s="38">
        <f>ROUND(F182*Прил.10!$D$12,2)</f>
        <v>53.63</v>
      </c>
      <c r="J182" s="38">
        <f t="shared" si="13"/>
        <v>55.19</v>
      </c>
    </row>
    <row r="183" spans="1:10" ht="31.5" x14ac:dyDescent="0.25">
      <c r="A183" s="35">
        <v>154</v>
      </c>
      <c r="B183" s="40" t="s">
        <v>437</v>
      </c>
      <c r="C183" s="41" t="s">
        <v>438</v>
      </c>
      <c r="D183" s="42" t="s">
        <v>209</v>
      </c>
      <c r="E183" s="43">
        <v>6.4000000000000003E-3</v>
      </c>
      <c r="F183" s="44">
        <v>1056</v>
      </c>
      <c r="G183" s="44">
        <f t="shared" si="12"/>
        <v>6.76</v>
      </c>
      <c r="H183" s="39">
        <f>G183/G205</f>
        <v>8.5725457197894246E-6</v>
      </c>
      <c r="I183" s="38">
        <f>ROUND(F183*Прил.10!$D$12,2)</f>
        <v>8490.24</v>
      </c>
      <c r="J183" s="38">
        <f t="shared" si="13"/>
        <v>54.34</v>
      </c>
    </row>
    <row r="184" spans="1:10" ht="31.5" x14ac:dyDescent="0.25">
      <c r="A184" s="35">
        <v>155</v>
      </c>
      <c r="B184" s="40" t="s">
        <v>439</v>
      </c>
      <c r="C184" s="41" t="s">
        <v>440</v>
      </c>
      <c r="D184" s="42" t="s">
        <v>206</v>
      </c>
      <c r="E184" s="43">
        <v>9.2000000000000003E-4</v>
      </c>
      <c r="F184" s="44">
        <v>5989</v>
      </c>
      <c r="G184" s="44">
        <f t="shared" si="12"/>
        <v>5.51</v>
      </c>
      <c r="H184" s="39">
        <f>G184/G205</f>
        <v>6.9873856384674157E-6</v>
      </c>
      <c r="I184" s="38">
        <f>ROUND(F184*Прил.10!$D$12,2)</f>
        <v>48151.56</v>
      </c>
      <c r="J184" s="38">
        <f t="shared" si="13"/>
        <v>44.3</v>
      </c>
    </row>
    <row r="185" spans="1:10" ht="31.5" x14ac:dyDescent="0.25">
      <c r="A185" s="35">
        <v>156</v>
      </c>
      <c r="B185" s="40" t="s">
        <v>441</v>
      </c>
      <c r="C185" s="41" t="s">
        <v>442</v>
      </c>
      <c r="D185" s="42" t="s">
        <v>262</v>
      </c>
      <c r="E185" s="43">
        <v>2.8125</v>
      </c>
      <c r="F185" s="44">
        <v>1.82</v>
      </c>
      <c r="G185" s="44">
        <f t="shared" si="12"/>
        <v>5.12</v>
      </c>
      <c r="H185" s="39">
        <f>G185/G205</f>
        <v>6.492815693094949E-6</v>
      </c>
      <c r="I185" s="38">
        <f>ROUND(F185*Прил.10!$D$12,2)</f>
        <v>14.63</v>
      </c>
      <c r="J185" s="38">
        <f t="shared" si="13"/>
        <v>41.15</v>
      </c>
    </row>
    <row r="186" spans="1:10" ht="47.25" x14ac:dyDescent="0.25">
      <c r="A186" s="35">
        <v>157</v>
      </c>
      <c r="B186" s="40" t="s">
        <v>443</v>
      </c>
      <c r="C186" s="41" t="s">
        <v>444</v>
      </c>
      <c r="D186" s="42" t="s">
        <v>331</v>
      </c>
      <c r="E186" s="43">
        <v>8.32344E-2</v>
      </c>
      <c r="F186" s="44">
        <v>50.24</v>
      </c>
      <c r="G186" s="44">
        <f t="shared" si="12"/>
        <v>4.18</v>
      </c>
      <c r="H186" s="39">
        <f>G186/G205</f>
        <v>5.3007753119407978E-6</v>
      </c>
      <c r="I186" s="38">
        <f>ROUND(F186*Прил.10!$D$12,2)</f>
        <v>403.93</v>
      </c>
      <c r="J186" s="38">
        <f t="shared" si="13"/>
        <v>33.619999999999997</v>
      </c>
    </row>
    <row r="187" spans="1:10" ht="31.5" x14ac:dyDescent="0.25">
      <c r="A187" s="35">
        <v>158</v>
      </c>
      <c r="B187" s="40" t="s">
        <v>445</v>
      </c>
      <c r="C187" s="41" t="s">
        <v>446</v>
      </c>
      <c r="D187" s="42" t="s">
        <v>209</v>
      </c>
      <c r="E187" s="43">
        <v>1.4E-3</v>
      </c>
      <c r="F187" s="44">
        <v>2500</v>
      </c>
      <c r="G187" s="44">
        <f t="shared" si="12"/>
        <v>3.5</v>
      </c>
      <c r="H187" s="39">
        <f>G187/G205</f>
        <v>4.4384482277016256E-6</v>
      </c>
      <c r="I187" s="38">
        <f>ROUND(F187*Прил.10!$D$12,2)</f>
        <v>20100</v>
      </c>
      <c r="J187" s="38">
        <f t="shared" si="13"/>
        <v>28.14</v>
      </c>
    </row>
    <row r="188" spans="1:10" ht="31.5" x14ac:dyDescent="0.25">
      <c r="A188" s="35">
        <v>159</v>
      </c>
      <c r="B188" s="40" t="s">
        <v>447</v>
      </c>
      <c r="C188" s="41" t="s">
        <v>448</v>
      </c>
      <c r="D188" s="42" t="s">
        <v>209</v>
      </c>
      <c r="E188" s="43">
        <v>1.8123E-3</v>
      </c>
      <c r="F188" s="44">
        <v>1700</v>
      </c>
      <c r="G188" s="44">
        <f t="shared" si="12"/>
        <v>3.08</v>
      </c>
      <c r="H188" s="39">
        <f>G188/G205</f>
        <v>3.9058344403774306E-6</v>
      </c>
      <c r="I188" s="38">
        <f>ROUND(F188*Прил.10!$D$12,2)</f>
        <v>13668</v>
      </c>
      <c r="J188" s="38">
        <f t="shared" si="13"/>
        <v>24.77</v>
      </c>
    </row>
    <row r="189" spans="1:10" ht="31.5" x14ac:dyDescent="0.25">
      <c r="A189" s="35">
        <v>160</v>
      </c>
      <c r="B189" s="40" t="s">
        <v>449</v>
      </c>
      <c r="C189" s="41" t="s">
        <v>450</v>
      </c>
      <c r="D189" s="42" t="s">
        <v>206</v>
      </c>
      <c r="E189" s="43">
        <v>1.005E-2</v>
      </c>
      <c r="F189" s="44">
        <v>300</v>
      </c>
      <c r="G189" s="44">
        <f t="shared" si="12"/>
        <v>3.02</v>
      </c>
      <c r="H189" s="39">
        <f>G189/G205</f>
        <v>3.8297467564739739E-6</v>
      </c>
      <c r="I189" s="38">
        <f>ROUND(F189*Прил.10!$D$12,2)</f>
        <v>2412</v>
      </c>
      <c r="J189" s="38">
        <f t="shared" si="13"/>
        <v>24.24</v>
      </c>
    </row>
    <row r="190" spans="1:10" ht="31.5" x14ac:dyDescent="0.25">
      <c r="A190" s="35">
        <v>161</v>
      </c>
      <c r="B190" s="40" t="s">
        <v>451</v>
      </c>
      <c r="C190" s="41" t="s">
        <v>452</v>
      </c>
      <c r="D190" s="42" t="s">
        <v>206</v>
      </c>
      <c r="E190" s="43">
        <v>3.1319999999999998E-3</v>
      </c>
      <c r="F190" s="44">
        <v>729.98</v>
      </c>
      <c r="G190" s="44">
        <f t="shared" si="12"/>
        <v>2.29</v>
      </c>
      <c r="H190" s="39">
        <f>G190/G205</f>
        <v>2.9040132689819207E-6</v>
      </c>
      <c r="I190" s="38">
        <f>ROUND(F190*Прил.10!$D$12,2)</f>
        <v>5869.04</v>
      </c>
      <c r="J190" s="38">
        <f t="shared" si="13"/>
        <v>18.38</v>
      </c>
    </row>
    <row r="191" spans="1:10" ht="31.5" x14ac:dyDescent="0.25">
      <c r="A191" s="35">
        <v>162</v>
      </c>
      <c r="B191" s="40" t="s">
        <v>453</v>
      </c>
      <c r="C191" s="41" t="s">
        <v>454</v>
      </c>
      <c r="D191" s="42" t="s">
        <v>209</v>
      </c>
      <c r="E191" s="43">
        <v>1.9550000000000001E-2</v>
      </c>
      <c r="F191" s="44">
        <v>108.4</v>
      </c>
      <c r="G191" s="44">
        <f t="shared" si="12"/>
        <v>2.12</v>
      </c>
      <c r="H191" s="39">
        <f>G191/G205</f>
        <v>2.6884314979221277E-6</v>
      </c>
      <c r="I191" s="38">
        <f>ROUND(F191*Прил.10!$D$12,2)</f>
        <v>871.54</v>
      </c>
      <c r="J191" s="38">
        <f t="shared" si="13"/>
        <v>17.04</v>
      </c>
    </row>
    <row r="192" spans="1:10" ht="31.5" x14ac:dyDescent="0.25">
      <c r="A192" s="35">
        <v>163</v>
      </c>
      <c r="B192" s="40" t="s">
        <v>455</v>
      </c>
      <c r="C192" s="41" t="s">
        <v>456</v>
      </c>
      <c r="D192" s="42" t="s">
        <v>209</v>
      </c>
      <c r="E192" s="43">
        <v>2.8E-3</v>
      </c>
      <c r="F192" s="44">
        <v>602</v>
      </c>
      <c r="G192" s="44">
        <f t="shared" si="12"/>
        <v>1.69</v>
      </c>
      <c r="H192" s="39">
        <f>G192/G205</f>
        <v>2.1431364299473561E-6</v>
      </c>
      <c r="I192" s="38">
        <f>ROUND(F192*Прил.10!$D$12,2)</f>
        <v>4840.08</v>
      </c>
      <c r="J192" s="38">
        <f t="shared" si="13"/>
        <v>13.55</v>
      </c>
    </row>
    <row r="193" spans="1:10" ht="31.5" x14ac:dyDescent="0.25">
      <c r="A193" s="35">
        <v>164</v>
      </c>
      <c r="B193" s="40" t="s">
        <v>457</v>
      </c>
      <c r="C193" s="41" t="s">
        <v>458</v>
      </c>
      <c r="D193" s="42" t="s">
        <v>362</v>
      </c>
      <c r="E193" s="43">
        <v>0.08</v>
      </c>
      <c r="F193" s="44">
        <v>20</v>
      </c>
      <c r="G193" s="44">
        <f t="shared" si="12"/>
        <v>1.6</v>
      </c>
      <c r="H193" s="39">
        <f>G193/G205</f>
        <v>2.0290049040921716E-6</v>
      </c>
      <c r="I193" s="38">
        <f>ROUND(F193*Прил.10!$D$12,2)</f>
        <v>160.80000000000001</v>
      </c>
      <c r="J193" s="38">
        <f t="shared" si="13"/>
        <v>12.86</v>
      </c>
    </row>
    <row r="194" spans="1:10" ht="31.5" x14ac:dyDescent="0.25">
      <c r="A194" s="35">
        <v>165</v>
      </c>
      <c r="B194" s="40" t="s">
        <v>459</v>
      </c>
      <c r="C194" s="41" t="s">
        <v>460</v>
      </c>
      <c r="D194" s="42" t="s">
        <v>206</v>
      </c>
      <c r="E194" s="43">
        <v>9.5999999999999992E-3</v>
      </c>
      <c r="F194" s="44">
        <v>150</v>
      </c>
      <c r="G194" s="44">
        <f t="shared" si="12"/>
        <v>1.44</v>
      </c>
      <c r="H194" s="39">
        <f>G194/G205</f>
        <v>1.8261044136829544E-6</v>
      </c>
      <c r="I194" s="38">
        <f>ROUND(F194*Прил.10!$D$12,2)</f>
        <v>1206</v>
      </c>
      <c r="J194" s="38">
        <f t="shared" si="13"/>
        <v>11.58</v>
      </c>
    </row>
    <row r="195" spans="1:10" ht="31.5" x14ac:dyDescent="0.25">
      <c r="A195" s="35">
        <v>166</v>
      </c>
      <c r="B195" s="40" t="s">
        <v>461</v>
      </c>
      <c r="C195" s="41" t="s">
        <v>462</v>
      </c>
      <c r="D195" s="42" t="s">
        <v>209</v>
      </c>
      <c r="E195" s="43">
        <v>2.0699999999999998E-3</v>
      </c>
      <c r="F195" s="44">
        <v>558.33000000000004</v>
      </c>
      <c r="G195" s="44">
        <f t="shared" si="12"/>
        <v>1.1599999999999999</v>
      </c>
      <c r="H195" s="39">
        <f>G195/G205</f>
        <v>1.4710285554668243E-6</v>
      </c>
      <c r="I195" s="38">
        <f>ROUND(F195*Прил.10!$D$12,2)</f>
        <v>4488.97</v>
      </c>
      <c r="J195" s="38">
        <f t="shared" si="13"/>
        <v>9.2899999999999991</v>
      </c>
    </row>
    <row r="196" spans="1:10" ht="31.5" x14ac:dyDescent="0.25">
      <c r="A196" s="35">
        <v>167</v>
      </c>
      <c r="B196" s="40" t="s">
        <v>463</v>
      </c>
      <c r="C196" s="41" t="s">
        <v>464</v>
      </c>
      <c r="D196" s="42" t="s">
        <v>206</v>
      </c>
      <c r="E196" s="43">
        <v>1E-4</v>
      </c>
      <c r="F196" s="44">
        <v>9526</v>
      </c>
      <c r="G196" s="44">
        <f t="shared" si="12"/>
        <v>0.95</v>
      </c>
      <c r="H196" s="39">
        <f>G196/G205</f>
        <v>1.2047216618047268E-6</v>
      </c>
      <c r="I196" s="38">
        <f>ROUND(F196*Прил.10!$D$12,2)</f>
        <v>76589.039999999994</v>
      </c>
      <c r="J196" s="38">
        <f t="shared" si="13"/>
        <v>7.66</v>
      </c>
    </row>
    <row r="197" spans="1:10" ht="31.5" x14ac:dyDescent="0.25">
      <c r="A197" s="35">
        <v>168</v>
      </c>
      <c r="B197" s="40" t="s">
        <v>465</v>
      </c>
      <c r="C197" s="41" t="s">
        <v>466</v>
      </c>
      <c r="D197" s="42" t="s">
        <v>209</v>
      </c>
      <c r="E197" s="43">
        <v>1.8E-3</v>
      </c>
      <c r="F197" s="44">
        <v>34.92</v>
      </c>
      <c r="G197" s="44">
        <f t="shared" si="12"/>
        <v>0.06</v>
      </c>
      <c r="H197" s="39">
        <f>G197/G205</f>
        <v>7.6087683903456433E-8</v>
      </c>
      <c r="I197" s="38">
        <f>ROUND(F197*Прил.10!$D$12,2)</f>
        <v>280.76</v>
      </c>
      <c r="J197" s="38">
        <f t="shared" si="13"/>
        <v>0.51</v>
      </c>
    </row>
    <row r="198" spans="1:10" ht="31.5" x14ac:dyDescent="0.25">
      <c r="A198" s="35">
        <v>169</v>
      </c>
      <c r="B198" s="40" t="s">
        <v>467</v>
      </c>
      <c r="C198" s="41" t="s">
        <v>468</v>
      </c>
      <c r="D198" s="42" t="s">
        <v>209</v>
      </c>
      <c r="E198" s="43">
        <v>3.2640000000000002E-4</v>
      </c>
      <c r="F198" s="44">
        <v>74.58</v>
      </c>
      <c r="G198" s="44">
        <f t="shared" si="12"/>
        <v>0.02</v>
      </c>
      <c r="H198" s="39">
        <f>G198/G205</f>
        <v>2.5362561301152144E-8</v>
      </c>
      <c r="I198" s="38">
        <f>ROUND(F198*Прил.10!$D$12,2)</f>
        <v>599.62</v>
      </c>
      <c r="J198" s="38">
        <f t="shared" si="13"/>
        <v>0.2</v>
      </c>
    </row>
    <row r="199" spans="1:10" ht="47.25" x14ac:dyDescent="0.25">
      <c r="A199" s="35">
        <v>170</v>
      </c>
      <c r="B199" s="40" t="s">
        <v>469</v>
      </c>
      <c r="C199" s="41" t="s">
        <v>470</v>
      </c>
      <c r="D199" s="42"/>
      <c r="E199" s="43">
        <v>2</v>
      </c>
      <c r="F199" s="44"/>
      <c r="G199" s="45">
        <f t="shared" si="12"/>
        <v>0</v>
      </c>
      <c r="H199" s="39">
        <f>G199/G205</f>
        <v>0</v>
      </c>
      <c r="I199" s="38">
        <f>ROUND(F199*Прил.10!$D$12,2)</f>
        <v>0</v>
      </c>
      <c r="J199" s="38">
        <f t="shared" si="13"/>
        <v>0</v>
      </c>
    </row>
    <row r="200" spans="1:10" ht="47.25" x14ac:dyDescent="0.25">
      <c r="A200" s="35">
        <v>171</v>
      </c>
      <c r="B200" s="40" t="s">
        <v>471</v>
      </c>
      <c r="C200" s="41" t="s">
        <v>472</v>
      </c>
      <c r="D200" s="42"/>
      <c r="E200" s="43">
        <v>1</v>
      </c>
      <c r="F200" s="44"/>
      <c r="G200" s="45">
        <f t="shared" si="12"/>
        <v>0</v>
      </c>
      <c r="H200" s="39">
        <f>G200/G205</f>
        <v>0</v>
      </c>
      <c r="I200" s="38">
        <f>ROUND(F200*Прил.10!$D$12,2)</f>
        <v>0</v>
      </c>
      <c r="J200" s="38">
        <f t="shared" si="13"/>
        <v>0</v>
      </c>
    </row>
    <row r="201" spans="1:10" ht="47.25" x14ac:dyDescent="0.25">
      <c r="A201" s="35">
        <v>172</v>
      </c>
      <c r="B201" s="40" t="s">
        <v>473</v>
      </c>
      <c r="C201" s="41" t="s">
        <v>474</v>
      </c>
      <c r="D201" s="42"/>
      <c r="E201" s="43">
        <v>4</v>
      </c>
      <c r="F201" s="44"/>
      <c r="G201" s="45">
        <f t="shared" si="12"/>
        <v>0</v>
      </c>
      <c r="H201" s="39">
        <f>G201/G205</f>
        <v>0</v>
      </c>
      <c r="I201" s="38">
        <f>ROUND(F201*Прил.10!$D$12,2)</f>
        <v>0</v>
      </c>
      <c r="J201" s="38">
        <f t="shared" si="13"/>
        <v>0</v>
      </c>
    </row>
    <row r="202" spans="1:10" ht="47.25" x14ac:dyDescent="0.25">
      <c r="A202" s="35">
        <v>173</v>
      </c>
      <c r="B202" s="40" t="s">
        <v>475</v>
      </c>
      <c r="C202" s="41" t="s">
        <v>476</v>
      </c>
      <c r="D202" s="42"/>
      <c r="E202" s="43">
        <v>7.5999999999999998E-2</v>
      </c>
      <c r="F202" s="44"/>
      <c r="G202" s="45">
        <f t="shared" si="12"/>
        <v>0</v>
      </c>
      <c r="H202" s="39">
        <f>G202/G205</f>
        <v>0</v>
      </c>
      <c r="I202" s="38">
        <f>ROUND(F202*Прил.10!$D$12,2)</f>
        <v>0</v>
      </c>
      <c r="J202" s="38">
        <f t="shared" si="13"/>
        <v>0</v>
      </c>
    </row>
    <row r="203" spans="1:10" ht="47.25" x14ac:dyDescent="0.25">
      <c r="A203" s="35">
        <v>174</v>
      </c>
      <c r="B203" s="40" t="s">
        <v>477</v>
      </c>
      <c r="C203" s="41" t="s">
        <v>478</v>
      </c>
      <c r="D203" s="42"/>
      <c r="E203" s="43">
        <v>3.0000000000000001E-3</v>
      </c>
      <c r="F203" s="44"/>
      <c r="G203" s="45">
        <f t="shared" si="12"/>
        <v>0</v>
      </c>
      <c r="H203" s="39">
        <f>G203/G205</f>
        <v>0</v>
      </c>
      <c r="I203" s="38">
        <f>ROUND(F203*Прил.10!$D$12,2)</f>
        <v>0</v>
      </c>
      <c r="J203" s="38">
        <f t="shared" si="13"/>
        <v>0</v>
      </c>
    </row>
    <row r="204" spans="1:10" ht="15.75" x14ac:dyDescent="0.25">
      <c r="A204" s="35"/>
      <c r="B204" s="169" t="s">
        <v>545</v>
      </c>
      <c r="C204" s="169"/>
      <c r="D204" s="169"/>
      <c r="E204" s="169"/>
      <c r="F204" s="174"/>
      <c r="G204" s="38">
        <f>SUM(G82:G203)</f>
        <v>107249.10000000002</v>
      </c>
      <c r="H204" s="39">
        <f>SUM(H82:H203)</f>
        <v>0.13600559366216988</v>
      </c>
      <c r="I204" s="38"/>
      <c r="J204" s="38">
        <f>SUM(J82:J203)</f>
        <v>862282.23999999987</v>
      </c>
    </row>
    <row r="205" spans="1:10" ht="15.75" x14ac:dyDescent="0.25">
      <c r="A205" s="35"/>
      <c r="B205" s="169" t="s">
        <v>546</v>
      </c>
      <c r="C205" s="170"/>
      <c r="D205" s="169"/>
      <c r="E205" s="169"/>
      <c r="F205" s="174"/>
      <c r="G205" s="38">
        <f>G81+G204</f>
        <v>788563.89000000013</v>
      </c>
      <c r="H205" s="39">
        <f>H81+H204</f>
        <v>1</v>
      </c>
      <c r="I205" s="38"/>
      <c r="J205" s="38">
        <f>J81+J204</f>
        <v>6340049.6400000015</v>
      </c>
    </row>
    <row r="206" spans="1:10" ht="15.75" x14ac:dyDescent="0.25">
      <c r="A206" s="51"/>
      <c r="B206" s="52"/>
      <c r="C206" s="53" t="s">
        <v>547</v>
      </c>
      <c r="D206" s="52"/>
      <c r="E206" s="54"/>
      <c r="F206" s="55"/>
      <c r="G206" s="55">
        <f>+G14+G59+G205</f>
        <v>845824.49000000011</v>
      </c>
      <c r="H206" s="56"/>
      <c r="I206" s="57"/>
      <c r="J206" s="55">
        <f>+J14+J59+J205</f>
        <v>8149147.1300000018</v>
      </c>
    </row>
    <row r="207" spans="1:10" ht="15.75" x14ac:dyDescent="0.25">
      <c r="A207" s="51"/>
      <c r="B207" s="52"/>
      <c r="C207" s="53" t="s">
        <v>548</v>
      </c>
      <c r="D207" s="58">
        <v>1.0363966019622</v>
      </c>
      <c r="E207" s="54"/>
      <c r="F207" s="55"/>
      <c r="G207" s="55">
        <f>(G14+G16)*D207</f>
        <v>35845.869999998657</v>
      </c>
      <c r="H207" s="56"/>
      <c r="I207" s="57"/>
      <c r="J207" s="57">
        <f>(J14+J16)*D207</f>
        <v>1649795.0301502515</v>
      </c>
    </row>
    <row r="208" spans="1:10" ht="15.75" x14ac:dyDescent="0.25">
      <c r="A208" s="51"/>
      <c r="B208" s="52"/>
      <c r="C208" s="53" t="s">
        <v>549</v>
      </c>
      <c r="D208" s="58">
        <v>0.60081036180625003</v>
      </c>
      <c r="E208" s="54"/>
      <c r="F208" s="55"/>
      <c r="G208" s="55">
        <f>(G14+G16)*D208</f>
        <v>20780.240000000009</v>
      </c>
      <c r="H208" s="56"/>
      <c r="I208" s="57"/>
      <c r="J208" s="57">
        <f>(J14+J16)*D208</f>
        <v>956404.08999225753</v>
      </c>
    </row>
    <row r="209" spans="1:10" ht="15.75" x14ac:dyDescent="0.25">
      <c r="A209" s="51"/>
      <c r="B209" s="52"/>
      <c r="C209" s="53" t="s">
        <v>550</v>
      </c>
      <c r="D209" s="52"/>
      <c r="E209" s="54"/>
      <c r="F209" s="55"/>
      <c r="G209" s="55">
        <f>G206+G207+G208</f>
        <v>902450.5999999987</v>
      </c>
      <c r="H209" s="56"/>
      <c r="I209" s="57"/>
      <c r="J209" s="55">
        <f>J206+J207+J208</f>
        <v>10755346.250142509</v>
      </c>
    </row>
    <row r="210" spans="1:10" ht="15.75" x14ac:dyDescent="0.25">
      <c r="A210" s="51"/>
      <c r="B210" s="52"/>
      <c r="C210" s="53" t="s">
        <v>551</v>
      </c>
      <c r="D210" s="52"/>
      <c r="E210" s="54"/>
      <c r="F210" s="55"/>
      <c r="G210" s="55">
        <f>G65+G209</f>
        <v>902450.5999999987</v>
      </c>
      <c r="H210" s="56"/>
      <c r="I210" s="57"/>
      <c r="J210" s="57">
        <f>J65+J209</f>
        <v>10755346.250142509</v>
      </c>
    </row>
    <row r="211" spans="1:10" ht="15.75" x14ac:dyDescent="0.25">
      <c r="A211" s="51"/>
      <c r="B211" s="52"/>
      <c r="C211" s="53" t="s">
        <v>517</v>
      </c>
      <c r="D211" s="52" t="s">
        <v>218</v>
      </c>
      <c r="E211" s="54">
        <v>112.1</v>
      </c>
      <c r="F211" s="55"/>
      <c r="G211" s="55">
        <f>G210/E211</f>
        <v>8050.4067796610061</v>
      </c>
      <c r="H211" s="56"/>
      <c r="I211" s="57"/>
      <c r="J211" s="55">
        <f>J210/E211</f>
        <v>95944.212757738715</v>
      </c>
    </row>
    <row r="212" spans="1:10" ht="15.75" x14ac:dyDescent="0.25">
      <c r="E212" s="59"/>
      <c r="F212" s="60"/>
      <c r="G212" s="60"/>
      <c r="I212" s="60"/>
      <c r="J212" s="60"/>
    </row>
    <row r="213" spans="1:10" ht="15.75" x14ac:dyDescent="0.25">
      <c r="C213" s="137" t="s">
        <v>57</v>
      </c>
    </row>
    <row r="214" spans="1:10" ht="15.75" x14ac:dyDescent="0.25">
      <c r="C214" s="93" t="s">
        <v>58</v>
      </c>
    </row>
    <row r="216" spans="1:10" ht="15.75" x14ac:dyDescent="0.25">
      <c r="B216" s="137"/>
      <c r="C216" s="137" t="s">
        <v>628</v>
      </c>
      <c r="D216" s="137"/>
      <c r="E216" s="137"/>
      <c r="F216" s="137"/>
      <c r="G216" s="137"/>
      <c r="H216" s="137"/>
      <c r="I216" s="137"/>
      <c r="J216" s="137"/>
    </row>
    <row r="217" spans="1:10" ht="15.75" x14ac:dyDescent="0.25">
      <c r="B217" s="137"/>
      <c r="C217" s="93" t="s">
        <v>59</v>
      </c>
      <c r="D217" s="137"/>
      <c r="E217" s="137"/>
      <c r="F217" s="137"/>
      <c r="G217" s="137"/>
      <c r="H217" s="137"/>
      <c r="I217" s="137"/>
      <c r="J217" s="137"/>
    </row>
    <row r="218" spans="1:10" ht="15.75" x14ac:dyDescent="0.25">
      <c r="E218" s="59"/>
      <c r="F218" s="60"/>
      <c r="G218" s="60"/>
      <c r="I218" s="60"/>
      <c r="J218" s="6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"/>
  <sheetViews>
    <sheetView workbookViewId="0"/>
  </sheetViews>
  <sheetFormatPr defaultRowHeight="15" x14ac:dyDescent="0.25"/>
  <sheetData>
    <row r="1" spans="1:7" ht="15.75" x14ac:dyDescent="0.25">
      <c r="A1" s="179" t="s">
        <v>552</v>
      </c>
      <c r="B1" s="179"/>
      <c r="C1" s="179"/>
      <c r="D1" s="179"/>
      <c r="E1" s="179"/>
      <c r="F1" s="179"/>
      <c r="G1" s="179"/>
    </row>
    <row r="2" spans="1:7" ht="15.75" x14ac:dyDescent="0.25">
      <c r="A2" s="61"/>
      <c r="B2" s="61"/>
      <c r="C2" s="61"/>
      <c r="D2" s="61"/>
      <c r="E2" s="61"/>
      <c r="F2" s="61"/>
      <c r="G2" s="61"/>
    </row>
    <row r="3" spans="1:7" ht="15.75" x14ac:dyDescent="0.25">
      <c r="A3" s="156" t="s">
        <v>553</v>
      </c>
      <c r="B3" s="156"/>
      <c r="C3" s="156"/>
      <c r="D3" s="156"/>
      <c r="E3" s="156"/>
      <c r="F3" s="156"/>
      <c r="G3" s="156"/>
    </row>
    <row r="4" spans="1:7" ht="173.25" x14ac:dyDescent="0.25">
      <c r="A4" s="180" t="s">
        <v>554</v>
      </c>
      <c r="B4" s="180"/>
      <c r="C4" s="180"/>
      <c r="D4" s="180"/>
      <c r="E4" s="180"/>
      <c r="F4" s="180"/>
      <c r="G4" s="180"/>
    </row>
    <row r="5" spans="1:7" ht="15.75" x14ac:dyDescent="0.25">
      <c r="A5" s="1"/>
      <c r="B5" s="1"/>
      <c r="C5" s="1"/>
      <c r="D5" s="1"/>
      <c r="E5" s="1"/>
      <c r="F5" s="1"/>
      <c r="G5" s="1"/>
    </row>
    <row r="6" spans="1:7" ht="126" x14ac:dyDescent="0.25">
      <c r="A6" s="188" t="s">
        <v>525</v>
      </c>
      <c r="B6" s="188" t="s">
        <v>66</v>
      </c>
      <c r="C6" s="188" t="s">
        <v>483</v>
      </c>
      <c r="D6" s="188" t="s">
        <v>68</v>
      </c>
      <c r="E6" s="159" t="s">
        <v>526</v>
      </c>
      <c r="F6" s="188" t="s">
        <v>70</v>
      </c>
      <c r="G6" s="188"/>
    </row>
    <row r="7" spans="1:7" ht="31.5" x14ac:dyDescent="0.25">
      <c r="A7" s="188"/>
      <c r="B7" s="188"/>
      <c r="C7" s="188"/>
      <c r="D7" s="188"/>
      <c r="E7" s="161"/>
      <c r="F7" s="4" t="s">
        <v>529</v>
      </c>
      <c r="G7" s="4" t="s">
        <v>72</v>
      </c>
    </row>
    <row r="8" spans="1:7" ht="15.75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ht="78.75" x14ac:dyDescent="0.25">
      <c r="A9" s="62"/>
      <c r="B9" s="185" t="s">
        <v>555</v>
      </c>
      <c r="C9" s="185"/>
      <c r="D9" s="185"/>
      <c r="E9" s="185"/>
      <c r="F9" s="185"/>
      <c r="G9" s="185"/>
    </row>
    <row r="10" spans="1:7" ht="94.5" x14ac:dyDescent="0.25">
      <c r="A10" s="24"/>
      <c r="B10" s="63"/>
      <c r="C10" s="23" t="s">
        <v>556</v>
      </c>
      <c r="D10" s="63"/>
      <c r="E10" s="64"/>
      <c r="F10" s="25"/>
      <c r="G10" s="25">
        <v>0</v>
      </c>
    </row>
    <row r="11" spans="1:7" ht="94.5" x14ac:dyDescent="0.25">
      <c r="A11" s="24"/>
      <c r="B11" s="185" t="s">
        <v>557</v>
      </c>
      <c r="C11" s="185"/>
      <c r="D11" s="185"/>
      <c r="E11" s="186"/>
      <c r="F11" s="187"/>
      <c r="G11" s="187"/>
    </row>
    <row r="12" spans="1:7" ht="110.25" x14ac:dyDescent="0.25">
      <c r="A12" s="65"/>
      <c r="B12" s="66"/>
      <c r="C12" s="66" t="s">
        <v>558</v>
      </c>
      <c r="D12" s="66"/>
      <c r="E12" s="67"/>
      <c r="F12" s="68"/>
      <c r="G12" s="68">
        <v>0</v>
      </c>
    </row>
    <row r="13" spans="1:7" ht="78.75" x14ac:dyDescent="0.25">
      <c r="A13" s="65"/>
      <c r="B13" s="66"/>
      <c r="C13" s="66" t="s">
        <v>559</v>
      </c>
      <c r="D13" s="66"/>
      <c r="E13" s="67"/>
      <c r="F13" s="68"/>
      <c r="G13" s="68">
        <v>0</v>
      </c>
    </row>
    <row r="14" spans="1:7" ht="15.75" x14ac:dyDescent="0.25">
      <c r="B14" s="61"/>
    </row>
    <row r="15" spans="1:7" ht="15.75" x14ac:dyDescent="0.25">
      <c r="A15" s="5" t="s">
        <v>479</v>
      </c>
      <c r="B15" s="5"/>
      <c r="C15" s="5"/>
    </row>
    <row r="16" spans="1:7" ht="15.75" x14ac:dyDescent="0.25">
      <c r="A16" s="6" t="s">
        <v>58</v>
      </c>
      <c r="B16" s="5"/>
      <c r="C16" s="5"/>
    </row>
    <row r="17" spans="1:3" ht="15.75" x14ac:dyDescent="0.25">
      <c r="A17" s="5"/>
      <c r="B17" s="5"/>
      <c r="C17" s="5"/>
    </row>
    <row r="18" spans="1:3" ht="15.75" x14ac:dyDescent="0.25">
      <c r="A18" s="137" t="s">
        <v>628</v>
      </c>
      <c r="B18" s="5"/>
      <c r="C18" s="5"/>
    </row>
    <row r="19" spans="1:3" ht="15.75" x14ac:dyDescent="0.25">
      <c r="A19" s="6" t="s">
        <v>59</v>
      </c>
      <c r="B19" s="5"/>
      <c r="C1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"/>
  <sheetViews>
    <sheetView workbookViewId="0"/>
  </sheetViews>
  <sheetFormatPr defaultRowHeight="15" x14ac:dyDescent="0.25"/>
  <sheetData>
    <row r="1" spans="1:5" x14ac:dyDescent="0.25">
      <c r="B1" s="111"/>
      <c r="C1" s="111"/>
      <c r="D1" s="112" t="s">
        <v>560</v>
      </c>
    </row>
    <row r="2" spans="1:5" x14ac:dyDescent="0.25">
      <c r="A2" s="112"/>
      <c r="B2" s="112"/>
      <c r="C2" s="112"/>
      <c r="D2" s="112"/>
    </row>
    <row r="3" spans="1:5" x14ac:dyDescent="0.25">
      <c r="A3" s="189" t="s">
        <v>561</v>
      </c>
      <c r="B3" s="189"/>
      <c r="C3" s="189"/>
      <c r="D3" s="189"/>
    </row>
    <row r="4" spans="1:5" x14ac:dyDescent="0.25">
      <c r="A4" s="113"/>
      <c r="B4" s="113"/>
      <c r="C4" s="113"/>
      <c r="D4" s="113"/>
    </row>
    <row r="5" spans="1:5" ht="89.25" x14ac:dyDescent="0.25">
      <c r="A5" s="190" t="s">
        <v>562</v>
      </c>
      <c r="B5" s="190"/>
      <c r="C5" s="190"/>
      <c r="D5" s="114" t="str">
        <f>'Прил.5 Расчет СМР и ОБ'!D6:J6</f>
        <v xml:space="preserve"> Сооружение ГОЧС</v>
      </c>
    </row>
    <row r="6" spans="1:5" ht="51" x14ac:dyDescent="0.25">
      <c r="A6" s="190" t="s">
        <v>563</v>
      </c>
      <c r="B6" s="190"/>
      <c r="C6" s="190"/>
      <c r="D6" s="114"/>
    </row>
    <row r="7" spans="1:5" x14ac:dyDescent="0.25">
      <c r="A7" s="115"/>
      <c r="B7" s="115"/>
      <c r="C7" s="115"/>
      <c r="D7" s="115"/>
    </row>
    <row r="8" spans="1:5" ht="126" x14ac:dyDescent="0.25">
      <c r="A8" s="173" t="s">
        <v>564</v>
      </c>
      <c r="B8" s="173" t="s">
        <v>565</v>
      </c>
      <c r="C8" s="173" t="s">
        <v>566</v>
      </c>
      <c r="D8" s="173" t="s">
        <v>567</v>
      </c>
    </row>
    <row r="9" spans="1:5" ht="15.75" x14ac:dyDescent="0.25">
      <c r="A9" s="173"/>
      <c r="B9" s="173"/>
      <c r="C9" s="173"/>
      <c r="D9" s="173"/>
    </row>
    <row r="10" spans="1:5" x14ac:dyDescent="0.25">
      <c r="A10" s="116">
        <v>1</v>
      </c>
      <c r="B10" s="116">
        <v>2</v>
      </c>
      <c r="C10" s="116">
        <v>3</v>
      </c>
      <c r="D10" s="116">
        <v>4</v>
      </c>
    </row>
    <row r="11" spans="1:5" ht="63.75" x14ac:dyDescent="0.25">
      <c r="A11" s="116" t="s">
        <v>568</v>
      </c>
      <c r="B11" s="116" t="s">
        <v>569</v>
      </c>
      <c r="C11" s="117" t="str">
        <f>D5</f>
        <v xml:space="preserve"> Сооружение ГОЧС</v>
      </c>
      <c r="D11" s="118">
        <f>'Прил.4 РМ'!C41/1000</f>
        <v>106.30607431515935</v>
      </c>
      <c r="E11" s="119"/>
    </row>
    <row r="12" spans="1:5" x14ac:dyDescent="0.25">
      <c r="A12" s="120"/>
      <c r="B12" s="121"/>
      <c r="C12" s="120"/>
      <c r="D12" s="120"/>
    </row>
    <row r="13" spans="1:5" x14ac:dyDescent="0.25">
      <c r="A13" s="115" t="s">
        <v>570</v>
      </c>
      <c r="B13" s="122"/>
      <c r="C13" s="122"/>
      <c r="D13" s="120"/>
    </row>
    <row r="14" spans="1:5" x14ac:dyDescent="0.25">
      <c r="A14" s="123" t="s">
        <v>58</v>
      </c>
      <c r="B14" s="122"/>
      <c r="C14" s="122"/>
      <c r="D14" s="120"/>
    </row>
    <row r="15" spans="1:5" x14ac:dyDescent="0.25">
      <c r="A15" s="115"/>
      <c r="B15" s="122"/>
      <c r="C15" s="122"/>
      <c r="D15" s="120"/>
    </row>
    <row r="16" spans="1:5" ht="15.75" x14ac:dyDescent="0.25">
      <c r="A16" s="137" t="s">
        <v>628</v>
      </c>
      <c r="B16" s="122"/>
      <c r="C16" s="122"/>
      <c r="D16" s="120"/>
    </row>
    <row r="17" spans="1:4" x14ac:dyDescent="0.25">
      <c r="A17" s="123" t="s">
        <v>59</v>
      </c>
      <c r="B17" s="122"/>
      <c r="C17" s="122"/>
      <c r="D17" s="1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E30"/>
  <sheetViews>
    <sheetView workbookViewId="0"/>
  </sheetViews>
  <sheetFormatPr defaultRowHeight="15" x14ac:dyDescent="0.25"/>
  <sheetData>
    <row r="4" spans="2:5" ht="15.75" x14ac:dyDescent="0.25">
      <c r="B4" s="155" t="s">
        <v>571</v>
      </c>
      <c r="C4" s="155"/>
      <c r="D4" s="155"/>
    </row>
    <row r="5" spans="2:5" ht="18.75" x14ac:dyDescent="0.25">
      <c r="B5" s="7"/>
    </row>
    <row r="6" spans="2:5" ht="15.75" x14ac:dyDescent="0.25">
      <c r="B6" s="156" t="s">
        <v>572</v>
      </c>
      <c r="C6" s="156"/>
      <c r="D6" s="156"/>
    </row>
    <row r="7" spans="2:5" ht="18.75" x14ac:dyDescent="0.25">
      <c r="B7" s="8"/>
    </row>
    <row r="8" spans="2:5" ht="157.5" x14ac:dyDescent="0.25">
      <c r="B8" s="9" t="s">
        <v>573</v>
      </c>
      <c r="C8" s="9" t="s">
        <v>574</v>
      </c>
      <c r="D8" s="9" t="s">
        <v>575</v>
      </c>
    </row>
    <row r="9" spans="2:5" ht="15.75" x14ac:dyDescent="0.25">
      <c r="B9" s="9">
        <v>1</v>
      </c>
      <c r="C9" s="9">
        <v>2</v>
      </c>
      <c r="D9" s="9">
        <v>3</v>
      </c>
    </row>
    <row r="10" spans="2:5" ht="157.5" x14ac:dyDescent="0.25">
      <c r="B10" s="9" t="s">
        <v>576</v>
      </c>
      <c r="C10" s="9" t="s">
        <v>577</v>
      </c>
      <c r="D10" s="9">
        <v>44.29</v>
      </c>
    </row>
    <row r="11" spans="2:5" ht="157.5" x14ac:dyDescent="0.25">
      <c r="B11" s="9" t="s">
        <v>578</v>
      </c>
      <c r="C11" s="9" t="s">
        <v>577</v>
      </c>
      <c r="D11" s="9">
        <v>13.47</v>
      </c>
    </row>
    <row r="12" spans="2:5" ht="157.5" x14ac:dyDescent="0.25">
      <c r="B12" s="9" t="s">
        <v>579</v>
      </c>
      <c r="C12" s="9" t="s">
        <v>577</v>
      </c>
      <c r="D12" s="9">
        <v>8.0399999999999991</v>
      </c>
    </row>
    <row r="13" spans="2:5" ht="157.5" x14ac:dyDescent="0.25">
      <c r="B13" s="9" t="s">
        <v>580</v>
      </c>
      <c r="C13" s="10" t="s">
        <v>581</v>
      </c>
      <c r="D13" s="9">
        <v>6.26</v>
      </c>
    </row>
    <row r="14" spans="2:5" ht="393.75" x14ac:dyDescent="0.25">
      <c r="B14" s="9" t="s">
        <v>582</v>
      </c>
      <c r="C14" s="9" t="s">
        <v>583</v>
      </c>
      <c r="D14" s="11">
        <v>3.9E-2</v>
      </c>
    </row>
    <row r="15" spans="2:5" ht="409.5" x14ac:dyDescent="0.25">
      <c r="B15" s="9" t="s">
        <v>584</v>
      </c>
      <c r="C15" s="9" t="s">
        <v>585</v>
      </c>
      <c r="D15" s="11">
        <v>2.1000000000000001E-2</v>
      </c>
      <c r="E15" s="3"/>
    </row>
    <row r="16" spans="2:5" ht="63" x14ac:dyDescent="0.25">
      <c r="B16" s="9" t="s">
        <v>507</v>
      </c>
      <c r="C16" s="9"/>
      <c r="D16" s="9" t="s">
        <v>586</v>
      </c>
    </row>
    <row r="17" spans="2:4" ht="110.25" x14ac:dyDescent="0.25">
      <c r="B17" s="9" t="s">
        <v>587</v>
      </c>
      <c r="C17" s="9" t="s">
        <v>588</v>
      </c>
      <c r="D17" s="11">
        <v>2.1399999999999999E-2</v>
      </c>
    </row>
    <row r="18" spans="2:4" ht="94.5" x14ac:dyDescent="0.25">
      <c r="B18" s="9" t="s">
        <v>589</v>
      </c>
      <c r="C18" s="9" t="s">
        <v>590</v>
      </c>
      <c r="D18" s="11">
        <v>2E-3</v>
      </c>
    </row>
    <row r="19" spans="2:4" ht="94.5" x14ac:dyDescent="0.25">
      <c r="B19" s="9" t="s">
        <v>515</v>
      </c>
      <c r="C19" s="9" t="s">
        <v>591</v>
      </c>
      <c r="D19" s="11">
        <v>0.03</v>
      </c>
    </row>
    <row r="20" spans="2:4" ht="15.75" x14ac:dyDescent="0.25">
      <c r="B20" s="2"/>
    </row>
    <row r="21" spans="2:4" ht="15.75" x14ac:dyDescent="0.25">
      <c r="B21" s="2"/>
    </row>
    <row r="22" spans="2:4" ht="15.75" x14ac:dyDescent="0.25">
      <c r="B22" s="2"/>
    </row>
    <row r="23" spans="2:4" ht="15.75" x14ac:dyDescent="0.25">
      <c r="B23" s="2"/>
    </row>
    <row r="26" spans="2:4" ht="15.75" x14ac:dyDescent="0.25">
      <c r="B26" s="5" t="s">
        <v>479</v>
      </c>
      <c r="C26" s="5"/>
    </row>
    <row r="27" spans="2:4" ht="15.75" x14ac:dyDescent="0.25">
      <c r="B27" s="6" t="s">
        <v>58</v>
      </c>
      <c r="C27" s="5"/>
    </row>
    <row r="28" spans="2:4" ht="15.75" x14ac:dyDescent="0.25">
      <c r="B28" s="5"/>
      <c r="C28" s="5"/>
    </row>
    <row r="29" spans="2:4" ht="15.75" x14ac:dyDescent="0.25">
      <c r="B29" s="137" t="s">
        <v>628</v>
      </c>
      <c r="C29" s="5"/>
    </row>
    <row r="30" spans="2:4" ht="15.75" x14ac:dyDescent="0.25">
      <c r="B30" s="6" t="s">
        <v>59</v>
      </c>
      <c r="C3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13"/>
  <sheetViews>
    <sheetView workbookViewId="0"/>
  </sheetViews>
  <sheetFormatPr defaultRowHeight="15" x14ac:dyDescent="0.25"/>
  <sheetData>
    <row r="2" spans="1:7" ht="15.75" x14ac:dyDescent="0.25">
      <c r="A2" s="156" t="s">
        <v>592</v>
      </c>
      <c r="B2" s="156"/>
      <c r="C2" s="156"/>
      <c r="D2" s="156"/>
      <c r="E2" s="156"/>
      <c r="F2" s="156"/>
    </row>
    <row r="4" spans="1:7" ht="15.75" x14ac:dyDescent="0.25">
      <c r="A4" s="136" t="s">
        <v>593</v>
      </c>
      <c r="B4" s="137"/>
      <c r="C4" s="137"/>
      <c r="D4" s="137"/>
      <c r="E4" s="137"/>
      <c r="F4" s="137"/>
      <c r="G4" s="137"/>
    </row>
    <row r="5" spans="1:7" ht="15.75" x14ac:dyDescent="0.25">
      <c r="A5" s="142" t="s">
        <v>525</v>
      </c>
      <c r="B5" s="142" t="s">
        <v>594</v>
      </c>
      <c r="C5" s="142" t="s">
        <v>595</v>
      </c>
      <c r="D5" s="142" t="s">
        <v>596</v>
      </c>
      <c r="E5" s="142" t="s">
        <v>597</v>
      </c>
      <c r="F5" s="142" t="s">
        <v>598</v>
      </c>
      <c r="G5" s="137"/>
    </row>
    <row r="6" spans="1:7" ht="15.75" x14ac:dyDescent="0.25">
      <c r="A6" s="142">
        <v>1</v>
      </c>
      <c r="B6" s="142">
        <v>2</v>
      </c>
      <c r="C6" s="142">
        <v>3</v>
      </c>
      <c r="D6" s="142">
        <v>4</v>
      </c>
      <c r="E6" s="142">
        <v>5</v>
      </c>
      <c r="F6" s="142">
        <v>6</v>
      </c>
      <c r="G6" s="137"/>
    </row>
    <row r="7" spans="1:7" ht="409.5" x14ac:dyDescent="0.25">
      <c r="A7" s="143" t="s">
        <v>599</v>
      </c>
      <c r="B7" s="144" t="s">
        <v>600</v>
      </c>
      <c r="C7" s="145" t="s">
        <v>601</v>
      </c>
      <c r="D7" s="145" t="s">
        <v>602</v>
      </c>
      <c r="E7" s="146">
        <v>47872.94</v>
      </c>
      <c r="F7" s="144" t="s">
        <v>603</v>
      </c>
      <c r="G7" s="137"/>
    </row>
    <row r="8" spans="1:7" ht="204.75" x14ac:dyDescent="0.25">
      <c r="A8" s="143" t="s">
        <v>604</v>
      </c>
      <c r="B8" s="144" t="s">
        <v>605</v>
      </c>
      <c r="C8" s="145" t="s">
        <v>606</v>
      </c>
      <c r="D8" s="145" t="s">
        <v>607</v>
      </c>
      <c r="E8" s="147">
        <f>1973/12</f>
        <v>164.41666666666666</v>
      </c>
      <c r="F8" s="144" t="s">
        <v>608</v>
      </c>
      <c r="G8" s="138"/>
    </row>
    <row r="9" spans="1:7" ht="63" x14ac:dyDescent="0.25">
      <c r="A9" s="143" t="s">
        <v>609</v>
      </c>
      <c r="B9" s="144" t="s">
        <v>610</v>
      </c>
      <c r="C9" s="145" t="s">
        <v>611</v>
      </c>
      <c r="D9" s="145" t="s">
        <v>602</v>
      </c>
      <c r="E9" s="147">
        <v>1</v>
      </c>
      <c r="F9" s="144"/>
      <c r="G9" s="139"/>
    </row>
    <row r="10" spans="1:7" ht="47.25" x14ac:dyDescent="0.25">
      <c r="A10" s="143" t="s">
        <v>612</v>
      </c>
      <c r="B10" s="144" t="s">
        <v>613</v>
      </c>
      <c r="C10" s="145"/>
      <c r="D10" s="145"/>
      <c r="E10" s="148">
        <v>3.5</v>
      </c>
      <c r="F10" s="144" t="s">
        <v>614</v>
      </c>
      <c r="G10" s="139"/>
    </row>
    <row r="11" spans="1:7" ht="409.5" x14ac:dyDescent="0.25">
      <c r="A11" s="143" t="s">
        <v>615</v>
      </c>
      <c r="B11" s="144" t="s">
        <v>616</v>
      </c>
      <c r="C11" s="145" t="s">
        <v>617</v>
      </c>
      <c r="D11" s="145" t="s">
        <v>602</v>
      </c>
      <c r="E11" s="149">
        <v>1.2629999999999999</v>
      </c>
      <c r="F11" s="144" t="s">
        <v>618</v>
      </c>
      <c r="G11" s="137"/>
    </row>
    <row r="12" spans="1:7" ht="409.5" x14ac:dyDescent="0.25">
      <c r="A12" s="143" t="s">
        <v>619</v>
      </c>
      <c r="B12" s="150" t="s">
        <v>620</v>
      </c>
      <c r="C12" s="145" t="s">
        <v>621</v>
      </c>
      <c r="D12" s="145" t="s">
        <v>602</v>
      </c>
      <c r="E12" s="151">
        <v>1.139</v>
      </c>
      <c r="F12" s="152" t="s">
        <v>622</v>
      </c>
      <c r="G12" s="139"/>
    </row>
    <row r="13" spans="1:7" ht="378" x14ac:dyDescent="0.25">
      <c r="A13" s="143" t="s">
        <v>623</v>
      </c>
      <c r="B13" s="153" t="s">
        <v>624</v>
      </c>
      <c r="C13" s="145" t="s">
        <v>625</v>
      </c>
      <c r="D13" s="145" t="s">
        <v>626</v>
      </c>
      <c r="E13" s="154">
        <f>((E7*E9/E8)*E11)*E12</f>
        <v>418.86235953926001</v>
      </c>
      <c r="F13" s="144" t="s">
        <v>627</v>
      </c>
      <c r="G13" s="1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D.Stromov</cp:lastModifiedBy>
  <cp:lastPrinted>2023-11-30T09:14:48Z</cp:lastPrinted>
  <dcterms:created xsi:type="dcterms:W3CDTF">2023-08-25T11:34:39Z</dcterms:created>
  <dcterms:modified xsi:type="dcterms:W3CDTF">2025-02-05T13:44:59Z</dcterms:modified>
  <cp:category/>
</cp:coreProperties>
</file>