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600" firstSheet="1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1">'Прил.2 Расч стоим'!$A$1:$J$46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#,##0.00;[Red]\-\ #,##0.00"/>
    <numFmt numFmtId="166" formatCode="#,##0.0"/>
    <numFmt numFmtId="167" formatCode="#,##0.000"/>
    <numFmt numFmtId="168" formatCode="0.0000"/>
  </numFmts>
  <fonts count="17">
    <font>
      <name val="Calibri"/>
      <color rgb="FF000000"/>
      <sz val="11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color rgb="FF000000"/>
      <sz val="14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Calibri"/>
      <color rgb="FFFF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Arial"/>
      <color rgb="FF000000"/>
      <sz val="8"/>
    </font>
    <font>
      <name val="Calibri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6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justify" vertical="center" wrapText="1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5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4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vertical="top"/>
    </xf>
    <xf numFmtId="4" fontId="1" fillId="0" borderId="1" applyAlignment="1" pivotButton="0" quotePrefix="0" xfId="0">
      <alignment vertical="top"/>
    </xf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0" fontId="1" fillId="0" borderId="1" pivotButton="0" quotePrefix="0" xfId="0"/>
    <xf numFmtId="0" fontId="1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5" fillId="0" borderId="1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vertical="top"/>
    </xf>
    <xf numFmtId="9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4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center"/>
    </xf>
    <xf numFmtId="10" fontId="1" fillId="0" borderId="2" applyAlignment="1" pivotButton="0" quotePrefix="0" xfId="0">
      <alignment vertical="center" wrapText="1"/>
    </xf>
    <xf numFmtId="10" fontId="1" fillId="0" borderId="2" applyAlignment="1" pivotButton="0" quotePrefix="0" xfId="0">
      <alignment vertical="center"/>
    </xf>
    <xf numFmtId="4" fontId="1" fillId="0" borderId="0" pivotButton="0" quotePrefix="0" xfId="0"/>
    <xf numFmtId="0" fontId="1" fillId="0" borderId="1" pivotButton="0" quotePrefix="0" xfId="0"/>
    <xf numFmtId="10" fontId="1" fillId="0" borderId="1" pivotButton="0" quotePrefix="0" xfId="0"/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3" fontId="1" fillId="0" borderId="0" pivotButton="0" quotePrefix="0" xfId="0"/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justify" vertical="center"/>
    </xf>
    <xf numFmtId="0" fontId="0" fillId="2" borderId="0" pivotButton="0" quotePrefix="0" xfId="0"/>
    <xf numFmtId="4" fontId="1" fillId="0" borderId="1" applyAlignment="1" pivotButton="0" quotePrefix="0" xfId="0">
      <alignment horizontal="right" vertical="center" wrapText="1"/>
    </xf>
    <xf numFmtId="43" fontId="5" fillId="0" borderId="1" applyAlignment="1" pivotButton="0" quotePrefix="0" xfId="0">
      <alignment vertical="center" wrapText="1"/>
    </xf>
    <xf numFmtId="0" fontId="1" fillId="0" borderId="0" pivotButton="0" quotePrefix="0" xfId="0"/>
    <xf numFmtId="0" fontId="1" fillId="2" borderId="0" pivotButton="0" quotePrefix="0" xfId="0"/>
    <xf numFmtId="165" fontId="7" fillId="0" borderId="1" pivotButton="0" quotePrefix="0" xfId="0"/>
    <xf numFmtId="165" fontId="1" fillId="0" borderId="1" pivotButton="0" quotePrefix="0" xfId="0"/>
    <xf numFmtId="49" fontId="1" fillId="0" borderId="1" pivotButton="0" quotePrefix="0" xfId="0"/>
    <xf numFmtId="0" fontId="5" fillId="0" borderId="0" applyAlignment="1" pivotButton="0" quotePrefix="0" xfId="0">
      <alignment horizontal="right" vertical="center" wrapText="1"/>
    </xf>
    <xf numFmtId="43" fontId="5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0" pivotButton="0" quotePrefix="0" xfId="0"/>
    <xf numFmtId="0" fontId="1" fillId="0" borderId="4" applyAlignment="1" pivotButton="0" quotePrefix="0" xfId="0">
      <alignment horizontal="left" vertical="center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0" fillId="0" borderId="0" pivotButton="0" quotePrefix="0" xfId="0"/>
    <xf numFmtId="0" fontId="10" fillId="0" borderId="0" applyAlignment="1" pivotButton="0" quotePrefix="0" xfId="0">
      <alignment horizontal="right"/>
    </xf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2" fillId="0" borderId="0" pivotButton="0" quotePrefix="0" xfId="0"/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right" vertical="center" wrapText="1"/>
    </xf>
    <xf numFmtId="0" fontId="5" fillId="0" borderId="6" applyAlignment="1" pivotButton="0" quotePrefix="0" xfId="0">
      <alignment horizontal="right" vertical="center" wrapText="1"/>
    </xf>
    <xf numFmtId="0" fontId="5" fillId="0" borderId="7" applyAlignment="1" pivotButton="0" quotePrefix="0" xfId="0">
      <alignment horizontal="right" vertical="center" wrapText="1"/>
    </xf>
    <xf numFmtId="0" fontId="5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5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center" vertical="center"/>
    </xf>
    <xf numFmtId="49" fontId="1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center" vertical="center" wrapText="1"/>
    </xf>
    <xf numFmtId="4" fontId="0" fillId="0" borderId="9" applyAlignment="1" pivotButton="0" quotePrefix="0" xfId="0">
      <alignment horizontal="center" vertical="center"/>
    </xf>
    <xf numFmtId="4" fontId="1" fillId="0" borderId="9" applyAlignment="1" pivotButton="0" quotePrefix="0" xfId="0">
      <alignment horizontal="center" vertical="center"/>
    </xf>
    <xf numFmtId="166" fontId="1" fillId="0" borderId="9" applyAlignment="1" pivotButton="0" quotePrefix="0" xfId="0">
      <alignment horizontal="center" vertical="center"/>
    </xf>
    <xf numFmtId="167" fontId="1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vertical="center" wrapText="1"/>
    </xf>
    <xf numFmtId="168" fontId="1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wrapText="1"/>
    </xf>
    <xf numFmtId="0" fontId="5" fillId="0" borderId="9" applyAlignment="1" pivotButton="0" quotePrefix="0" xfId="0">
      <alignment vertical="center" wrapText="1"/>
    </xf>
    <xf numFmtId="4" fontId="5" fillId="0" borderId="9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right" vertical="center" wrapText="1"/>
    </xf>
    <xf numFmtId="165" fontId="1" fillId="0" borderId="1" pivotButton="0" quotePrefix="0" xfId="0"/>
    <xf numFmtId="43" fontId="5" fillId="0" borderId="1" applyAlignment="1" pivotButton="0" quotePrefix="0" xfId="0">
      <alignment vertical="center" wrapText="1"/>
    </xf>
    <xf numFmtId="165" fontId="7" fillId="0" borderId="1" pivotButton="0" quotePrefix="0" xfId="0"/>
    <xf numFmtId="43" fontId="5" fillId="0" borderId="0" applyAlignment="1" pivotButton="0" quotePrefix="0" xfId="0">
      <alignment vertical="center" wrapText="1"/>
    </xf>
    <xf numFmtId="0" fontId="0" fillId="0" borderId="14" pivotButton="0" quotePrefix="0" xfId="0"/>
    <xf numFmtId="166" fontId="1" fillId="0" borderId="9" applyAlignment="1" pivotButton="0" quotePrefix="0" xfId="0">
      <alignment horizontal="center" vertical="center"/>
    </xf>
    <xf numFmtId="167" fontId="1" fillId="0" borderId="9" applyAlignment="1" pivotButton="0" quotePrefix="0" xfId="0">
      <alignment horizontal="center" vertical="center"/>
    </xf>
    <xf numFmtId="168" fontId="1" fillId="0" borderId="9" applyAlignment="1" pivotButton="0" quotePrefix="0" xfId="0">
      <alignment horizontal="center" vertical="center"/>
    </xf>
  </cellXfs>
  <cellStyles count="1">
    <cellStyle name="Обычный" xfId="0" builtinId="0"/>
  </cellStyles>
  <dxfs count="2">
    <dxf>
      <numFmt numFmtId="170" formatCode="#,##0.0000"/>
    </dxf>
    <dxf>
      <numFmt numFmtId="170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32"/>
  <sheetViews>
    <sheetView view="pageBreakPreview" topLeftCell="A21" zoomScaleNormal="75" zoomScaleSheetLayoutView="100" workbookViewId="0">
      <selection activeCell="B30" sqref="B30"/>
    </sheetView>
  </sheetViews>
  <sheetFormatPr baseColWidth="8" defaultColWidth="9.140625" defaultRowHeight="15.75"/>
  <cols>
    <col width="5.5703125" customWidth="1" style="149" min="1" max="1"/>
    <col width="31.42578125" customWidth="1" style="149" min="2" max="2"/>
    <col width="46.42578125" customWidth="1" style="149" min="3" max="3"/>
    <col width="35" customWidth="1" style="149" min="4" max="4"/>
    <col width="31.5703125" customWidth="1" style="149" min="5" max="5"/>
    <col width="30.85546875" customWidth="1" style="149" min="6" max="6"/>
    <col width="9.140625" customWidth="1" style="149" min="7" max="8"/>
    <col width="12.42578125" customWidth="1" style="149" min="9" max="9"/>
    <col width="9.140625" customWidth="1" style="149" min="10" max="10"/>
  </cols>
  <sheetData>
    <row r="1" customFormat="1" s="149">
      <c r="B1" s="154" t="inlineStr">
        <is>
          <t>Приложение № 1</t>
        </is>
      </c>
    </row>
    <row r="2" customFormat="1" s="149">
      <c r="B2" s="155" t="inlineStr">
        <is>
          <t>Сравнительная таблица отбора объекта-представителя</t>
        </is>
      </c>
    </row>
    <row r="3" customFormat="1" s="149">
      <c r="B3" s="100" t="n"/>
      <c r="C3" s="100" t="n"/>
      <c r="D3" s="100" t="n"/>
      <c r="E3" s="100" t="n"/>
      <c r="F3" s="100" t="n"/>
      <c r="G3" s="100" t="n"/>
    </row>
    <row r="4" customFormat="1" s="149">
      <c r="B4" s="100" t="n"/>
      <c r="C4" s="100" t="n"/>
      <c r="D4" s="100" t="n"/>
      <c r="E4" s="100" t="n"/>
      <c r="F4" s="100" t="n"/>
      <c r="G4" s="100" t="n"/>
    </row>
    <row r="5" customFormat="1" s="149">
      <c r="B5" s="156" t="inlineStr">
        <is>
          <t>Наименование разрабатываемого показателя УНЦ — Здание ПРУ</t>
        </is>
      </c>
      <c r="I5" s="101" t="n"/>
    </row>
    <row r="6" ht="31.7" customFormat="1" customHeight="1" s="149">
      <c r="B6" s="156" t="inlineStr">
        <is>
          <t>Сопоставимый уровень цен: базовый уровень цен</t>
        </is>
      </c>
    </row>
    <row r="7" ht="15.75" customFormat="1" customHeight="1" s="149">
      <c r="B7" s="156" t="inlineStr">
        <is>
          <t>Единица измерения  — 1 м2</t>
        </is>
      </c>
      <c r="I7" s="101" t="n"/>
    </row>
    <row r="11" ht="31.35" customHeight="1" s="147">
      <c r="A11" s="172" t="inlineStr">
        <is>
          <t>№ п/п</t>
        </is>
      </c>
      <c r="B11" s="172" t="inlineStr">
        <is>
          <t>Параметр</t>
        </is>
      </c>
      <c r="C11" s="172" t="inlineStr">
        <is>
          <t>Объект-представитель 1</t>
        </is>
      </c>
      <c r="D11" s="172" t="inlineStr">
        <is>
          <t>Объект-представитель 2</t>
        </is>
      </c>
      <c r="E11" s="172" t="inlineStr">
        <is>
          <t>Объект-представитель 3</t>
        </is>
      </c>
      <c r="F11" s="172" t="inlineStr">
        <is>
          <t>Объект-представитель 4</t>
        </is>
      </c>
    </row>
    <row r="12" ht="78" customHeight="1" s="147">
      <c r="A12" s="172" t="n">
        <v>1</v>
      </c>
      <c r="B12" s="102" t="inlineStr">
        <is>
          <t>Наименование объекта-представителя</t>
        </is>
      </c>
      <c r="C12" s="172" t="inlineStr">
        <is>
          <t>Строительство 2-хцепной ВЛ 220 кВ Татаурово-Горячинская-Баргузин с ПС 220 кВ Горячинская, ПС 220 кВ Баргузин и реконструкция ОРУ 220 кВ на ПС 220 кВ Татаурово</t>
        </is>
      </c>
      <c r="D12" s="172" t="inlineStr">
        <is>
          <t xml:space="preserve">Реконструкция ПС 110 кВ №69 «Котельники» для нужд Южных электрических сетей </t>
        </is>
      </c>
      <c r="E12" s="172" t="inlineStr">
        <is>
          <t>Строительство ПС 330 кВ «Гудермес» с заходами ВЛ 330 кВ</t>
        </is>
      </c>
      <c r="F12" s="182" t="inlineStr">
        <is>
          <t>ВЛ 500 кВ «Загорская» ГАЭС Ярцево 1,2 с расширением ПС 220 кВ Ярцево и реконструкцией ВЛ 500 кВ Конаково-Трубино</t>
        </is>
      </c>
    </row>
    <row r="13" ht="31.35" customHeight="1" s="147">
      <c r="A13" s="172" t="n">
        <v>2</v>
      </c>
      <c r="B13" s="102" t="inlineStr">
        <is>
          <t>Наименование субъекта Российской Федерации</t>
        </is>
      </c>
      <c r="C13" s="172" t="inlineStr">
        <is>
          <t>Республика Бурятия</t>
        </is>
      </c>
      <c r="D13" s="172" t="inlineStr">
        <is>
          <t>Московская область</t>
        </is>
      </c>
      <c r="E13" s="172" t="inlineStr">
        <is>
          <t>Чеченская республика</t>
        </is>
      </c>
      <c r="F13" s="172" t="inlineStr">
        <is>
          <t>Московская область</t>
        </is>
      </c>
    </row>
    <row r="14" ht="31.35" customHeight="1" s="147">
      <c r="A14" s="172" t="n">
        <v>3</v>
      </c>
      <c r="B14" s="102" t="inlineStr">
        <is>
          <t>Климатический район и подрайон</t>
        </is>
      </c>
      <c r="C14" s="172" t="inlineStr">
        <is>
          <t>IД + сейсмика</t>
        </is>
      </c>
      <c r="D14" s="172" t="inlineStr">
        <is>
          <t>IIВ</t>
        </is>
      </c>
      <c r="E14" s="172" t="inlineStr">
        <is>
          <t>IIIВ</t>
        </is>
      </c>
      <c r="F14" s="172" t="inlineStr">
        <is>
          <t>IIВ</t>
        </is>
      </c>
    </row>
    <row r="15">
      <c r="A15" s="172" t="n">
        <v>4</v>
      </c>
      <c r="B15" s="102" t="inlineStr">
        <is>
          <t>Мощность объекта, м2</t>
        </is>
      </c>
      <c r="C15" s="172" t="n">
        <v>972</v>
      </c>
      <c r="D15" s="172" t="n">
        <v>541.4</v>
      </c>
      <c r="E15" s="172" t="n">
        <v>16.77</v>
      </c>
      <c r="F15" s="172" t="n">
        <v>91</v>
      </c>
    </row>
    <row r="16" ht="280.9" customHeight="1" s="147">
      <c r="A16" s="172" t="n">
        <v>5</v>
      </c>
      <c r="B16" s="10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C16" s="182" t="inlineStr">
        <is>
          <t>ПРУ размещается на 1-м этаже в здании ОПУ. Здание ОПУ двухэтажное, высотой 9,21(м) (основной этаж на отм. +2,330 высота 2эт – 3,42 м; теплый чердак на отм. +5,865). Здание размером 54х18(м). Технический 1 этаж неотапливаемый, высотой 2,05м. В особый период помещение гардеробной площадью 13,63(м2) приспосабливается под ПРУ. Конструктвно здание представляет собой металлокаркас, установленный на поверхностную монолитную фундаментную плиту; кровля двухскатная, из трехслойных сэндвич панелей по металлическим фермам. Промежуточное перекрытие выполняются монолитным, по стальным балкам.
Наружные стены из кирпича с вентфасадом и утеплением базальтовым волокном</t>
        </is>
      </c>
      <c r="D16" s="182" t="inlineStr">
        <is>
          <t>ПРУ запроектировано вместимостью 25 чел. в подвальном этаже здания ЗРУ-10кВ, совмещенным с ОПУ. Высота помещений – 2,9м. Конструкции кабельного этажа предусматриваются монолитными (фундаментная плита, наружные и внутренние стены, перекрытие). Вышележащие конструкции в кол-ве 2-х этажей и чердака выполняются из кирпичных стен и сборных ж/б перекрытий. Кровля – из профлиста по металлоконструкциям. Наружные стены предусматриваются из пустотных каменных блоков, без утеплителя.</t>
        </is>
      </c>
      <c r="E16" s="182" t="inlineStr">
        <is>
          <t>ПРУ вместимостью на 20 человек предусматривается в виде отдельно стоящего, подземного сооружения с использованием типового проекта Пу-1-50-367.89 (сметы в альбоме №3). Размеры в осях составляют 7,8х2,15(м). Фундамент в виде монолитной плиты, стены из блоков ФБС, перекрытия из сборных ж/б плит. Сверху осуществляется обсыпка из грунта слоем 0,5(м)</t>
        </is>
      </c>
      <c r="F16" s="182" t="inlineStr">
        <is>
          <t>ПРУ предусматривается в здании проходной. Проходная представляет собой одноэтажное здание с подвалом и чердаком. Размеры в осях 6х12(м). Фундаменты ленточные монолитные ж/б; стены подвала монолитные, стены выше ур. земли из кирпича. Перекрытия над подвалом и 1-м эт. сборные ж/б. Кровля двускатная из металлочерепицы с деревянной обрешеткой по металлическим стропилам</t>
        </is>
      </c>
    </row>
    <row r="17" ht="93.59999999999999" customHeight="1" s="147">
      <c r="A17" s="172" t="n">
        <v>6</v>
      </c>
      <c r="B17" s="10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C17" s="172" t="inlineStr">
        <is>
          <t>7 201,6/41 045
3 квартал 2011 г.</t>
        </is>
      </c>
      <c r="D17" s="172" t="inlineStr">
        <is>
          <t>8 049,59/43 941,66 
ТСНБ МО 2 квартал 2014 г</t>
        </is>
      </c>
      <c r="E17" s="172" t="inlineStr">
        <is>
          <t>209,33/1 343,72
1 квартал 2014 г.</t>
        </is>
      </c>
      <c r="F17" s="172" t="inlineStr">
        <is>
          <t>988,44/5 901,39
3 квартал 2011 г.</t>
        </is>
      </c>
      <c r="H17" s="105" t="n"/>
      <c r="I17" s="123" t="n"/>
      <c r="J17" s="123" t="n"/>
      <c r="K17" s="123" t="n"/>
    </row>
    <row r="18" ht="31.35" customHeight="1" s="147">
      <c r="A18" s="106" t="inlineStr">
        <is>
          <t>6.1</t>
        </is>
      </c>
      <c r="B18" s="102" t="inlineStr">
        <is>
          <t>строительно-монтажные работы</t>
        </is>
      </c>
      <c r="C18" s="172" t="inlineStr">
        <is>
          <t>7 201,6/41 045</t>
        </is>
      </c>
      <c r="D18" s="172" t="inlineStr">
        <is>
          <t>7 131,79/41 342,81</t>
        </is>
      </c>
      <c r="E18" s="172" t="inlineStr">
        <is>
          <t>193,64/1 281,90</t>
        </is>
      </c>
      <c r="F18" s="172" t="inlineStr">
        <is>
          <t>898,40/5 588,05</t>
        </is>
      </c>
      <c r="H18" s="105" t="n"/>
      <c r="I18" s="123" t="n"/>
      <c r="J18" s="123" t="n"/>
      <c r="K18" s="123" t="n"/>
    </row>
    <row r="19" ht="63.75" customHeight="1" s="147">
      <c r="A19" s="106" t="inlineStr">
        <is>
          <t>6.2</t>
        </is>
      </c>
      <c r="B19" s="102" t="inlineStr">
        <is>
          <t>оборудование и инвентарь</t>
        </is>
      </c>
      <c r="C19" s="172" t="n"/>
      <c r="D19" s="172" t="inlineStr">
        <is>
          <t>916,8/2 598,85</t>
        </is>
      </c>
      <c r="E19" s="172" t="inlineStr">
        <is>
          <t>15,69/61,82</t>
        </is>
      </c>
      <c r="F19" s="172" t="inlineStr">
        <is>
          <t>90,04/313,34</t>
        </is>
      </c>
      <c r="I19" s="123" t="n"/>
      <c r="K19" s="149" t="n"/>
    </row>
    <row r="20">
      <c r="A20" s="106" t="inlineStr">
        <is>
          <t>6.3</t>
        </is>
      </c>
      <c r="B20" s="102" t="inlineStr">
        <is>
          <t>пусконаладочные работы</t>
        </is>
      </c>
      <c r="C20" s="172" t="n"/>
      <c r="D20" s="172" t="n"/>
      <c r="E20" s="172" t="n"/>
      <c r="F20" s="172" t="n"/>
    </row>
    <row r="21" ht="31.35" customHeight="1" s="147">
      <c r="A21" s="106" t="inlineStr">
        <is>
          <t>6.4</t>
        </is>
      </c>
      <c r="B21" s="102" t="inlineStr">
        <is>
          <t>прочие и лимитированные затраты</t>
        </is>
      </c>
      <c r="C21" s="172" t="n"/>
      <c r="D21" s="172" t="n"/>
      <c r="E21" s="172" t="n"/>
      <c r="F21" s="172" t="n"/>
    </row>
    <row r="22" ht="21" customHeight="1" s="147">
      <c r="A22" s="107" t="n">
        <v>7</v>
      </c>
      <c r="B22" s="102" t="inlineStr">
        <is>
          <t>Сопоставимый уровень цен</t>
        </is>
      </c>
      <c r="C22" s="172" t="inlineStr">
        <is>
          <t>2 квартал 2014 г.</t>
        </is>
      </c>
      <c r="D22" s="172" t="inlineStr">
        <is>
          <t>2 квартал 2014 г.</t>
        </is>
      </c>
      <c r="E22" s="172" t="inlineStr">
        <is>
          <t>2 квартал 2014 г.</t>
        </is>
      </c>
      <c r="F22" s="172" t="inlineStr">
        <is>
          <t>2 квартал 2014 г.</t>
        </is>
      </c>
      <c r="K22" s="149" t="n"/>
    </row>
    <row r="23" ht="109.15" customHeight="1" s="147">
      <c r="A23" s="107" t="n">
        <v>8</v>
      </c>
      <c r="B23" s="10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C23" s="108" t="n">
        <v>48940.417112414</v>
      </c>
      <c r="D23" s="108" t="n">
        <v>43941.66</v>
      </c>
      <c r="E23" s="108" t="n">
        <v>1361.8307846378</v>
      </c>
      <c r="F23" s="108" t="n">
        <v>7036.5815115856</v>
      </c>
    </row>
    <row r="24" ht="62.45" customHeight="1" s="147">
      <c r="A24" s="107" t="n">
        <v>9</v>
      </c>
      <c r="B24" s="102" t="inlineStr">
        <is>
          <t>Приведенная сметная стоимость на единицу мощности, тыс. руб. (строка 8/строку 4)</t>
        </is>
      </c>
      <c r="C24" s="108">
        <f>C23/C15</f>
        <v/>
      </c>
      <c r="D24" s="108">
        <f>D23/D15</f>
        <v/>
      </c>
      <c r="E24" s="108">
        <f>E23/E15</f>
        <v/>
      </c>
      <c r="F24" s="108">
        <f>F23/F15</f>
        <v/>
      </c>
    </row>
    <row r="25" ht="132.75" customHeight="1" s="147">
      <c r="A25" s="107" t="n">
        <v>10</v>
      </c>
      <c r="B25" s="102" t="inlineStr">
        <is>
          <t>Примечание</t>
        </is>
      </c>
      <c r="C25" s="172" t="inlineStr">
        <is>
          <t>В сметах аналога не предусматривается оснащение помещения ПРУ</t>
        </is>
      </c>
      <c r="D25" s="172" t="n"/>
      <c r="E25" s="172" t="inlineStr">
        <is>
          <t>Объект-представитель</t>
        </is>
      </c>
      <c r="F25" s="172" t="inlineStr">
        <is>
          <t>В сметах аналога не предусматривается оснащение помещения ПРУ. Удельный на КПП большой ввиду маленькой площади. Выделить объемы ПРУ не представляется возможным</t>
        </is>
      </c>
    </row>
    <row r="27">
      <c r="B27" s="149" t="inlineStr">
        <is>
          <t>Составил ______________________         М.С. Колотиевская</t>
        </is>
      </c>
      <c r="C27" s="149" t="n"/>
      <c r="D27" s="149" t="n"/>
    </row>
    <row r="28">
      <c r="B28" s="98" t="inlineStr">
        <is>
          <t xml:space="preserve">                         (подпись, инициалы, фамилия)</t>
        </is>
      </c>
      <c r="C28" s="149" t="n"/>
      <c r="D28" s="149" t="n"/>
    </row>
    <row r="29">
      <c r="B29" s="149" t="n"/>
      <c r="C29" s="149" t="n"/>
      <c r="D29" s="149" t="n"/>
    </row>
    <row r="30">
      <c r="B30" s="149" t="inlineStr">
        <is>
          <t>Проверил ______________________          А.В. Костянецкая</t>
        </is>
      </c>
      <c r="C30" s="149" t="n"/>
    </row>
    <row r="31">
      <c r="B31" s="98" t="inlineStr">
        <is>
          <t xml:space="preserve">                        (подпись, инициалы, фамилия)</t>
        </is>
      </c>
      <c r="C31" s="149" t="n"/>
    </row>
    <row r="32">
      <c r="B32" s="146" t="n"/>
      <c r="C32" s="146" t="n"/>
      <c r="D32" s="146" t="n"/>
    </row>
  </sheetData>
  <mergeCells count="5">
    <mergeCell ref="B2:G2"/>
    <mergeCell ref="B5:G5"/>
    <mergeCell ref="B1:G1"/>
    <mergeCell ref="B7:G7"/>
    <mergeCell ref="B6:G6"/>
  </mergeCells>
  <pageMargins left="0.7" right="0.7" top="0.75" bottom="0.75" header="0.3" footer="0.3"/>
  <pageSetup orientation="portrait" paperSize="9" scale="46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47"/>
  <sheetViews>
    <sheetView view="pageBreakPreview" topLeftCell="A22" zoomScaleNormal="85" workbookViewId="0">
      <selection activeCell="C45" sqref="C45"/>
    </sheetView>
  </sheetViews>
  <sheetFormatPr baseColWidth="8" defaultColWidth="9.140625" defaultRowHeight="15"/>
  <cols>
    <col width="5.42578125" customWidth="1" style="147" min="1" max="1"/>
    <col width="9.140625" customWidth="1" style="147" min="2" max="2"/>
    <col width="28.140625" customWidth="1" style="147" min="3" max="3"/>
    <col width="15.42578125" customWidth="1" style="147" min="4" max="4"/>
    <col width="39" customWidth="1" style="147" min="5" max="5"/>
    <col width="14.42578125" customWidth="1" style="147" min="6" max="6"/>
    <col width="21.42578125" customWidth="1" style="147" min="7" max="7"/>
    <col width="19.42578125" customWidth="1" style="147" min="8" max="8"/>
    <col width="13" customWidth="1" style="147" min="9" max="9"/>
    <col width="20.85546875" customWidth="1" style="147" min="10" max="10"/>
    <col width="18" customWidth="1" style="147" min="11" max="11"/>
    <col width="9.140625" customWidth="1" style="147" min="12" max="12"/>
  </cols>
  <sheetData>
    <row r="3" ht="15.6" customHeight="1" s="147">
      <c r="B3" s="154" t="inlineStr">
        <is>
          <t>Приложение № 2</t>
        </is>
      </c>
    </row>
    <row r="4" ht="15.6" customHeight="1" s="147">
      <c r="B4" s="155" t="inlineStr">
        <is>
          <t>Расчет стоимости основных видов работ для выбора объекта-представителя</t>
        </is>
      </c>
    </row>
    <row r="5" ht="15.6" customHeight="1" s="147">
      <c r="B5" s="100" t="n"/>
      <c r="C5" s="100" t="n"/>
      <c r="D5" s="100" t="n"/>
      <c r="E5" s="100" t="n"/>
      <c r="F5" s="100" t="n"/>
      <c r="G5" s="100" t="n"/>
      <c r="H5" s="100" t="n"/>
      <c r="I5" s="100" t="n"/>
      <c r="J5" s="100" t="n"/>
      <c r="K5" s="100" t="n"/>
    </row>
    <row r="6" ht="15.6" customHeight="1" s="147">
      <c r="B6" s="156">
        <f>'Прил.1 Сравнит табл'!B5:G5</f>
        <v/>
      </c>
      <c r="L6" s="110" t="n"/>
    </row>
    <row r="7" ht="15.6" customHeight="1" s="147">
      <c r="B7" s="157">
        <f>'Прил.1 Сравнит табл'!B7:G7</f>
        <v/>
      </c>
      <c r="L7" s="110" t="n"/>
    </row>
    <row r="8" ht="18" customHeight="1" s="147">
      <c r="B8" s="111" t="n"/>
      <c r="K8" s="112" t="n"/>
    </row>
    <row r="9" ht="15.6" customFormat="1" customHeight="1" s="149">
      <c r="B9" s="172" t="inlineStr">
        <is>
          <t>№ п/п</t>
        </is>
      </c>
      <c r="C9" s="17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72" t="inlineStr">
        <is>
          <t>Строительство 2-хцепной ВЛ 220 кВ Татаурово-Горячинская-Баргузин с ПС 220 кВ Горячинская, ПС 220 кВ Баргузин и реконструкция ОРУ 220 кВ на ПС 220 кВ Татаурово</t>
        </is>
      </c>
      <c r="E9" s="203" t="n"/>
      <c r="F9" s="203" t="n"/>
      <c r="G9" s="203" t="n"/>
      <c r="H9" s="203" t="n"/>
      <c r="I9" s="203" t="n"/>
      <c r="J9" s="204" t="n"/>
    </row>
    <row r="10" ht="15.6" customFormat="1" customHeight="1" s="149">
      <c r="B10" s="205" t="n"/>
      <c r="C10" s="205" t="n"/>
      <c r="D10" s="172" t="inlineStr">
        <is>
          <t>Номер сметы</t>
        </is>
      </c>
      <c r="E10" s="172" t="inlineStr">
        <is>
          <t>Наименование сметы</t>
        </is>
      </c>
      <c r="F10" s="172" t="inlineStr">
        <is>
          <t>Сметная стоимость в уровне цен 3 квартал 2011 г., тыс. руб.</t>
        </is>
      </c>
      <c r="G10" s="203" t="n"/>
      <c r="H10" s="203" t="n"/>
      <c r="I10" s="203" t="n"/>
      <c r="J10" s="204" t="n"/>
    </row>
    <row r="11" ht="31.35" customFormat="1" customHeight="1" s="149">
      <c r="B11" s="206" t="n"/>
      <c r="C11" s="206" t="n"/>
      <c r="D11" s="206" t="n"/>
      <c r="E11" s="206" t="n"/>
      <c r="F11" s="172" t="inlineStr">
        <is>
          <t>Строительные работы</t>
        </is>
      </c>
      <c r="G11" s="172" t="inlineStr">
        <is>
          <t>Монтажные работы</t>
        </is>
      </c>
      <c r="H11" s="172" t="inlineStr">
        <is>
          <t>Оборудование</t>
        </is>
      </c>
      <c r="I11" s="172" t="inlineStr">
        <is>
          <t>Прочее</t>
        </is>
      </c>
      <c r="J11" s="172" t="inlineStr">
        <is>
          <t>Всего</t>
        </is>
      </c>
    </row>
    <row r="12" ht="15.6" customFormat="1" customHeight="1" s="149">
      <c r="B12" s="172" t="n">
        <v>1</v>
      </c>
      <c r="C12" s="184" t="n"/>
      <c r="D12" s="119" t="inlineStr">
        <is>
          <t>02-01-01</t>
        </is>
      </c>
      <c r="E12" s="183" t="inlineStr">
        <is>
          <t>ОПУ. Стройка</t>
        </is>
      </c>
      <c r="F12" s="113" t="n">
        <v>41045</v>
      </c>
      <c r="G12" s="113" t="n"/>
      <c r="H12" s="113" t="n"/>
      <c r="I12" s="113" t="n"/>
      <c r="J12" s="113" t="n">
        <v>41045</v>
      </c>
    </row>
    <row r="13" ht="15.6" customFormat="1" customHeight="1" s="149">
      <c r="B13" s="207" t="inlineStr">
        <is>
          <t>Всего по объекту:</t>
        </is>
      </c>
      <c r="C13" s="203" t="n"/>
      <c r="D13" s="203" t="n"/>
      <c r="E13" s="204" t="n"/>
      <c r="F13" s="208" t="n">
        <v>41045</v>
      </c>
      <c r="G13" s="208" t="n">
        <v>0</v>
      </c>
      <c r="H13" s="208" t="n">
        <v>0</v>
      </c>
      <c r="I13" s="208" t="n">
        <v>0</v>
      </c>
      <c r="J13" s="208" t="n">
        <v>41045</v>
      </c>
    </row>
    <row r="14" ht="15.6" customFormat="1" customHeight="1" s="149">
      <c r="B14" s="207" t="inlineStr">
        <is>
          <t>Всего по объекту в сопоставимом уровне цен 2 кв. 2014г:</t>
        </is>
      </c>
      <c r="C14" s="203" t="n"/>
      <c r="D14" s="203" t="n"/>
      <c r="E14" s="204" t="n"/>
      <c r="F14" s="209" t="n">
        <v>48940.417112414</v>
      </c>
      <c r="G14" s="209" t="n">
        <v>0</v>
      </c>
      <c r="H14" s="209" t="n">
        <v>0</v>
      </c>
      <c r="I14" s="209" t="n">
        <v>0</v>
      </c>
      <c r="J14" s="209" t="n">
        <v>48940.417112414</v>
      </c>
    </row>
    <row r="15" ht="15.6" customFormat="1" customHeight="1" s="149">
      <c r="B15" s="156" t="n"/>
      <c r="C15" s="149" t="n"/>
      <c r="D15" s="149" t="n"/>
      <c r="E15" s="149" t="n"/>
      <c r="F15" s="149" t="n"/>
      <c r="G15" s="149" t="n"/>
      <c r="H15" s="149" t="n"/>
      <c r="I15" s="149" t="n"/>
      <c r="J15" s="149" t="n"/>
    </row>
    <row r="16" ht="15.6" customFormat="1" customHeight="1" s="149">
      <c r="B16" s="156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16" t="n"/>
    </row>
    <row r="17" ht="25.5" customFormat="1" customHeight="1" s="149">
      <c r="B17" s="172" t="inlineStr">
        <is>
          <t>№ п/п</t>
        </is>
      </c>
      <c r="C17" s="17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17" s="172" t="inlineStr">
        <is>
          <t xml:space="preserve">Реконструкция ПС 110 кВ №69 «Котельники» для нужд Южных электрических сетей </t>
        </is>
      </c>
      <c r="E17" s="203" t="n"/>
      <c r="F17" s="203" t="n"/>
      <c r="G17" s="203" t="n"/>
      <c r="H17" s="203" t="n"/>
      <c r="I17" s="203" t="n"/>
      <c r="J17" s="204" t="n"/>
    </row>
    <row r="18" ht="15.6" customFormat="1" customHeight="1" s="149">
      <c r="B18" s="205" t="n"/>
      <c r="C18" s="205" t="n"/>
      <c r="D18" s="172" t="inlineStr">
        <is>
          <t>Номер сметы</t>
        </is>
      </c>
      <c r="E18" s="172" t="inlineStr">
        <is>
          <t>Наименование сметы</t>
        </is>
      </c>
      <c r="F18" s="172" t="inlineStr">
        <is>
          <t>Сметная стоимость в уровне цен 2 кв. 2014г., тыс. руб.</t>
        </is>
      </c>
      <c r="G18" s="203" t="n"/>
      <c r="H18" s="203" t="n"/>
      <c r="I18" s="203" t="n"/>
      <c r="J18" s="204" t="n"/>
    </row>
    <row r="19" ht="45" customFormat="1" customHeight="1" s="149">
      <c r="B19" s="206" t="n"/>
      <c r="C19" s="206" t="n"/>
      <c r="D19" s="206" t="n"/>
      <c r="E19" s="206" t="n"/>
      <c r="F19" s="172" t="inlineStr">
        <is>
          <t>Строительные работы</t>
        </is>
      </c>
      <c r="G19" s="172" t="inlineStr">
        <is>
          <t>Монтажные работы</t>
        </is>
      </c>
      <c r="H19" s="172" t="inlineStr">
        <is>
          <t>Оборудование</t>
        </is>
      </c>
      <c r="I19" s="172" t="inlineStr">
        <is>
          <t>Прочее</t>
        </is>
      </c>
      <c r="J19" s="172" t="inlineStr">
        <is>
          <t>Всего</t>
        </is>
      </c>
    </row>
    <row r="20" ht="32.25" customFormat="1" customHeight="1" s="149">
      <c r="B20" s="172" t="n">
        <v>1</v>
      </c>
      <c r="C20" s="184" t="n"/>
      <c r="D20" s="119" t="inlineStr">
        <is>
          <t>02-03</t>
        </is>
      </c>
      <c r="E20" s="183" t="inlineStr">
        <is>
          <t>Основные объекты строительства здания ЗРУ 6 кВ совмещенного с ОПУ</t>
        </is>
      </c>
      <c r="F20" s="186" t="n">
        <v>41342.81</v>
      </c>
      <c r="G20" s="210" t="n"/>
      <c r="H20" s="186" t="n">
        <v>2598.85</v>
      </c>
      <c r="I20" s="185" t="n"/>
      <c r="J20" s="186" t="n">
        <v>43941.66</v>
      </c>
    </row>
    <row r="21" ht="15.6" customFormat="1" customHeight="1" s="149">
      <c r="B21" s="207" t="inlineStr">
        <is>
          <t>Всего по объекту:</t>
        </is>
      </c>
      <c r="C21" s="203" t="n"/>
      <c r="D21" s="203" t="n"/>
      <c r="E21" s="204" t="n"/>
      <c r="F21" s="208" t="n">
        <v>41342.81</v>
      </c>
      <c r="G21" s="208" t="n">
        <v>0</v>
      </c>
      <c r="H21" s="186" t="n">
        <v>2598.85</v>
      </c>
      <c r="I21" s="208" t="n">
        <v>0</v>
      </c>
      <c r="J21" s="208" t="n">
        <v>43941.66</v>
      </c>
    </row>
    <row r="22" ht="15.6" customFormat="1" customHeight="1" s="149">
      <c r="B22" s="207" t="inlineStr">
        <is>
          <t>Всего по объекту в сопоставимом уровне цен 2 кв. 2014г:</t>
        </is>
      </c>
      <c r="C22" s="203" t="n"/>
      <c r="D22" s="203" t="n"/>
      <c r="E22" s="204" t="n"/>
      <c r="F22" s="209" t="n">
        <v>41342.81</v>
      </c>
      <c r="G22" s="209" t="n">
        <v>0</v>
      </c>
      <c r="H22" s="209" t="n">
        <v>2598.85</v>
      </c>
      <c r="I22" s="209" t="n">
        <v>0</v>
      </c>
      <c r="J22" s="209" t="n">
        <v>43941.66</v>
      </c>
    </row>
    <row r="23" ht="15.6" customFormat="1" customHeight="1" s="149">
      <c r="B23" s="156" t="n"/>
      <c r="C23" s="149" t="n"/>
      <c r="D23" s="149" t="n"/>
      <c r="E23" s="149" t="n"/>
      <c r="F23" s="149" t="n"/>
      <c r="G23" s="149" t="n"/>
      <c r="H23" s="149" t="n"/>
      <c r="I23" s="149" t="n"/>
      <c r="J23" s="149" t="n"/>
    </row>
    <row r="24" ht="15.6" customFormat="1" customHeight="1" s="149">
      <c r="B24" s="156" t="n"/>
      <c r="C24" s="149" t="n"/>
      <c r="D24" s="149" t="n"/>
      <c r="E24" s="149" t="n"/>
      <c r="F24" s="149" t="n"/>
      <c r="G24" s="149" t="n"/>
      <c r="H24" s="149" t="n"/>
      <c r="I24" s="149" t="n"/>
      <c r="J24" s="149" t="n"/>
      <c r="K24" s="116" t="n"/>
    </row>
    <row r="25" ht="15.6" customFormat="1" customHeight="1" s="149">
      <c r="B25" s="172" t="inlineStr">
        <is>
          <t>№ п/п</t>
        </is>
      </c>
      <c r="C25" s="17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25" s="172" t="inlineStr">
        <is>
          <t>Строительство ПС 330 кВ «Гудермес» с заходами ВЛ 330 кВ</t>
        </is>
      </c>
      <c r="E25" s="203" t="n"/>
      <c r="F25" s="203" t="n"/>
      <c r="G25" s="203" t="n"/>
      <c r="H25" s="203" t="n"/>
      <c r="I25" s="203" t="n"/>
      <c r="J25" s="204" t="n"/>
    </row>
    <row r="26" ht="15.6" customFormat="1" customHeight="1" s="149">
      <c r="B26" s="205" t="n"/>
      <c r="C26" s="205" t="n"/>
      <c r="D26" s="172" t="inlineStr">
        <is>
          <t>Номер сметы</t>
        </is>
      </c>
      <c r="E26" s="172" t="inlineStr">
        <is>
          <t>Наименование сметы</t>
        </is>
      </c>
      <c r="F26" s="172" t="inlineStr">
        <is>
          <t>Сметная стоимость в уровне цен 1 кв. 2014г., тыс. руб.</t>
        </is>
      </c>
      <c r="G26" s="203" t="n"/>
      <c r="H26" s="203" t="n"/>
      <c r="I26" s="203" t="n"/>
      <c r="J26" s="204" t="n"/>
    </row>
    <row r="27" ht="31.35" customFormat="1" customHeight="1" s="149">
      <c r="B27" s="206" t="n"/>
      <c r="C27" s="206" t="n"/>
      <c r="D27" s="206" t="n"/>
      <c r="E27" s="206" t="n"/>
      <c r="F27" s="172" t="inlineStr">
        <is>
          <t>Строительные работы</t>
        </is>
      </c>
      <c r="G27" s="172" t="inlineStr">
        <is>
          <t>Монтажные работы</t>
        </is>
      </c>
      <c r="H27" s="172" t="inlineStr">
        <is>
          <t>Оборудование</t>
        </is>
      </c>
      <c r="I27" s="172" t="inlineStr">
        <is>
          <t>Прочее</t>
        </is>
      </c>
      <c r="J27" s="172" t="inlineStr">
        <is>
          <t>Всего</t>
        </is>
      </c>
    </row>
    <row r="28" ht="17.45" customFormat="1" customHeight="1" s="149">
      <c r="B28" s="172" t="n"/>
      <c r="C28" s="184" t="n"/>
      <c r="D28" s="119" t="inlineStr">
        <is>
          <t>03-03</t>
        </is>
      </c>
      <c r="E28" s="183" t="inlineStr">
        <is>
          <t>ПРУ-1очередь</t>
        </is>
      </c>
      <c r="F28" s="186" t="n">
        <v>1281.9</v>
      </c>
      <c r="G28" s="186" t="n"/>
      <c r="H28" s="186" t="n">
        <v>61.82</v>
      </c>
      <c r="I28" s="185" t="n"/>
      <c r="J28" s="186" t="n">
        <v>1343.72</v>
      </c>
    </row>
    <row r="29" ht="15.6" customFormat="1" customHeight="1" s="149">
      <c r="B29" s="207" t="inlineStr">
        <is>
          <t>Всего по объекту:</t>
        </is>
      </c>
      <c r="C29" s="203" t="n"/>
      <c r="D29" s="203" t="n"/>
      <c r="E29" s="204" t="n"/>
      <c r="F29" s="208" t="n">
        <v>1281.9</v>
      </c>
      <c r="G29" s="208" t="n">
        <v>0</v>
      </c>
      <c r="H29" s="208" t="n">
        <v>61.82</v>
      </c>
      <c r="I29" s="208" t="n">
        <v>0</v>
      </c>
      <c r="J29" s="208" t="n">
        <v>1343.72</v>
      </c>
    </row>
    <row r="30" ht="15.6" customFormat="1" customHeight="1" s="149">
      <c r="B30" s="207" t="inlineStr">
        <is>
          <t>Всего по объекту в сопоставимом уровне цен 2 кв. 2014г:</t>
        </is>
      </c>
      <c r="C30" s="203" t="n"/>
      <c r="D30" s="203" t="n"/>
      <c r="E30" s="204" t="n"/>
      <c r="F30" s="209" t="n">
        <v>1299.177568859</v>
      </c>
      <c r="G30" s="209" t="n">
        <v>0</v>
      </c>
      <c r="H30" s="209" t="n">
        <v>62.653215778814</v>
      </c>
      <c r="I30" s="209" t="n">
        <v>0</v>
      </c>
      <c r="J30" s="209" t="n">
        <v>1361.8307846378</v>
      </c>
    </row>
    <row r="31" ht="15.6" customFormat="1" customHeight="1" s="149">
      <c r="B31" s="120" t="n"/>
      <c r="C31" s="120" t="n"/>
      <c r="D31" s="120" t="n"/>
      <c r="E31" s="120" t="n"/>
      <c r="F31" s="211" t="n"/>
      <c r="G31" s="211" t="n"/>
      <c r="H31" s="211" t="n"/>
      <c r="I31" s="211" t="n"/>
      <c r="J31" s="211" t="n"/>
    </row>
    <row r="32" ht="15.6" customFormat="1" customHeight="1" s="149">
      <c r="B32" s="156" t="n"/>
      <c r="C32" s="149" t="n"/>
      <c r="D32" s="149" t="n"/>
      <c r="E32" s="149" t="n"/>
      <c r="F32" s="149" t="n"/>
      <c r="G32" s="149" t="n"/>
      <c r="H32" s="149" t="n"/>
      <c r="I32" s="149" t="n"/>
      <c r="J32" s="149" t="n"/>
      <c r="K32" s="123" t="n"/>
    </row>
    <row r="33" ht="32.25" customFormat="1" customHeight="1" s="149">
      <c r="B33" s="172" t="inlineStr">
        <is>
          <t>№ п/п</t>
        </is>
      </c>
      <c r="C33" s="17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33" s="172" t="inlineStr">
        <is>
          <t>ВЛ 500 кВ «Загорская» ГАЭС Ярцево 1,2 с расширением ПС 220 кВ Ярцево и реконструкцией ВЛ 500 кВ Конаково-Трубино</t>
        </is>
      </c>
      <c r="E33" s="203" t="n"/>
      <c r="F33" s="203" t="n"/>
      <c r="G33" s="203" t="n"/>
      <c r="H33" s="203" t="n"/>
      <c r="I33" s="203" t="n"/>
      <c r="J33" s="204" t="n"/>
    </row>
    <row r="34" ht="15.6" customFormat="1" customHeight="1" s="149">
      <c r="B34" s="205" t="n"/>
      <c r="C34" s="205" t="n"/>
      <c r="D34" s="172" t="inlineStr">
        <is>
          <t>Номер сметы</t>
        </is>
      </c>
      <c r="E34" s="172" t="inlineStr">
        <is>
          <t>Наименование сметы</t>
        </is>
      </c>
      <c r="F34" s="172" t="inlineStr">
        <is>
          <t>Сметная стоимость в уровне цен 3 кв. 2011г., тыс. руб.</t>
        </is>
      </c>
      <c r="G34" s="203" t="n"/>
      <c r="H34" s="203" t="n"/>
      <c r="I34" s="203" t="n"/>
      <c r="J34" s="204" t="n"/>
    </row>
    <row r="35" ht="31.35" customFormat="1" customHeight="1" s="149">
      <c r="B35" s="206" t="n"/>
      <c r="C35" s="206" t="n"/>
      <c r="D35" s="206" t="n"/>
      <c r="E35" s="206" t="n"/>
      <c r="F35" s="172" t="inlineStr">
        <is>
          <t>Строительные работы</t>
        </is>
      </c>
      <c r="G35" s="172" t="inlineStr">
        <is>
          <t>Монтажные работы</t>
        </is>
      </c>
      <c r="H35" s="172" t="inlineStr">
        <is>
          <t>Оборудование</t>
        </is>
      </c>
      <c r="I35" s="172" t="inlineStr">
        <is>
          <t>Прочее</t>
        </is>
      </c>
      <c r="J35" s="172" t="inlineStr">
        <is>
          <t>Всего</t>
        </is>
      </c>
    </row>
    <row r="36" ht="19.5" customFormat="1" customHeight="1" s="149">
      <c r="B36" s="172" t="n"/>
      <c r="C36" s="184" t="n"/>
      <c r="D36" s="119" t="inlineStr">
        <is>
          <t>03-01</t>
        </is>
      </c>
      <c r="E36" s="183" t="inlineStr">
        <is>
          <t xml:space="preserve"> Проходная с ПРУ</t>
        </is>
      </c>
      <c r="F36" s="186" t="n">
        <v>5588.05</v>
      </c>
      <c r="G36" s="186" t="n"/>
      <c r="H36" s="186" t="n">
        <v>313.34</v>
      </c>
      <c r="I36" s="185" t="n"/>
      <c r="J36" s="186" t="n">
        <v>5901.39</v>
      </c>
    </row>
    <row r="37" ht="15.6" customFormat="1" customHeight="1" s="149">
      <c r="B37" s="207" t="inlineStr">
        <is>
          <t>Всего по объекту:</t>
        </is>
      </c>
      <c r="C37" s="203" t="n"/>
      <c r="D37" s="203" t="n"/>
      <c r="E37" s="204" t="n"/>
      <c r="F37" s="208" t="n">
        <v>5588.05</v>
      </c>
      <c r="G37" s="208" t="n">
        <v>0</v>
      </c>
      <c r="H37" s="208" t="n">
        <v>313.34</v>
      </c>
      <c r="I37" s="208" t="n">
        <v>0</v>
      </c>
      <c r="J37" s="208" t="n">
        <v>5901.39</v>
      </c>
    </row>
    <row r="38" ht="15.6" customFormat="1" customHeight="1" s="149">
      <c r="B38" s="207" t="inlineStr">
        <is>
          <t>Всего по объекту в сопоставимом уровне цен 2 кв. 2014г:</t>
        </is>
      </c>
      <c r="C38" s="203" t="n"/>
      <c r="D38" s="203" t="n"/>
      <c r="E38" s="204" t="n"/>
      <c r="F38" s="209" t="n">
        <v>6662.9674222201</v>
      </c>
      <c r="G38" s="209" t="n">
        <v>0</v>
      </c>
      <c r="H38" s="209" t="n">
        <v>373.61408936542</v>
      </c>
      <c r="I38" s="209" t="n">
        <v>0</v>
      </c>
      <c r="J38" s="209" t="n">
        <v>7036.5815115855</v>
      </c>
    </row>
    <row r="39" ht="15.6" customFormat="1" customHeight="1" s="149">
      <c r="B39" s="156" t="n"/>
    </row>
    <row r="40" ht="15.6" customFormat="1" customHeight="1" s="149">
      <c r="B40" s="156" t="n"/>
      <c r="K40" s="149" t="n">
        <v>1.0961064350525</v>
      </c>
    </row>
    <row r="41" ht="15.6" customFormat="1" customHeight="1" s="149"/>
    <row r="42" ht="15.6" customFormat="1" customHeight="1" s="149">
      <c r="C42" s="149" t="inlineStr">
        <is>
          <t>Составил ______________________         М.С. Колотиевская</t>
        </is>
      </c>
    </row>
    <row r="43" ht="15.6" customFormat="1" customHeight="1" s="149">
      <c r="C43" s="98" t="inlineStr">
        <is>
          <t xml:space="preserve">                         (подпись, инициалы, фамилия)</t>
        </is>
      </c>
    </row>
    <row r="44" ht="15.6" customFormat="1" customHeight="1" s="149"/>
    <row r="45" ht="15.6" customHeight="1" s="147">
      <c r="B45" s="149" t="n"/>
      <c r="C45" s="149" t="inlineStr">
        <is>
          <t>Проверил ______________________          А.В. Костянецкая</t>
        </is>
      </c>
      <c r="D45" s="149" t="n"/>
      <c r="E45" s="149" t="n"/>
      <c r="F45" s="149" t="n"/>
      <c r="G45" s="149" t="n"/>
      <c r="H45" s="149" t="n"/>
      <c r="I45" s="149" t="n"/>
      <c r="J45" s="149" t="n"/>
    </row>
    <row r="46" ht="15.6" customHeight="1" s="147">
      <c r="B46" s="149" t="n"/>
      <c r="C46" s="98" t="inlineStr">
        <is>
          <t xml:space="preserve">                        (подпись, инициалы, фамилия)</t>
        </is>
      </c>
      <c r="D46" s="149" t="n"/>
      <c r="E46" s="149" t="n"/>
      <c r="F46" s="149" t="n"/>
      <c r="G46" s="149" t="n"/>
      <c r="H46" s="149" t="n"/>
      <c r="I46" s="149" t="n"/>
      <c r="J46" s="149" t="n"/>
    </row>
    <row r="47" ht="15.6" customHeight="1" s="147">
      <c r="B47" s="149" t="n"/>
      <c r="C47" s="149" t="n"/>
      <c r="D47" s="149" t="n"/>
      <c r="E47" s="149" t="n"/>
      <c r="F47" s="149" t="n"/>
      <c r="G47" s="149" t="n"/>
      <c r="H47" s="149" t="n"/>
      <c r="I47" s="149" t="n"/>
      <c r="J47" s="149" t="n"/>
    </row>
  </sheetData>
  <mergeCells count="36">
    <mergeCell ref="D9:J9"/>
    <mergeCell ref="F34:J34"/>
    <mergeCell ref="C17:C19"/>
    <mergeCell ref="B30:E30"/>
    <mergeCell ref="D25:J25"/>
    <mergeCell ref="F10:J10"/>
    <mergeCell ref="B33:B35"/>
    <mergeCell ref="B6:K6"/>
    <mergeCell ref="E34:E35"/>
    <mergeCell ref="D33:J33"/>
    <mergeCell ref="E10:E11"/>
    <mergeCell ref="B4:K4"/>
    <mergeCell ref="F18:J18"/>
    <mergeCell ref="B25:B27"/>
    <mergeCell ref="B7:K7"/>
    <mergeCell ref="C33:C35"/>
    <mergeCell ref="B22:E22"/>
    <mergeCell ref="B3:K3"/>
    <mergeCell ref="F26:J26"/>
    <mergeCell ref="D18:D19"/>
    <mergeCell ref="B21:E21"/>
    <mergeCell ref="E26:E27"/>
    <mergeCell ref="B14:E14"/>
    <mergeCell ref="B17:B19"/>
    <mergeCell ref="D10:D11"/>
    <mergeCell ref="C25:C27"/>
    <mergeCell ref="D17:J17"/>
    <mergeCell ref="B13:E13"/>
    <mergeCell ref="D26:D27"/>
    <mergeCell ref="E18:E19"/>
    <mergeCell ref="B38:E38"/>
    <mergeCell ref="B29:E29"/>
    <mergeCell ref="B9:B11"/>
    <mergeCell ref="D34:D35"/>
    <mergeCell ref="B37:E37"/>
    <mergeCell ref="C9:C11"/>
  </mergeCells>
  <pageMargins left="0.7" right="0.7" top="0.75" bottom="0.75" header="0.3" footer="0.3"/>
  <pageSetup orientation="portrait" paperSize="9" scale="4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200"/>
  <sheetViews>
    <sheetView view="pageBreakPreview" topLeftCell="A187" zoomScaleNormal="100" zoomScaleSheetLayoutView="100" workbookViewId="0">
      <selection activeCell="B199" sqref="B199"/>
    </sheetView>
  </sheetViews>
  <sheetFormatPr baseColWidth="8" defaultColWidth="9.140625" defaultRowHeight="15"/>
  <cols>
    <col width="9.140625" customWidth="1" style="147" min="1" max="1"/>
    <col width="12.42578125" customWidth="1" style="147" min="2" max="2"/>
    <col width="17" customWidth="1" style="147" min="3" max="3"/>
    <col width="49.5703125" customWidth="1" style="147" min="4" max="4"/>
    <col width="16.42578125" customWidth="1" style="147" min="5" max="5"/>
    <col width="20.5703125" customWidth="1" style="147" min="6" max="6"/>
    <col width="16.140625" customWidth="1" style="147" min="7" max="7"/>
    <col width="16.5703125" customWidth="1" style="147" min="8" max="8"/>
    <col width="9.140625" customWidth="1" style="147" min="9" max="9"/>
  </cols>
  <sheetData>
    <row r="2" ht="15.6" customHeight="1" s="147">
      <c r="A2" s="154" t="inlineStr">
        <is>
          <t xml:space="preserve">Приложение № 3 </t>
        </is>
      </c>
    </row>
    <row r="3" ht="17.45" customHeight="1" s="147">
      <c r="A3" s="170" t="inlineStr">
        <is>
          <t>Объектная ресурсная ведомость</t>
        </is>
      </c>
    </row>
    <row r="4" ht="18.75" customHeight="1" s="147">
      <c r="A4" s="170" t="n"/>
      <c r="B4" s="170" t="n"/>
      <c r="C4" s="17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149" t="n"/>
      <c r="J4" s="149" t="n"/>
      <c r="K4" s="149" t="n"/>
      <c r="L4" s="149" t="n"/>
    </row>
    <row r="5" ht="18.75" customHeight="1" s="147">
      <c r="A5" s="170" t="n"/>
      <c r="B5" s="170" t="n"/>
      <c r="C5" s="171" t="n"/>
      <c r="D5" s="171" t="n"/>
      <c r="E5" s="171" t="n"/>
      <c r="F5" s="171" t="n"/>
      <c r="G5" s="171" t="n"/>
      <c r="H5" s="171" t="n"/>
      <c r="I5" s="149" t="n"/>
      <c r="J5" s="149" t="n"/>
      <c r="K5" s="149" t="n"/>
      <c r="L5" s="149" t="n"/>
    </row>
    <row r="6" ht="18" customHeight="1" s="147">
      <c r="A6" s="111" t="n"/>
    </row>
    <row r="7" ht="15.6" customHeight="1" s="147">
      <c r="A7" s="157" t="inlineStr">
        <is>
          <t>Наименование разрабатываемого показателя УНЦ -  Здание ПРУ</t>
        </is>
      </c>
    </row>
    <row r="8" ht="15.6" customFormat="1" customHeight="1" s="149">
      <c r="A8" s="124" t="n"/>
      <c r="B8" s="124" t="n"/>
      <c r="C8" s="124" t="n"/>
      <c r="D8" s="124" t="n"/>
      <c r="E8" s="124" t="n"/>
      <c r="F8" s="124" t="n"/>
      <c r="G8" s="124" t="n"/>
      <c r="H8" s="124" t="n"/>
    </row>
    <row r="9" ht="38.25" customFormat="1" customHeight="1" s="149">
      <c r="A9" s="160" t="inlineStr">
        <is>
          <t>п/п</t>
        </is>
      </c>
      <c r="B9" s="160" t="inlineStr">
        <is>
          <t>№ЛСР</t>
        </is>
      </c>
      <c r="C9" s="160" t="inlineStr">
        <is>
          <t>Код ресурса</t>
        </is>
      </c>
      <c r="D9" s="160" t="inlineStr">
        <is>
          <t>Наименование ресурса</t>
        </is>
      </c>
      <c r="E9" s="160" t="inlineStr">
        <is>
          <t>Ед. изм.</t>
        </is>
      </c>
      <c r="F9" s="160" t="inlineStr">
        <is>
          <t>Кол-во единиц по данным объекта-представителя</t>
        </is>
      </c>
      <c r="G9" s="160" t="inlineStr">
        <is>
          <t>Сметная стоимость в ценах на 01.01.2000 (руб.)</t>
        </is>
      </c>
      <c r="H9" s="212" t="n"/>
    </row>
    <row r="10" ht="40.7" customFormat="1" customHeight="1" s="149">
      <c r="A10" s="206" t="n"/>
      <c r="B10" s="206" t="n"/>
      <c r="C10" s="206" t="n"/>
      <c r="D10" s="206" t="n"/>
      <c r="E10" s="206" t="n"/>
      <c r="F10" s="206" t="n"/>
      <c r="G10" s="172" t="inlineStr">
        <is>
          <t>на ед.изм.</t>
        </is>
      </c>
      <c r="H10" s="172" t="inlineStr">
        <is>
          <t>общая</t>
        </is>
      </c>
    </row>
    <row r="11" ht="15.6" customFormat="1" customHeight="1" s="149">
      <c r="A11" s="172" t="n">
        <v>1</v>
      </c>
      <c r="B11" s="172" t="n"/>
      <c r="C11" s="172" t="n">
        <v>2</v>
      </c>
      <c r="D11" s="172" t="inlineStr">
        <is>
          <t>З</t>
        </is>
      </c>
      <c r="E11" s="172" t="n">
        <v>4</v>
      </c>
      <c r="F11" s="172" t="n">
        <v>5</v>
      </c>
      <c r="G11" s="108" t="n">
        <v>6</v>
      </c>
      <c r="H11" s="108" t="n">
        <v>7</v>
      </c>
    </row>
    <row r="12" ht="15.6" customFormat="1" customHeight="1" s="15">
      <c r="A12" s="167" t="inlineStr">
        <is>
          <t>Затраты труда рабочих</t>
        </is>
      </c>
      <c r="B12" s="203" t="n"/>
      <c r="C12" s="203" t="n"/>
      <c r="D12" s="203" t="n"/>
      <c r="E12" s="204" t="n"/>
      <c r="F12" s="167" t="n">
        <v>1285.55</v>
      </c>
      <c r="G12" s="19" t="n"/>
      <c r="H12" s="19">
        <f>SUM(H13:H31)</f>
        <v/>
      </c>
    </row>
    <row r="13" ht="15.6" customFormat="1" customHeight="1" s="149">
      <c r="A13" s="168" t="n">
        <v>1</v>
      </c>
      <c r="B13" s="168" t="n"/>
      <c r="C13" s="169" t="inlineStr">
        <is>
          <t>1-100-32</t>
        </is>
      </c>
      <c r="D13" s="169" t="inlineStr">
        <is>
          <t>Затраты труда рабочих (ср 3,2)</t>
        </is>
      </c>
      <c r="E13" s="168" t="inlineStr">
        <is>
          <t>чел.час</t>
        </is>
      </c>
      <c r="F13" s="168" t="n">
        <v>343.36</v>
      </c>
      <c r="G13" s="173" t="n">
        <v>8.74</v>
      </c>
      <c r="H13" s="173">
        <f>ROUND(F13*G13,2)</f>
        <v/>
      </c>
    </row>
    <row r="14" ht="15.6" customFormat="1" customHeight="1" s="149">
      <c r="A14" s="168" t="n">
        <v>2</v>
      </c>
      <c r="B14" s="168" t="n"/>
      <c r="C14" s="169" t="inlineStr">
        <is>
          <t>1-100-40</t>
        </is>
      </c>
      <c r="D14" s="169" t="inlineStr">
        <is>
          <t>Затраты труда рабочих (ср 4)</t>
        </is>
      </c>
      <c r="E14" s="168" t="inlineStr">
        <is>
          <t>чел.час</t>
        </is>
      </c>
      <c r="F14" s="168" t="n">
        <v>267.45</v>
      </c>
      <c r="G14" s="173" t="n">
        <v>9.619999999999999</v>
      </c>
      <c r="H14" s="173">
        <f>ROUND(F14*G14,2)</f>
        <v/>
      </c>
    </row>
    <row r="15" ht="15.6" customFormat="1" customHeight="1" s="149">
      <c r="A15" s="168" t="n">
        <v>3</v>
      </c>
      <c r="B15" s="168" t="n"/>
      <c r="C15" s="169" t="inlineStr">
        <is>
          <t>1-100-38</t>
        </is>
      </c>
      <c r="D15" s="169" t="inlineStr">
        <is>
          <t>Затраты труда рабочих (ср 3,8)</t>
        </is>
      </c>
      <c r="E15" s="168" t="inlineStr">
        <is>
          <t>чел.час</t>
        </is>
      </c>
      <c r="F15" s="168" t="n">
        <v>86.58</v>
      </c>
      <c r="G15" s="173" t="n">
        <v>9.4</v>
      </c>
      <c r="H15" s="173">
        <f>ROUND(F15*G15,2)</f>
        <v/>
      </c>
    </row>
    <row r="16" ht="15.6" customFormat="1" customHeight="1" s="149">
      <c r="A16" s="168" t="n">
        <v>4</v>
      </c>
      <c r="B16" s="168" t="n"/>
      <c r="C16" s="169" t="inlineStr">
        <is>
          <t>1-100-30</t>
        </is>
      </c>
      <c r="D16" s="169" t="inlineStr">
        <is>
          <t>Затраты труда рабочих (ср 3)</t>
        </is>
      </c>
      <c r="E16" s="168" t="inlineStr">
        <is>
          <t>чел.час</t>
        </is>
      </c>
      <c r="F16" s="168" t="n">
        <v>92.76000000000001</v>
      </c>
      <c r="G16" s="173" t="n">
        <v>8.529999999999999</v>
      </c>
      <c r="H16" s="173">
        <f>ROUND(F16*G16,2)</f>
        <v/>
      </c>
    </row>
    <row r="17" ht="15.6" customFormat="1" customHeight="1" s="149">
      <c r="A17" s="168" t="n">
        <v>5</v>
      </c>
      <c r="B17" s="168" t="n"/>
      <c r="C17" s="169" t="inlineStr">
        <is>
          <t>1-100-34</t>
        </is>
      </c>
      <c r="D17" s="169" t="inlineStr">
        <is>
          <t>Затраты труда рабочих (ср 3,4)</t>
        </is>
      </c>
      <c r="E17" s="168" t="inlineStr">
        <is>
          <t>чел.час</t>
        </is>
      </c>
      <c r="F17" s="168" t="n">
        <v>85.89</v>
      </c>
      <c r="G17" s="173" t="n">
        <v>8.970000000000001</v>
      </c>
      <c r="H17" s="173">
        <f>ROUND(F17*G17,2)</f>
        <v/>
      </c>
    </row>
    <row r="18" ht="15.6" customFormat="1" customHeight="1" s="149">
      <c r="A18" s="168" t="n">
        <v>6</v>
      </c>
      <c r="B18" s="168" t="n"/>
      <c r="C18" s="169" t="inlineStr">
        <is>
          <t>1-100-15</t>
        </is>
      </c>
      <c r="D18" s="169" t="inlineStr">
        <is>
          <t>Затраты труда рабочих (ср 1,5)</t>
        </is>
      </c>
      <c r="E18" s="168" t="inlineStr">
        <is>
          <t>чел.час</t>
        </is>
      </c>
      <c r="F18" s="168" t="n">
        <v>91.09999999999999</v>
      </c>
      <c r="G18" s="173" t="n">
        <v>7.5</v>
      </c>
      <c r="H18" s="173">
        <f>ROUND(F18*G18,2)</f>
        <v/>
      </c>
    </row>
    <row r="19" ht="15.6" customFormat="1" customHeight="1" s="149">
      <c r="A19" s="168" t="n">
        <v>7</v>
      </c>
      <c r="B19" s="168" t="n"/>
      <c r="C19" s="169" t="inlineStr">
        <is>
          <t>1-100-28</t>
        </is>
      </c>
      <c r="D19" s="169" t="inlineStr">
        <is>
          <t>Затраты труда рабочих (ср 2,8)</t>
        </is>
      </c>
      <c r="E19" s="168" t="inlineStr">
        <is>
          <t>чел.час</t>
        </is>
      </c>
      <c r="F19" s="168" t="n">
        <v>70.20999999999999</v>
      </c>
      <c r="G19" s="173" t="n">
        <v>8.380000000000001</v>
      </c>
      <c r="H19" s="173">
        <f>ROUND(F19*G19,2)</f>
        <v/>
      </c>
    </row>
    <row r="20" ht="15.6" customFormat="1" customHeight="1" s="149">
      <c r="A20" s="168" t="n">
        <v>8</v>
      </c>
      <c r="B20" s="168" t="n"/>
      <c r="C20" s="169" t="inlineStr">
        <is>
          <t>1-100-22</t>
        </is>
      </c>
      <c r="D20" s="169" t="inlineStr">
        <is>
          <t>Затраты труда рабочих (ср 2,2)</t>
        </is>
      </c>
      <c r="E20" s="168" t="inlineStr">
        <is>
          <t>чел.час</t>
        </is>
      </c>
      <c r="F20" s="168" t="n">
        <v>58.16</v>
      </c>
      <c r="G20" s="173" t="n">
        <v>7.94</v>
      </c>
      <c r="H20" s="173">
        <f>ROUND(F20*G20,2)</f>
        <v/>
      </c>
    </row>
    <row r="21" ht="15.6" customFormat="1" customHeight="1" s="149">
      <c r="A21" s="168" t="n">
        <v>9</v>
      </c>
      <c r="B21" s="168" t="n"/>
      <c r="C21" s="169" t="inlineStr">
        <is>
          <t>1-100-49</t>
        </is>
      </c>
      <c r="D21" s="169" t="inlineStr">
        <is>
          <t>Затраты труда рабочих (ср 4,9)</t>
        </is>
      </c>
      <c r="E21" s="168" t="inlineStr">
        <is>
          <t>чел.час</t>
        </is>
      </c>
      <c r="F21" s="168" t="n">
        <v>36.48</v>
      </c>
      <c r="G21" s="173" t="n">
        <v>10.94</v>
      </c>
      <c r="H21" s="173">
        <f>ROUND(F21*G21,2)</f>
        <v/>
      </c>
    </row>
    <row r="22" ht="15.6" customFormat="1" customHeight="1" s="149">
      <c r="A22" s="168" t="n">
        <v>10</v>
      </c>
      <c r="B22" s="168" t="n"/>
      <c r="C22" s="169" t="inlineStr">
        <is>
          <t>1-100-31</t>
        </is>
      </c>
      <c r="D22" s="169" t="inlineStr">
        <is>
          <t>Затраты труда рабочих (ср 3,1)</t>
        </is>
      </c>
      <c r="E22" s="168" t="inlineStr">
        <is>
          <t>чел.час</t>
        </is>
      </c>
      <c r="F22" s="168" t="n">
        <v>35.29</v>
      </c>
      <c r="G22" s="173" t="n">
        <v>8.640000000000001</v>
      </c>
      <c r="H22" s="173">
        <f>ROUND(F22*G22,2)</f>
        <v/>
      </c>
    </row>
    <row r="23" ht="15.6" customFormat="1" customHeight="1" s="149">
      <c r="A23" s="168" t="n">
        <v>11</v>
      </c>
      <c r="B23" s="168" t="n"/>
      <c r="C23" s="169" t="inlineStr">
        <is>
          <t>1-100-20</t>
        </is>
      </c>
      <c r="D23" s="169" t="inlineStr">
        <is>
          <t>Затраты труда рабочих (ср 2)</t>
        </is>
      </c>
      <c r="E23" s="168" t="inlineStr">
        <is>
          <t>чел.час</t>
        </is>
      </c>
      <c r="F23" s="168" t="n">
        <v>26.72</v>
      </c>
      <c r="G23" s="173" t="n">
        <v>7.8</v>
      </c>
      <c r="H23" s="173">
        <f>ROUND(F23*G23,2)</f>
        <v/>
      </c>
    </row>
    <row r="24" ht="15.6" customFormat="1" customHeight="1" s="149">
      <c r="A24" s="168" t="n">
        <v>12</v>
      </c>
      <c r="B24" s="168" t="n"/>
      <c r="C24" s="169" t="inlineStr">
        <is>
          <t>1-100-39</t>
        </is>
      </c>
      <c r="D24" s="169" t="inlineStr">
        <is>
          <t>Затраты труда рабочих (ср 3,9)</t>
        </is>
      </c>
      <c r="E24" s="168" t="inlineStr">
        <is>
          <t>чел.час</t>
        </is>
      </c>
      <c r="F24" s="168" t="n">
        <v>21.41</v>
      </c>
      <c r="G24" s="173" t="n">
        <v>9.51</v>
      </c>
      <c r="H24" s="173">
        <f>ROUND(F24*G24,2)</f>
        <v/>
      </c>
    </row>
    <row r="25" ht="15.6" customFormat="1" customHeight="1" s="149">
      <c r="A25" s="168" t="n">
        <v>13</v>
      </c>
      <c r="B25" s="168" t="n"/>
      <c r="C25" s="169" t="inlineStr">
        <is>
          <t>1-100-42</t>
        </is>
      </c>
      <c r="D25" s="169" t="inlineStr">
        <is>
          <t>Затраты труда рабочих (ср 4,2)</t>
        </is>
      </c>
      <c r="E25" s="168" t="inlineStr">
        <is>
          <t>чел.час</t>
        </is>
      </c>
      <c r="F25" s="168" t="n">
        <v>19.03</v>
      </c>
      <c r="G25" s="173" t="n">
        <v>9.92</v>
      </c>
      <c r="H25" s="173">
        <f>ROUND(F25*G25,2)</f>
        <v/>
      </c>
    </row>
    <row r="26" ht="15.6" customFormat="1" customHeight="1" s="149">
      <c r="A26" s="168" t="n">
        <v>14</v>
      </c>
      <c r="B26" s="168" t="n"/>
      <c r="C26" s="169" t="inlineStr">
        <is>
          <t>1-100-25</t>
        </is>
      </c>
      <c r="D26" s="169" t="inlineStr">
        <is>
          <t>Затраты труда рабочих (ср 2,5)</t>
        </is>
      </c>
      <c r="E26" s="168" t="inlineStr">
        <is>
          <t>чел.час</t>
        </is>
      </c>
      <c r="F26" s="168" t="n">
        <v>19.34</v>
      </c>
      <c r="G26" s="173" t="n">
        <v>8.17</v>
      </c>
      <c r="H26" s="173">
        <f>ROUND(F26*G26,2)</f>
        <v/>
      </c>
    </row>
    <row r="27" ht="15.6" customFormat="1" customHeight="1" s="149">
      <c r="A27" s="168" t="n">
        <v>15</v>
      </c>
      <c r="B27" s="168" t="n"/>
      <c r="C27" s="169" t="inlineStr">
        <is>
          <t>1-100-33</t>
        </is>
      </c>
      <c r="D27" s="169" t="inlineStr">
        <is>
          <t>Затраты труда рабочих (ср 3,3)</t>
        </is>
      </c>
      <c r="E27" s="168" t="inlineStr">
        <is>
          <t>чел.час</t>
        </is>
      </c>
      <c r="F27" s="168" t="n">
        <v>9.529999999999999</v>
      </c>
      <c r="G27" s="173" t="n">
        <v>8.859999999999999</v>
      </c>
      <c r="H27" s="173">
        <f>ROUND(F27*G27,2)</f>
        <v/>
      </c>
    </row>
    <row r="28" ht="15.6" customFormat="1" customHeight="1" s="149">
      <c r="A28" s="168" t="n">
        <v>16</v>
      </c>
      <c r="B28" s="168" t="n"/>
      <c r="C28" s="169" t="inlineStr">
        <is>
          <t>1-100-37</t>
        </is>
      </c>
      <c r="D28" s="169" t="inlineStr">
        <is>
          <t>Затраты труда рабочих (ср 3,7)</t>
        </is>
      </c>
      <c r="E28" s="168" t="inlineStr">
        <is>
          <t>чел.час</t>
        </is>
      </c>
      <c r="F28" s="168" t="n">
        <v>6.37</v>
      </c>
      <c r="G28" s="173" t="n">
        <v>9.289999999999999</v>
      </c>
      <c r="H28" s="173">
        <f>ROUND(F28*G28,2)</f>
        <v/>
      </c>
    </row>
    <row r="29" ht="15.6" customFormat="1" customHeight="1" s="149">
      <c r="A29" s="168" t="n">
        <v>17</v>
      </c>
      <c r="B29" s="168" t="n"/>
      <c r="C29" s="169" t="inlineStr">
        <is>
          <t>1-100-44</t>
        </is>
      </c>
      <c r="D29" s="169" t="inlineStr">
        <is>
          <t>Затраты труда рабочих (ср 4,4)</t>
        </is>
      </c>
      <c r="E29" s="168" t="inlineStr">
        <is>
          <t>чел.час</t>
        </is>
      </c>
      <c r="F29" s="168" t="n">
        <v>5.4</v>
      </c>
      <c r="G29" s="173" t="n">
        <v>10.21</v>
      </c>
      <c r="H29" s="173">
        <f>ROUND(F29*G29,2)</f>
        <v/>
      </c>
    </row>
    <row r="30" ht="15.6" customFormat="1" customHeight="1" s="149">
      <c r="A30" s="168" t="n">
        <v>18</v>
      </c>
      <c r="B30" s="168" t="n"/>
      <c r="C30" s="169" t="inlineStr">
        <is>
          <t>1-100-36</t>
        </is>
      </c>
      <c r="D30" s="169" t="inlineStr">
        <is>
          <t>Затраты труда рабочих (ср 3,6)</t>
        </is>
      </c>
      <c r="E30" s="168" t="inlineStr">
        <is>
          <t>чел.час</t>
        </is>
      </c>
      <c r="F30" s="168" t="n">
        <v>5.8</v>
      </c>
      <c r="G30" s="173" t="n">
        <v>9.18</v>
      </c>
      <c r="H30" s="173">
        <f>ROUND(F30*G30,2)</f>
        <v/>
      </c>
    </row>
    <row r="31" ht="15.6" customFormat="1" customHeight="1" s="149">
      <c r="A31" s="168" t="n">
        <v>19</v>
      </c>
      <c r="B31" s="168" t="n"/>
      <c r="C31" s="169" t="inlineStr">
        <is>
          <t>1-100-35</t>
        </is>
      </c>
      <c r="D31" s="169" t="inlineStr">
        <is>
          <t>Затраты труда рабочих (ср 3,5)</t>
        </is>
      </c>
      <c r="E31" s="168" t="inlineStr">
        <is>
          <t>чел.час</t>
        </is>
      </c>
      <c r="F31" s="168" t="n">
        <v>4.67</v>
      </c>
      <c r="G31" s="173" t="n">
        <v>9.07</v>
      </c>
      <c r="H31" s="173">
        <f>ROUND(F31*G31,2)</f>
        <v/>
      </c>
    </row>
    <row r="32" ht="15.6" customFormat="1" customHeight="1" s="15">
      <c r="A32" s="167" t="inlineStr">
        <is>
          <t>Затраты труда машинистов</t>
        </is>
      </c>
      <c r="B32" s="203" t="n"/>
      <c r="C32" s="203" t="n"/>
      <c r="D32" s="203" t="n"/>
      <c r="E32" s="204" t="n"/>
      <c r="F32" s="167" t="n">
        <v>61.62</v>
      </c>
      <c r="G32" s="19" t="n"/>
      <c r="H32" s="19">
        <f>SUM(H33:H33)</f>
        <v/>
      </c>
    </row>
    <row r="33" ht="15.6" customFormat="1" customHeight="1" s="149">
      <c r="A33" s="168" t="n">
        <v>20</v>
      </c>
      <c r="B33" s="168" t="n"/>
      <c r="C33" s="169" t="n">
        <v>2</v>
      </c>
      <c r="D33" s="169" t="inlineStr">
        <is>
          <t>Затраты труда машинистов</t>
        </is>
      </c>
      <c r="E33" s="168" t="inlineStr">
        <is>
          <t>чел.час</t>
        </is>
      </c>
      <c r="F33" s="168" t="n">
        <v>61.62</v>
      </c>
      <c r="G33" s="173" t="n">
        <v>13.19</v>
      </c>
      <c r="H33" s="173">
        <f>ROUND(F33*G33,2)</f>
        <v/>
      </c>
    </row>
    <row r="34" ht="15.6" customFormat="1" customHeight="1" s="15">
      <c r="A34" s="167" t="inlineStr">
        <is>
          <t>Машины и механизмы</t>
        </is>
      </c>
      <c r="B34" s="203" t="n"/>
      <c r="C34" s="203" t="n"/>
      <c r="D34" s="203" t="n"/>
      <c r="E34" s="204" t="n"/>
      <c r="F34" s="167" t="n"/>
      <c r="G34" s="19" t="n"/>
      <c r="H34" s="19">
        <f>SUM(H35:H65)</f>
        <v/>
      </c>
    </row>
    <row r="35" ht="15.6" customFormat="1" customHeight="1" s="149">
      <c r="A35" s="168" t="n">
        <v>21</v>
      </c>
      <c r="B35" s="168" t="n"/>
      <c r="C35" s="24" t="n">
        <v>400001</v>
      </c>
      <c r="D35" s="169" t="inlineStr">
        <is>
          <t>Автомобили бортовые, грузоподъемность до 5 т</t>
        </is>
      </c>
      <c r="E35" s="168" t="inlineStr">
        <is>
          <t>маш.час</t>
        </is>
      </c>
      <c r="F35" s="168" t="n">
        <v>41.25</v>
      </c>
      <c r="G35" s="173" t="n">
        <v>87.17</v>
      </c>
      <c r="H35" s="173">
        <f>ROUND(F35*G35,2)</f>
        <v/>
      </c>
    </row>
    <row r="36" ht="31.35" customFormat="1" customHeight="1" s="149">
      <c r="A36" s="168" t="n">
        <v>22</v>
      </c>
      <c r="B36" s="168" t="n"/>
      <c r="C36" s="24" t="inlineStr">
        <is>
          <t>021102</t>
        </is>
      </c>
      <c r="D36" s="169" t="inlineStr">
        <is>
          <t>Краны на автомобильном ходу при работе на монтаже технологического оборудования 10 т</t>
        </is>
      </c>
      <c r="E36" s="168" t="inlineStr">
        <is>
          <t>маш.час</t>
        </is>
      </c>
      <c r="F36" s="168" t="n">
        <v>17.77</v>
      </c>
      <c r="G36" s="173" t="n">
        <v>134.65</v>
      </c>
      <c r="H36" s="173">
        <f>ROUND(F36*G36,2)</f>
        <v/>
      </c>
    </row>
    <row r="37" ht="31.35" customFormat="1" customHeight="1" s="149">
      <c r="A37" s="168" t="n">
        <v>23</v>
      </c>
      <c r="B37" s="168" t="n"/>
      <c r="C37" s="24" t="inlineStr">
        <is>
          <t>020129</t>
        </is>
      </c>
      <c r="D37" s="169" t="inlineStr">
        <is>
          <t>Краны башенные при работе на других видах строительства 8 т</t>
        </is>
      </c>
      <c r="E37" s="168" t="inlineStr">
        <is>
          <t>маш.час</t>
        </is>
      </c>
      <c r="F37" s="168" t="n">
        <v>16.15</v>
      </c>
      <c r="G37" s="173" t="n">
        <v>86.40000000000001</v>
      </c>
      <c r="H37" s="173">
        <f>ROUND(F37*G37,2)</f>
        <v/>
      </c>
    </row>
    <row r="38" ht="46.9" customFormat="1" customHeight="1" s="149">
      <c r="A38" s="168" t="n">
        <v>24</v>
      </c>
      <c r="B38" s="168" t="n"/>
      <c r="C38" s="24" t="inlineStr">
        <is>
          <t>050101</t>
        </is>
      </c>
      <c r="D38" s="169" t="inlineStr">
        <is>
          <t>Компрессоры передвижные с двигателем внутреннего сгорания давлением до 686 кПа (7 ат), производительность до 5 м3/мин</t>
        </is>
      </c>
      <c r="E38" s="168" t="inlineStr">
        <is>
          <t>маш.час</t>
        </is>
      </c>
      <c r="F38" s="168" t="n">
        <v>10.6</v>
      </c>
      <c r="G38" s="173" t="n">
        <v>90</v>
      </c>
      <c r="H38" s="173">
        <f>ROUND(F38*G38,2)</f>
        <v/>
      </c>
    </row>
    <row r="39" ht="46.9" customFormat="1" customHeight="1" s="149">
      <c r="A39" s="168" t="n">
        <v>25</v>
      </c>
      <c r="B39" s="168" t="n"/>
      <c r="C39" s="24" t="inlineStr">
        <is>
          <t>060249</t>
        </is>
      </c>
      <c r="D39" s="169" t="inlineStr">
        <is>
          <t>Экскаваторы одноковшовые дизельные на гусеничном ходу при работе на других видах строительства 1 м3</t>
        </is>
      </c>
      <c r="E39" s="168" t="inlineStr">
        <is>
          <t>маш.час</t>
        </is>
      </c>
      <c r="F39" s="168" t="n">
        <v>5.91</v>
      </c>
      <c r="G39" s="173" t="n">
        <v>122.9</v>
      </c>
      <c r="H39" s="173">
        <f>ROUND(F39*G39,2)</f>
        <v/>
      </c>
    </row>
    <row r="40" ht="31.35" customFormat="1" customHeight="1" s="149">
      <c r="A40" s="168" t="n">
        <v>26</v>
      </c>
      <c r="B40" s="168" t="n"/>
      <c r="C40" s="24" t="inlineStr">
        <is>
          <t>040502</t>
        </is>
      </c>
      <c r="D40" s="169" t="inlineStr">
        <is>
          <t>Установки для сварки ручной дуговой (постоянного тока)</t>
        </is>
      </c>
      <c r="E40" s="168" t="inlineStr">
        <is>
          <t>маш.час</t>
        </is>
      </c>
      <c r="F40" s="168" t="n">
        <v>41.2</v>
      </c>
      <c r="G40" s="173" t="n">
        <v>8.1</v>
      </c>
      <c r="H40" s="173">
        <f>ROUND(F40*G40,2)</f>
        <v/>
      </c>
    </row>
    <row r="41" ht="31.35" customFormat="1" customHeight="1" s="149">
      <c r="A41" s="168" t="n">
        <v>27</v>
      </c>
      <c r="B41" s="168" t="n"/>
      <c r="C41" s="24" t="inlineStr">
        <is>
          <t>070148</t>
        </is>
      </c>
      <c r="D41" s="169" t="inlineStr">
        <is>
          <t>Бульдозеры при работе на других видах строительства 59 кВт (80 л.с.)</t>
        </is>
      </c>
      <c r="E41" s="168" t="inlineStr">
        <is>
          <t>маш.час</t>
        </is>
      </c>
      <c r="F41" s="168" t="n">
        <v>3.45</v>
      </c>
      <c r="G41" s="173" t="n">
        <v>59.47</v>
      </c>
      <c r="H41" s="173">
        <f>ROUND(F41*G41,2)</f>
        <v/>
      </c>
    </row>
    <row r="42" ht="31.35" customFormat="1" customHeight="1" s="149">
      <c r="A42" s="168" t="n">
        <v>28</v>
      </c>
      <c r="B42" s="168" t="n"/>
      <c r="C42" s="24" t="inlineStr">
        <is>
          <t>030954</t>
        </is>
      </c>
      <c r="D42" s="169" t="inlineStr">
        <is>
          <t>Подъемники грузоподъемностью до 500 кг одномачтовые, высота подъема 45 м</t>
        </is>
      </c>
      <c r="E42" s="168" t="inlineStr">
        <is>
          <t>маш.час</t>
        </is>
      </c>
      <c r="F42" s="168" t="n">
        <v>4.08</v>
      </c>
      <c r="G42" s="173" t="n">
        <v>31.26</v>
      </c>
      <c r="H42" s="173">
        <f>ROUND(F42*G42,2)</f>
        <v/>
      </c>
    </row>
    <row r="43" ht="62.45" customFormat="1" customHeight="1" s="149">
      <c r="A43" s="168" t="n">
        <v>29</v>
      </c>
      <c r="B43" s="168" t="n"/>
      <c r="C43" s="24" t="inlineStr">
        <is>
          <t>ФССЦпг03-21-01-010</t>
        </is>
      </c>
      <c r="D43" s="169" t="inlineStr">
        <is>
          <t>Перевозка грузов автомобилями-самосвалами грузоподъемностью 10 т, работающих вне карьера, на расстояние: до 10 км I класс груза(перевозка щебня свыше 30 км по ПОС)</t>
        </is>
      </c>
      <c r="E43" s="168" t="inlineStr">
        <is>
          <t>1 т груза</t>
        </is>
      </c>
      <c r="F43" s="168" t="n">
        <v>10.35</v>
      </c>
      <c r="G43" s="173" t="n">
        <v>11.42</v>
      </c>
      <c r="H43" s="173">
        <f>ROUND(F43*G43,2)</f>
        <v/>
      </c>
    </row>
    <row r="44" ht="31.35" customFormat="1" customHeight="1" s="149">
      <c r="A44" s="168" t="n">
        <v>30</v>
      </c>
      <c r="B44" s="168" t="n"/>
      <c r="C44" s="24" t="inlineStr">
        <is>
          <t>021141</t>
        </is>
      </c>
      <c r="D44" s="169" t="inlineStr">
        <is>
          <t>Краны на автомобильном ходу при работе на других видах строительства 10 т</t>
        </is>
      </c>
      <c r="E44" s="168" t="inlineStr">
        <is>
          <t>маш.час</t>
        </is>
      </c>
      <c r="F44" s="168" t="n">
        <v>1.04</v>
      </c>
      <c r="G44" s="173" t="n">
        <v>111.99</v>
      </c>
      <c r="H44" s="173">
        <f>ROUND(F44*G44,2)</f>
        <v/>
      </c>
    </row>
    <row r="45" ht="31.35" customFormat="1" customHeight="1" s="149">
      <c r="A45" s="168" t="n">
        <v>31</v>
      </c>
      <c r="B45" s="168" t="n"/>
      <c r="C45" s="24" t="inlineStr">
        <is>
          <t>030402</t>
        </is>
      </c>
      <c r="D45" s="169" t="inlineStr">
        <is>
          <t>Лебедки электрические тяговым усилием до 12,26 кН (1,25 т)</t>
        </is>
      </c>
      <c r="E45" s="168" t="inlineStr">
        <is>
          <t>маш.час</t>
        </is>
      </c>
      <c r="F45" s="168" t="n">
        <v>28.37</v>
      </c>
      <c r="G45" s="173" t="n">
        <v>3.28</v>
      </c>
      <c r="H45" s="173">
        <f>ROUND(F45*G45,2)</f>
        <v/>
      </c>
    </row>
    <row r="46" ht="15.6" customFormat="1" customHeight="1" s="149">
      <c r="A46" s="168" t="n">
        <v>32</v>
      </c>
      <c r="B46" s="168" t="n"/>
      <c r="C46" s="24" t="inlineStr">
        <is>
          <t>030101</t>
        </is>
      </c>
      <c r="D46" s="169" t="inlineStr">
        <is>
          <t>Автопогрузчики 5 т</t>
        </is>
      </c>
      <c r="E46" s="168" t="inlineStr">
        <is>
          <t>маш.час</t>
        </is>
      </c>
      <c r="F46" s="168" t="n">
        <v>0.96</v>
      </c>
      <c r="G46" s="173" t="n">
        <v>89.98999999999999</v>
      </c>
      <c r="H46" s="173">
        <f>ROUND(F46*G46,2)</f>
        <v/>
      </c>
    </row>
    <row r="47" ht="15.6" customFormat="1" customHeight="1" s="149">
      <c r="A47" s="168" t="n">
        <v>33</v>
      </c>
      <c r="B47" s="168" t="n"/>
      <c r="C47" s="24" t="n">
        <v>121011</v>
      </c>
      <c r="D47" s="169" t="inlineStr">
        <is>
          <t>Котлы битумные передвижные 400 л</t>
        </is>
      </c>
      <c r="E47" s="168" t="inlineStr">
        <is>
          <t>маш.час</t>
        </is>
      </c>
      <c r="F47" s="168" t="n">
        <v>1.97</v>
      </c>
      <c r="G47" s="173" t="n">
        <v>30</v>
      </c>
      <c r="H47" s="173">
        <f>ROUND(F47*G47,2)</f>
        <v/>
      </c>
    </row>
    <row r="48" ht="31.35" customFormat="1" customHeight="1" s="149">
      <c r="A48" s="168" t="n">
        <v>34</v>
      </c>
      <c r="B48" s="168" t="n"/>
      <c r="C48" s="24" t="inlineStr">
        <is>
          <t>070149</t>
        </is>
      </c>
      <c r="D48" s="169" t="inlineStr">
        <is>
          <t>Бульдозеры при работе на других видах строительства 79 кВт (108 л.с.)</t>
        </is>
      </c>
      <c r="E48" s="168" t="inlineStr">
        <is>
          <t>маш.час</t>
        </is>
      </c>
      <c r="F48" s="168" t="n">
        <v>0.63</v>
      </c>
      <c r="G48" s="173" t="n">
        <v>79.06999999999999</v>
      </c>
      <c r="H48" s="173">
        <f>ROUND(F48*G48,2)</f>
        <v/>
      </c>
    </row>
    <row r="49" ht="31.35" customFormat="1" customHeight="1" s="149">
      <c r="A49" s="168" t="n">
        <v>35</v>
      </c>
      <c r="B49" s="168" t="n"/>
      <c r="C49" s="24" t="inlineStr">
        <is>
          <t>031812</t>
        </is>
      </c>
      <c r="D49" s="169" t="inlineStr">
        <is>
          <t>Погрузчики одноковшовые универсальные фронтальные пневмоколесные 3 т</t>
        </is>
      </c>
      <c r="E49" s="168" t="inlineStr">
        <is>
          <t>маш.час</t>
        </is>
      </c>
      <c r="F49" s="168" t="n">
        <v>0.4</v>
      </c>
      <c r="G49" s="173" t="n">
        <v>90.40000000000001</v>
      </c>
      <c r="H49" s="173">
        <f>ROUND(F49*G49,2)</f>
        <v/>
      </c>
    </row>
    <row r="50" ht="15.6" customFormat="1" customHeight="1" s="149">
      <c r="A50" s="168" t="n">
        <v>36</v>
      </c>
      <c r="B50" s="168" t="n"/>
      <c r="C50" s="24" t="n">
        <v>111100</v>
      </c>
      <c r="D50" s="169" t="inlineStr">
        <is>
          <t>Вибратор глубинный</t>
        </is>
      </c>
      <c r="E50" s="168" t="inlineStr">
        <is>
          <t>маш.час</t>
        </is>
      </c>
      <c r="F50" s="168" t="n">
        <v>18.77</v>
      </c>
      <c r="G50" s="173" t="n">
        <v>1.9</v>
      </c>
      <c r="H50" s="173">
        <f>ROUND(F50*G50,2)</f>
        <v/>
      </c>
    </row>
    <row r="51" ht="31.35" customFormat="1" customHeight="1" s="149">
      <c r="A51" s="168" t="n">
        <v>37</v>
      </c>
      <c r="B51" s="168" t="n"/>
      <c r="C51" s="24" t="inlineStr">
        <is>
          <t>030203</t>
        </is>
      </c>
      <c r="D51" s="169" t="inlineStr">
        <is>
          <t>Домкраты гидравлические грузоподъемностью 63-100 т</t>
        </is>
      </c>
      <c r="E51" s="168" t="inlineStr">
        <is>
          <t>маш.час</t>
        </is>
      </c>
      <c r="F51" s="168" t="n">
        <v>28.37</v>
      </c>
      <c r="G51" s="173" t="n">
        <v>0.9</v>
      </c>
      <c r="H51" s="173">
        <f>ROUND(F51*G51,2)</f>
        <v/>
      </c>
    </row>
    <row r="52" ht="15.6" customFormat="1" customHeight="1" s="149">
      <c r="A52" s="168" t="n">
        <v>38</v>
      </c>
      <c r="B52" s="168" t="n"/>
      <c r="C52" s="24" t="n">
        <v>120901</v>
      </c>
      <c r="D52" s="169" t="inlineStr">
        <is>
          <t>Катки дорожные самоходные вибрационные 2,2 т</t>
        </is>
      </c>
      <c r="E52" s="168" t="inlineStr">
        <is>
          <t>маш.час</t>
        </is>
      </c>
      <c r="F52" s="168" t="n">
        <v>0.5600000000000001</v>
      </c>
      <c r="G52" s="173" t="n">
        <v>36.54</v>
      </c>
      <c r="H52" s="173">
        <f>ROUND(F52*G52,2)</f>
        <v/>
      </c>
    </row>
    <row r="53" ht="31.35" customFormat="1" customHeight="1" s="149">
      <c r="A53" s="168" t="n">
        <v>39</v>
      </c>
      <c r="B53" s="168" t="n"/>
      <c r="C53" s="24" t="n">
        <v>331100</v>
      </c>
      <c r="D53" s="169" t="inlineStr">
        <is>
          <t>Трамбовки пневматические при работе от передвижных компрессорных станций</t>
        </is>
      </c>
      <c r="E53" s="168" t="inlineStr">
        <is>
          <t>маш.час</t>
        </is>
      </c>
      <c r="F53" s="168" t="n">
        <v>36.67</v>
      </c>
      <c r="G53" s="173" t="n">
        <v>0.55</v>
      </c>
      <c r="H53" s="173">
        <f>ROUND(F53*G53,2)</f>
        <v/>
      </c>
    </row>
    <row r="54" ht="15.6" customFormat="1" customHeight="1" s="149">
      <c r="A54" s="168" t="n">
        <v>40</v>
      </c>
      <c r="B54" s="168" t="n"/>
      <c r="C54" s="24" t="n">
        <v>111301</v>
      </c>
      <c r="D54" s="169" t="inlineStr">
        <is>
          <t>Вибратор поверхностный</t>
        </is>
      </c>
      <c r="E54" s="168" t="inlineStr">
        <is>
          <t>маш.час</t>
        </is>
      </c>
      <c r="F54" s="168" t="n">
        <v>30.16</v>
      </c>
      <c r="G54" s="173" t="n">
        <v>0.5</v>
      </c>
      <c r="H54" s="173">
        <f>ROUND(F54*G54,2)</f>
        <v/>
      </c>
    </row>
    <row r="55" ht="15.6" customFormat="1" customHeight="1" s="149">
      <c r="A55" s="168" t="n">
        <v>41</v>
      </c>
      <c r="B55" s="168" t="n"/>
      <c r="C55" s="24" t="n">
        <v>331451</v>
      </c>
      <c r="D55" s="169" t="inlineStr">
        <is>
          <t>Перфораторы электрические</t>
        </is>
      </c>
      <c r="E55" s="168" t="inlineStr">
        <is>
          <t>маш.час</t>
        </is>
      </c>
      <c r="F55" s="168" t="n">
        <v>3.43</v>
      </c>
      <c r="G55" s="173" t="n">
        <v>2.08</v>
      </c>
      <c r="H55" s="173">
        <f>ROUND(F55*G55,2)</f>
        <v/>
      </c>
    </row>
    <row r="56" ht="15.6" customFormat="1" customHeight="1" s="149">
      <c r="A56" s="168" t="n">
        <v>42</v>
      </c>
      <c r="B56" s="168" t="n"/>
      <c r="C56" s="24" t="n">
        <v>331305</v>
      </c>
      <c r="D56" s="169" t="inlineStr">
        <is>
          <t>Пылесосы промышленные</t>
        </is>
      </c>
      <c r="E56" s="168" t="inlineStr">
        <is>
          <t>маш.час</t>
        </is>
      </c>
      <c r="F56" s="168" t="n">
        <v>2.61</v>
      </c>
      <c r="G56" s="173" t="n">
        <v>2.7</v>
      </c>
      <c r="H56" s="173">
        <f>ROUND(F56*G56,2)</f>
        <v/>
      </c>
    </row>
    <row r="57" ht="46.9" customFormat="1" customHeight="1" s="149">
      <c r="A57" s="168" t="n">
        <v>43</v>
      </c>
      <c r="B57" s="168" t="n"/>
      <c r="C57" s="24" t="inlineStr">
        <is>
          <t>ФССЦпг03-21-01-003</t>
        </is>
      </c>
      <c r="D57" s="169" t="inlineStr">
        <is>
          <t>Перевозка грузов автомобилями-самосвалами грузоподъемностью 10 т, работающих вне карьера, на расстояние: до 3 км I класс груза</t>
        </is>
      </c>
      <c r="E57" s="168" t="inlineStr">
        <is>
          <t>1 т груза</t>
        </is>
      </c>
      <c r="F57" s="168" t="n">
        <v>1.3468</v>
      </c>
      <c r="G57" s="173" t="n">
        <v>4.8</v>
      </c>
      <c r="H57" s="173">
        <f>ROUND(F57*G57,2)</f>
        <v/>
      </c>
    </row>
    <row r="58" ht="62.45" customFormat="1" customHeight="1" s="149">
      <c r="A58" s="168" t="n">
        <v>44</v>
      </c>
      <c r="B58" s="168" t="n"/>
      <c r="C58" s="24" t="inlineStr">
        <is>
          <t>042901</t>
        </is>
      </c>
      <c r="D58" s="169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8" s="168" t="inlineStr">
        <is>
          <t>маш.час</t>
        </is>
      </c>
      <c r="F58" s="168" t="n">
        <v>0.24</v>
      </c>
      <c r="G58" s="173" t="n">
        <v>26.32</v>
      </c>
      <c r="H58" s="173">
        <f>ROUND(F58*G58,2)</f>
        <v/>
      </c>
    </row>
    <row r="59" ht="15.6" customFormat="1" customHeight="1" s="149">
      <c r="A59" s="168" t="n">
        <v>45</v>
      </c>
      <c r="B59" s="168" t="n"/>
      <c r="C59" s="24" t="n">
        <v>134041</v>
      </c>
      <c r="D59" s="169" t="inlineStr">
        <is>
          <t>Шуруповерт</t>
        </is>
      </c>
      <c r="E59" s="168" t="inlineStr">
        <is>
          <t>маш.час</t>
        </is>
      </c>
      <c r="F59" s="168" t="n">
        <v>1.86</v>
      </c>
      <c r="G59" s="173" t="n">
        <v>3</v>
      </c>
      <c r="H59" s="173">
        <f>ROUND(F59*G59,2)</f>
        <v/>
      </c>
    </row>
    <row r="60" ht="15.6" customFormat="1" customHeight="1" s="149">
      <c r="A60" s="168" t="n">
        <v>46</v>
      </c>
      <c r="B60" s="168" t="n"/>
      <c r="C60" s="24" t="n">
        <v>330206</v>
      </c>
      <c r="D60" s="169" t="inlineStr">
        <is>
          <t>Дрели электрические</t>
        </is>
      </c>
      <c r="E60" s="168" t="inlineStr">
        <is>
          <t>маш.час</t>
        </is>
      </c>
      <c r="F60" s="168" t="n">
        <v>2.58</v>
      </c>
      <c r="G60" s="173" t="n">
        <v>1.95</v>
      </c>
      <c r="H60" s="173">
        <f>ROUND(F60*G60,2)</f>
        <v/>
      </c>
    </row>
    <row r="61" ht="46.9" customFormat="1" customHeight="1" s="149">
      <c r="A61" s="168" t="n">
        <v>47</v>
      </c>
      <c r="B61" s="168" t="n"/>
      <c r="C61" s="24" t="n">
        <v>340101</v>
      </c>
      <c r="D61" s="169" t="inlineStr">
        <is>
          <t>Агрегаты окрасочные высокого давления для окраски поверхностей конструкций мощностью 1 кВт</t>
        </is>
      </c>
      <c r="E61" s="168" t="inlineStr">
        <is>
          <t>маш.час</t>
        </is>
      </c>
      <c r="F61" s="168" t="n">
        <v>0.63</v>
      </c>
      <c r="G61" s="173" t="n">
        <v>6.82</v>
      </c>
      <c r="H61" s="173">
        <f>ROUND(F61*G61,2)</f>
        <v/>
      </c>
    </row>
    <row r="62" ht="15.6" customFormat="1" customHeight="1" s="149">
      <c r="A62" s="168" t="n">
        <v>48</v>
      </c>
      <c r="B62" s="168" t="n"/>
      <c r="C62" s="24" t="n">
        <v>331532</v>
      </c>
      <c r="D62" s="169" t="inlineStr">
        <is>
          <t>Пила цепная электрическая</t>
        </is>
      </c>
      <c r="E62" s="168" t="inlineStr">
        <is>
          <t>маш.час</t>
        </is>
      </c>
      <c r="F62" s="168" t="n">
        <v>0.77</v>
      </c>
      <c r="G62" s="173" t="n">
        <v>3.27</v>
      </c>
      <c r="H62" s="173">
        <f>ROUND(F62*G62,2)</f>
        <v/>
      </c>
    </row>
    <row r="63" ht="15.6" customFormat="1" customHeight="1" s="149">
      <c r="A63" s="168" t="n">
        <v>49</v>
      </c>
      <c r="B63" s="168" t="n"/>
      <c r="C63" s="24" t="n">
        <v>153101</v>
      </c>
      <c r="D63" s="169" t="inlineStr">
        <is>
          <t>Катки дорожные самоходные гладкие 5 т</t>
        </is>
      </c>
      <c r="E63" s="168" t="inlineStr">
        <is>
          <t>маш.час</t>
        </is>
      </c>
      <c r="F63" s="168" t="n">
        <v>0.02</v>
      </c>
      <c r="G63" s="173" t="n">
        <v>112.14</v>
      </c>
      <c r="H63" s="173">
        <f>ROUND(F63*G63,2)</f>
        <v/>
      </c>
    </row>
    <row r="64" ht="15.6" customFormat="1" customHeight="1" s="149">
      <c r="A64" s="168" t="n">
        <v>50</v>
      </c>
      <c r="B64" s="168" t="n"/>
      <c r="C64" s="24" t="n">
        <v>330301</v>
      </c>
      <c r="D64" s="169" t="inlineStr">
        <is>
          <t>Машины шлифовальные электрические</t>
        </is>
      </c>
      <c r="E64" s="168" t="inlineStr">
        <is>
          <t>маш.час</t>
        </is>
      </c>
      <c r="F64" s="168" t="n">
        <v>0.23</v>
      </c>
      <c r="G64" s="173" t="n">
        <v>5.13</v>
      </c>
      <c r="H64" s="173">
        <f>ROUND(F64*G64,2)</f>
        <v/>
      </c>
    </row>
    <row r="65" ht="15.6" customFormat="1" customHeight="1" s="149">
      <c r="A65" s="168" t="n">
        <v>51</v>
      </c>
      <c r="B65" s="168" t="n"/>
      <c r="C65" s="24" t="inlineStr">
        <is>
          <t>040102</t>
        </is>
      </c>
      <c r="D65" s="169" t="inlineStr">
        <is>
          <t>Электростанции передвижные 4 кВт</t>
        </is>
      </c>
      <c r="E65" s="168" t="inlineStr">
        <is>
          <t>маш.час</t>
        </is>
      </c>
      <c r="F65" s="168" t="n">
        <v>0.03</v>
      </c>
      <c r="G65" s="173" t="n">
        <v>27.11</v>
      </c>
      <c r="H65" s="173">
        <f>ROUND(F65*G65,2)</f>
        <v/>
      </c>
    </row>
    <row r="66" ht="15.6" customFormat="1" customHeight="1" s="15">
      <c r="A66" s="167" t="inlineStr">
        <is>
          <t>Материалы</t>
        </is>
      </c>
      <c r="B66" s="203" t="n"/>
      <c r="C66" s="203" t="n"/>
      <c r="D66" s="203" t="n"/>
      <c r="E66" s="204" t="n"/>
      <c r="F66" s="167" t="n"/>
      <c r="G66" s="19" t="n"/>
      <c r="H66" s="19">
        <f>SUM(H67:H191)</f>
        <v/>
      </c>
    </row>
    <row r="67" ht="31.35" customFormat="1" customHeight="1" s="149">
      <c r="A67" s="168" t="n">
        <v>52</v>
      </c>
      <c r="B67" s="168" t="n"/>
      <c r="C67" s="24" t="inlineStr">
        <is>
          <t>401-0066</t>
        </is>
      </c>
      <c r="D67" s="169" t="inlineStr">
        <is>
          <t>Бетон тяжелый, крупность заполнителя 20 мм, класс В15 (М200)</t>
        </is>
      </c>
      <c r="E67" s="168" t="inlineStr">
        <is>
          <t>м3</t>
        </is>
      </c>
      <c r="F67" s="168" t="n">
        <v>47.1839</v>
      </c>
      <c r="G67" s="173" t="n">
        <v>665</v>
      </c>
      <c r="H67" s="173">
        <f>ROUND(F67*G67,2)</f>
        <v/>
      </c>
    </row>
    <row r="68" ht="31.35" customFormat="1" customHeight="1" s="149">
      <c r="A68" s="168" t="n">
        <v>53</v>
      </c>
      <c r="B68" s="168" t="n"/>
      <c r="C68" s="24" t="inlineStr">
        <is>
          <t>204-0100</t>
        </is>
      </c>
      <c r="D68" s="169" t="inlineStr">
        <is>
          <t>Горячекатаная арматурная сталь класса А-I, А-II, А-III</t>
        </is>
      </c>
      <c r="E68" s="168" t="inlineStr">
        <is>
          <t>т</t>
        </is>
      </c>
      <c r="F68" s="168" t="n">
        <v>4.6749</v>
      </c>
      <c r="G68" s="173" t="n">
        <v>5650</v>
      </c>
      <c r="H68" s="173">
        <f>ROUND(F68*G68,2)</f>
        <v/>
      </c>
    </row>
    <row r="69" ht="31.35" customFormat="1" customHeight="1" s="149">
      <c r="A69" s="168" t="n">
        <v>54</v>
      </c>
      <c r="B69" s="168" t="n"/>
      <c r="C69" s="24" t="inlineStr">
        <is>
          <t>203-8084</t>
        </is>
      </c>
      <c r="D69" s="169" t="inlineStr">
        <is>
          <t>Блоки дверные наружные или тамбурные с заполнением стеклопакетами (ГОСТ 30970-2002)</t>
        </is>
      </c>
      <c r="E69" s="168" t="inlineStr">
        <is>
          <t>м2</t>
        </is>
      </c>
      <c r="F69" s="168" t="n">
        <v>3.78</v>
      </c>
      <c r="G69" s="173" t="n">
        <v>1529.15</v>
      </c>
      <c r="H69" s="173">
        <f>ROUND(F69*G69,2)</f>
        <v/>
      </c>
    </row>
    <row r="70" ht="15.6" customFormat="1" customHeight="1" s="149">
      <c r="A70" s="168" t="n">
        <v>55</v>
      </c>
      <c r="B70" s="168" t="n"/>
      <c r="C70" s="24" t="inlineStr">
        <is>
          <t>401-0006</t>
        </is>
      </c>
      <c r="D70" s="169" t="inlineStr">
        <is>
          <t>Бетон тяжелый, класс В15 (М200)</t>
        </is>
      </c>
      <c r="E70" s="168" t="inlineStr">
        <is>
          <t>м3</t>
        </is>
      </c>
      <c r="F70" s="168" t="n">
        <v>6.0992</v>
      </c>
      <c r="G70" s="173" t="n">
        <v>592.76</v>
      </c>
      <c r="H70" s="173">
        <f>ROUND(F70*G70,2)</f>
        <v/>
      </c>
    </row>
    <row r="71" ht="31.35" customFormat="1" customHeight="1" s="149">
      <c r="A71" s="168" t="n">
        <v>56</v>
      </c>
      <c r="B71" s="168" t="n"/>
      <c r="C71" s="24" t="inlineStr">
        <is>
          <t>203-8146</t>
        </is>
      </c>
      <c r="D71" s="169" t="inlineStr">
        <is>
          <t>Блок дверной стальной внутренний однопольный ДСВ, площадь 2,1 м2 (ГОСТ 31173-2003)</t>
        </is>
      </c>
      <c r="E71" s="168" t="inlineStr">
        <is>
          <t>м2</t>
        </is>
      </c>
      <c r="F71" s="168" t="n">
        <v>1.89</v>
      </c>
      <c r="G71" s="173" t="n">
        <v>1799.14</v>
      </c>
      <c r="H71" s="173">
        <f>ROUND(F71*G71,2)</f>
        <v/>
      </c>
    </row>
    <row r="72" ht="31.35" customFormat="1" customHeight="1" s="149">
      <c r="A72" s="168" t="n">
        <v>57</v>
      </c>
      <c r="B72" s="168" t="n"/>
      <c r="C72" s="24" t="inlineStr">
        <is>
          <t>203-8120</t>
        </is>
      </c>
      <c r="D72" s="169" t="inlineStr">
        <is>
          <t>Дверь противопожарная металлическая однопольная ДПМ-01/60, размером 900х1600 мм</t>
        </is>
      </c>
      <c r="E72" s="168" t="inlineStr">
        <is>
          <t>шт.</t>
        </is>
      </c>
      <c r="F72" s="168" t="n">
        <v>1</v>
      </c>
      <c r="G72" s="173" t="n">
        <v>2954.72</v>
      </c>
      <c r="H72" s="173">
        <f>ROUND(F72*G72,2)</f>
        <v/>
      </c>
    </row>
    <row r="73" ht="31.35" customFormat="1" customHeight="1" s="149">
      <c r="A73" s="168" t="n">
        <v>58</v>
      </c>
      <c r="B73" s="168" t="n"/>
      <c r="C73" s="24" t="inlineStr">
        <is>
          <t>410-0105</t>
        </is>
      </c>
      <c r="D73" s="169" t="inlineStr">
        <is>
          <t>Мастика гидроизоляционная асфальтовая холодная, марка БСХА</t>
        </is>
      </c>
      <c r="E73" s="168" t="inlineStr">
        <is>
          <t>т</t>
        </is>
      </c>
      <c r="F73" s="168" t="n">
        <v>0.8100000000000001</v>
      </c>
      <c r="G73" s="173" t="n">
        <v>3601.3</v>
      </c>
      <c r="H73" s="173">
        <f>ROUND(F73*G73,2)</f>
        <v/>
      </c>
    </row>
    <row r="74" ht="31.35" customFormat="1" customHeight="1" s="149">
      <c r="A74" s="168" t="n">
        <v>59</v>
      </c>
      <c r="B74" s="168" t="n"/>
      <c r="C74" s="24" t="inlineStr">
        <is>
          <t>203-8116</t>
        </is>
      </c>
      <c r="D74" s="169" t="inlineStr">
        <is>
          <t>Дверь противопожарная металлическая однопольная ДПМ-01/30, размером 900х2100 мм</t>
        </is>
      </c>
      <c r="E74" s="168" t="inlineStr">
        <is>
          <t>шт.</t>
        </is>
      </c>
      <c r="F74" s="168" t="n">
        <v>1</v>
      </c>
      <c r="G74" s="173" t="n">
        <v>2640.46</v>
      </c>
      <c r="H74" s="173">
        <f>ROUND(F74*G74,2)</f>
        <v/>
      </c>
    </row>
    <row r="75" ht="31.35" customFormat="1" customHeight="1" s="149">
      <c r="A75" s="168" t="n">
        <v>60</v>
      </c>
      <c r="B75" s="168" t="n"/>
      <c r="C75" s="24" t="inlineStr">
        <is>
          <t>402-0005</t>
        </is>
      </c>
      <c r="D75" s="169" t="inlineStr">
        <is>
          <t>Раствор готовый кладочный цементный марки 150</t>
        </is>
      </c>
      <c r="E75" s="168" t="inlineStr">
        <is>
          <t>м3</t>
        </is>
      </c>
      <c r="F75" s="168" t="n">
        <v>4.6009</v>
      </c>
      <c r="G75" s="173" t="n">
        <v>548.3</v>
      </c>
      <c r="H75" s="173">
        <f>ROUND(F75*G75,2)</f>
        <v/>
      </c>
    </row>
    <row r="76" ht="31.35" customFormat="1" customHeight="1" s="149">
      <c r="A76" s="168" t="n">
        <v>61</v>
      </c>
      <c r="B76" s="168" t="n"/>
      <c r="C76" s="24" t="inlineStr">
        <is>
          <t>401-0061</t>
        </is>
      </c>
      <c r="D76" s="169" t="inlineStr">
        <is>
          <t>Бетон тяжелый, крупность заполнителя 20 мм, класс В3,5 (М50)</t>
        </is>
      </c>
      <c r="E76" s="168" t="inlineStr">
        <is>
          <t>м3</t>
        </is>
      </c>
      <c r="F76" s="168" t="n">
        <v>4.337</v>
      </c>
      <c r="G76" s="173" t="n">
        <v>520</v>
      </c>
      <c r="H76" s="173">
        <f>ROUND(F76*G76,2)</f>
        <v/>
      </c>
    </row>
    <row r="77" ht="15.6" customFormat="1" customHeight="1" s="149">
      <c r="A77" s="168" t="n">
        <v>62</v>
      </c>
      <c r="B77" s="168" t="n"/>
      <c r="C77" s="24" t="inlineStr">
        <is>
          <t>401-0003</t>
        </is>
      </c>
      <c r="D77" s="169" t="inlineStr">
        <is>
          <t>Бетон тяжелый, класс В7,5 (М100)</t>
        </is>
      </c>
      <c r="E77" s="168" t="inlineStr">
        <is>
          <t>м3</t>
        </is>
      </c>
      <c r="F77" s="168" t="n">
        <v>2.8558</v>
      </c>
      <c r="G77" s="173" t="n">
        <v>560</v>
      </c>
      <c r="H77" s="173">
        <f>ROUND(F77*G77,2)</f>
        <v/>
      </c>
    </row>
    <row r="78" ht="31.35" customFormat="1" customHeight="1" s="149">
      <c r="A78" s="168" t="n">
        <v>63</v>
      </c>
      <c r="B78" s="168" t="n"/>
      <c r="C78" s="24" t="inlineStr">
        <is>
          <t>204-0021</t>
        </is>
      </c>
      <c r="D78" s="169" t="inlineStr">
        <is>
          <t>Горячекатаная арматурная сталь периодического профиля класса А-III, диаметром 10 мм</t>
        </is>
      </c>
      <c r="E78" s="168" t="inlineStr">
        <is>
          <t>т</t>
        </is>
      </c>
      <c r="F78" s="168" t="n">
        <v>0.195</v>
      </c>
      <c r="G78" s="173" t="n">
        <v>8014.15</v>
      </c>
      <c r="H78" s="173">
        <f>ROUND(F78*G78,2)</f>
        <v/>
      </c>
    </row>
    <row r="79" ht="15.6" customFormat="1" customHeight="1" s="149">
      <c r="A79" s="168" t="n">
        <v>64</v>
      </c>
      <c r="B79" s="168" t="n"/>
      <c r="C79" s="24" t="inlineStr">
        <is>
          <t>101-1959</t>
        </is>
      </c>
      <c r="D79" s="169" t="inlineStr">
        <is>
          <t>Краска водоэмульсионная ВЭАК-1180</t>
        </is>
      </c>
      <c r="E79" s="168" t="inlineStr">
        <is>
          <t>т</t>
        </is>
      </c>
      <c r="F79" s="168" t="n">
        <v>0.0988</v>
      </c>
      <c r="G79" s="173" t="n">
        <v>15481</v>
      </c>
      <c r="H79" s="173">
        <f>ROUND(F79*G79,2)</f>
        <v/>
      </c>
    </row>
    <row r="80" ht="15.6" customFormat="1" customHeight="1" s="149">
      <c r="A80" s="168" t="n">
        <v>65</v>
      </c>
      <c r="B80" s="168" t="n"/>
      <c r="C80" s="24" t="inlineStr">
        <is>
          <t>203-0511</t>
        </is>
      </c>
      <c r="D80" s="169" t="inlineStr">
        <is>
          <t>Щиты из досок толщиной 25 мм</t>
        </is>
      </c>
      <c r="E80" s="168" t="inlineStr">
        <is>
          <t>м2</t>
        </is>
      </c>
      <c r="F80" s="168" t="n">
        <v>36.6516</v>
      </c>
      <c r="G80" s="173" t="n">
        <v>35.53</v>
      </c>
      <c r="H80" s="173">
        <f>ROUND(F80*G80,2)</f>
        <v/>
      </c>
    </row>
    <row r="81" ht="31.35" customFormat="1" customHeight="1" s="149">
      <c r="A81" s="168" t="n">
        <v>66</v>
      </c>
      <c r="B81" s="168" t="n"/>
      <c r="C81" s="24" t="inlineStr">
        <is>
          <t>101-1875</t>
        </is>
      </c>
      <c r="D81" s="169" t="inlineStr">
        <is>
          <t>Сталь листовая оцинкованная толщиной листа 0,7 мм</t>
        </is>
      </c>
      <c r="E81" s="168" t="inlineStr">
        <is>
          <t>т</t>
        </is>
      </c>
      <c r="F81" s="168" t="n">
        <v>0.114</v>
      </c>
      <c r="G81" s="173" t="n">
        <v>11200</v>
      </c>
      <c r="H81" s="173">
        <f>ROUND(F81*G81,2)</f>
        <v/>
      </c>
    </row>
    <row r="82" ht="31.35" customFormat="1" customHeight="1" s="149">
      <c r="A82" s="168" t="n">
        <v>67</v>
      </c>
      <c r="B82" s="168" t="n"/>
      <c r="C82" s="24" t="inlineStr">
        <is>
          <t>204-0030</t>
        </is>
      </c>
      <c r="D82" s="169" t="inlineStr">
        <is>
          <t>Проволока арматурная из низкоуглеродистой стали Вр-I, диаметром 5 мм</t>
        </is>
      </c>
      <c r="E82" s="168" t="inlineStr">
        <is>
          <t>т</t>
        </is>
      </c>
      <c r="F82" s="168" t="n">
        <v>0.153</v>
      </c>
      <c r="G82" s="173" t="n">
        <v>7170.98</v>
      </c>
      <c r="H82" s="173">
        <f>ROUND(F82*G82,2)</f>
        <v/>
      </c>
    </row>
    <row r="83" ht="31.35" customFormat="1" customHeight="1" s="149">
      <c r="A83" s="168" t="n">
        <v>68</v>
      </c>
      <c r="B83" s="168" t="n"/>
      <c r="C83" s="24" t="inlineStr">
        <is>
          <t>101-1755</t>
        </is>
      </c>
      <c r="D83" s="169" t="inlineStr">
        <is>
          <t>Сталь полосовая, марка стали Ст3сп шириной 50-200 мм толщиной 4-5 мм</t>
        </is>
      </c>
      <c r="E83" s="168" t="inlineStr">
        <is>
          <t>т</t>
        </is>
      </c>
      <c r="F83" s="168" t="n">
        <v>0.189</v>
      </c>
      <c r="G83" s="173" t="n">
        <v>5000</v>
      </c>
      <c r="H83" s="173">
        <f>ROUND(F83*G83,2)</f>
        <v/>
      </c>
    </row>
    <row r="84" ht="31.35" customFormat="1" customHeight="1" s="149">
      <c r="A84" s="168" t="n">
        <v>69</v>
      </c>
      <c r="B84" s="168" t="n"/>
      <c r="C84" s="24" t="inlineStr">
        <is>
          <t>408-0021</t>
        </is>
      </c>
      <c r="D84" s="169" t="inlineStr">
        <is>
          <t>Щебень из природного камня для строительных работ марка 400, фракция 5(3)-10 мм</t>
        </is>
      </c>
      <c r="E84" s="168" t="inlineStr">
        <is>
          <t>м3</t>
        </is>
      </c>
      <c r="F84" s="168" t="n">
        <v>6.6846</v>
      </c>
      <c r="G84" s="173" t="n">
        <v>131.08</v>
      </c>
      <c r="H84" s="173">
        <f>ROUND(F84*G84,2)</f>
        <v/>
      </c>
    </row>
    <row r="85" ht="46.9" customFormat="1" customHeight="1" s="149">
      <c r="A85" s="168" t="n">
        <v>70</v>
      </c>
      <c r="B85" s="168" t="n"/>
      <c r="C85" s="24" t="inlineStr">
        <is>
          <t>102-0061</t>
        </is>
      </c>
      <c r="D85" s="169" t="inlineStr">
        <is>
          <t>Доски обрезные хвойных пород длиной 4-6,5 м, шириной 75-150 мм, толщиной 44 мм и более, III сорта</t>
        </is>
      </c>
      <c r="E85" s="168" t="inlineStr">
        <is>
          <t>м3</t>
        </is>
      </c>
      <c r="F85" s="168" t="n">
        <v>0.8164</v>
      </c>
      <c r="G85" s="173" t="n">
        <v>1056</v>
      </c>
      <c r="H85" s="173">
        <f>ROUND(F85*G85,2)</f>
        <v/>
      </c>
    </row>
    <row r="86" ht="15.6" customFormat="1" customHeight="1" s="149">
      <c r="A86" s="168" t="n">
        <v>71</v>
      </c>
      <c r="B86" s="168" t="n"/>
      <c r="C86" s="24" t="inlineStr">
        <is>
          <t>101-0594</t>
        </is>
      </c>
      <c r="D86" s="169" t="inlineStr">
        <is>
          <t>Мастика битумная кровельная горячая</t>
        </is>
      </c>
      <c r="E86" s="168" t="inlineStr">
        <is>
          <t>т</t>
        </is>
      </c>
      <c r="F86" s="168" t="n">
        <v>0.2424</v>
      </c>
      <c r="G86" s="173" t="n">
        <v>3390</v>
      </c>
      <c r="H86" s="173">
        <f>ROUND(F86*G86,2)</f>
        <v/>
      </c>
    </row>
    <row r="87" ht="31.35" customFormat="1" customHeight="1" s="149">
      <c r="A87" s="168" t="n">
        <v>72</v>
      </c>
      <c r="B87" s="168" t="n"/>
      <c r="C87" s="24" t="inlineStr">
        <is>
          <t>402-0004</t>
        </is>
      </c>
      <c r="D87" s="169" t="inlineStr">
        <is>
          <t>Раствор готовый кладочный цементный марки 100</t>
        </is>
      </c>
      <c r="E87" s="168" t="inlineStr">
        <is>
          <t>м3</t>
        </is>
      </c>
      <c r="F87" s="168" t="n">
        <v>1.377</v>
      </c>
      <c r="G87" s="173" t="n">
        <v>519.8</v>
      </c>
      <c r="H87" s="173">
        <f>ROUND(F87*G87,2)</f>
        <v/>
      </c>
    </row>
    <row r="88" ht="31.35" customFormat="1" customHeight="1" s="149">
      <c r="A88" s="168" t="n">
        <v>73</v>
      </c>
      <c r="B88" s="168" t="n"/>
      <c r="C88" s="24" t="inlineStr">
        <is>
          <t>401-0086</t>
        </is>
      </c>
      <c r="D88" s="169" t="inlineStr">
        <is>
          <t>Бетон тяжелый, крупность заполнителя 10 мм, класс В15 (М200)</t>
        </is>
      </c>
      <c r="E88" s="168" t="inlineStr">
        <is>
          <t>м3</t>
        </is>
      </c>
      <c r="F88" s="168" t="n">
        <v>1.0649</v>
      </c>
      <c r="G88" s="173" t="n">
        <v>665</v>
      </c>
      <c r="H88" s="173">
        <f>ROUND(F88*G88,2)</f>
        <v/>
      </c>
    </row>
    <row r="89" ht="78" customFormat="1" customHeight="1" s="149">
      <c r="A89" s="168" t="n">
        <v>74</v>
      </c>
      <c r="B89" s="168" t="n"/>
      <c r="C89" s="24" t="inlineStr">
        <is>
          <t>204-0064</t>
        </is>
      </c>
      <c r="D89" s="169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89" s="168" t="inlineStr">
        <is>
          <t>т</t>
        </is>
      </c>
      <c r="F89" s="168" t="n">
        <v>0.0994</v>
      </c>
      <c r="G89" s="173" t="n">
        <v>6800</v>
      </c>
      <c r="H89" s="173">
        <f>ROUND(F89*G89,2)</f>
        <v/>
      </c>
    </row>
    <row r="90" ht="31.35" customFormat="1" customHeight="1" s="149">
      <c r="A90" s="168" t="n">
        <v>75</v>
      </c>
      <c r="B90" s="168" t="n"/>
      <c r="C90" s="24" t="inlineStr">
        <is>
          <t>401-0046</t>
        </is>
      </c>
      <c r="D90" s="169" t="inlineStr">
        <is>
          <t>Бетон тяжелый, крупность заполнителя 40 мм, класс В15 (М200)</t>
        </is>
      </c>
      <c r="E90" s="168" t="inlineStr">
        <is>
          <t>м3</t>
        </is>
      </c>
      <c r="F90" s="168" t="n">
        <v>1.005</v>
      </c>
      <c r="G90" s="173" t="n">
        <v>665</v>
      </c>
      <c r="H90" s="173">
        <f>ROUND(F90*G90,2)</f>
        <v/>
      </c>
    </row>
    <row r="91" ht="31.35" customFormat="1" customHeight="1" s="149">
      <c r="A91" s="168" t="n">
        <v>76</v>
      </c>
      <c r="B91" s="168" t="n"/>
      <c r="C91" s="24" t="inlineStr">
        <is>
          <t>204-0034</t>
        </is>
      </c>
      <c r="D91" s="169" t="inlineStr">
        <is>
          <t>Надбавки к ценам заготовок за сборку и сварку каркасов и сеток плоских, диаметром 5-6 мм</t>
        </is>
      </c>
      <c r="E91" s="168" t="inlineStr">
        <is>
          <t>т</t>
        </is>
      </c>
      <c r="F91" s="168" t="n">
        <v>0.227</v>
      </c>
      <c r="G91" s="173" t="n">
        <v>2476.76</v>
      </c>
      <c r="H91" s="173">
        <f>ROUND(F91*G91,2)</f>
        <v/>
      </c>
    </row>
    <row r="92" ht="31.35" customFormat="1" customHeight="1" s="149">
      <c r="A92" s="168" t="n">
        <v>77</v>
      </c>
      <c r="B92" s="168" t="n"/>
      <c r="C92" s="24" t="inlineStr">
        <is>
          <t>204-0001</t>
        </is>
      </c>
      <c r="D92" s="169" t="inlineStr">
        <is>
          <t>Горячекатаная арматурная сталь гладкая класса А-I, диаметром 6 мм</t>
        </is>
      </c>
      <c r="E92" s="168" t="inlineStr">
        <is>
          <t>т</t>
        </is>
      </c>
      <c r="F92" s="168" t="n">
        <v>0.074</v>
      </c>
      <c r="G92" s="173" t="n">
        <v>7418.82</v>
      </c>
      <c r="H92" s="173">
        <f>ROUND(F92*G92,2)</f>
        <v/>
      </c>
    </row>
    <row r="93" ht="78" customFormat="1" customHeight="1" s="149">
      <c r="A93" s="168" t="n">
        <v>78</v>
      </c>
      <c r="B93" s="168" t="n"/>
      <c r="C93" s="24" t="inlineStr">
        <is>
          <t>501-8483</t>
        </is>
      </c>
      <c r="D93" s="169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2,5 мм2</t>
        </is>
      </c>
      <c r="E93" s="168" t="inlineStr">
        <is>
          <t>1000 м</t>
        </is>
      </c>
      <c r="F93" s="168" t="n">
        <v>0.0765</v>
      </c>
      <c r="G93" s="173" t="n">
        <v>6920.41</v>
      </c>
      <c r="H93" s="173">
        <f>ROUND(F93*G93,2)</f>
        <v/>
      </c>
    </row>
    <row r="94" ht="78" customFormat="1" customHeight="1" s="149">
      <c r="A94" s="168" t="n">
        <v>79</v>
      </c>
      <c r="B94" s="168" t="n"/>
      <c r="C94" s="24" t="inlineStr">
        <is>
          <t>501-8510</t>
        </is>
      </c>
      <c r="D94" s="169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- 5 и сечением 10 мм2</t>
        </is>
      </c>
      <c r="E94" s="168" t="inlineStr">
        <is>
          <t>1000 м</t>
        </is>
      </c>
      <c r="F94" s="168" t="n">
        <v>0.0102</v>
      </c>
      <c r="G94" s="173" t="n">
        <v>45607.75</v>
      </c>
      <c r="H94" s="173">
        <f>ROUND(F94*G94,2)</f>
        <v/>
      </c>
    </row>
    <row r="95" ht="15.6" customFormat="1" customHeight="1" s="149">
      <c r="A95" s="168" t="n">
        <v>80</v>
      </c>
      <c r="B95" s="168" t="n"/>
      <c r="C95" s="24" t="inlineStr">
        <is>
          <t>113-0351</t>
        </is>
      </c>
      <c r="D95" s="169" t="inlineStr">
        <is>
          <t>Органо-силикатная композиция ОС-51-03</t>
        </is>
      </c>
      <c r="E95" s="168" t="inlineStr">
        <is>
          <t>т</t>
        </is>
      </c>
      <c r="F95" s="168" t="n">
        <v>0.0047</v>
      </c>
      <c r="G95" s="173" t="n">
        <v>81720</v>
      </c>
      <c r="H95" s="173">
        <f>ROUND(F95*G95,2)</f>
        <v/>
      </c>
    </row>
    <row r="96" ht="46.9" customFormat="1" customHeight="1" s="149">
      <c r="A96" s="168" t="n">
        <v>81</v>
      </c>
      <c r="B96" s="168" t="n"/>
      <c r="C96" s="24" t="inlineStr">
        <is>
          <t>102-0025</t>
        </is>
      </c>
      <c r="D96" s="169" t="inlineStr">
        <is>
          <t>Бруски обрезные хвойных пород длиной 4-6,5 м, шириной 75-150 мм, толщиной 40-75 мм, III сорта</t>
        </is>
      </c>
      <c r="E96" s="168" t="inlineStr">
        <is>
          <t>м3</t>
        </is>
      </c>
      <c r="F96" s="168" t="n">
        <v>0.2935</v>
      </c>
      <c r="G96" s="173" t="n">
        <v>1287</v>
      </c>
      <c r="H96" s="173">
        <f>ROUND(F96*G96,2)</f>
        <v/>
      </c>
    </row>
    <row r="97" ht="15.6" customFormat="1" customHeight="1" s="149">
      <c r="A97" s="168" t="n">
        <v>82</v>
      </c>
      <c r="B97" s="168" t="n"/>
      <c r="C97" s="24" t="inlineStr">
        <is>
          <t>101-1805</t>
        </is>
      </c>
      <c r="D97" s="169" t="inlineStr">
        <is>
          <t>Гвозди строительные</t>
        </is>
      </c>
      <c r="E97" s="168" t="inlineStr">
        <is>
          <t>т</t>
        </is>
      </c>
      <c r="F97" s="168" t="n">
        <v>0.0311</v>
      </c>
      <c r="G97" s="173" t="n">
        <v>11978</v>
      </c>
      <c r="H97" s="173">
        <f>ROUND(F97*G97,2)</f>
        <v/>
      </c>
    </row>
    <row r="98" ht="15.6" customFormat="1" customHeight="1" s="149">
      <c r="A98" s="168" t="n">
        <v>83</v>
      </c>
      <c r="B98" s="168" t="n"/>
      <c r="C98" s="24" t="inlineStr">
        <is>
          <t>101-1513</t>
        </is>
      </c>
      <c r="D98" s="169" t="inlineStr">
        <is>
          <t>Электроды диаметром 4 мм Э42</t>
        </is>
      </c>
      <c r="E98" s="168" t="inlineStr">
        <is>
          <t>т</t>
        </is>
      </c>
      <c r="F98" s="168" t="n">
        <v>0.0347</v>
      </c>
      <c r="G98" s="173" t="n">
        <v>10315</v>
      </c>
      <c r="H98" s="173">
        <f>ROUND(F98*G98,2)</f>
        <v/>
      </c>
    </row>
    <row r="99" ht="15.6" customFormat="1" customHeight="1" s="149">
      <c r="A99" s="168" t="n">
        <v>84</v>
      </c>
      <c r="B99" s="168" t="n"/>
      <c r="C99" s="24" t="inlineStr">
        <is>
          <t>101-1714</t>
        </is>
      </c>
      <c r="D99" s="169" t="inlineStr">
        <is>
          <t>Болты с гайками и шайбами строительные</t>
        </is>
      </c>
      <c r="E99" s="168" t="inlineStr">
        <is>
          <t>т</t>
        </is>
      </c>
      <c r="F99" s="168" t="n">
        <v>0.039</v>
      </c>
      <c r="G99" s="173" t="n">
        <v>9040</v>
      </c>
      <c r="H99" s="173">
        <f>ROUND(F99*G99,2)</f>
        <v/>
      </c>
    </row>
    <row r="100" ht="15.6" customFormat="1" customHeight="1" s="149">
      <c r="A100" s="168" t="n">
        <v>85</v>
      </c>
      <c r="B100" s="168" t="n"/>
      <c r="C100" s="24" t="inlineStr">
        <is>
          <t>101-1712</t>
        </is>
      </c>
      <c r="D100" s="169" t="inlineStr">
        <is>
          <t>Шпатлевка клеевая</t>
        </is>
      </c>
      <c r="E100" s="168" t="inlineStr">
        <is>
          <t>т</t>
        </is>
      </c>
      <c r="F100" s="168" t="n">
        <v>0.07870000000000001</v>
      </c>
      <c r="G100" s="173" t="n">
        <v>4294</v>
      </c>
      <c r="H100" s="173">
        <f>ROUND(F100*G100,2)</f>
        <v/>
      </c>
    </row>
    <row r="101" ht="31.35" customFormat="1" customHeight="1" s="149">
      <c r="A101" s="168" t="n">
        <v>86</v>
      </c>
      <c r="B101" s="168" t="n"/>
      <c r="C101" s="24" t="inlineStr">
        <is>
          <t>101-2055</t>
        </is>
      </c>
      <c r="D101" s="169" t="inlineStr">
        <is>
          <t>Трубы хризотилцементные напорные ВТ9, диаметр условного прохода 100 мм</t>
        </is>
      </c>
      <c r="E101" s="168" t="inlineStr">
        <is>
          <t>м</t>
        </is>
      </c>
      <c r="F101" s="168" t="n">
        <v>16.13</v>
      </c>
      <c r="G101" s="173" t="n">
        <v>19.97</v>
      </c>
      <c r="H101" s="173">
        <f>ROUND(F101*G101,2)</f>
        <v/>
      </c>
    </row>
    <row r="102" ht="46.9" customFormat="1" customHeight="1" s="149">
      <c r="A102" s="168" t="n">
        <v>87</v>
      </c>
      <c r="B102" s="168" t="n"/>
      <c r="C102" s="24" t="inlineStr">
        <is>
          <t>101-2388</t>
        </is>
      </c>
      <c r="D102" s="169" t="inlineStr">
        <is>
          <t>Герметик пенополиуретановый (пена монтажная) типа Makrofleks, Soudal в баллонах по 750 мл</t>
        </is>
      </c>
      <c r="E102" s="168" t="inlineStr">
        <is>
          <t>шт.</t>
        </is>
      </c>
      <c r="F102" s="168" t="n">
        <v>4.668</v>
      </c>
      <c r="G102" s="173" t="n">
        <v>67</v>
      </c>
      <c r="H102" s="173">
        <f>ROUND(F102*G102,2)</f>
        <v/>
      </c>
    </row>
    <row r="103" ht="78" customFormat="1" customHeight="1" s="149">
      <c r="A103" s="168" t="n">
        <v>88</v>
      </c>
      <c r="B103" s="168" t="n"/>
      <c r="C103" s="24" t="inlineStr">
        <is>
          <t>501-8482</t>
        </is>
      </c>
      <c r="D103" s="169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1,5 мм2</t>
        </is>
      </c>
      <c r="E103" s="168" t="inlineStr">
        <is>
          <t>1000 м</t>
        </is>
      </c>
      <c r="F103" s="168" t="n">
        <v>0.0612</v>
      </c>
      <c r="G103" s="173" t="n">
        <v>4832.12</v>
      </c>
      <c r="H103" s="173">
        <f>ROUND(F103*G103,2)</f>
        <v/>
      </c>
    </row>
    <row r="104" ht="15.6" customFormat="1" customHeight="1" s="149">
      <c r="A104" s="168" t="n">
        <v>89</v>
      </c>
      <c r="B104" s="168" t="n"/>
      <c r="C104" s="24" t="inlineStr">
        <is>
          <t>113-0350</t>
        </is>
      </c>
      <c r="D104" s="169" t="inlineStr">
        <is>
          <t>Органо-силикатная композиция ОС-12-01</t>
        </is>
      </c>
      <c r="E104" s="168" t="inlineStr">
        <is>
          <t>т</t>
        </is>
      </c>
      <c r="F104" s="168" t="n">
        <v>0.0054</v>
      </c>
      <c r="G104" s="173" t="n">
        <v>54290</v>
      </c>
      <c r="H104" s="173">
        <f>ROUND(F104*G104,2)</f>
        <v/>
      </c>
    </row>
    <row r="105" ht="31.35" customFormat="1" customHeight="1" s="149">
      <c r="A105" s="168" t="n">
        <v>90</v>
      </c>
      <c r="B105" s="168" t="n"/>
      <c r="C105" s="24" t="inlineStr">
        <is>
          <t>406-0020</t>
        </is>
      </c>
      <c r="D105" s="169" t="inlineStr">
        <is>
          <t>Гравий керамзитовый, фракция 10-20 мм, марка 800</t>
        </is>
      </c>
      <c r="E105" s="168" t="inlineStr">
        <is>
          <t>м3</t>
        </is>
      </c>
      <c r="F105" s="168" t="n">
        <v>1.749</v>
      </c>
      <c r="G105" s="173" t="n">
        <v>166.7</v>
      </c>
      <c r="H105" s="173">
        <f>ROUND(F105*G105,2)</f>
        <v/>
      </c>
    </row>
    <row r="106" ht="31.35" customFormat="1" customHeight="1" s="149">
      <c r="A106" s="168" t="n">
        <v>91</v>
      </c>
      <c r="B106" s="168" t="n"/>
      <c r="C106" s="24" t="inlineStr">
        <is>
          <t>201-0843</t>
        </is>
      </c>
      <c r="D106" s="169" t="inlineStr">
        <is>
          <t>Конструкции стальные индивидуальные решетчатые сварные массой до 0,1 т</t>
        </is>
      </c>
      <c r="E106" s="168" t="inlineStr">
        <is>
          <t>т</t>
        </is>
      </c>
      <c r="F106" s="168" t="n">
        <v>0.025</v>
      </c>
      <c r="G106" s="173" t="n">
        <v>11500</v>
      </c>
      <c r="H106" s="173">
        <f>ROUND(F106*G106,2)</f>
        <v/>
      </c>
    </row>
    <row r="107" ht="31.35" customFormat="1" customHeight="1" s="149">
      <c r="A107" s="168" t="n">
        <v>92</v>
      </c>
      <c r="B107" s="168" t="n"/>
      <c r="C107" s="24" t="inlineStr">
        <is>
          <t>101-1641</t>
        </is>
      </c>
      <c r="D107" s="169" t="inlineStr">
        <is>
          <t>Сталь угловая равнополочная, марка стали ВСт3кп2, размером 50x50x5 мм</t>
        </is>
      </c>
      <c r="E107" s="168" t="inlineStr">
        <is>
          <t>т</t>
        </is>
      </c>
      <c r="F107" s="168" t="n">
        <v>0.0489</v>
      </c>
      <c r="G107" s="173" t="n">
        <v>5763</v>
      </c>
      <c r="H107" s="173">
        <f>ROUND(F107*G107,2)</f>
        <v/>
      </c>
    </row>
    <row r="108" ht="31.35" customFormat="1" customHeight="1" s="149">
      <c r="A108" s="168" t="n">
        <v>93</v>
      </c>
      <c r="B108" s="168" t="n"/>
      <c r="C108" s="24" t="inlineStr">
        <is>
          <t>204-0036</t>
        </is>
      </c>
      <c r="D108" s="169" t="inlineStr">
        <is>
          <t>Надбавки к ценам заготовок за сборку и сварку каркасов и сеток плоских, диаметром 10 мм</t>
        </is>
      </c>
      <c r="E108" s="168" t="inlineStr">
        <is>
          <t>т</t>
        </is>
      </c>
      <c r="F108" s="168" t="n">
        <v>0.195</v>
      </c>
      <c r="G108" s="173" t="n">
        <v>1419.1</v>
      </c>
      <c r="H108" s="173">
        <f>ROUND(F108*G108,2)</f>
        <v/>
      </c>
    </row>
    <row r="109" ht="15.6" customFormat="1" customHeight="1" s="149">
      <c r="A109" s="168" t="n">
        <v>94</v>
      </c>
      <c r="B109" s="168" t="n"/>
      <c r="C109" s="24" t="inlineStr">
        <is>
          <t>101-0069</t>
        </is>
      </c>
      <c r="D109" s="169" t="inlineStr">
        <is>
          <t>Бензин авиационный Б-70</t>
        </is>
      </c>
      <c r="E109" s="168" t="inlineStr">
        <is>
          <t>т</t>
        </is>
      </c>
      <c r="F109" s="168" t="n">
        <v>0.0512</v>
      </c>
      <c r="G109" s="173" t="n">
        <v>4488.4</v>
      </c>
      <c r="H109" s="173">
        <f>ROUND(F109*G109,2)</f>
        <v/>
      </c>
    </row>
    <row r="110" ht="15.6" customFormat="1" customHeight="1" s="149">
      <c r="A110" s="168" t="n">
        <v>95</v>
      </c>
      <c r="B110" s="168" t="n"/>
      <c r="C110" s="24" t="inlineStr">
        <is>
          <t>101-1668</t>
        </is>
      </c>
      <c r="D110" s="169" t="inlineStr">
        <is>
          <t>Рогожа</t>
        </is>
      </c>
      <c r="E110" s="168" t="inlineStr">
        <is>
          <t>м2</t>
        </is>
      </c>
      <c r="F110" s="168" t="n">
        <v>17.6364</v>
      </c>
      <c r="G110" s="173" t="n">
        <v>10.2</v>
      </c>
      <c r="H110" s="173">
        <f>ROUND(F110*G110,2)</f>
        <v/>
      </c>
    </row>
    <row r="111" ht="15.6" customFormat="1" customHeight="1" s="149">
      <c r="A111" s="168" t="n">
        <v>96</v>
      </c>
      <c r="B111" s="168" t="n"/>
      <c r="C111" s="24" t="inlineStr">
        <is>
          <t>101-1924</t>
        </is>
      </c>
      <c r="D111" s="169" t="inlineStr">
        <is>
          <t>Электроды диаметром 4 мм Э42А</t>
        </is>
      </c>
      <c r="E111" s="168" t="inlineStr">
        <is>
          <t>кг</t>
        </is>
      </c>
      <c r="F111" s="168" t="n">
        <v>15.82</v>
      </c>
      <c r="G111" s="173" t="n">
        <v>10.57</v>
      </c>
      <c r="H111" s="173">
        <f>ROUND(F111*G111,2)</f>
        <v/>
      </c>
    </row>
    <row r="112" ht="31.35" customFormat="1" customHeight="1" s="149">
      <c r="A112" s="168" t="n">
        <v>97</v>
      </c>
      <c r="B112" s="168" t="n"/>
      <c r="C112" s="24" t="inlineStr">
        <is>
          <t>408-0015</t>
        </is>
      </c>
      <c r="D112" s="169" t="inlineStr">
        <is>
          <t>Щебень из природного камня для строительных работ марка 800, фракция 20-40 мм</t>
        </is>
      </c>
      <c r="E112" s="168" t="inlineStr">
        <is>
          <t>м3</t>
        </is>
      </c>
      <c r="F112" s="168" t="n">
        <v>1.4279</v>
      </c>
      <c r="G112" s="173" t="n">
        <v>108.4</v>
      </c>
      <c r="H112" s="173">
        <f>ROUND(F112*G112,2)</f>
        <v/>
      </c>
    </row>
    <row r="113" ht="62.45" customFormat="1" customHeight="1" s="149">
      <c r="A113" s="168" t="n">
        <v>98</v>
      </c>
      <c r="B113" s="168" t="n"/>
      <c r="C113" s="24" t="inlineStr">
        <is>
          <t>201-0755</t>
        </is>
      </c>
      <c r="D113" s="169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13" s="168" t="inlineStr">
        <is>
          <t>т</t>
        </is>
      </c>
      <c r="F113" s="168" t="n">
        <v>0.0186</v>
      </c>
      <c r="G113" s="173" t="n">
        <v>8060</v>
      </c>
      <c r="H113" s="173">
        <f>ROUND(F113*G113,2)</f>
        <v/>
      </c>
    </row>
    <row r="114" ht="46.9" customFormat="1" customHeight="1" s="149">
      <c r="A114" s="168" t="n">
        <v>99</v>
      </c>
      <c r="B114" s="168" t="n"/>
      <c r="C114" s="24" t="inlineStr">
        <is>
          <t>101-1328</t>
        </is>
      </c>
      <c r="D114" s="169" t="inlineStr">
        <is>
          <t>Шлакопортландцемент общестроительного и специального назначения марки 400 сульфатостойкий</t>
        </is>
      </c>
      <c r="E114" s="168" t="inlineStr">
        <is>
          <t>т</t>
        </is>
      </c>
      <c r="F114" s="168" t="n">
        <v>0.2791</v>
      </c>
      <c r="G114" s="173" t="n">
        <v>535.79</v>
      </c>
      <c r="H114" s="173">
        <f>ROUND(F114*G114,2)</f>
        <v/>
      </c>
    </row>
    <row r="115" ht="31.35" customFormat="1" customHeight="1" s="149">
      <c r="A115" s="168" t="n">
        <v>100</v>
      </c>
      <c r="B115" s="168" t="n"/>
      <c r="C115" s="24" t="inlineStr">
        <is>
          <t>506-1362</t>
        </is>
      </c>
      <c r="D115" s="169" t="inlineStr">
        <is>
          <t>Припои оловянно-свинцовые бессурьмянистые марки ПОС30</t>
        </is>
      </c>
      <c r="E115" s="168" t="inlineStr">
        <is>
          <t>кг</t>
        </is>
      </c>
      <c r="F115" s="168" t="n">
        <v>1.9125</v>
      </c>
      <c r="G115" s="173" t="n">
        <v>68.05</v>
      </c>
      <c r="H115" s="173">
        <f>ROUND(F115*G115,2)</f>
        <v/>
      </c>
    </row>
    <row r="116" ht="31.35" customFormat="1" customHeight="1" s="149">
      <c r="A116" s="168" t="n">
        <v>101</v>
      </c>
      <c r="B116" s="168" t="n"/>
      <c r="C116" s="24" t="inlineStr">
        <is>
          <t>401-0086</t>
        </is>
      </c>
      <c r="D116" s="169" t="inlineStr">
        <is>
          <t>Бетон тяжелый, крупность заполнителя 10 мм, класс В15 (М200)</t>
        </is>
      </c>
      <c r="E116" s="168" t="inlineStr">
        <is>
          <t>м3</t>
        </is>
      </c>
      <c r="F116" s="168" t="n">
        <v>0.1735</v>
      </c>
      <c r="G116" s="173" t="n">
        <v>665</v>
      </c>
      <c r="H116" s="173">
        <f>ROUND(F116*G116,2)</f>
        <v/>
      </c>
    </row>
    <row r="117" ht="31.35" customFormat="1" customHeight="1" s="149">
      <c r="A117" s="168" t="n">
        <v>102</v>
      </c>
      <c r="B117" s="168" t="n"/>
      <c r="C117" s="24" t="inlineStr">
        <is>
          <t>101-2598</t>
        </is>
      </c>
      <c r="D117" s="169" t="inlineStr">
        <is>
          <t>Стойки деревометаллические раздвижные инвентарные</t>
        </is>
      </c>
      <c r="E117" s="168" t="inlineStr">
        <is>
          <t>шт.</t>
        </is>
      </c>
      <c r="F117" s="168" t="n">
        <v>0.1039</v>
      </c>
      <c r="G117" s="173" t="n">
        <v>1010</v>
      </c>
      <c r="H117" s="173">
        <f>ROUND(F117*G117,2)</f>
        <v/>
      </c>
    </row>
    <row r="118" ht="15.6" customFormat="1" customHeight="1" s="149">
      <c r="A118" s="168" t="n">
        <v>103</v>
      </c>
      <c r="B118" s="168" t="n"/>
      <c r="C118" s="24" t="inlineStr">
        <is>
          <t>101-2143</t>
        </is>
      </c>
      <c r="D118" s="169" t="inlineStr">
        <is>
          <t>Краска</t>
        </is>
      </c>
      <c r="E118" s="168" t="inlineStr">
        <is>
          <t>кг</t>
        </is>
      </c>
      <c r="F118" s="168" t="n">
        <v>3.553</v>
      </c>
      <c r="G118" s="173" t="n">
        <v>28.6</v>
      </c>
      <c r="H118" s="173">
        <f>ROUND(F118*G118,2)</f>
        <v/>
      </c>
    </row>
    <row r="119" ht="15.6" customFormat="1" customHeight="1" s="149">
      <c r="A119" s="168" t="n">
        <v>104</v>
      </c>
      <c r="B119" s="168" t="n"/>
      <c r="C119" s="24" t="inlineStr">
        <is>
          <t>503-0482</t>
        </is>
      </c>
      <c r="D119" s="169" t="inlineStr">
        <is>
          <t>Розетка штепсельная с заземляющим контактом</t>
        </is>
      </c>
      <c r="E119" s="168" t="inlineStr">
        <is>
          <t>шт.</t>
        </is>
      </c>
      <c r="F119" s="168" t="n">
        <v>5</v>
      </c>
      <c r="G119" s="173" t="n">
        <v>19.83</v>
      </c>
      <c r="H119" s="173">
        <f>ROUND(F119*G119,2)</f>
        <v/>
      </c>
    </row>
    <row r="120" ht="15.6" customFormat="1" customHeight="1" s="149">
      <c r="A120" s="168" t="n">
        <v>105</v>
      </c>
      <c r="B120" s="168" t="n"/>
      <c r="C120" s="24" t="inlineStr">
        <is>
          <t>101-2052</t>
        </is>
      </c>
      <c r="D120" s="169" t="inlineStr">
        <is>
          <t>Лента бутиловая</t>
        </is>
      </c>
      <c r="E120" s="168" t="inlineStr">
        <is>
          <t>м</t>
        </is>
      </c>
      <c r="F120" s="168" t="n">
        <v>15.2</v>
      </c>
      <c r="G120" s="173" t="n">
        <v>6.38</v>
      </c>
      <c r="H120" s="173">
        <f>ROUND(F120*G120,2)</f>
        <v/>
      </c>
    </row>
    <row r="121" ht="15.6" customFormat="1" customHeight="1" s="149">
      <c r="A121" s="168" t="n">
        <v>106</v>
      </c>
      <c r="B121" s="168" t="n"/>
      <c r="C121" s="24" t="inlineStr">
        <is>
          <t>101-3914</t>
        </is>
      </c>
      <c r="D121" s="169" t="inlineStr">
        <is>
          <t>Дюбели распорные полипропиленовые</t>
        </is>
      </c>
      <c r="E121" s="168" t="inlineStr">
        <is>
          <t>100 шт.</t>
        </is>
      </c>
      <c r="F121" s="168" t="n">
        <v>1.0172</v>
      </c>
      <c r="G121" s="173" t="n">
        <v>86</v>
      </c>
      <c r="H121" s="173">
        <f>ROUND(F121*G121,2)</f>
        <v/>
      </c>
    </row>
    <row r="122" ht="31.35" customFormat="1" customHeight="1" s="149">
      <c r="A122" s="168" t="n">
        <v>107</v>
      </c>
      <c r="B122" s="168" t="n"/>
      <c r="C122" s="24" t="inlineStr">
        <is>
          <t>101-1596</t>
        </is>
      </c>
      <c r="D122" s="169" t="inlineStr">
        <is>
          <t>Шкурка шлифовальная двухслойная с зернистостью 40-25</t>
        </is>
      </c>
      <c r="E122" s="168" t="inlineStr">
        <is>
          <t>м2</t>
        </is>
      </c>
      <c r="F122" s="168" t="n">
        <v>1.2018</v>
      </c>
      <c r="G122" s="173" t="n">
        <v>72.31999999999999</v>
      </c>
      <c r="H122" s="173">
        <f>ROUND(F122*G122,2)</f>
        <v/>
      </c>
    </row>
    <row r="123" ht="31.35" customFormat="1" customHeight="1" s="149">
      <c r="A123" s="168" t="n">
        <v>108</v>
      </c>
      <c r="B123" s="168" t="n"/>
      <c r="C123" s="24" t="inlineStr">
        <is>
          <t>509-0041</t>
        </is>
      </c>
      <c r="D123" s="169" t="inlineStr">
        <is>
          <t>Наконечники кабельные медные для электротехнических установок</t>
        </is>
      </c>
      <c r="E123" s="168" t="inlineStr">
        <is>
          <t>шт.</t>
        </is>
      </c>
      <c r="F123" s="168" t="n">
        <v>2.04</v>
      </c>
      <c r="G123" s="173" t="n">
        <v>39.86</v>
      </c>
      <c r="H123" s="173">
        <f>ROUND(F123*G123,2)</f>
        <v/>
      </c>
    </row>
    <row r="124" ht="46.9" customFormat="1" customHeight="1" s="149">
      <c r="A124" s="168" t="n">
        <v>109</v>
      </c>
      <c r="B124" s="168" t="n"/>
      <c r="C124" s="24" t="inlineStr">
        <is>
          <t>102-0032</t>
        </is>
      </c>
      <c r="D124" s="169" t="inlineStr">
        <is>
          <t>Бруски обрезные хвойных пород длиной 4-6,5 м, шириной 75-150 мм, толщиной 150 мм и более, II сорта</t>
        </is>
      </c>
      <c r="E124" s="168" t="inlineStr">
        <is>
          <t>м3</t>
        </is>
      </c>
      <c r="F124" s="168" t="n">
        <v>0.0367</v>
      </c>
      <c r="G124" s="173" t="n">
        <v>2156</v>
      </c>
      <c r="H124" s="173">
        <f>ROUND(F124*G124,2)</f>
        <v/>
      </c>
    </row>
    <row r="125" ht="15.6" customFormat="1" customHeight="1" s="149">
      <c r="A125" s="168" t="n">
        <v>110</v>
      </c>
      <c r="B125" s="168" t="n"/>
      <c r="C125" s="24" t="inlineStr">
        <is>
          <t>101-1929</t>
        </is>
      </c>
      <c r="D125" s="169" t="inlineStr">
        <is>
          <t>Болты анкерные</t>
        </is>
      </c>
      <c r="E125" s="168" t="inlineStr">
        <is>
          <t>т</t>
        </is>
      </c>
      <c r="F125" s="168" t="n">
        <v>0.0078</v>
      </c>
      <c r="G125" s="173" t="n">
        <v>10068</v>
      </c>
      <c r="H125" s="173">
        <f>ROUND(F125*G125,2)</f>
        <v/>
      </c>
    </row>
    <row r="126" ht="31.35" customFormat="1" customHeight="1" s="149">
      <c r="A126" s="168" t="n">
        <v>111</v>
      </c>
      <c r="B126" s="168" t="n"/>
      <c r="C126" s="24" t="inlineStr">
        <is>
          <t>101-3661</t>
        </is>
      </c>
      <c r="D126" s="169" t="inlineStr">
        <is>
          <t>Пена монтажная противопожарная полиуретановая NULLIFIRE (0,88 л)</t>
        </is>
      </c>
      <c r="E126" s="168" t="inlineStr">
        <is>
          <t>шт.</t>
        </is>
      </c>
      <c r="F126" s="168" t="n">
        <v>0.7047</v>
      </c>
      <c r="G126" s="173" t="n">
        <v>110.11</v>
      </c>
      <c r="H126" s="173">
        <f>ROUND(F126*G126,2)</f>
        <v/>
      </c>
    </row>
    <row r="127" ht="31.35" customFormat="1" customHeight="1" s="149">
      <c r="A127" s="168" t="n">
        <v>112</v>
      </c>
      <c r="B127" s="168" t="n"/>
      <c r="C127" s="24" t="inlineStr">
        <is>
          <t>401-0023</t>
        </is>
      </c>
      <c r="D127" s="169" t="inlineStr">
        <is>
          <t>Бетон тяжелый, крупность заполнителя более 40 мм, класс В7,5 (М 100)</t>
        </is>
      </c>
      <c r="E127" s="168" t="inlineStr">
        <is>
          <t>м3</t>
        </is>
      </c>
      <c r="F127" s="168" t="n">
        <v>0.1377</v>
      </c>
      <c r="G127" s="173" t="n">
        <v>560</v>
      </c>
      <c r="H127" s="173">
        <f>ROUND(F127*G127,2)</f>
        <v/>
      </c>
    </row>
    <row r="128" ht="31.35" customFormat="1" customHeight="1" s="149">
      <c r="A128" s="168" t="n">
        <v>113</v>
      </c>
      <c r="B128" s="168" t="n"/>
      <c r="C128" s="24" t="inlineStr">
        <is>
          <t>999-9950</t>
        </is>
      </c>
      <c r="D128" s="169" t="inlineStr">
        <is>
          <t>Вспомогательные ненормируемые материальные ресурсы (2% от оплаты труда рабочих)</t>
        </is>
      </c>
      <c r="E128" s="168" t="inlineStr">
        <is>
          <t>руб.</t>
        </is>
      </c>
      <c r="F128" s="168" t="n">
        <v>76.65900000000001</v>
      </c>
      <c r="G128" s="173" t="n">
        <v>1</v>
      </c>
      <c r="H128" s="173">
        <f>ROUND(F128*G128,2)</f>
        <v/>
      </c>
    </row>
    <row r="129" ht="15.6" customFormat="1" customHeight="1" s="149">
      <c r="A129" s="168" t="n">
        <v>114</v>
      </c>
      <c r="B129" s="168" t="n"/>
      <c r="C129" s="24" t="inlineStr">
        <is>
          <t>101-2789</t>
        </is>
      </c>
      <c r="D129" s="169" t="inlineStr">
        <is>
          <t>Лента ПСУЛ</t>
        </is>
      </c>
      <c r="E129" s="168" t="inlineStr">
        <is>
          <t>м</t>
        </is>
      </c>
      <c r="F129" s="168" t="n">
        <v>11.08</v>
      </c>
      <c r="G129" s="173" t="n">
        <v>6.41</v>
      </c>
      <c r="H129" s="173">
        <f>ROUND(F129*G129,2)</f>
        <v/>
      </c>
    </row>
    <row r="130" ht="31.35" customFormat="1" customHeight="1" s="149">
      <c r="A130" s="168" t="n">
        <v>115</v>
      </c>
      <c r="B130" s="168" t="n"/>
      <c r="C130" s="24" t="inlineStr">
        <is>
          <t>101-0322</t>
        </is>
      </c>
      <c r="D130" s="169" t="inlineStr">
        <is>
          <t>Керосин для технических целей марок КТ-1, КТ-2</t>
        </is>
      </c>
      <c r="E130" s="168" t="inlineStr">
        <is>
          <t>т</t>
        </is>
      </c>
      <c r="F130" s="168" t="n">
        <v>0.0242</v>
      </c>
      <c r="G130" s="173" t="n">
        <v>2606.9</v>
      </c>
      <c r="H130" s="173">
        <f>ROUND(F130*G130,2)</f>
        <v/>
      </c>
    </row>
    <row r="131" ht="15.6" customFormat="1" customHeight="1" s="149">
      <c r="A131" s="168" t="n">
        <v>116</v>
      </c>
      <c r="B131" s="168" t="n"/>
      <c r="C131" s="24" t="inlineStr">
        <is>
          <t>101-2278</t>
        </is>
      </c>
      <c r="D131" s="169" t="inlineStr">
        <is>
          <t>Пропан-бутан, смесь техническая</t>
        </is>
      </c>
      <c r="E131" s="168" t="inlineStr">
        <is>
          <t>кг</t>
        </is>
      </c>
      <c r="F131" s="168" t="n">
        <v>9.6</v>
      </c>
      <c r="G131" s="173" t="n">
        <v>6.09</v>
      </c>
      <c r="H131" s="173">
        <f>ROUND(F131*G131,2)</f>
        <v/>
      </c>
    </row>
    <row r="132" ht="15.6" customFormat="1" customHeight="1" s="149">
      <c r="A132" s="168" t="n">
        <v>117</v>
      </c>
      <c r="B132" s="168" t="n"/>
      <c r="C132" s="24" t="inlineStr">
        <is>
          <t>101-2073</t>
        </is>
      </c>
      <c r="D132" s="169" t="inlineStr">
        <is>
          <t>Нитки суровые</t>
        </is>
      </c>
      <c r="E132" s="168" t="inlineStr">
        <is>
          <t>кг</t>
        </is>
      </c>
      <c r="F132" s="168" t="n">
        <v>0.35</v>
      </c>
      <c r="G132" s="173" t="n">
        <v>155</v>
      </c>
      <c r="H132" s="173">
        <f>ROUND(F132*G132,2)</f>
        <v/>
      </c>
    </row>
    <row r="133" ht="15.6" customFormat="1" customHeight="1" s="149">
      <c r="A133" s="168" t="n">
        <v>118</v>
      </c>
      <c r="B133" s="168" t="n"/>
      <c r="C133" s="24" t="inlineStr">
        <is>
          <t>101-0595</t>
        </is>
      </c>
      <c r="D133" s="169" t="inlineStr">
        <is>
          <t>Мастика битумно-латексная кровельная</t>
        </is>
      </c>
      <c r="E133" s="168" t="inlineStr">
        <is>
          <t>т</t>
        </is>
      </c>
      <c r="F133" s="168" t="n">
        <v>0.0176</v>
      </c>
      <c r="G133" s="173" t="n">
        <v>3039.7</v>
      </c>
      <c r="H133" s="173">
        <f>ROUND(F133*G133,2)</f>
        <v/>
      </c>
    </row>
    <row r="134" ht="15.6" customFormat="1" customHeight="1" s="149">
      <c r="A134" s="168" t="n">
        <v>119</v>
      </c>
      <c r="B134" s="168" t="n"/>
      <c r="C134" s="24" t="inlineStr">
        <is>
          <t>101-0816</t>
        </is>
      </c>
      <c r="D134" s="169" t="inlineStr">
        <is>
          <t>Проволока светлая диаметром 1,1 мм</t>
        </is>
      </c>
      <c r="E134" s="168" t="inlineStr">
        <is>
          <t>т</t>
        </is>
      </c>
      <c r="F134" s="168" t="n">
        <v>0.0047</v>
      </c>
      <c r="G134" s="173" t="n">
        <v>10200</v>
      </c>
      <c r="H134" s="173">
        <f>ROUND(F134*G134,2)</f>
        <v/>
      </c>
    </row>
    <row r="135" ht="15.6" customFormat="1" customHeight="1" s="149">
      <c r="A135" s="168" t="n">
        <v>120</v>
      </c>
      <c r="B135" s="168" t="n"/>
      <c r="C135" s="24" t="inlineStr">
        <is>
          <t>101-2478</t>
        </is>
      </c>
      <c r="D135" s="169" t="inlineStr">
        <is>
          <t>Лента К226</t>
        </is>
      </c>
      <c r="E135" s="168" t="inlineStr">
        <is>
          <t>100 м</t>
        </is>
      </c>
      <c r="F135" s="168" t="n">
        <v>0.3025</v>
      </c>
      <c r="G135" s="173" t="n">
        <v>120</v>
      </c>
      <c r="H135" s="173">
        <f>ROUND(F135*G135,2)</f>
        <v/>
      </c>
    </row>
    <row r="136" ht="31.35" customFormat="1" customHeight="1" s="149">
      <c r="A136" s="168" t="n">
        <v>121</v>
      </c>
      <c r="B136" s="168" t="n"/>
      <c r="C136" s="24" t="inlineStr">
        <is>
          <t>101-2232</t>
        </is>
      </c>
      <c r="D136" s="169" t="inlineStr">
        <is>
          <t>Муфты хризотилцементные САМ 9, для напорных труб условным проходом 100 мм</t>
        </is>
      </c>
      <c r="E136" s="168" t="inlineStr">
        <is>
          <t>шт.</t>
        </is>
      </c>
      <c r="F136" s="168" t="n">
        <v>4.032</v>
      </c>
      <c r="G136" s="173" t="n">
        <v>8.6</v>
      </c>
      <c r="H136" s="173">
        <f>ROUND(F136*G136,2)</f>
        <v/>
      </c>
    </row>
    <row r="137" ht="46.9" customFormat="1" customHeight="1" s="149">
      <c r="A137" s="168" t="n">
        <v>122</v>
      </c>
      <c r="B137" s="168" t="n"/>
      <c r="C137" s="24" t="inlineStr">
        <is>
          <t>204-0062</t>
        </is>
      </c>
      <c r="D137" s="169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E137" s="168" t="inlineStr">
        <is>
          <t>т</t>
        </is>
      </c>
      <c r="F137" s="168" t="n">
        <v>0.0057</v>
      </c>
      <c r="G137" s="173" t="n">
        <v>5804</v>
      </c>
      <c r="H137" s="173">
        <f>ROUND(F137*G137,2)</f>
        <v/>
      </c>
    </row>
    <row r="138" ht="15.6" customFormat="1" customHeight="1" s="149">
      <c r="A138" s="168" t="n">
        <v>123</v>
      </c>
      <c r="B138" s="168" t="n"/>
      <c r="C138" s="24" t="inlineStr">
        <is>
          <t>203-0512</t>
        </is>
      </c>
      <c r="D138" s="169" t="inlineStr">
        <is>
          <t>Щиты из досок толщиной 40 мм</t>
        </is>
      </c>
      <c r="E138" s="168" t="inlineStr">
        <is>
          <t>м2</t>
        </is>
      </c>
      <c r="F138" s="168" t="n">
        <v>0.5348000000000001</v>
      </c>
      <c r="G138" s="173" t="n">
        <v>57.63</v>
      </c>
      <c r="H138" s="173">
        <f>ROUND(F138*G138,2)</f>
        <v/>
      </c>
    </row>
    <row r="139" ht="31.35" customFormat="1" customHeight="1" s="149">
      <c r="A139" s="168" t="n">
        <v>124</v>
      </c>
      <c r="B139" s="168" t="n"/>
      <c r="C139" s="24" t="inlineStr">
        <is>
          <t>101-2441</t>
        </is>
      </c>
      <c r="D139" s="169" t="inlineStr">
        <is>
          <t>Кольца резиновые для хризотилцементных напорных муфт САМ</t>
        </is>
      </c>
      <c r="E139" s="168" t="inlineStr">
        <is>
          <t>кг</t>
        </is>
      </c>
      <c r="F139" s="168" t="n">
        <v>1.088</v>
      </c>
      <c r="G139" s="173" t="n">
        <v>28.33</v>
      </c>
      <c r="H139" s="173">
        <f>ROUND(F139*G139,2)</f>
        <v/>
      </c>
    </row>
    <row r="140" ht="31.35" customFormat="1" customHeight="1" s="149">
      <c r="A140" s="168" t="n">
        <v>125</v>
      </c>
      <c r="B140" s="168" t="n"/>
      <c r="C140" s="24" t="inlineStr">
        <is>
          <t>506-1361</t>
        </is>
      </c>
      <c r="D140" s="169" t="inlineStr">
        <is>
          <t>Припои оловянно-свинцовые бессурьмянистые марки ПОС40</t>
        </is>
      </c>
      <c r="E140" s="168" t="inlineStr">
        <is>
          <t>кг</t>
        </is>
      </c>
      <c r="F140" s="168" t="n">
        <v>0.42</v>
      </c>
      <c r="G140" s="173" t="n">
        <v>65.75</v>
      </c>
      <c r="H140" s="173">
        <f>ROUND(F140*G140,2)</f>
        <v/>
      </c>
    </row>
    <row r="141" ht="15.6" customFormat="1" customHeight="1" s="149">
      <c r="A141" s="168" t="n">
        <v>126</v>
      </c>
      <c r="B141" s="168" t="n"/>
      <c r="C141" s="24" t="inlineStr">
        <is>
          <t>113-1786</t>
        </is>
      </c>
      <c r="D141" s="169" t="inlineStr">
        <is>
          <t>Лак битумный БТ-123</t>
        </is>
      </c>
      <c r="E141" s="168" t="inlineStr">
        <is>
          <t>т</t>
        </is>
      </c>
      <c r="F141" s="168" t="n">
        <v>0.0033</v>
      </c>
      <c r="G141" s="173" t="n">
        <v>7826.9</v>
      </c>
      <c r="H141" s="173">
        <f>ROUND(F141*G141,2)</f>
        <v/>
      </c>
    </row>
    <row r="142" ht="31.35" customFormat="1" customHeight="1" s="149">
      <c r="A142" s="168" t="n">
        <v>127</v>
      </c>
      <c r="B142" s="168" t="n"/>
      <c r="C142" s="24" t="inlineStr">
        <is>
          <t>101-1755</t>
        </is>
      </c>
      <c r="D142" s="169" t="inlineStr">
        <is>
          <t>Сталь полосовая, марка стали Ст3сп шириной 50-200 мм толщиной 4-5 мм</t>
        </is>
      </c>
      <c r="E142" s="168" t="inlineStr">
        <is>
          <t>т</t>
        </is>
      </c>
      <c r="F142" s="168" t="n">
        <v>0.0049</v>
      </c>
      <c r="G142" s="173" t="n">
        <v>5000</v>
      </c>
      <c r="H142" s="173">
        <f>ROUND(F142*G142,2)</f>
        <v/>
      </c>
    </row>
    <row r="143" ht="15.6" customFormat="1" customHeight="1" s="149">
      <c r="A143" s="168" t="n">
        <v>128</v>
      </c>
      <c r="B143" s="168" t="n"/>
      <c r="C143" s="24" t="inlineStr">
        <is>
          <t>101-1481</t>
        </is>
      </c>
      <c r="D143" s="169" t="inlineStr">
        <is>
          <t>Шурупы с полукруглой головкой 4x40 мм</t>
        </is>
      </c>
      <c r="E143" s="168" t="inlineStr">
        <is>
          <t>т</t>
        </is>
      </c>
      <c r="F143" s="168" t="n">
        <v>0.0019</v>
      </c>
      <c r="G143" s="173" t="n">
        <v>12430</v>
      </c>
      <c r="H143" s="173">
        <f>ROUND(F143*G143,2)</f>
        <v/>
      </c>
    </row>
    <row r="144" ht="31.35" customFormat="1" customHeight="1" s="149">
      <c r="A144" s="168" t="n">
        <v>129</v>
      </c>
      <c r="B144" s="168" t="n"/>
      <c r="C144" s="24" t="inlineStr">
        <is>
          <t>101-1627</t>
        </is>
      </c>
      <c r="D144" s="169" t="inlineStr">
        <is>
          <t>Сталь листовая углеродистая обыкновенного качества марки ВСт3пс5 толщиной 4-6 мм</t>
        </is>
      </c>
      <c r="E144" s="168" t="inlineStr">
        <is>
          <t>т</t>
        </is>
      </c>
      <c r="F144" s="168" t="n">
        <v>0.004</v>
      </c>
      <c r="G144" s="173" t="n">
        <v>5763</v>
      </c>
      <c r="H144" s="173">
        <f>ROUND(F144*G144,2)</f>
        <v/>
      </c>
    </row>
    <row r="145" ht="15.6" customFormat="1" customHeight="1" s="149">
      <c r="A145" s="168" t="n">
        <v>130</v>
      </c>
      <c r="B145" s="168" t="n"/>
      <c r="C145" s="24" t="inlineStr">
        <is>
          <t>411-0001</t>
        </is>
      </c>
      <c r="D145" s="169" t="inlineStr">
        <is>
          <t>Вода</t>
        </is>
      </c>
      <c r="E145" s="168" t="inlineStr">
        <is>
          <t>м3</t>
        </is>
      </c>
      <c r="F145" s="168" t="n">
        <v>9.1972</v>
      </c>
      <c r="G145" s="173" t="n">
        <v>2.44</v>
      </c>
      <c r="H145" s="173">
        <f>ROUND(F145*G145,2)</f>
        <v/>
      </c>
    </row>
    <row r="146" ht="15.6" customFormat="1" customHeight="1" s="149">
      <c r="A146" s="168" t="n">
        <v>131</v>
      </c>
      <c r="B146" s="168" t="n"/>
      <c r="C146" s="24" t="inlineStr">
        <is>
          <t>101-0073</t>
        </is>
      </c>
      <c r="D146" s="169" t="inlineStr">
        <is>
          <t>Битумы нефтяные строительные марки БН-90/10</t>
        </is>
      </c>
      <c r="E146" s="168" t="inlineStr">
        <is>
          <t>т</t>
        </is>
      </c>
      <c r="F146" s="168" t="n">
        <v>0.0162</v>
      </c>
      <c r="G146" s="173" t="n">
        <v>1383.1</v>
      </c>
      <c r="H146" s="173">
        <f>ROUND(F146*G146,2)</f>
        <v/>
      </c>
    </row>
    <row r="147" ht="31.35" customFormat="1" customHeight="1" s="149">
      <c r="A147" s="168" t="n">
        <v>132</v>
      </c>
      <c r="B147" s="168" t="n"/>
      <c r="C147" s="24" t="inlineStr">
        <is>
          <t>102-0053</t>
        </is>
      </c>
      <c r="D147" s="169" t="inlineStr">
        <is>
          <t>Доски обрезные хвойных пород длиной 4-6,5 м, шириной 75-150 мм, толщиной 25 мм, III сорта</t>
        </is>
      </c>
      <c r="E147" s="168" t="inlineStr">
        <is>
          <t>м3</t>
        </is>
      </c>
      <c r="F147" s="168" t="n">
        <v>0.02</v>
      </c>
      <c r="G147" s="173" t="n">
        <v>1100</v>
      </c>
      <c r="H147" s="173">
        <f>ROUND(F147*G147,2)</f>
        <v/>
      </c>
    </row>
    <row r="148" ht="15.6" customFormat="1" customHeight="1" s="149">
      <c r="A148" s="168" t="n">
        <v>133</v>
      </c>
      <c r="B148" s="168" t="n"/>
      <c r="C148" s="24" t="inlineStr">
        <is>
          <t>405-0253</t>
        </is>
      </c>
      <c r="D148" s="169" t="inlineStr">
        <is>
          <t>Известь строительная негашеная комовая, сорт I</t>
        </is>
      </c>
      <c r="E148" s="168" t="inlineStr">
        <is>
          <t>т</t>
        </is>
      </c>
      <c r="F148" s="168" t="n">
        <v>0.0293</v>
      </c>
      <c r="G148" s="173" t="n">
        <v>734.5</v>
      </c>
      <c r="H148" s="173">
        <f>ROUND(F148*G148,2)</f>
        <v/>
      </c>
    </row>
    <row r="149" ht="15.6" customFormat="1" customHeight="1" s="149">
      <c r="A149" s="168" t="n">
        <v>134</v>
      </c>
      <c r="B149" s="168" t="n"/>
      <c r="C149" s="24" t="inlineStr">
        <is>
          <t>101-4173</t>
        </is>
      </c>
      <c r="D149" s="169" t="inlineStr">
        <is>
          <t>Дюбели монтажные 10х130 (10х132, 10х150) мм</t>
        </is>
      </c>
      <c r="E149" s="168" t="inlineStr">
        <is>
          <t>10 шт.</t>
        </is>
      </c>
      <c r="F149" s="168" t="n">
        <v>2.465</v>
      </c>
      <c r="G149" s="173" t="n">
        <v>7.03</v>
      </c>
      <c r="H149" s="173">
        <f>ROUND(F149*G149,2)</f>
        <v/>
      </c>
    </row>
    <row r="150" ht="31.35" customFormat="1" customHeight="1" s="149">
      <c r="A150" s="168" t="n">
        <v>135</v>
      </c>
      <c r="B150" s="168" t="n"/>
      <c r="C150" s="24" t="inlineStr">
        <is>
          <t>204-0004</t>
        </is>
      </c>
      <c r="D150" s="169" t="inlineStr">
        <is>
          <t>Горячекатаная арматурная сталь гладкая класса А-I, диаметром 12 мм</t>
        </is>
      </c>
      <c r="E150" s="168" t="inlineStr">
        <is>
          <t>т</t>
        </is>
      </c>
      <c r="F150" s="168" t="n">
        <v>0.0026</v>
      </c>
      <c r="G150" s="173" t="n">
        <v>6508.75</v>
      </c>
      <c r="H150" s="173">
        <f>ROUND(F150*G150,2)</f>
        <v/>
      </c>
    </row>
    <row r="151" ht="15.6" customFormat="1" customHeight="1" s="149">
      <c r="A151" s="168" t="n">
        <v>136</v>
      </c>
      <c r="B151" s="168" t="n"/>
      <c r="C151" s="24" t="inlineStr">
        <is>
          <t>509-0860</t>
        </is>
      </c>
      <c r="D151" s="169" t="inlineStr">
        <is>
          <t>Прессшпан листовой, марки А</t>
        </is>
      </c>
      <c r="E151" s="168" t="inlineStr">
        <is>
          <t>кг</t>
        </is>
      </c>
      <c r="F151" s="168" t="n">
        <v>0.35</v>
      </c>
      <c r="G151" s="173" t="n">
        <v>47.57</v>
      </c>
      <c r="H151" s="173">
        <f>ROUND(F151*G151,2)</f>
        <v/>
      </c>
    </row>
    <row r="152" ht="46.9" customFormat="1" customHeight="1" s="149">
      <c r="A152" s="168" t="n">
        <v>137</v>
      </c>
      <c r="B152" s="168" t="n"/>
      <c r="C152" s="24" t="inlineStr">
        <is>
          <t>101-2493</t>
        </is>
      </c>
      <c r="D152" s="169" t="inlineStr">
        <is>
          <t>Лента липкая изоляционная на поликасиновом компаунде марки ЛСЭПЛ, шириной 20-30 мм, толщиной от 0,14 до 0,19 мм</t>
        </is>
      </c>
      <c r="E152" s="168" t="inlineStr">
        <is>
          <t>кг</t>
        </is>
      </c>
      <c r="F152" s="168" t="n">
        <v>0.175</v>
      </c>
      <c r="G152" s="173" t="n">
        <v>91.29000000000001</v>
      </c>
      <c r="H152" s="173">
        <f>ROUND(F152*G152,2)</f>
        <v/>
      </c>
    </row>
    <row r="153" ht="15.6" customFormat="1" customHeight="1" s="149">
      <c r="A153" s="168" t="n">
        <v>138</v>
      </c>
      <c r="B153" s="168" t="n"/>
      <c r="C153" s="24" t="inlineStr">
        <is>
          <t>102-0303</t>
        </is>
      </c>
      <c r="D153" s="169" t="inlineStr">
        <is>
          <t>Клинья пластиковые монтажные</t>
        </is>
      </c>
      <c r="E153" s="168" t="inlineStr">
        <is>
          <t>шт.</t>
        </is>
      </c>
      <c r="F153" s="168" t="n">
        <v>30.24</v>
      </c>
      <c r="G153" s="173" t="n">
        <v>0.5</v>
      </c>
      <c r="H153" s="173">
        <f>ROUND(F153*G153,2)</f>
        <v/>
      </c>
    </row>
    <row r="154" ht="31.35" customFormat="1" customHeight="1" s="149">
      <c r="A154" s="168" t="n">
        <v>139</v>
      </c>
      <c r="B154" s="168" t="n"/>
      <c r="C154" s="24" t="inlineStr">
        <is>
          <t>101-1921</t>
        </is>
      </c>
      <c r="D154" s="169" t="inlineStr">
        <is>
          <t>Пена монтажная для герметизации стыков в баллончике емкостью 0,85 л</t>
        </is>
      </c>
      <c r="E154" s="168" t="inlineStr">
        <is>
          <t>шт.</t>
        </is>
      </c>
      <c r="F154" s="168" t="n">
        <v>0.189</v>
      </c>
      <c r="G154" s="173" t="n">
        <v>72.8</v>
      </c>
      <c r="H154" s="173">
        <f>ROUND(F154*G154,2)</f>
        <v/>
      </c>
    </row>
    <row r="155" ht="15.6" customFormat="1" customHeight="1" s="149">
      <c r="A155" s="168" t="n">
        <v>140</v>
      </c>
      <c r="B155" s="168" t="n"/>
      <c r="C155" s="24" t="inlineStr">
        <is>
          <t>101-1782</t>
        </is>
      </c>
      <c r="D155" s="169" t="inlineStr">
        <is>
          <t>Ткань мешочная</t>
        </is>
      </c>
      <c r="E155" s="168" t="inlineStr">
        <is>
          <t>10 м2</t>
        </is>
      </c>
      <c r="F155" s="168" t="n">
        <v>0.1592</v>
      </c>
      <c r="G155" s="173" t="n">
        <v>84.75</v>
      </c>
      <c r="H155" s="173">
        <f>ROUND(F155*G155,2)</f>
        <v/>
      </c>
    </row>
    <row r="156" ht="15.6" customFormat="1" customHeight="1" s="149">
      <c r="A156" s="168" t="n">
        <v>141</v>
      </c>
      <c r="B156" s="168" t="n"/>
      <c r="C156" s="24" t="inlineStr">
        <is>
          <t>101-2054</t>
        </is>
      </c>
      <c r="D156" s="169" t="inlineStr">
        <is>
          <t>Лента бутиловая диффузионная</t>
        </is>
      </c>
      <c r="E156" s="168" t="inlineStr">
        <is>
          <t>м</t>
        </is>
      </c>
      <c r="F156" s="168" t="n">
        <v>1.625</v>
      </c>
      <c r="G156" s="173" t="n">
        <v>7.95</v>
      </c>
      <c r="H156" s="173">
        <f>ROUND(F156*G156,2)</f>
        <v/>
      </c>
    </row>
    <row r="157" ht="15.6" customFormat="1" customHeight="1" s="149">
      <c r="A157" s="168" t="n">
        <v>142</v>
      </c>
      <c r="B157" s="168" t="n"/>
      <c r="C157" s="24" t="inlineStr">
        <is>
          <t>111-0109</t>
        </is>
      </c>
      <c r="D157" s="169" t="inlineStr">
        <is>
          <t>Бирки маркировочные пластмассовые</t>
        </is>
      </c>
      <c r="E157" s="168" t="inlineStr">
        <is>
          <t>100 шт.</t>
        </is>
      </c>
      <c r="F157" s="168" t="n">
        <v>0.42</v>
      </c>
      <c r="G157" s="173" t="n">
        <v>30.74</v>
      </c>
      <c r="H157" s="173">
        <f>ROUND(F157*G157,2)</f>
        <v/>
      </c>
    </row>
    <row r="158" ht="15.6" customFormat="1" customHeight="1" s="149">
      <c r="A158" s="168" t="n">
        <v>143</v>
      </c>
      <c r="B158" s="168" t="n"/>
      <c r="C158" s="24" t="inlineStr">
        <is>
          <t>509-0167</t>
        </is>
      </c>
      <c r="D158" s="169" t="inlineStr">
        <is>
          <t>Сжимы соединительные</t>
        </is>
      </c>
      <c r="E158" s="168" t="inlineStr">
        <is>
          <t>100 шт.</t>
        </is>
      </c>
      <c r="F158" s="168" t="n">
        <v>0.09180000000000001</v>
      </c>
      <c r="G158" s="173" t="n">
        <v>100</v>
      </c>
      <c r="H158" s="173">
        <f>ROUND(F158*G158,2)</f>
        <v/>
      </c>
    </row>
    <row r="159" ht="15.6" customFormat="1" customHeight="1" s="149">
      <c r="A159" s="168" t="n">
        <v>144</v>
      </c>
      <c r="B159" s="168" t="n"/>
      <c r="C159" s="24" t="inlineStr">
        <is>
          <t>101-1977</t>
        </is>
      </c>
      <c r="D159" s="169" t="inlineStr">
        <is>
          <t>Болты с гайками и шайбами строительные</t>
        </is>
      </c>
      <c r="E159" s="168" t="inlineStr">
        <is>
          <t>кг</t>
        </is>
      </c>
      <c r="F159" s="168" t="n">
        <v>0.9399999999999999</v>
      </c>
      <c r="G159" s="173" t="n">
        <v>9.039999999999999</v>
      </c>
      <c r="H159" s="173">
        <f>ROUND(F159*G159,2)</f>
        <v/>
      </c>
    </row>
    <row r="160" ht="15.6" customFormat="1" customHeight="1" s="149">
      <c r="A160" s="168" t="n">
        <v>145</v>
      </c>
      <c r="B160" s="168" t="n"/>
      <c r="C160" s="24" t="inlineStr">
        <is>
          <t>101-1522</t>
        </is>
      </c>
      <c r="D160" s="169" t="inlineStr">
        <is>
          <t>Электроды диаметром 5 мм Э42А</t>
        </is>
      </c>
      <c r="E160" s="168" t="inlineStr">
        <is>
          <t>т</t>
        </is>
      </c>
      <c r="F160" s="168" t="n">
        <v>0.0007</v>
      </c>
      <c r="G160" s="173" t="n">
        <v>10362</v>
      </c>
      <c r="H160" s="173">
        <f>ROUND(F160*G160,2)</f>
        <v/>
      </c>
    </row>
    <row r="161" ht="31.35" customFormat="1" customHeight="1" s="149">
      <c r="A161" s="168" t="n">
        <v>146</v>
      </c>
      <c r="B161" s="168" t="n"/>
      <c r="C161" s="24" t="inlineStr">
        <is>
          <t>402-0004</t>
        </is>
      </c>
      <c r="D161" s="169" t="inlineStr">
        <is>
          <t>Раствор готовый кладочный цементный марки 100</t>
        </is>
      </c>
      <c r="E161" s="168" t="inlineStr">
        <is>
          <t>м3</t>
        </is>
      </c>
      <c r="F161" s="168" t="n">
        <v>0.0124</v>
      </c>
      <c r="G161" s="173" t="n">
        <v>519.8</v>
      </c>
      <c r="H161" s="173">
        <f>ROUND(F161*G161,2)</f>
        <v/>
      </c>
    </row>
    <row r="162" ht="31.35" customFormat="1" customHeight="1" s="149">
      <c r="A162" s="168" t="n">
        <v>147</v>
      </c>
      <c r="B162" s="168" t="n"/>
      <c r="C162" s="24" t="inlineStr">
        <is>
          <t>102-0138</t>
        </is>
      </c>
      <c r="D162" s="169" t="inlineStr">
        <is>
          <t>Доски необрезные хвойных пород длиной 2-3,75 м, все ширины, толщиной 32-40 мм, IV сорта</t>
        </is>
      </c>
      <c r="E162" s="168" t="inlineStr">
        <is>
          <t>м3</t>
        </is>
      </c>
      <c r="F162" s="168" t="n">
        <v>0.008800000000000001</v>
      </c>
      <c r="G162" s="173" t="n">
        <v>602</v>
      </c>
      <c r="H162" s="173">
        <f>ROUND(F162*G162,2)</f>
        <v/>
      </c>
    </row>
    <row r="163" ht="31.35" customFormat="1" customHeight="1" s="149">
      <c r="A163" s="168" t="n">
        <v>148</v>
      </c>
      <c r="B163" s="168" t="n"/>
      <c r="C163" s="24" t="inlineStr">
        <is>
          <t>101-0797</t>
        </is>
      </c>
      <c r="D163" s="169" t="inlineStr">
        <is>
          <t>Проволока горячекатаная в мотках, диаметром 6,3-6,5 мм</t>
        </is>
      </c>
      <c r="E163" s="168" t="inlineStr">
        <is>
          <t>т</t>
        </is>
      </c>
      <c r="F163" s="168" t="n">
        <v>0.0011</v>
      </c>
      <c r="G163" s="173" t="n">
        <v>4455.2</v>
      </c>
      <c r="H163" s="173">
        <f>ROUND(F163*G163,2)</f>
        <v/>
      </c>
    </row>
    <row r="164" ht="15.6" customFormat="1" customHeight="1" s="149">
      <c r="A164" s="168" t="n">
        <v>149</v>
      </c>
      <c r="B164" s="168" t="n"/>
      <c r="C164" s="24" t="inlineStr">
        <is>
          <t>509-1206</t>
        </is>
      </c>
      <c r="D164" s="169" t="inlineStr">
        <is>
          <t>Парафины нефтяные твердые марки Т-1</t>
        </is>
      </c>
      <c r="E164" s="168" t="inlineStr">
        <is>
          <t>т</t>
        </is>
      </c>
      <c r="F164" s="168" t="n">
        <v>0.0005999999999999999</v>
      </c>
      <c r="G164" s="173" t="n">
        <v>8105.71</v>
      </c>
      <c r="H164" s="173">
        <f>ROUND(F164*G164,2)</f>
        <v/>
      </c>
    </row>
    <row r="165" ht="15.6" customFormat="1" customHeight="1" s="149">
      <c r="A165" s="168" t="n">
        <v>150</v>
      </c>
      <c r="B165" s="168" t="n"/>
      <c r="C165" s="24" t="inlineStr">
        <is>
          <t>101-1757</t>
        </is>
      </c>
      <c r="D165" s="169" t="inlineStr">
        <is>
          <t>Ветошь</t>
        </is>
      </c>
      <c r="E165" s="168" t="inlineStr">
        <is>
          <t>кг</t>
        </is>
      </c>
      <c r="F165" s="168" t="n">
        <v>2.5246</v>
      </c>
      <c r="G165" s="173" t="n">
        <v>1.82</v>
      </c>
      <c r="H165" s="173">
        <f>ROUND(F165*G165,2)</f>
        <v/>
      </c>
    </row>
    <row r="166" ht="15.6" customFormat="1" customHeight="1" s="149">
      <c r="A166" s="168" t="n">
        <v>151</v>
      </c>
      <c r="B166" s="168" t="n"/>
      <c r="C166" s="24" t="inlineStr">
        <is>
          <t>101-1290</t>
        </is>
      </c>
      <c r="D166" s="169" t="inlineStr">
        <is>
          <t>Толуол каменноугольный и сланцевый марки А</t>
        </is>
      </c>
      <c r="E166" s="168" t="inlineStr">
        <is>
          <t>т</t>
        </is>
      </c>
      <c r="F166" s="168" t="n">
        <v>0.0011</v>
      </c>
      <c r="G166" s="173" t="n">
        <v>3922</v>
      </c>
      <c r="H166" s="173">
        <f>ROUND(F166*G166,2)</f>
        <v/>
      </c>
    </row>
    <row r="167" ht="15.6" customFormat="1" customHeight="1" s="149">
      <c r="A167" s="168" t="n">
        <v>152</v>
      </c>
      <c r="B167" s="168" t="n"/>
      <c r="C167" s="24" t="inlineStr">
        <is>
          <t>509-0090</t>
        </is>
      </c>
      <c r="D167" s="169" t="inlineStr">
        <is>
          <t>Перемычки гибкие, тип ПГС-50</t>
        </is>
      </c>
      <c r="E167" s="168" t="inlineStr">
        <is>
          <t>шт.</t>
        </is>
      </c>
      <c r="F167" s="168" t="n">
        <v>1</v>
      </c>
      <c r="G167" s="173" t="n">
        <v>3.9</v>
      </c>
      <c r="H167" s="173">
        <f>ROUND(F167*G167,2)</f>
        <v/>
      </c>
    </row>
    <row r="168" ht="31.35" customFormat="1" customHeight="1" s="149">
      <c r="A168" s="168" t="n">
        <v>153</v>
      </c>
      <c r="B168" s="168" t="n"/>
      <c r="C168" s="24" t="inlineStr">
        <is>
          <t>101-0173</t>
        </is>
      </c>
      <c r="D168" s="169" t="inlineStr">
        <is>
          <t>Гвозди проволочные оцинкованные для асбестоцементной кровли 4,5х120 мм</t>
        </is>
      </c>
      <c r="E168" s="168" t="inlineStr">
        <is>
          <t>т</t>
        </is>
      </c>
      <c r="F168" s="168" t="n">
        <v>0.0003</v>
      </c>
      <c r="G168" s="173" t="n">
        <v>11978</v>
      </c>
      <c r="H168" s="173">
        <f>ROUND(F168*G168,2)</f>
        <v/>
      </c>
    </row>
    <row r="169" ht="15.6" customFormat="1" customHeight="1" s="149">
      <c r="A169" s="168" t="n">
        <v>154</v>
      </c>
      <c r="B169" s="168" t="n"/>
      <c r="C169" s="24" t="inlineStr">
        <is>
          <t>507-0701</t>
        </is>
      </c>
      <c r="D169" s="169" t="inlineStr">
        <is>
          <t>Трубка полихлорвиниловая</t>
        </is>
      </c>
      <c r="E169" s="168" t="inlineStr">
        <is>
          <t>кг</t>
        </is>
      </c>
      <c r="F169" s="168" t="n">
        <v>0.09180000000000001</v>
      </c>
      <c r="G169" s="173" t="n">
        <v>35.7</v>
      </c>
      <c r="H169" s="173">
        <f>ROUND(F169*G169,2)</f>
        <v/>
      </c>
    </row>
    <row r="170" ht="15.6" customFormat="1" customHeight="1" s="149">
      <c r="A170" s="168" t="n">
        <v>155</v>
      </c>
      <c r="B170" s="168" t="n"/>
      <c r="C170" s="24" t="inlineStr">
        <is>
          <t>101-1665</t>
        </is>
      </c>
      <c r="D170" s="169" t="inlineStr">
        <is>
          <t>Лак электроизоляционный 318</t>
        </is>
      </c>
      <c r="E170" s="168" t="inlineStr">
        <is>
          <t>кг</t>
        </is>
      </c>
      <c r="F170" s="168" t="n">
        <v>0.07000000000000001</v>
      </c>
      <c r="G170" s="173" t="n">
        <v>35.63</v>
      </c>
      <c r="H170" s="173">
        <f>ROUND(F170*G170,2)</f>
        <v/>
      </c>
    </row>
    <row r="171" ht="15.6" customFormat="1" customHeight="1" s="149">
      <c r="A171" s="168" t="n">
        <v>156</v>
      </c>
      <c r="B171" s="168" t="n"/>
      <c r="C171" s="24" t="inlineStr">
        <is>
          <t>101-4621</t>
        </is>
      </c>
      <c r="D171" s="169" t="inlineStr">
        <is>
          <t>Шуруп самонарезающий (LN) 3,5/11 мм</t>
        </is>
      </c>
      <c r="E171" s="168" t="inlineStr">
        <is>
          <t>шт.</t>
        </is>
      </c>
      <c r="F171" s="168" t="n">
        <v>82.40000000000001</v>
      </c>
      <c r="G171" s="173" t="n">
        <v>0.02</v>
      </c>
      <c r="H171" s="173">
        <f>ROUND(F171*G171,2)</f>
        <v/>
      </c>
    </row>
    <row r="172" ht="46.9" customFormat="1" customHeight="1" s="149">
      <c r="A172" s="168" t="n">
        <v>157</v>
      </c>
      <c r="B172" s="168" t="n"/>
      <c r="C172" s="24" t="inlineStr">
        <is>
          <t>101-2499</t>
        </is>
      </c>
      <c r="D172" s="169" t="inlineStr">
        <is>
          <t>Лента изоляционная прорезиненная односторонняя ширина 20 мм, толщина 0,25-0,35 мм</t>
        </is>
      </c>
      <c r="E172" s="168" t="inlineStr">
        <is>
          <t>кг</t>
        </is>
      </c>
      <c r="F172" s="168" t="n">
        <v>0.04</v>
      </c>
      <c r="G172" s="173" t="n">
        <v>30.4</v>
      </c>
      <c r="H172" s="173">
        <f>ROUND(F172*G172,2)</f>
        <v/>
      </c>
    </row>
    <row r="173" ht="15.6" customFormat="1" customHeight="1" s="149">
      <c r="A173" s="168" t="n">
        <v>158</v>
      </c>
      <c r="B173" s="168" t="n"/>
      <c r="C173" s="24" t="inlineStr">
        <is>
          <t>507-0700</t>
        </is>
      </c>
      <c r="D173" s="169" t="inlineStr">
        <is>
          <t>Трубка поливинилхлоридная ХВТ</t>
        </is>
      </c>
      <c r="E173" s="168" t="inlineStr">
        <is>
          <t>кг</t>
        </is>
      </c>
      <c r="F173" s="168" t="n">
        <v>0.016</v>
      </c>
      <c r="G173" s="173" t="n">
        <v>41.7</v>
      </c>
      <c r="H173" s="173">
        <f>ROUND(F173*G173,2)</f>
        <v/>
      </c>
    </row>
    <row r="174" ht="15.6" customFormat="1" customHeight="1" s="149">
      <c r="A174" s="168" t="n">
        <v>159</v>
      </c>
      <c r="B174" s="168" t="n"/>
      <c r="C174" s="24" t="inlineStr">
        <is>
          <t>405-0219</t>
        </is>
      </c>
      <c r="D174" s="169" t="inlineStr">
        <is>
          <t>Гипсовые вяжущие, марка Г3</t>
        </is>
      </c>
      <c r="E174" s="168" t="inlineStr">
        <is>
          <t>т</t>
        </is>
      </c>
      <c r="F174" s="168" t="n">
        <v>0.0003</v>
      </c>
      <c r="G174" s="173" t="n">
        <v>729.98</v>
      </c>
      <c r="H174" s="173">
        <f>ROUND(F174*G174,2)</f>
        <v/>
      </c>
    </row>
    <row r="175" ht="15.6" customFormat="1" customHeight="1" s="149">
      <c r="A175" s="168" t="n">
        <v>160</v>
      </c>
      <c r="B175" s="168" t="n"/>
      <c r="C175" s="24" t="inlineStr">
        <is>
          <t>411-0041</t>
        </is>
      </c>
      <c r="D175" s="169" t="inlineStr">
        <is>
          <t>Электроэнергия</t>
        </is>
      </c>
      <c r="E175" s="168" t="inlineStr">
        <is>
          <t>кВт-ч</t>
        </is>
      </c>
      <c r="F175" s="168" t="n">
        <v>0.42</v>
      </c>
      <c r="G175" s="173" t="n">
        <v>0.4</v>
      </c>
      <c r="H175" s="173">
        <f>ROUND(F175*G175,2)</f>
        <v/>
      </c>
    </row>
    <row r="176" ht="46.9" customFormat="1" customHeight="1" s="149">
      <c r="A176" s="168" t="n">
        <v>161</v>
      </c>
      <c r="B176" s="168" t="n"/>
      <c r="C176" s="24" t="inlineStr">
        <is>
          <t>КП№60 ЗАО "Томсккабель" п.137</t>
        </is>
      </c>
      <c r="D176" s="169" t="inlineStr">
        <is>
          <t>Кабель силовой ВБШвнг(А)-FRLS-0,66 сеч.3х4мм2</t>
        </is>
      </c>
      <c r="E176" s="168" t="inlineStr">
        <is>
          <t>м</t>
        </is>
      </c>
      <c r="F176" s="168" t="n">
        <v>280.5</v>
      </c>
      <c r="G176" s="173" t="n"/>
      <c r="H176" s="173">
        <f>ROUND(F176*G176,2)</f>
        <v/>
      </c>
    </row>
    <row r="177" ht="46.9" customFormat="1" customHeight="1" s="149">
      <c r="A177" s="168" t="n">
        <v>162</v>
      </c>
      <c r="B177" s="168" t="n"/>
      <c r="C177" s="24" t="inlineStr">
        <is>
          <t>КП№60 ЗАО "Томсккабель" п.135</t>
        </is>
      </c>
      <c r="D177" s="169" t="inlineStr">
        <is>
          <t>Кабель силовой ВВГнг(А)-FRLS-0,66 сеч.3х1,5мм2</t>
        </is>
      </c>
      <c r="E177" s="168" t="inlineStr">
        <is>
          <t>м</t>
        </is>
      </c>
      <c r="F177" s="168" t="n">
        <v>30.6</v>
      </c>
      <c r="G177" s="173" t="n"/>
      <c r="H177" s="173">
        <f>ROUND(F177*G177,2)</f>
        <v/>
      </c>
    </row>
    <row r="178" ht="46.9" customFormat="1" customHeight="1" s="149">
      <c r="A178" s="168" t="n">
        <v>163</v>
      </c>
      <c r="B178" s="168" t="n"/>
      <c r="C178" s="24" t="inlineStr">
        <is>
          <t>КП№60 ЗАО "Томсккабель" п.126</t>
        </is>
      </c>
      <c r="D178" s="169" t="inlineStr">
        <is>
          <t>Кабель силовой ВБбШвнг(А)-LS-0,66 сеч.5х10мм2</t>
        </is>
      </c>
      <c r="E178" s="168" t="inlineStr">
        <is>
          <t>м</t>
        </is>
      </c>
      <c r="F178" s="168" t="n">
        <v>586.5</v>
      </c>
      <c r="G178" s="173" t="n"/>
      <c r="H178" s="173">
        <f>ROUND(F178*G178,2)</f>
        <v/>
      </c>
    </row>
    <row r="179" ht="46.9" customFormat="1" customHeight="1" s="149">
      <c r="A179" s="168" t="n">
        <v>164</v>
      </c>
      <c r="B179" s="168" t="n"/>
      <c r="C179" s="24" t="inlineStr">
        <is>
          <t>КП№58  п.1 ООО "ФБМ-партнер"</t>
        </is>
      </c>
      <c r="D179" s="169" t="inlineStr">
        <is>
          <t>Винт 4х35 с дюбелем С6</t>
        </is>
      </c>
      <c r="E179" s="168" t="inlineStr">
        <is>
          <t>шт.</t>
        </is>
      </c>
      <c r="F179" s="168" t="n">
        <v>500</v>
      </c>
      <c r="G179" s="173" t="n"/>
      <c r="H179" s="173">
        <f>ROUND(F179*G179,2)</f>
        <v/>
      </c>
    </row>
    <row r="180" ht="46.9" customFormat="1" customHeight="1" s="149">
      <c r="A180" s="168" t="n">
        <v>165</v>
      </c>
      <c r="B180" s="168" t="n"/>
      <c r="C180" s="24" t="inlineStr">
        <is>
          <t>КП№57 ООО "Электроснаб" п.18</t>
        </is>
      </c>
      <c r="D180" s="169" t="inlineStr">
        <is>
          <t>Коробки распределительные          SDN 1</t>
        </is>
      </c>
      <c r="E180" s="168" t="inlineStr">
        <is>
          <t>шт.</t>
        </is>
      </c>
      <c r="F180" s="168" t="n">
        <v>7</v>
      </c>
      <c r="G180" s="173" t="n"/>
      <c r="H180" s="173">
        <f>ROUND(F180*G180,2)</f>
        <v/>
      </c>
    </row>
    <row r="181" ht="62.45" customFormat="1" customHeight="1" s="149">
      <c r="A181" s="168" t="n">
        <v>166</v>
      </c>
      <c r="B181" s="168" t="n"/>
      <c r="C181" s="24" t="inlineStr">
        <is>
          <t>КП№57  п.9 ООО "ЭЛЕКТРОСНАБ"</t>
        </is>
      </c>
      <c r="D181" s="169" t="inlineStr">
        <is>
          <t>Короб серии ТА-EN 40х40мм L=2м,материал ПВХ</t>
        </is>
      </c>
      <c r="E181" s="168" t="inlineStr">
        <is>
          <t>шт.</t>
        </is>
      </c>
      <c r="F181" s="168" t="n">
        <v>15</v>
      </c>
      <c r="G181" s="173" t="n"/>
      <c r="H181" s="173">
        <f>ROUND(F181*G181,2)</f>
        <v/>
      </c>
    </row>
    <row r="182" ht="62.45" customFormat="1" customHeight="1" s="149">
      <c r="A182" s="168" t="n">
        <v>167</v>
      </c>
      <c r="B182" s="168" t="n"/>
      <c r="C182" s="24" t="inlineStr">
        <is>
          <t>КП№57  п.8 ООО "ЭЛЕКТРОСНАБ"</t>
        </is>
      </c>
      <c r="D182" s="169" t="inlineStr">
        <is>
          <t>Короб серии ТА-EN 25х30мм L=2м,материал ПВХ</t>
        </is>
      </c>
      <c r="E182" s="168" t="inlineStr">
        <is>
          <t>шт.</t>
        </is>
      </c>
      <c r="F182" s="168" t="n">
        <v>88</v>
      </c>
      <c r="G182" s="173" t="n"/>
      <c r="H182" s="173">
        <f>ROUND(F182*G182,2)</f>
        <v/>
      </c>
    </row>
    <row r="183" ht="62.45" customFormat="1" customHeight="1" s="149">
      <c r="A183" s="168" t="n">
        <v>168</v>
      </c>
      <c r="B183" s="168" t="n"/>
      <c r="C183" s="24" t="inlineStr">
        <is>
          <t>КП№57  п.5 ООО "ЭЛЕКТРОСНАБ"</t>
        </is>
      </c>
      <c r="D183" s="169" t="inlineStr">
        <is>
          <t>Колодки клемные</t>
        </is>
      </c>
      <c r="E183" s="168" t="inlineStr">
        <is>
          <t>шт.</t>
        </is>
      </c>
      <c r="F183" s="168" t="n">
        <v>7</v>
      </c>
      <c r="G183" s="173" t="n"/>
      <c r="H183" s="173">
        <f>ROUND(F183*G183,2)</f>
        <v/>
      </c>
    </row>
    <row r="184" ht="62.45" customFormat="1" customHeight="1" s="149">
      <c r="A184" s="168" t="n">
        <v>169</v>
      </c>
      <c r="B184" s="168" t="n"/>
      <c r="C184" s="24" t="inlineStr">
        <is>
          <t>КП№57  п.3 ООО "ЭЛЕКТРОСНАБ"</t>
        </is>
      </c>
      <c r="D184" s="169" t="inlineStr">
        <is>
          <t>Выключатель одноклавишный для открытой установки Viko palmiye 10А,IP 54</t>
        </is>
      </c>
      <c r="E184" s="168" t="inlineStr">
        <is>
          <t>шт.</t>
        </is>
      </c>
      <c r="F184" s="168" t="n">
        <v>4</v>
      </c>
      <c r="G184" s="173" t="n"/>
      <c r="H184" s="173">
        <f>ROUND(F184*G184,2)</f>
        <v/>
      </c>
    </row>
    <row r="185" ht="62.45" customFormat="1" customHeight="1" s="149">
      <c r="A185" s="168" t="n">
        <v>170</v>
      </c>
      <c r="B185" s="168" t="n"/>
      <c r="C185" s="24" t="inlineStr">
        <is>
          <t>КП№57  п.23 ООО "ЭЛЕКТРОСНАБ"</t>
        </is>
      </c>
      <c r="D185" s="169" t="inlineStr">
        <is>
          <t>Переключатель одноклавишный проходной для открытой установки Viko palmiye</t>
        </is>
      </c>
      <c r="E185" s="168" t="inlineStr">
        <is>
          <t>шт.</t>
        </is>
      </c>
      <c r="F185" s="168" t="n">
        <v>2</v>
      </c>
      <c r="G185" s="173" t="n"/>
      <c r="H185" s="173">
        <f>ROUND(F185*G185,2)</f>
        <v/>
      </c>
    </row>
    <row r="186" ht="46.9" customFormat="1" customHeight="1" s="149">
      <c r="A186" s="168" t="n">
        <v>171</v>
      </c>
      <c r="B186" s="168" t="n"/>
      <c r="C186" s="24" t="inlineStr">
        <is>
          <t>КП№57  ООО "Электроснаб" п.42</t>
        </is>
      </c>
      <c r="D186" s="169" t="inlineStr">
        <is>
          <t>Влагозащищенный светодиодный светильник /Sveteco/</t>
        </is>
      </c>
      <c r="E186" s="168" t="inlineStr">
        <is>
          <t>шт.</t>
        </is>
      </c>
      <c r="F186" s="168" t="n">
        <v>9</v>
      </c>
      <c r="G186" s="173" t="n"/>
      <c r="H186" s="173">
        <f>ROUND(F186*G186,2)</f>
        <v/>
      </c>
    </row>
    <row r="187" ht="46.9" customFormat="1" customHeight="1" s="149">
      <c r="A187" s="168" t="n">
        <v>172</v>
      </c>
      <c r="B187" s="168" t="n"/>
      <c r="C187" s="24" t="inlineStr">
        <is>
          <t>КП№55 ООО "Росэнергосервис" п.31</t>
        </is>
      </c>
      <c r="D187" s="169" t="inlineStr">
        <is>
          <t>Ящик автоматического включения резерва /ЯАВР 3-20-2-21 У3/</t>
        </is>
      </c>
      <c r="E187" s="168" t="inlineStr">
        <is>
          <t>шт.</t>
        </is>
      </c>
      <c r="F187" s="168" t="n">
        <v>1</v>
      </c>
      <c r="G187" s="173" t="n"/>
      <c r="H187" s="173">
        <f>ROUND(F187*G187,2)</f>
        <v/>
      </c>
    </row>
    <row r="188" ht="46.9" customFormat="1" customHeight="1" s="149">
      <c r="A188" s="168" t="n">
        <v>173</v>
      </c>
      <c r="B188" s="168" t="n"/>
      <c r="C188" s="24" t="inlineStr">
        <is>
          <t>КП№2 ТД "ЭНЕРГОСТРОЙ М.Н." п.14</t>
        </is>
      </c>
      <c r="D188" s="169" t="inlineStr">
        <is>
          <t>Литурин 1с (расход  0,2 л/м2)</t>
        </is>
      </c>
      <c r="E188" s="168" t="inlineStr">
        <is>
          <t>л</t>
        </is>
      </c>
      <c r="F188" s="168" t="n">
        <v>5.22</v>
      </c>
      <c r="G188" s="173" t="n"/>
      <c r="H188" s="173">
        <f>ROUND(F188*G188,2)</f>
        <v/>
      </c>
    </row>
    <row r="189" ht="46.9" customFormat="1" customHeight="1" s="149">
      <c r="A189" s="168" t="n">
        <v>174</v>
      </c>
      <c r="B189" s="168" t="n"/>
      <c r="C189" s="24" t="inlineStr">
        <is>
          <t>КП№2 ТД "ЭНЕРГОСТРОЙ М.Н." п.14</t>
        </is>
      </c>
      <c r="D189" s="169" t="inlineStr">
        <is>
          <t>Литурин 1с (расход  0,4 л/м2)</t>
        </is>
      </c>
      <c r="E189" s="168" t="inlineStr">
        <is>
          <t>л</t>
        </is>
      </c>
      <c r="F189" s="168" t="n">
        <v>10.44</v>
      </c>
      <c r="G189" s="173" t="n"/>
      <c r="H189" s="173">
        <f>ROUND(F189*G189,2)</f>
        <v/>
      </c>
    </row>
    <row r="190" ht="62.45" customFormat="1" customHeight="1" s="149">
      <c r="A190" s="168" t="n">
        <v>175</v>
      </c>
      <c r="B190" s="168" t="n"/>
      <c r="C190" s="24" t="inlineStr">
        <is>
          <t>КП №3 ООО Комплекс СтройМонтаж п.41</t>
        </is>
      </c>
      <c r="D190" s="169" t="inlineStr">
        <is>
          <t>Решетка жалюзийная АРН 400х400</t>
        </is>
      </c>
      <c r="E190" s="168" t="inlineStr">
        <is>
          <t>шт</t>
        </is>
      </c>
      <c r="F190" s="168" t="n">
        <v>6</v>
      </c>
      <c r="G190" s="173" t="n"/>
      <c r="H190" s="173">
        <f>ROUND(F190*G190,2)</f>
        <v/>
      </c>
    </row>
    <row r="191" ht="15.6" customFormat="1" customHeight="1" s="149">
      <c r="A191" s="168" t="n">
        <v>176</v>
      </c>
      <c r="B191" s="168" t="n"/>
      <c r="C191" s="24" t="inlineStr">
        <is>
          <t>999-0005</t>
        </is>
      </c>
      <c r="D191" s="169" t="inlineStr">
        <is>
          <t>Масса</t>
        </is>
      </c>
      <c r="E191" s="168" t="inlineStr">
        <is>
          <t>т</t>
        </is>
      </c>
      <c r="F191" s="168" t="n">
        <v>0.0105</v>
      </c>
      <c r="G191" s="173" t="n"/>
      <c r="H191" s="173">
        <f>ROUND(F191*G191,2)</f>
        <v/>
      </c>
    </row>
    <row r="192" ht="15.6" customFormat="1" customHeight="1" s="149"/>
    <row r="193" ht="15.6" customFormat="1" customHeight="1" s="149"/>
    <row r="194" ht="15.6" customFormat="1" customHeight="1" s="149"/>
    <row r="195" ht="15.6" customFormat="1" customHeight="1" s="149"/>
    <row r="196" ht="15.6" customFormat="1" customHeight="1" s="149">
      <c r="B196" s="149" t="inlineStr">
        <is>
          <t>Составил ______________________        М.С. Колотиевская</t>
        </is>
      </c>
      <c r="C196" s="149" t="n"/>
    </row>
    <row r="197" ht="15.6" customFormat="1" customHeight="1" s="149">
      <c r="B197" s="98" t="inlineStr">
        <is>
          <t xml:space="preserve">                         (подпись, инициалы, фамилия)</t>
        </is>
      </c>
      <c r="C197" s="149" t="n"/>
    </row>
    <row r="198" ht="15.6" customFormat="1" customHeight="1" s="149">
      <c r="B198" s="149" t="n"/>
      <c r="C198" s="149" t="n"/>
    </row>
    <row r="199" ht="15.6" customFormat="1" customHeight="1" s="149">
      <c r="B199" s="149" t="inlineStr">
        <is>
          <t>Проверил ______________________          А.В. Костянецкая</t>
        </is>
      </c>
      <c r="C199" s="149" t="n"/>
    </row>
    <row r="200" ht="15.6" customFormat="1" customHeight="1" s="149">
      <c r="B200" s="98" t="inlineStr">
        <is>
          <t xml:space="preserve">                        (подпись, инициалы, фамилия)</t>
        </is>
      </c>
      <c r="C200" s="149" t="n"/>
    </row>
    <row r="201" ht="15.6" customFormat="1" customHeight="1" s="149"/>
  </sheetData>
  <mergeCells count="15">
    <mergeCell ref="C9:C10"/>
    <mergeCell ref="A34:E34"/>
    <mergeCell ref="A12:E12"/>
    <mergeCell ref="A3:H3"/>
    <mergeCell ref="B9:B10"/>
    <mergeCell ref="D9:D10"/>
    <mergeCell ref="E9:E10"/>
    <mergeCell ref="A7:H7"/>
    <mergeCell ref="A9:A10"/>
    <mergeCell ref="F9:F10"/>
    <mergeCell ref="A2:H2"/>
    <mergeCell ref="A32:E32"/>
    <mergeCell ref="C4:H4"/>
    <mergeCell ref="A66:E66"/>
    <mergeCell ref="G9:H9"/>
  </mergeCells>
  <conditionalFormatting sqref="F11:F191">
    <cfRule type="expression" priority="1" dxfId="0" stopIfTrue="1">
      <formula>ROUND(F11*10000,0)/10000=F11</formula>
    </cfRule>
  </conditionalFormatting>
  <pageMargins left="0.7" right="0.7" top="0.75" bottom="0.75" header="0.3" footer="0.3"/>
  <pageSetup orientation="portrait" paperSize="9" scale="5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7"/>
  <sheetViews>
    <sheetView view="pageBreakPreview" topLeftCell="A37" zoomScale="145" zoomScaleNormal="100" zoomScaleSheetLayoutView="145" workbookViewId="0">
      <selection activeCell="B46" sqref="B46"/>
    </sheetView>
  </sheetViews>
  <sheetFormatPr baseColWidth="8" defaultColWidth="9.140625" defaultRowHeight="15"/>
  <cols>
    <col width="4.140625" customWidth="1" style="147" min="1" max="1"/>
    <col width="36.42578125" customWidth="1" style="147" min="2" max="2"/>
    <col width="18.85546875" customWidth="1" style="147" min="3" max="3"/>
    <col width="18.42578125" customWidth="1" style="147" min="4" max="4"/>
    <col width="20.85546875" customWidth="1" style="147" min="5" max="5"/>
    <col width="9.140625" customWidth="1" style="147" min="6" max="10"/>
    <col width="13.42578125" customWidth="1" style="147" min="11" max="11"/>
    <col width="9.140625" customWidth="1" style="147" min="12" max="12"/>
  </cols>
  <sheetData>
    <row r="1" ht="15.6" customHeight="1" s="147">
      <c r="A1" s="73" t="n"/>
      <c r="B1" s="149" t="n"/>
      <c r="C1" s="149" t="n"/>
      <c r="D1" s="149" t="n"/>
      <c r="E1" s="149" t="n"/>
    </row>
    <row r="2" ht="15.6" customHeight="1" s="147">
      <c r="B2" s="149" t="n"/>
      <c r="C2" s="149" t="n"/>
      <c r="D2" s="149" t="n"/>
      <c r="E2" s="178" t="inlineStr">
        <is>
          <t>Приложение № 4</t>
        </is>
      </c>
    </row>
    <row r="3" ht="15.6" customHeight="1" s="147">
      <c r="B3" s="149" t="n"/>
      <c r="C3" s="149" t="n"/>
      <c r="D3" s="149" t="n"/>
      <c r="E3" s="149" t="n"/>
    </row>
    <row r="4" ht="15.6" customHeight="1" s="147">
      <c r="B4" s="149" t="n"/>
      <c r="C4" s="149" t="n"/>
      <c r="D4" s="149" t="n"/>
      <c r="E4" s="149" t="n"/>
    </row>
    <row r="5" ht="15.6" customHeight="1" s="147">
      <c r="B5" s="155" t="inlineStr">
        <is>
          <t>Ресурсная модель</t>
        </is>
      </c>
    </row>
    <row r="6" ht="15.6" customHeight="1" s="147">
      <c r="B6" s="156" t="n"/>
      <c r="C6" s="149" t="n"/>
      <c r="D6" s="149" t="n"/>
      <c r="E6" s="149" t="n"/>
    </row>
    <row r="7" ht="15.6" customHeight="1" s="147">
      <c r="B7" s="157" t="inlineStr">
        <is>
          <t>Наименование разрабатываемой расценки УНЦ —  Здание ПРУ</t>
        </is>
      </c>
    </row>
    <row r="8" ht="15.6" customHeight="1" s="147">
      <c r="B8" s="157" t="inlineStr">
        <is>
          <t>Единица измерения  — м2</t>
        </is>
      </c>
    </row>
    <row r="9">
      <c r="B9" s="78" t="n"/>
      <c r="C9" s="137" t="n"/>
      <c r="D9" s="137" t="n"/>
      <c r="E9" s="137" t="n"/>
    </row>
    <row r="10" ht="62.45" customFormat="1" customHeight="1" s="149">
      <c r="B10" s="172" t="inlineStr">
        <is>
          <t>Наименование</t>
        </is>
      </c>
      <c r="C10" s="172" t="inlineStr">
        <is>
          <t>Сметная стоимость в ценах на 01.01.2023
 (руб.)</t>
        </is>
      </c>
      <c r="D10" s="172" t="inlineStr">
        <is>
          <t>Удельный вес, 
(в СМР)</t>
        </is>
      </c>
      <c r="E10" s="172" t="inlineStr">
        <is>
          <t>Удельный вес, % 
(от всего по РМ)</t>
        </is>
      </c>
    </row>
    <row r="11" ht="15" customFormat="1" customHeight="1" s="149">
      <c r="B11" s="182" t="inlineStr">
        <is>
          <t>Оплата труда рабочих</t>
        </is>
      </c>
      <c r="C11" s="82">
        <f>'Прил.5 Расчет СМР и ОБ'!J14</f>
        <v/>
      </c>
      <c r="D11" s="83">
        <f>C11/C24</f>
        <v/>
      </c>
      <c r="E11" s="83">
        <f>C11/C40</f>
        <v/>
      </c>
    </row>
    <row r="12" ht="15" customFormat="1" customHeight="1" s="149">
      <c r="B12" s="182" t="inlineStr">
        <is>
          <t>Эксплуатация машин основных</t>
        </is>
      </c>
      <c r="C12" s="82">
        <f>'Прил.5 Расчет СМР и ОБ'!J24</f>
        <v/>
      </c>
      <c r="D12" s="83">
        <f>C12/C24</f>
        <v/>
      </c>
      <c r="E12" s="83">
        <f>C12/C40</f>
        <v/>
      </c>
    </row>
    <row r="13" ht="15" customFormat="1" customHeight="1" s="149">
      <c r="B13" s="182" t="inlineStr">
        <is>
          <t>Эксплуатация машин прочих</t>
        </is>
      </c>
      <c r="C13" s="82">
        <f>'Прил.5 Расчет СМР и ОБ'!J51</f>
        <v/>
      </c>
      <c r="D13" s="83">
        <f>C13/C24</f>
        <v/>
      </c>
      <c r="E13" s="83">
        <f>C13/C40</f>
        <v/>
      </c>
    </row>
    <row r="14" ht="15" customFormat="1" customHeight="1" s="149">
      <c r="B14" s="182" t="inlineStr">
        <is>
          <t>ЭКСПЛУАТАЦИЯ МАШИН, ВСЕГО:</t>
        </is>
      </c>
      <c r="C14" s="82">
        <f>C13+C12</f>
        <v/>
      </c>
      <c r="D14" s="83">
        <f>C14/C24</f>
        <v/>
      </c>
      <c r="E14" s="83">
        <f>C14/C40</f>
        <v/>
      </c>
    </row>
    <row r="15" ht="15" customFormat="1" customHeight="1" s="149">
      <c r="B15" s="182" t="inlineStr">
        <is>
          <t>в том числе зарплата машинистов</t>
        </is>
      </c>
      <c r="C15" s="82">
        <f>'Прил.5 Расчет СМР и ОБ'!J16</f>
        <v/>
      </c>
      <c r="D15" s="83">
        <f>C15/C24</f>
        <v/>
      </c>
      <c r="E15" s="83">
        <f>C15/C40</f>
        <v/>
      </c>
    </row>
    <row r="16" ht="15" customFormat="1" customHeight="1" s="149">
      <c r="B16" s="182" t="inlineStr">
        <is>
          <t>Материалы основные</t>
        </is>
      </c>
      <c r="C16" s="82">
        <f>'Прил.5 Расчет СМР и ОБ'!J78</f>
        <v/>
      </c>
      <c r="D16" s="83">
        <f>C16/C24</f>
        <v/>
      </c>
      <c r="E16" s="83">
        <f>C16/C40</f>
        <v/>
      </c>
    </row>
    <row r="17" ht="15" customFormat="1" customHeight="1" s="149">
      <c r="B17" s="182" t="inlineStr">
        <is>
          <t>Материалы прочие</t>
        </is>
      </c>
      <c r="C17" s="82">
        <f>'Прил.5 Расчет СМР и ОБ'!J188</f>
        <v/>
      </c>
      <c r="D17" s="83">
        <f>C17/C24</f>
        <v/>
      </c>
      <c r="E17" s="83">
        <f>C17/C40</f>
        <v/>
      </c>
    </row>
    <row r="18" ht="15" customFormat="1" customHeight="1" s="149">
      <c r="B18" s="182" t="inlineStr">
        <is>
          <t>МАТЕРИАЛЫ, ВСЕГО:</t>
        </is>
      </c>
      <c r="C18" s="82">
        <f>C17+C16</f>
        <v/>
      </c>
      <c r="D18" s="83">
        <f>C18/C24</f>
        <v/>
      </c>
      <c r="E18" s="83">
        <f>C18/C40</f>
        <v/>
      </c>
    </row>
    <row r="19" ht="15" customFormat="1" customHeight="1" s="149">
      <c r="B19" s="182" t="inlineStr">
        <is>
          <t>ИТОГО</t>
        </is>
      </c>
      <c r="C19" s="82">
        <f>C18+C14+C11</f>
        <v/>
      </c>
      <c r="D19" s="83">
        <f>C19/C24</f>
        <v/>
      </c>
      <c r="E19" s="84">
        <f>C19/C40</f>
        <v/>
      </c>
    </row>
    <row r="20" ht="15" customFormat="1" customHeight="1" s="149">
      <c r="B20" s="182" t="inlineStr">
        <is>
          <t>Сметная прибыль, руб.</t>
        </is>
      </c>
      <c r="C20" s="82" t="n">
        <v>345329.7517135</v>
      </c>
      <c r="D20" s="83">
        <f>C20/C24</f>
        <v/>
      </c>
      <c r="E20" s="83">
        <f>C20/C40</f>
        <v/>
      </c>
    </row>
    <row r="21" ht="15" customFormat="1" customHeight="1" s="149">
      <c r="B21" s="182" t="inlineStr">
        <is>
          <t>Сметная прибыль, %</t>
        </is>
      </c>
      <c r="C21" s="85">
        <f>C20/(C11+C15)</f>
        <v/>
      </c>
      <c r="D21" s="83" t="n"/>
      <c r="E21" s="84" t="n"/>
    </row>
    <row r="22" ht="15" customFormat="1" customHeight="1" s="149">
      <c r="B22" s="182" t="inlineStr">
        <is>
          <t>Накладные расходы, руб.</t>
        </is>
      </c>
      <c r="C22" s="82" t="n">
        <v>548842.66810744</v>
      </c>
      <c r="D22" s="83">
        <f>C22/C24</f>
        <v/>
      </c>
      <c r="E22" s="83">
        <f>C22/C40</f>
        <v/>
      </c>
    </row>
    <row r="23" ht="15" customFormat="1" customHeight="1" s="149">
      <c r="B23" s="182" t="inlineStr">
        <is>
          <t>Накладные расходы, %</t>
        </is>
      </c>
      <c r="C23" s="85">
        <f>C22/(C11+C15)</f>
        <v/>
      </c>
      <c r="D23" s="83" t="n"/>
      <c r="E23" s="84" t="n"/>
    </row>
    <row r="24" ht="15" customFormat="1" customHeight="1" s="149">
      <c r="B24" s="182" t="inlineStr">
        <is>
          <t>ВСЕГО СМР с НР и СП</t>
        </is>
      </c>
      <c r="C24" s="82">
        <f>C19+C20+C22</f>
        <v/>
      </c>
      <c r="D24" s="83">
        <f>C24/C24</f>
        <v/>
      </c>
      <c r="E24" s="83">
        <f>C24/C40</f>
        <v/>
      </c>
    </row>
    <row r="25" ht="31.35" customFormat="1" customHeight="1" s="149">
      <c r="B25" s="182" t="inlineStr">
        <is>
          <t>ВСЕГО стоимость оборудования, в том числе</t>
        </is>
      </c>
      <c r="C25" s="82">
        <f>'Прил.5 Расчет СМР и ОБ'!J58</f>
        <v/>
      </c>
      <c r="D25" s="83" t="n"/>
      <c r="E25" s="83">
        <f>C25/C40</f>
        <v/>
      </c>
    </row>
    <row r="26" ht="31.35" customFormat="1" customHeight="1" s="149">
      <c r="B26" s="182" t="inlineStr">
        <is>
          <t>стоимость оборудования технологического</t>
        </is>
      </c>
      <c r="C26" s="82">
        <f>C25</f>
        <v/>
      </c>
      <c r="D26" s="83" t="n"/>
      <c r="E26" s="83">
        <f>C26/C40</f>
        <v/>
      </c>
    </row>
    <row r="27" ht="15" customFormat="1" customHeight="1" s="149">
      <c r="B27" s="182" t="inlineStr">
        <is>
          <t>ИТОГО (СМР + ОБОРУДОВАНИЕ)</t>
        </is>
      </c>
      <c r="C27" s="86">
        <f>C24+C25</f>
        <v/>
      </c>
      <c r="D27" s="83" t="n"/>
      <c r="E27" s="83">
        <f>C27/C40</f>
        <v/>
      </c>
    </row>
    <row r="28" ht="33" customFormat="1" customHeight="1" s="149">
      <c r="B28" s="182" t="inlineStr">
        <is>
          <t>ПРОЧ. ЗАТР., УЧТЕННЫЕ ПОКАЗАТЕЛЕМ,  в том числе</t>
        </is>
      </c>
      <c r="C28" s="182" t="n"/>
      <c r="D28" s="84" t="n"/>
      <c r="E28" s="84" t="n"/>
    </row>
    <row r="29" ht="31.35" customFormat="1" customHeight="1" s="149">
      <c r="B29" s="182" t="inlineStr">
        <is>
          <t>Временные здания и сооружения - 3,9%</t>
        </is>
      </c>
      <c r="C29" s="86">
        <f>ROUND(C24*0.039,2)</f>
        <v/>
      </c>
      <c r="D29" s="84" t="n"/>
      <c r="E29" s="83">
        <f>C29/C40</f>
        <v/>
      </c>
    </row>
    <row r="30" ht="62.45" customFormat="1" customHeight="1" s="149">
      <c r="B30" s="182" t="inlineStr">
        <is>
          <t>Дополнительные затраты при производстве строительно-монтажных работ в зимнее время - 2,1%</t>
        </is>
      </c>
      <c r="C30" s="86">
        <f>ROUND((C24+C29)*0.021,2)</f>
        <v/>
      </c>
      <c r="D30" s="84" t="n"/>
      <c r="E30" s="83">
        <f>C30/C40</f>
        <v/>
      </c>
    </row>
    <row r="31" ht="15.6" customFormat="1" customHeight="1" s="149">
      <c r="B31" s="182" t="inlineStr">
        <is>
          <t>Пусконаладочные работы</t>
        </is>
      </c>
      <c r="C31" s="86">
        <f>ROUND(C25*80%*7%,2)</f>
        <v/>
      </c>
      <c r="D31" s="84" t="n"/>
      <c r="E31" s="83">
        <f>C31/C40</f>
        <v/>
      </c>
    </row>
    <row r="32" ht="31.35" customFormat="1" customHeight="1" s="149">
      <c r="B32" s="182" t="inlineStr">
        <is>
          <t>Затраты по перевозке работников к месту работы и обратно</t>
        </is>
      </c>
      <c r="C32" s="86" t="n">
        <v>0</v>
      </c>
      <c r="D32" s="84" t="n"/>
      <c r="E32" s="83">
        <f>C32/C40</f>
        <v/>
      </c>
    </row>
    <row r="33" ht="46.9" customFormat="1" customHeight="1" s="149">
      <c r="B33" s="182" t="inlineStr">
        <is>
          <t>Затраты, связанные с осуществлением работ вахтовым методом</t>
        </is>
      </c>
      <c r="C33" s="86" t="n">
        <v>0</v>
      </c>
      <c r="D33" s="84" t="n"/>
      <c r="E33" s="83">
        <f>C33/C40</f>
        <v/>
      </c>
    </row>
    <row r="34" ht="62.45" customFormat="1" customHeight="1" s="149">
      <c r="B34" s="18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86" t="n">
        <v>0</v>
      </c>
      <c r="D34" s="84" t="n"/>
      <c r="E34" s="83">
        <f>C34/C40</f>
        <v/>
      </c>
    </row>
    <row r="35" ht="93.59999999999999" customFormat="1" customHeight="1" s="149">
      <c r="B35" s="18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86" t="n">
        <v>0</v>
      </c>
      <c r="D35" s="84" t="n"/>
      <c r="E35" s="83">
        <f>C35/C40</f>
        <v/>
      </c>
    </row>
    <row r="36" ht="46.9" customFormat="1" customHeight="1" s="149">
      <c r="B36" s="87" t="inlineStr">
        <is>
          <t>Строительный контроль и содержание службы заказчика - 2,14%</t>
        </is>
      </c>
      <c r="C36" s="88">
        <f>ROUND((C27+C29+C31+C30)*0.0214,2)</f>
        <v/>
      </c>
      <c r="D36" s="89" t="n"/>
      <c r="E36" s="90">
        <f>C36/C40</f>
        <v/>
      </c>
      <c r="K36" s="123" t="n"/>
    </row>
    <row r="37" ht="15.6" customFormat="1" customHeight="1" s="149">
      <c r="B37" s="176" t="inlineStr">
        <is>
          <t>Авторский надзор - 0,2%</t>
        </is>
      </c>
      <c r="C37" s="176">
        <f>ROUND((C27+C29+C30+C31)*0.002,2)</f>
        <v/>
      </c>
      <c r="D37" s="93" t="n"/>
      <c r="E37" s="93">
        <f>C37/C40</f>
        <v/>
      </c>
    </row>
    <row r="38" ht="62.45" customFormat="1" customHeight="1" s="149">
      <c r="B38" s="94" t="inlineStr">
        <is>
          <t>ИТОГО (СМР+ОБОРУДОВАНИЕ+ПРОЧ. ЗАТР., УЧТЕННЫЕ ПОКАЗАТЕЛЕМ)</t>
        </is>
      </c>
      <c r="C38" s="95">
        <f>C27+C29+C30+C31+C36+C37</f>
        <v/>
      </c>
      <c r="D38" s="96" t="n"/>
      <c r="E38" s="97">
        <f>C38/C40</f>
        <v/>
      </c>
    </row>
    <row r="39" ht="15.6" customFormat="1" customHeight="1" s="149">
      <c r="B39" s="182" t="inlineStr">
        <is>
          <t>Непредвиденные расходы</t>
        </is>
      </c>
      <c r="C39" s="82">
        <f>ROUND(C38*0.03,2)</f>
        <v/>
      </c>
      <c r="D39" s="84" t="n"/>
      <c r="E39" s="83">
        <f>C39/C40</f>
        <v/>
      </c>
    </row>
    <row r="40" ht="15.6" customFormat="1" customHeight="1" s="149">
      <c r="B40" s="182" t="inlineStr">
        <is>
          <t>ВСЕГО:</t>
        </is>
      </c>
      <c r="C40" s="82">
        <f>C39+C38</f>
        <v/>
      </c>
      <c r="D40" s="84" t="n"/>
      <c r="E40" s="83">
        <f>C40/C40</f>
        <v/>
      </c>
    </row>
    <row r="41" ht="31.35" customFormat="1" customHeight="1" s="149">
      <c r="B41" s="182" t="inlineStr">
        <is>
          <t>ИТОГО ПОКАЗАТЕЛЬ НА ЕД. ИЗМ.</t>
        </is>
      </c>
      <c r="C41" s="82">
        <f>C40/'Прил.5 Расчет СМР и ОБ'!E195</f>
        <v/>
      </c>
      <c r="D41" s="84" t="n"/>
      <c r="E41" s="84" t="n"/>
    </row>
    <row r="42" ht="15.6" customFormat="1" customHeight="1" s="149">
      <c r="B42" s="98" t="n"/>
    </row>
    <row r="43" ht="15.6" customFormat="1" customHeight="1" s="149">
      <c r="B43" s="98" t="inlineStr">
        <is>
          <t>Составил ____________________________ М.С. Колотиевская</t>
        </is>
      </c>
    </row>
    <row r="44" ht="15.6" customFormat="1" customHeight="1" s="149">
      <c r="B44" s="98" t="inlineStr">
        <is>
          <t xml:space="preserve">(должность, подпись, инициалы, фамилия) </t>
        </is>
      </c>
    </row>
    <row r="45" ht="15.6" customFormat="1" customHeight="1" s="149">
      <c r="B45" s="98" t="n"/>
    </row>
    <row r="46" ht="15.6" customFormat="1" customHeight="1" s="149">
      <c r="B46" s="149" t="inlineStr">
        <is>
          <t>Проверил ______________________          А.В. Костянецкая</t>
        </is>
      </c>
    </row>
    <row r="47" ht="15.6" customFormat="1" customHeight="1" s="149">
      <c r="B47" s="157" t="inlineStr">
        <is>
          <t>(должность, подпись, инициалы, фамилия)</t>
        </is>
      </c>
      <c r="C47" s="157" t="n"/>
    </row>
    <row r="48" ht="15.6" customFormat="1" customHeight="1" s="149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202"/>
  <sheetViews>
    <sheetView view="pageBreakPreview" topLeftCell="A66" zoomScale="85" zoomScaleNormal="100" zoomScaleSheetLayoutView="85" workbookViewId="0">
      <selection activeCell="A200" sqref="A200"/>
    </sheetView>
  </sheetViews>
  <sheetFormatPr baseColWidth="8" defaultColWidth="9.140625" defaultRowHeight="15" outlineLevelRow="1"/>
  <cols>
    <col width="5.5703125" customWidth="1" style="143" min="1" max="1"/>
    <col width="22.42578125" customWidth="1" style="143" min="2" max="2"/>
    <col width="39.140625" customWidth="1" style="143" min="3" max="3"/>
    <col width="10.5703125" customWidth="1" style="143" min="4" max="4"/>
    <col width="12.5703125" customWidth="1" style="143" min="5" max="5"/>
    <col width="14.42578125" customWidth="1" style="143" min="6" max="6"/>
    <col width="13.42578125" customWidth="1" style="143" min="7" max="7"/>
    <col width="12.5703125" customWidth="1" style="143" min="8" max="8"/>
    <col width="14.42578125" customWidth="1" style="143" min="9" max="9"/>
    <col width="15.140625" customWidth="1" style="143" min="10" max="10"/>
    <col width="22.42578125" customWidth="1" style="143" min="11" max="11"/>
    <col width="16.42578125" customWidth="1" style="143" min="12" max="12"/>
    <col width="10.85546875" customWidth="1" style="143" min="13" max="13"/>
    <col width="9.140625" customWidth="1" style="143" min="14" max="14"/>
    <col width="9.140625" customWidth="1" style="147" min="15" max="15"/>
  </cols>
  <sheetData>
    <row r="1" ht="13.7" customFormat="1" customHeight="1" s="143">
      <c r="A1" s="137" t="n"/>
    </row>
    <row r="2" ht="15.6" customFormat="1" customHeight="1" s="143">
      <c r="A2" s="149" t="n"/>
      <c r="B2" s="149" t="n"/>
      <c r="C2" s="149" t="n"/>
      <c r="D2" s="149" t="n"/>
      <c r="E2" s="149" t="n"/>
      <c r="F2" s="149" t="n"/>
      <c r="G2" s="149" t="n"/>
      <c r="H2" s="178" t="inlineStr">
        <is>
          <t>Приложение №5</t>
        </is>
      </c>
    </row>
    <row r="3" ht="15.6" customFormat="1" customHeight="1" s="143">
      <c r="A3" s="149" t="n"/>
      <c r="B3" s="149" t="n"/>
      <c r="C3" s="149" t="n"/>
      <c r="D3" s="149" t="n"/>
      <c r="E3" s="149" t="n"/>
      <c r="F3" s="149" t="n"/>
      <c r="G3" s="149" t="n"/>
      <c r="H3" s="149" t="n"/>
      <c r="I3" s="149" t="n"/>
      <c r="J3" s="149" t="n"/>
    </row>
    <row r="4" ht="15.6" customFormat="1" customHeight="1" s="137">
      <c r="A4" s="155" t="inlineStr">
        <is>
          <t>Расчет стоимости СМР и оборудования</t>
        </is>
      </c>
      <c r="I4" s="155" t="n"/>
      <c r="J4" s="155" t="n"/>
    </row>
    <row r="5" ht="15.6" customFormat="1" customHeight="1" s="137">
      <c r="A5" s="155" t="n"/>
      <c r="B5" s="155" t="n"/>
      <c r="C5" s="155" t="n"/>
      <c r="D5" s="155" t="n"/>
      <c r="E5" s="155" t="n"/>
      <c r="F5" s="155" t="n"/>
      <c r="G5" s="155" t="n"/>
      <c r="H5" s="155" t="n"/>
      <c r="I5" s="155" t="n"/>
      <c r="J5" s="155" t="n"/>
    </row>
    <row r="6" customFormat="1" s="137">
      <c r="A6" s="179" t="inlineStr">
        <is>
          <t xml:space="preserve">Наименование разрабатываемого показателя УНЦ — </t>
        </is>
      </c>
      <c r="D6" s="179" t="inlineStr">
        <is>
          <t>Здание ПРУ</t>
        </is>
      </c>
    </row>
    <row r="7" ht="15.6" customFormat="1" customHeight="1" s="137">
      <c r="A7" s="179" t="inlineStr">
        <is>
          <t>Единица измерения  — м2</t>
        </is>
      </c>
      <c r="D7" s="32" t="n"/>
      <c r="E7" s="32" t="n"/>
      <c r="F7" s="32" t="n"/>
      <c r="G7" s="32" t="n"/>
      <c r="H7" s="32" t="n"/>
      <c r="I7" s="32" t="n"/>
      <c r="J7" s="32" t="n"/>
    </row>
    <row r="8" ht="15.6" customFormat="1" customHeight="1" s="137">
      <c r="A8" s="149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</row>
    <row r="9" ht="27" customFormat="1" customHeight="1" s="149">
      <c r="A9" s="182" t="inlineStr">
        <is>
          <t>№ пп.</t>
        </is>
      </c>
      <c r="B9" s="172" t="inlineStr">
        <is>
          <t>Код ресурса</t>
        </is>
      </c>
      <c r="C9" s="172" t="inlineStr">
        <is>
          <t>Наименование</t>
        </is>
      </c>
      <c r="D9" s="172" t="inlineStr">
        <is>
          <t>Ед. изм.</t>
        </is>
      </c>
      <c r="E9" s="172" t="inlineStr">
        <is>
          <t>Кол-во единиц по проектным данным</t>
        </is>
      </c>
      <c r="F9" s="172" t="inlineStr">
        <is>
          <t>Сметная стоимость в ценах на 01.01.2000 (руб.)</t>
        </is>
      </c>
      <c r="G9" s="204" t="n"/>
      <c r="H9" s="172" t="inlineStr">
        <is>
          <t>Удельный вес, %</t>
        </is>
      </c>
      <c r="I9" s="172" t="inlineStr">
        <is>
          <t>Сметная стоимость в ценах на 01.01.2023 (руб.)</t>
        </is>
      </c>
      <c r="J9" s="204" t="n"/>
      <c r="K9" s="101" t="n"/>
    </row>
    <row r="10" ht="28.5" customFormat="1" customHeight="1" s="149">
      <c r="A10" s="206" t="n"/>
      <c r="B10" s="206" t="n"/>
      <c r="C10" s="206" t="n"/>
      <c r="D10" s="206" t="n"/>
      <c r="E10" s="206" t="n"/>
      <c r="F10" s="172" t="inlineStr">
        <is>
          <t>на ед. изм.</t>
        </is>
      </c>
      <c r="G10" s="172" t="inlineStr">
        <is>
          <t>общая</t>
        </is>
      </c>
      <c r="H10" s="206" t="n"/>
      <c r="I10" s="172" t="inlineStr">
        <is>
          <t>на ед. изм.</t>
        </is>
      </c>
      <c r="J10" s="172" t="inlineStr">
        <is>
          <t>общая</t>
        </is>
      </c>
    </row>
    <row r="11" ht="15.6" customFormat="1" customHeight="1" s="149">
      <c r="A11" s="182" t="n">
        <v>1</v>
      </c>
      <c r="B11" s="172" t="n">
        <v>2</v>
      </c>
      <c r="C11" s="172" t="n">
        <v>3</v>
      </c>
      <c r="D11" s="172" t="n">
        <v>4</v>
      </c>
      <c r="E11" s="172" t="n">
        <v>5</v>
      </c>
      <c r="F11" s="172" t="n">
        <v>6</v>
      </c>
      <c r="G11" s="172" t="n">
        <v>7</v>
      </c>
      <c r="H11" s="172" t="n">
        <v>8</v>
      </c>
      <c r="I11" s="172" t="n">
        <v>9</v>
      </c>
      <c r="J11" s="172" t="n">
        <v>10</v>
      </c>
    </row>
    <row r="12" ht="15.6" customFormat="1" customHeight="1" s="149">
      <c r="A12" s="176" t="n"/>
      <c r="B12" s="175" t="inlineStr">
        <is>
          <t>Затраты труда рабочих-строителей</t>
        </is>
      </c>
      <c r="C12" s="203" t="n"/>
      <c r="D12" s="203" t="n"/>
      <c r="E12" s="203" t="n"/>
      <c r="F12" s="203" t="n"/>
      <c r="G12" s="203" t="n"/>
      <c r="H12" s="204" t="n"/>
      <c r="I12" s="176" t="n"/>
      <c r="J12" s="176" t="n"/>
    </row>
    <row r="13" ht="31.35" customFormat="1" customHeight="1" s="149">
      <c r="A13" s="168" t="n">
        <v>1</v>
      </c>
      <c r="B13" s="168" t="inlineStr">
        <is>
          <t>1-100-33</t>
        </is>
      </c>
      <c r="C13" s="169" t="inlineStr">
        <is>
          <t>Затраты труда рабочих (Средний разряд работы 3,3)</t>
        </is>
      </c>
      <c r="D13" s="168" t="inlineStr">
        <is>
          <t>чел.-ч</t>
        </is>
      </c>
      <c r="E13" s="168" t="n">
        <v>1291.1884875847</v>
      </c>
      <c r="F13" s="173" t="n">
        <v>8.859999999999999</v>
      </c>
      <c r="G13" s="173">
        <f>ROUND(E13*F13,2)</f>
        <v/>
      </c>
      <c r="H13" s="42">
        <f>G13/G14</f>
        <v/>
      </c>
      <c r="I13" s="173">
        <f>ФОТр.тек.!E13</f>
        <v/>
      </c>
      <c r="J13" s="173">
        <f>ROUND(E13*I13,2)</f>
        <v/>
      </c>
    </row>
    <row r="14" ht="31.35" customFormat="1" customHeight="1" s="149">
      <c r="A14" s="168" t="n"/>
      <c r="B14" s="168" t="n"/>
      <c r="C14" s="169" t="inlineStr">
        <is>
          <t>Итого по разделу "Затраты труда рабочих-строителей"</t>
        </is>
      </c>
      <c r="D14" s="168" t="inlineStr">
        <is>
          <t>чел.-ч</t>
        </is>
      </c>
      <c r="E14" s="168">
        <f>SUM(E13:E13)</f>
        <v/>
      </c>
      <c r="F14" s="173" t="n"/>
      <c r="G14" s="173">
        <f>SUM(G13:G13)</f>
        <v/>
      </c>
      <c r="H14" s="42" t="n">
        <v>1</v>
      </c>
      <c r="I14" s="173" t="n"/>
      <c r="J14" s="173">
        <f>SUM(J13:J13)</f>
        <v/>
      </c>
    </row>
    <row r="15" ht="15.6" customFormat="1" customHeight="1" s="149">
      <c r="A15" s="168" t="n"/>
      <c r="B15" s="168" t="inlineStr">
        <is>
          <t>Затраты труда машинистов</t>
        </is>
      </c>
      <c r="C15" s="203" t="n"/>
      <c r="D15" s="203" t="n"/>
      <c r="E15" s="203" t="n"/>
      <c r="F15" s="203" t="n"/>
      <c r="G15" s="203" t="n"/>
      <c r="H15" s="204" t="n"/>
      <c r="I15" s="173" t="n"/>
      <c r="J15" s="173" t="n"/>
    </row>
    <row r="16" ht="15.6" customFormat="1" customHeight="1" s="149">
      <c r="A16" s="168" t="n">
        <v>2</v>
      </c>
      <c r="B16" s="168" t="n">
        <v>2</v>
      </c>
      <c r="C16" s="169" t="inlineStr">
        <is>
          <t>Затраты труда машинистов</t>
        </is>
      </c>
      <c r="D16" s="168" t="inlineStr">
        <is>
          <t>чел.час</t>
        </is>
      </c>
      <c r="E16" s="168" t="n">
        <v>61.62</v>
      </c>
      <c r="F16" s="173" t="n">
        <v>13.19</v>
      </c>
      <c r="G16" s="173">
        <f>ROUND(E16*F16,2)</f>
        <v/>
      </c>
      <c r="H16" s="42" t="n">
        <v>1</v>
      </c>
      <c r="I16" s="173">
        <f>ROUND(F16*Прил.10!$D$10,2)</f>
        <v/>
      </c>
      <c r="J16" s="173">
        <f>ROUND(E16*I16,2)</f>
        <v/>
      </c>
    </row>
    <row r="17" ht="15.6" customFormat="1" customHeight="1" s="149">
      <c r="A17" s="168" t="n"/>
      <c r="B17" s="167" t="inlineStr">
        <is>
          <t>Машины и механизмы</t>
        </is>
      </c>
      <c r="C17" s="203" t="n"/>
      <c r="D17" s="203" t="n"/>
      <c r="E17" s="203" t="n"/>
      <c r="F17" s="203" t="n"/>
      <c r="G17" s="203" t="n"/>
      <c r="H17" s="204" t="n"/>
      <c r="I17" s="173" t="n"/>
      <c r="J17" s="173" t="n"/>
    </row>
    <row r="18" ht="15.6" customFormat="1" customHeight="1" s="149">
      <c r="A18" s="168" t="n"/>
      <c r="B18" s="168" t="inlineStr">
        <is>
          <t>Основные Машины и механизмы</t>
        </is>
      </c>
      <c r="C18" s="203" t="n"/>
      <c r="D18" s="203" t="n"/>
      <c r="E18" s="203" t="n"/>
      <c r="F18" s="203" t="n"/>
      <c r="G18" s="203" t="n"/>
      <c r="H18" s="204" t="n"/>
      <c r="I18" s="173" t="n"/>
      <c r="J18" s="173" t="n"/>
    </row>
    <row r="19" ht="31.35" customFormat="1" customHeight="1" s="149">
      <c r="A19" s="168" t="n">
        <v>3</v>
      </c>
      <c r="B19" s="174" t="n">
        <v>400001</v>
      </c>
      <c r="C19" s="184" t="inlineStr">
        <is>
          <t>Автомобили бортовые, грузоподъемность до 5 т</t>
        </is>
      </c>
      <c r="D19" s="187" t="inlineStr">
        <is>
          <t>маш.час</t>
        </is>
      </c>
      <c r="E19" s="185" t="n">
        <v>41.25</v>
      </c>
      <c r="F19" s="47" t="n">
        <v>87.17</v>
      </c>
      <c r="G19" s="47">
        <f>ROUND(E19*F19,2)</f>
        <v/>
      </c>
      <c r="H19" s="42">
        <f>G19/G52</f>
        <v/>
      </c>
      <c r="I19" s="173">
        <f>ROUND(F19*Прил.10!$D$11,2)</f>
        <v/>
      </c>
      <c r="J19" s="173">
        <f>ROUND(E19*I19,2)</f>
        <v/>
      </c>
    </row>
    <row r="20" ht="46.9" customFormat="1" customHeight="1" s="149">
      <c r="A20" s="168" t="n">
        <v>4</v>
      </c>
      <c r="B20" s="174" t="inlineStr">
        <is>
          <t>021102</t>
        </is>
      </c>
      <c r="C20" s="184" t="inlineStr">
        <is>
          <t>Краны на автомобильном ходу при работе на монтаже технологического оборудования 10 т</t>
        </is>
      </c>
      <c r="D20" s="187" t="inlineStr">
        <is>
          <t>маш.час</t>
        </is>
      </c>
      <c r="E20" s="185" t="n">
        <v>17.77</v>
      </c>
      <c r="F20" s="47" t="n">
        <v>134.65</v>
      </c>
      <c r="G20" s="47">
        <f>ROUND(E20*F20,2)</f>
        <v/>
      </c>
      <c r="H20" s="42">
        <f>G20/G52</f>
        <v/>
      </c>
      <c r="I20" s="173">
        <f>ROUND(F20*Прил.10!$D$11,2)</f>
        <v/>
      </c>
      <c r="J20" s="173">
        <f>ROUND(E20*I20,2)</f>
        <v/>
      </c>
    </row>
    <row r="21" ht="31.35" customFormat="1" customHeight="1" s="149">
      <c r="A21" s="168" t="n">
        <v>5</v>
      </c>
      <c r="B21" s="174" t="inlineStr">
        <is>
          <t>020129</t>
        </is>
      </c>
      <c r="C21" s="184" t="inlineStr">
        <is>
          <t>Краны башенные при работе на других видах строительства 8 т</t>
        </is>
      </c>
      <c r="D21" s="187" t="inlineStr">
        <is>
          <t>маш.час</t>
        </is>
      </c>
      <c r="E21" s="185" t="n">
        <v>16.15</v>
      </c>
      <c r="F21" s="47" t="n">
        <v>86.40000000000001</v>
      </c>
      <c r="G21" s="47">
        <f>ROUND(E21*F21,2)</f>
        <v/>
      </c>
      <c r="H21" s="42">
        <f>G21/G52</f>
        <v/>
      </c>
      <c r="I21" s="173">
        <f>ROUND(F21*Прил.10!$D$11,2)</f>
        <v/>
      </c>
      <c r="J21" s="173">
        <f>ROUND(E21*I21,2)</f>
        <v/>
      </c>
    </row>
    <row r="22" ht="62.45" customFormat="1" customHeight="1" s="149">
      <c r="A22" s="168" t="n">
        <v>6</v>
      </c>
      <c r="B22" s="174" t="inlineStr">
        <is>
          <t>050101</t>
        </is>
      </c>
      <c r="C22" s="184" t="inlineStr">
        <is>
          <t>Компрессоры передвижные с двигателем внутреннего сгорания давлением до 686 кПа (7 ат), производительность до 5 м3/мин</t>
        </is>
      </c>
      <c r="D22" s="187" t="inlineStr">
        <is>
          <t>маш.час</t>
        </is>
      </c>
      <c r="E22" s="185" t="n">
        <v>10.6</v>
      </c>
      <c r="F22" s="47" t="n">
        <v>90</v>
      </c>
      <c r="G22" s="47">
        <f>ROUND(E22*F22,2)</f>
        <v/>
      </c>
      <c r="H22" s="42">
        <f>G22/G52</f>
        <v/>
      </c>
      <c r="I22" s="173">
        <f>ROUND(F22*Прил.10!$D$11,2)</f>
        <v/>
      </c>
      <c r="J22" s="173">
        <f>ROUND(E22*I22,2)</f>
        <v/>
      </c>
    </row>
    <row r="23" ht="46.9" customFormat="1" customHeight="1" s="149">
      <c r="A23" s="168" t="n">
        <v>7</v>
      </c>
      <c r="B23" s="174" t="inlineStr">
        <is>
          <t>060249</t>
        </is>
      </c>
      <c r="C23" s="184" t="inlineStr">
        <is>
          <t>Экскаваторы одноковшовые дизельные на гусеничном ходу при работе на других видах строительства 1 м3</t>
        </is>
      </c>
      <c r="D23" s="187" t="inlineStr">
        <is>
          <t>маш.час</t>
        </is>
      </c>
      <c r="E23" s="185" t="n">
        <v>5.91</v>
      </c>
      <c r="F23" s="47" t="n">
        <v>122.9</v>
      </c>
      <c r="G23" s="47">
        <f>ROUND(E23*F23,2)</f>
        <v/>
      </c>
      <c r="H23" s="42">
        <f>G23/G52</f>
        <v/>
      </c>
      <c r="I23" s="173">
        <f>ROUND(F23*Прил.10!$D$11,2)</f>
        <v/>
      </c>
      <c r="J23" s="173">
        <f>ROUND(E23*I23,2)</f>
        <v/>
      </c>
    </row>
    <row r="24" ht="15.6" customFormat="1" customHeight="1" s="149">
      <c r="A24" s="168" t="n"/>
      <c r="B24" s="174" t="inlineStr">
        <is>
          <t>Итого основные Машины и механизмы</t>
        </is>
      </c>
      <c r="C24" s="203" t="n"/>
      <c r="D24" s="203" t="n"/>
      <c r="E24" s="203" t="n"/>
      <c r="F24" s="204" t="n"/>
      <c r="G24" s="47">
        <f>SUM(G19:G23)</f>
        <v/>
      </c>
      <c r="H24" s="42">
        <f>SUM(H19:H23)</f>
        <v/>
      </c>
      <c r="I24" s="173" t="n"/>
      <c r="J24" s="173">
        <f>SUM(J19:J23)</f>
        <v/>
      </c>
    </row>
    <row r="25" hidden="1" outlineLevel="1" ht="31.35" customFormat="1" customHeight="1" s="149">
      <c r="A25" s="168" t="n">
        <v>8</v>
      </c>
      <c r="B25" s="174" t="inlineStr">
        <is>
          <t>040502</t>
        </is>
      </c>
      <c r="C25" s="184" t="inlineStr">
        <is>
          <t>Установки для сварки ручной дуговой (постоянного тока)</t>
        </is>
      </c>
      <c r="D25" s="187" t="inlineStr">
        <is>
          <t>маш.час</t>
        </is>
      </c>
      <c r="E25" s="185" t="n">
        <v>41.2</v>
      </c>
      <c r="F25" s="47" t="n">
        <v>8.1</v>
      </c>
      <c r="G25" s="47">
        <f>ROUND(E25*F25,2)</f>
        <v/>
      </c>
      <c r="H25" s="42">
        <f>G25/G52</f>
        <v/>
      </c>
      <c r="I25" s="173">
        <f>ROUND(F25*Прил.10!$D$11,2)</f>
        <v/>
      </c>
      <c r="J25" s="173">
        <f>ROUND(E25*I25,2)</f>
        <v/>
      </c>
    </row>
    <row r="26" hidden="1" outlineLevel="1" ht="31.35" customFormat="1" customHeight="1" s="149">
      <c r="A26" s="168" t="n">
        <v>9</v>
      </c>
      <c r="B26" s="174" t="inlineStr">
        <is>
          <t>070148</t>
        </is>
      </c>
      <c r="C26" s="184" t="inlineStr">
        <is>
          <t>Бульдозеры при работе на других видах строительства 59 кВт (80 л.с.)</t>
        </is>
      </c>
      <c r="D26" s="187" t="inlineStr">
        <is>
          <t>маш.час</t>
        </is>
      </c>
      <c r="E26" s="185" t="n">
        <v>3.45</v>
      </c>
      <c r="F26" s="47" t="n">
        <v>59.47</v>
      </c>
      <c r="G26" s="47">
        <f>ROUND(E26*F26,2)</f>
        <v/>
      </c>
      <c r="H26" s="42">
        <f>G26/G52</f>
        <v/>
      </c>
      <c r="I26" s="173">
        <f>ROUND(F26*Прил.10!$D$11,2)</f>
        <v/>
      </c>
      <c r="J26" s="173">
        <f>ROUND(E26*I26,2)</f>
        <v/>
      </c>
    </row>
    <row r="27" hidden="1" outlineLevel="1" ht="46.9" customFormat="1" customHeight="1" s="149">
      <c r="A27" s="168" t="n">
        <v>10</v>
      </c>
      <c r="B27" s="174" t="inlineStr">
        <is>
          <t>030954</t>
        </is>
      </c>
      <c r="C27" s="184" t="inlineStr">
        <is>
          <t>Подъемники грузоподъемностью до 500 кг одномачтовые, высота подъема 45 м</t>
        </is>
      </c>
      <c r="D27" s="187" t="inlineStr">
        <is>
          <t>маш.час</t>
        </is>
      </c>
      <c r="E27" s="185" t="n">
        <v>4.08</v>
      </c>
      <c r="F27" s="47" t="n">
        <v>31.26</v>
      </c>
      <c r="G27" s="47">
        <f>ROUND(E27*F27,2)</f>
        <v/>
      </c>
      <c r="H27" s="42">
        <f>G27/G52</f>
        <v/>
      </c>
      <c r="I27" s="173">
        <f>ROUND(F27*Прил.10!$D$11,2)</f>
        <v/>
      </c>
      <c r="J27" s="173">
        <f>ROUND(E27*I27,2)</f>
        <v/>
      </c>
    </row>
    <row r="28" hidden="1" outlineLevel="1" ht="93.59999999999999" customFormat="1" customHeight="1" s="149">
      <c r="A28" s="168" t="n">
        <v>11</v>
      </c>
      <c r="B28" s="174" t="inlineStr">
        <is>
          <t>ФССЦпг03-21-01-010</t>
        </is>
      </c>
      <c r="C28" s="184" t="inlineStr">
        <is>
          <t>Перевозка грузов автомобилями-самосвалами грузоподъемностью 10 т, работающих вне карьера, на расстояние: до 10 км I класс груза(перевозка щебня свыше 30 км по ПОС)</t>
        </is>
      </c>
      <c r="D28" s="187" t="inlineStr">
        <is>
          <t>1 т груза</t>
        </is>
      </c>
      <c r="E28" s="185" t="n">
        <v>10.35</v>
      </c>
      <c r="F28" s="47" t="n">
        <v>11.42</v>
      </c>
      <c r="G28" s="47">
        <f>ROUND(E28*F28,2)</f>
        <v/>
      </c>
      <c r="H28" s="42">
        <f>G28/G52</f>
        <v/>
      </c>
      <c r="I28" s="173">
        <f>ROUND(F28*Прил.10!$D$11,2)</f>
        <v/>
      </c>
      <c r="J28" s="173">
        <f>ROUND(E28*I28,2)</f>
        <v/>
      </c>
    </row>
    <row r="29" hidden="1" outlineLevel="1" ht="46.9" customFormat="1" customHeight="1" s="149">
      <c r="A29" s="168" t="n">
        <v>12</v>
      </c>
      <c r="B29" s="174" t="inlineStr">
        <is>
          <t>021141</t>
        </is>
      </c>
      <c r="C29" s="184" t="inlineStr">
        <is>
          <t>Краны на автомобильном ходу при работе на других видах строительства 10 т</t>
        </is>
      </c>
      <c r="D29" s="187" t="inlineStr">
        <is>
          <t>маш.час</t>
        </is>
      </c>
      <c r="E29" s="185" t="n">
        <v>1.04</v>
      </c>
      <c r="F29" s="47" t="n">
        <v>111.99</v>
      </c>
      <c r="G29" s="47">
        <f>ROUND(E29*F29,2)</f>
        <v/>
      </c>
      <c r="H29" s="42">
        <f>G29/G52</f>
        <v/>
      </c>
      <c r="I29" s="173">
        <f>ROUND(F29*Прил.10!$D$11,2)</f>
        <v/>
      </c>
      <c r="J29" s="173">
        <f>ROUND(E29*I29,2)</f>
        <v/>
      </c>
    </row>
    <row r="30" hidden="1" outlineLevel="1" ht="31.35" customFormat="1" customHeight="1" s="149">
      <c r="A30" s="168" t="n">
        <v>13</v>
      </c>
      <c r="B30" s="174" t="inlineStr">
        <is>
          <t>030402</t>
        </is>
      </c>
      <c r="C30" s="184" t="inlineStr">
        <is>
          <t>Лебедки электрические тяговым усилием до 12,26 кН (1,25 т)</t>
        </is>
      </c>
      <c r="D30" s="187" t="inlineStr">
        <is>
          <t>маш.час</t>
        </is>
      </c>
      <c r="E30" s="185" t="n">
        <v>28.37</v>
      </c>
      <c r="F30" s="47" t="n">
        <v>3.28</v>
      </c>
      <c r="G30" s="47">
        <f>ROUND(E30*F30,2)</f>
        <v/>
      </c>
      <c r="H30" s="42">
        <f>G30/G52</f>
        <v/>
      </c>
      <c r="I30" s="173">
        <f>ROUND(F30*Прил.10!$D$11,2)</f>
        <v/>
      </c>
      <c r="J30" s="173">
        <f>ROUND(E30*I30,2)</f>
        <v/>
      </c>
    </row>
    <row r="31" hidden="1" outlineLevel="1" ht="15.6" customFormat="1" customHeight="1" s="149">
      <c r="A31" s="168" t="n">
        <v>14</v>
      </c>
      <c r="B31" s="174" t="inlineStr">
        <is>
          <t>030101</t>
        </is>
      </c>
      <c r="C31" s="184" t="inlineStr">
        <is>
          <t>Автопогрузчики 5 т</t>
        </is>
      </c>
      <c r="D31" s="187" t="inlineStr">
        <is>
          <t>маш.час</t>
        </is>
      </c>
      <c r="E31" s="185" t="n">
        <v>0.96</v>
      </c>
      <c r="F31" s="47" t="n">
        <v>89.98999999999999</v>
      </c>
      <c r="G31" s="47">
        <f>ROUND(E31*F31,2)</f>
        <v/>
      </c>
      <c r="H31" s="42">
        <f>G31/G52</f>
        <v/>
      </c>
      <c r="I31" s="173">
        <f>ROUND(F31*Прил.10!$D$11,2)</f>
        <v/>
      </c>
      <c r="J31" s="173">
        <f>ROUND(E31*I31,2)</f>
        <v/>
      </c>
    </row>
    <row r="32" hidden="1" outlineLevel="1" ht="15.6" customFormat="1" customHeight="1" s="149">
      <c r="A32" s="168" t="n">
        <v>15</v>
      </c>
      <c r="B32" s="174" t="n">
        <v>121011</v>
      </c>
      <c r="C32" s="184" t="inlineStr">
        <is>
          <t>Котлы битумные передвижные 400 л</t>
        </is>
      </c>
      <c r="D32" s="187" t="inlineStr">
        <is>
          <t>маш.час</t>
        </is>
      </c>
      <c r="E32" s="185" t="n">
        <v>1.97</v>
      </c>
      <c r="F32" s="47" t="n">
        <v>30</v>
      </c>
      <c r="G32" s="47">
        <f>ROUND(E32*F32,2)</f>
        <v/>
      </c>
      <c r="H32" s="42">
        <f>G32/G52</f>
        <v/>
      </c>
      <c r="I32" s="173">
        <f>ROUND(F32*Прил.10!$D$11,2)</f>
        <v/>
      </c>
      <c r="J32" s="173">
        <f>ROUND(E32*I32,2)</f>
        <v/>
      </c>
    </row>
    <row r="33" hidden="1" outlineLevel="1" ht="31.35" customFormat="1" customHeight="1" s="149">
      <c r="A33" s="168" t="n">
        <v>16</v>
      </c>
      <c r="B33" s="174" t="inlineStr">
        <is>
          <t>070149</t>
        </is>
      </c>
      <c r="C33" s="184" t="inlineStr">
        <is>
          <t>Бульдозеры при работе на других видах строительства 79 кВт (108 л.с.)</t>
        </is>
      </c>
      <c r="D33" s="187" t="inlineStr">
        <is>
          <t>маш.час</t>
        </is>
      </c>
      <c r="E33" s="185" t="n">
        <v>0.63</v>
      </c>
      <c r="F33" s="47" t="n">
        <v>79.06999999999999</v>
      </c>
      <c r="G33" s="47">
        <f>ROUND(E33*F33,2)</f>
        <v/>
      </c>
      <c r="H33" s="42">
        <f>G33/G52</f>
        <v/>
      </c>
      <c r="I33" s="173">
        <f>ROUND(F33*Прил.10!$D$11,2)</f>
        <v/>
      </c>
      <c r="J33" s="173">
        <f>ROUND(E33*I33,2)</f>
        <v/>
      </c>
    </row>
    <row r="34" hidden="1" outlineLevel="1" ht="46.9" customFormat="1" customHeight="1" s="149">
      <c r="A34" s="168" t="n">
        <v>17</v>
      </c>
      <c r="B34" s="174" t="inlineStr">
        <is>
          <t>031812</t>
        </is>
      </c>
      <c r="C34" s="184" t="inlineStr">
        <is>
          <t>Погрузчики одноковшовые универсальные фронтальные пневмоколесные 3 т</t>
        </is>
      </c>
      <c r="D34" s="187" t="inlineStr">
        <is>
          <t>маш.час</t>
        </is>
      </c>
      <c r="E34" s="185" t="n">
        <v>0.4</v>
      </c>
      <c r="F34" s="47" t="n">
        <v>90.40000000000001</v>
      </c>
      <c r="G34" s="47">
        <f>ROUND(E34*F34,2)</f>
        <v/>
      </c>
      <c r="H34" s="42">
        <f>G34/G52</f>
        <v/>
      </c>
      <c r="I34" s="173">
        <f>ROUND(F34*Прил.10!$D$11,2)</f>
        <v/>
      </c>
      <c r="J34" s="173">
        <f>ROUND(E34*I34,2)</f>
        <v/>
      </c>
    </row>
    <row r="35" hidden="1" outlineLevel="1" ht="15.6" customFormat="1" customHeight="1" s="149">
      <c r="A35" s="168" t="n">
        <v>18</v>
      </c>
      <c r="B35" s="174" t="n">
        <v>111100</v>
      </c>
      <c r="C35" s="184" t="inlineStr">
        <is>
          <t>Вибратор глубинный</t>
        </is>
      </c>
      <c r="D35" s="187" t="inlineStr">
        <is>
          <t>маш.час</t>
        </is>
      </c>
      <c r="E35" s="185" t="n">
        <v>18.77</v>
      </c>
      <c r="F35" s="47" t="n">
        <v>1.9</v>
      </c>
      <c r="G35" s="47">
        <f>ROUND(E35*F35,2)</f>
        <v/>
      </c>
      <c r="H35" s="42">
        <f>G35/G52</f>
        <v/>
      </c>
      <c r="I35" s="173">
        <f>ROUND(F35*Прил.10!$D$11,2)</f>
        <v/>
      </c>
      <c r="J35" s="173">
        <f>ROUND(E35*I35,2)</f>
        <v/>
      </c>
    </row>
    <row r="36" hidden="1" outlineLevel="1" ht="31.35" customFormat="1" customHeight="1" s="149">
      <c r="A36" s="168" t="n">
        <v>19</v>
      </c>
      <c r="B36" s="174" t="inlineStr">
        <is>
          <t>030203</t>
        </is>
      </c>
      <c r="C36" s="184" t="inlineStr">
        <is>
          <t>Домкраты гидравлические грузоподъемностью 63-100 т</t>
        </is>
      </c>
      <c r="D36" s="187" t="inlineStr">
        <is>
          <t>маш.час</t>
        </is>
      </c>
      <c r="E36" s="185" t="n">
        <v>28.37</v>
      </c>
      <c r="F36" s="47" t="n">
        <v>0.9</v>
      </c>
      <c r="G36" s="47">
        <f>ROUND(E36*F36,2)</f>
        <v/>
      </c>
      <c r="H36" s="42">
        <f>G36/G52</f>
        <v/>
      </c>
      <c r="I36" s="173">
        <f>ROUND(F36*Прил.10!$D$11,2)</f>
        <v/>
      </c>
      <c r="J36" s="173">
        <f>ROUND(E36*I36,2)</f>
        <v/>
      </c>
    </row>
    <row r="37" hidden="1" outlineLevel="1" ht="31.35" customFormat="1" customHeight="1" s="149">
      <c r="A37" s="168" t="n">
        <v>20</v>
      </c>
      <c r="B37" s="174" t="n">
        <v>120901</v>
      </c>
      <c r="C37" s="184" t="inlineStr">
        <is>
          <t>Катки дорожные самоходные вибрационные 2,2 т</t>
        </is>
      </c>
      <c r="D37" s="187" t="inlineStr">
        <is>
          <t>маш.час</t>
        </is>
      </c>
      <c r="E37" s="185" t="n">
        <v>0.5600000000000001</v>
      </c>
      <c r="F37" s="47" t="n">
        <v>36.54</v>
      </c>
      <c r="G37" s="47">
        <f>ROUND(E37*F37,2)</f>
        <v/>
      </c>
      <c r="H37" s="42">
        <f>G37/G52</f>
        <v/>
      </c>
      <c r="I37" s="173">
        <f>ROUND(F37*Прил.10!$D$11,2)</f>
        <v/>
      </c>
      <c r="J37" s="173">
        <f>ROUND(E37*I37,2)</f>
        <v/>
      </c>
    </row>
    <row r="38" hidden="1" outlineLevel="1" ht="46.9" customFormat="1" customHeight="1" s="149">
      <c r="A38" s="168" t="n">
        <v>21</v>
      </c>
      <c r="B38" s="174" t="n">
        <v>331100</v>
      </c>
      <c r="C38" s="184" t="inlineStr">
        <is>
          <t>Трамбовки пневматические при работе от передвижных компрессорных станций</t>
        </is>
      </c>
      <c r="D38" s="187" t="inlineStr">
        <is>
          <t>маш.час</t>
        </is>
      </c>
      <c r="E38" s="185" t="n">
        <v>36.67</v>
      </c>
      <c r="F38" s="47" t="n">
        <v>0.55</v>
      </c>
      <c r="G38" s="47">
        <f>ROUND(E38*F38,2)</f>
        <v/>
      </c>
      <c r="H38" s="42">
        <f>G38/G52</f>
        <v/>
      </c>
      <c r="I38" s="173">
        <f>ROUND(F38*Прил.10!$D$11,2)</f>
        <v/>
      </c>
      <c r="J38" s="173">
        <f>ROUND(E38*I38,2)</f>
        <v/>
      </c>
    </row>
    <row r="39" hidden="1" outlineLevel="1" ht="15.6" customFormat="1" customHeight="1" s="149">
      <c r="A39" s="168" t="n">
        <v>22</v>
      </c>
      <c r="B39" s="174" t="n">
        <v>111301</v>
      </c>
      <c r="C39" s="184" t="inlineStr">
        <is>
          <t>Вибратор поверхностный</t>
        </is>
      </c>
      <c r="D39" s="187" t="inlineStr">
        <is>
          <t>маш.час</t>
        </is>
      </c>
      <c r="E39" s="185" t="n">
        <v>30.16</v>
      </c>
      <c r="F39" s="47" t="n">
        <v>0.5</v>
      </c>
      <c r="G39" s="47">
        <f>ROUND(E39*F39,2)</f>
        <v/>
      </c>
      <c r="H39" s="42">
        <f>G39/G52</f>
        <v/>
      </c>
      <c r="I39" s="173">
        <f>ROUND(F39*Прил.10!$D$11,2)</f>
        <v/>
      </c>
      <c r="J39" s="173">
        <f>ROUND(E39*I39,2)</f>
        <v/>
      </c>
    </row>
    <row r="40" hidden="1" outlineLevel="1" ht="15.6" customFormat="1" customHeight="1" s="149">
      <c r="A40" s="168" t="n">
        <v>23</v>
      </c>
      <c r="B40" s="174" t="n">
        <v>331451</v>
      </c>
      <c r="C40" s="184" t="inlineStr">
        <is>
          <t>Перфораторы электрические</t>
        </is>
      </c>
      <c r="D40" s="187" t="inlineStr">
        <is>
          <t>маш.час</t>
        </is>
      </c>
      <c r="E40" s="185" t="n">
        <v>3.43</v>
      </c>
      <c r="F40" s="47" t="n">
        <v>2.08</v>
      </c>
      <c r="G40" s="47">
        <f>ROUND(E40*F40,2)</f>
        <v/>
      </c>
      <c r="H40" s="42">
        <f>G40/G52</f>
        <v/>
      </c>
      <c r="I40" s="173">
        <f>ROUND(F40*Прил.10!$D$11,2)</f>
        <v/>
      </c>
      <c r="J40" s="173">
        <f>ROUND(E40*I40,2)</f>
        <v/>
      </c>
    </row>
    <row r="41" hidden="1" outlineLevel="1" ht="15.6" customFormat="1" customHeight="1" s="149">
      <c r="A41" s="168" t="n">
        <v>24</v>
      </c>
      <c r="B41" s="174" t="n">
        <v>331305</v>
      </c>
      <c r="C41" s="184" t="inlineStr">
        <is>
          <t>Пылесосы промышленные</t>
        </is>
      </c>
      <c r="D41" s="187" t="inlineStr">
        <is>
          <t>маш.час</t>
        </is>
      </c>
      <c r="E41" s="185" t="n">
        <v>2.61</v>
      </c>
      <c r="F41" s="47" t="n">
        <v>2.7</v>
      </c>
      <c r="G41" s="47">
        <f>ROUND(E41*F41,2)</f>
        <v/>
      </c>
      <c r="H41" s="42">
        <f>G41/G52</f>
        <v/>
      </c>
      <c r="I41" s="173">
        <f>ROUND(F41*Прил.10!$D$11,2)</f>
        <v/>
      </c>
      <c r="J41" s="173">
        <f>ROUND(E41*I41,2)</f>
        <v/>
      </c>
    </row>
    <row r="42" hidden="1" outlineLevel="1" ht="62.45" customFormat="1" customHeight="1" s="149">
      <c r="A42" s="168" t="n">
        <v>25</v>
      </c>
      <c r="B42" s="174" t="inlineStr">
        <is>
          <t>ФССЦпг03-21-01-003</t>
        </is>
      </c>
      <c r="C42" s="184" t="inlineStr">
        <is>
          <t>Перевозка грузов автомобилями-самосвалами грузоподъемностью 10 т, работающих вне карьера, на расстояние: до 3 км I класс груза</t>
        </is>
      </c>
      <c r="D42" s="187" t="inlineStr">
        <is>
          <t>1 т груза</t>
        </is>
      </c>
      <c r="E42" s="185" t="n">
        <v>1.3468</v>
      </c>
      <c r="F42" s="47" t="n">
        <v>4.8</v>
      </c>
      <c r="G42" s="47">
        <f>ROUND(E42*F42,2)</f>
        <v/>
      </c>
      <c r="H42" s="42">
        <f>G42/G52</f>
        <v/>
      </c>
      <c r="I42" s="173">
        <f>ROUND(F42*Прил.10!$D$11,2)</f>
        <v/>
      </c>
      <c r="J42" s="173">
        <f>ROUND(E42*I42,2)</f>
        <v/>
      </c>
    </row>
    <row r="43" hidden="1" outlineLevel="1" ht="93.59999999999999" customFormat="1" customHeight="1" s="149">
      <c r="A43" s="168" t="n">
        <v>26</v>
      </c>
      <c r="B43" s="174" t="inlineStr">
        <is>
          <t>042901</t>
        </is>
      </c>
      <c r="C43" s="184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43" s="187" t="inlineStr">
        <is>
          <t>маш.час</t>
        </is>
      </c>
      <c r="E43" s="185" t="n">
        <v>0.24</v>
      </c>
      <c r="F43" s="47" t="n">
        <v>26.32</v>
      </c>
      <c r="G43" s="47">
        <f>ROUND(E43*F43,2)</f>
        <v/>
      </c>
      <c r="H43" s="42">
        <f>G43/G52</f>
        <v/>
      </c>
      <c r="I43" s="173">
        <f>ROUND(F43*Прил.10!$D$11,2)</f>
        <v/>
      </c>
      <c r="J43" s="173">
        <f>ROUND(E43*I43,2)</f>
        <v/>
      </c>
    </row>
    <row r="44" hidden="1" outlineLevel="1" ht="15.6" customFormat="1" customHeight="1" s="149">
      <c r="A44" s="168" t="n">
        <v>27</v>
      </c>
      <c r="B44" s="174" t="n">
        <v>134041</v>
      </c>
      <c r="C44" s="184" t="inlineStr">
        <is>
          <t>Шуруповерт</t>
        </is>
      </c>
      <c r="D44" s="187" t="inlineStr">
        <is>
          <t>маш.час</t>
        </is>
      </c>
      <c r="E44" s="185" t="n">
        <v>1.86</v>
      </c>
      <c r="F44" s="47" t="n">
        <v>3</v>
      </c>
      <c r="G44" s="47">
        <f>ROUND(E44*F44,2)</f>
        <v/>
      </c>
      <c r="H44" s="42">
        <f>G44/G52</f>
        <v/>
      </c>
      <c r="I44" s="173">
        <f>ROUND(F44*Прил.10!$D$11,2)</f>
        <v/>
      </c>
      <c r="J44" s="173">
        <f>ROUND(E44*I44,2)</f>
        <v/>
      </c>
    </row>
    <row r="45" hidden="1" outlineLevel="1" ht="15.6" customFormat="1" customHeight="1" s="149">
      <c r="A45" s="168" t="n">
        <v>28</v>
      </c>
      <c r="B45" s="174" t="n">
        <v>330206</v>
      </c>
      <c r="C45" s="184" t="inlineStr">
        <is>
          <t>Дрели электрические</t>
        </is>
      </c>
      <c r="D45" s="187" t="inlineStr">
        <is>
          <t>маш.час</t>
        </is>
      </c>
      <c r="E45" s="185" t="n">
        <v>2.58</v>
      </c>
      <c r="F45" s="47" t="n">
        <v>1.95</v>
      </c>
      <c r="G45" s="47">
        <f>ROUND(E45*F45,2)</f>
        <v/>
      </c>
      <c r="H45" s="42">
        <f>G45/G52</f>
        <v/>
      </c>
      <c r="I45" s="173">
        <f>ROUND(F45*Прил.10!$D$11,2)</f>
        <v/>
      </c>
      <c r="J45" s="173">
        <f>ROUND(E45*I45,2)</f>
        <v/>
      </c>
    </row>
    <row r="46" hidden="1" outlineLevel="1" ht="46.9" customFormat="1" customHeight="1" s="149">
      <c r="A46" s="168" t="n">
        <v>29</v>
      </c>
      <c r="B46" s="174" t="n">
        <v>340101</v>
      </c>
      <c r="C46" s="184" t="inlineStr">
        <is>
          <t>Агрегаты окрасочные высокого давления для окраски поверхностей конструкций мощностью 1 кВт</t>
        </is>
      </c>
      <c r="D46" s="187" t="inlineStr">
        <is>
          <t>маш.час</t>
        </is>
      </c>
      <c r="E46" s="185" t="n">
        <v>0.63</v>
      </c>
      <c r="F46" s="47" t="n">
        <v>6.82</v>
      </c>
      <c r="G46" s="47">
        <f>ROUND(E46*F46,2)</f>
        <v/>
      </c>
      <c r="H46" s="42">
        <f>G46/G52</f>
        <v/>
      </c>
      <c r="I46" s="173">
        <f>ROUND(F46*Прил.10!$D$11,2)</f>
        <v/>
      </c>
      <c r="J46" s="173">
        <f>ROUND(E46*I46,2)</f>
        <v/>
      </c>
    </row>
    <row r="47" hidden="1" outlineLevel="1" ht="15.6" customFormat="1" customHeight="1" s="149">
      <c r="A47" s="168" t="n">
        <v>30</v>
      </c>
      <c r="B47" s="174" t="n">
        <v>331532</v>
      </c>
      <c r="C47" s="184" t="inlineStr">
        <is>
          <t>Пила цепная электрическая</t>
        </is>
      </c>
      <c r="D47" s="187" t="inlineStr">
        <is>
          <t>маш.час</t>
        </is>
      </c>
      <c r="E47" s="185" t="n">
        <v>0.77</v>
      </c>
      <c r="F47" s="47" t="n">
        <v>3.27</v>
      </c>
      <c r="G47" s="47">
        <f>ROUND(E47*F47,2)</f>
        <v/>
      </c>
      <c r="H47" s="42">
        <f>G47/G52</f>
        <v/>
      </c>
      <c r="I47" s="173">
        <f>ROUND(F47*Прил.10!$D$11,2)</f>
        <v/>
      </c>
      <c r="J47" s="173">
        <f>ROUND(E47*I47,2)</f>
        <v/>
      </c>
    </row>
    <row r="48" hidden="1" outlineLevel="1" ht="31.35" customFormat="1" customHeight="1" s="149">
      <c r="A48" s="168" t="n">
        <v>31</v>
      </c>
      <c r="B48" s="174" t="n">
        <v>153101</v>
      </c>
      <c r="C48" s="184" t="inlineStr">
        <is>
          <t>Катки дорожные самоходные гладкие 5 т</t>
        </is>
      </c>
      <c r="D48" s="187" t="inlineStr">
        <is>
          <t>маш.час</t>
        </is>
      </c>
      <c r="E48" s="185" t="n">
        <v>0.02</v>
      </c>
      <c r="F48" s="47" t="n">
        <v>112.14</v>
      </c>
      <c r="G48" s="47">
        <f>ROUND(E48*F48,2)</f>
        <v/>
      </c>
      <c r="H48" s="42">
        <f>G48/G52</f>
        <v/>
      </c>
      <c r="I48" s="173">
        <f>ROUND(F48*Прил.10!$D$11,2)</f>
        <v/>
      </c>
      <c r="J48" s="173">
        <f>ROUND(E48*I48,2)</f>
        <v/>
      </c>
    </row>
    <row r="49" hidden="1" outlineLevel="1" ht="31.35" customFormat="1" customHeight="1" s="149">
      <c r="A49" s="168" t="n">
        <v>32</v>
      </c>
      <c r="B49" s="174" t="n">
        <v>330301</v>
      </c>
      <c r="C49" s="184" t="inlineStr">
        <is>
          <t>Машины шлифовальные электрические</t>
        </is>
      </c>
      <c r="D49" s="187" t="inlineStr">
        <is>
          <t>маш.час</t>
        </is>
      </c>
      <c r="E49" s="185" t="n">
        <v>0.23</v>
      </c>
      <c r="F49" s="47" t="n">
        <v>5.13</v>
      </c>
      <c r="G49" s="47">
        <f>ROUND(E49*F49,2)</f>
        <v/>
      </c>
      <c r="H49" s="42">
        <f>G49/G52</f>
        <v/>
      </c>
      <c r="I49" s="173">
        <f>ROUND(F49*Прил.10!$D$11,2)</f>
        <v/>
      </c>
      <c r="J49" s="173">
        <f>ROUND(E49*I49,2)</f>
        <v/>
      </c>
    </row>
    <row r="50" hidden="1" outlineLevel="1" ht="15.6" customFormat="1" customHeight="1" s="149">
      <c r="A50" s="168" t="n">
        <v>33</v>
      </c>
      <c r="B50" s="174" t="inlineStr">
        <is>
          <t>040102</t>
        </is>
      </c>
      <c r="C50" s="184" t="inlineStr">
        <is>
          <t>Электростанции передвижные 4 кВт</t>
        </is>
      </c>
      <c r="D50" s="187" t="inlineStr">
        <is>
          <t>маш.час</t>
        </is>
      </c>
      <c r="E50" s="185" t="n">
        <v>0.03</v>
      </c>
      <c r="F50" s="47" t="n">
        <v>27.11</v>
      </c>
      <c r="G50" s="47">
        <f>ROUND(E50*F50,2)</f>
        <v/>
      </c>
      <c r="H50" s="42">
        <f>G50/G52</f>
        <v/>
      </c>
      <c r="I50" s="173">
        <f>ROUND(F50*Прил.10!$D$11,2)</f>
        <v/>
      </c>
      <c r="J50" s="173">
        <f>ROUND(E50*I50,2)</f>
        <v/>
      </c>
    </row>
    <row r="51" collapsed="1" ht="15.6" customFormat="1" customHeight="1" s="149">
      <c r="A51" s="168" t="n"/>
      <c r="B51" s="168" t="inlineStr">
        <is>
          <t>Итого прочие Машины и механизмы</t>
        </is>
      </c>
      <c r="C51" s="203" t="n"/>
      <c r="D51" s="203" t="n"/>
      <c r="E51" s="203" t="n"/>
      <c r="F51" s="204" t="n"/>
      <c r="G51" s="173">
        <f>SUM(G25:G50)</f>
        <v/>
      </c>
      <c r="H51" s="42">
        <f>SUM(H25:H50)</f>
        <v/>
      </c>
      <c r="I51" s="173" t="n"/>
      <c r="J51" s="173">
        <f>SUM(J25:J50)</f>
        <v/>
      </c>
    </row>
    <row r="52" ht="15.6" customFormat="1" customHeight="1" s="149">
      <c r="A52" s="168" t="n"/>
      <c r="B52" s="168" t="inlineStr">
        <is>
          <t>Итого по разделу "Машины и механизмы"</t>
        </is>
      </c>
      <c r="C52" s="203" t="n"/>
      <c r="D52" s="203" t="n"/>
      <c r="E52" s="203" t="n"/>
      <c r="F52" s="204" t="n"/>
      <c r="G52" s="173">
        <f>G24+G51</f>
        <v/>
      </c>
      <c r="H52" s="42">
        <f>H24+H51</f>
        <v/>
      </c>
      <c r="I52" s="173" t="n"/>
      <c r="J52" s="173">
        <f>J24+J51</f>
        <v/>
      </c>
    </row>
    <row r="53" ht="15.6" customFormat="1" customHeight="1" s="149">
      <c r="A53" s="176" t="n"/>
      <c r="B53" s="175" t="inlineStr">
        <is>
          <t>Оборудование</t>
        </is>
      </c>
      <c r="C53" s="203" t="n"/>
      <c r="D53" s="203" t="n"/>
      <c r="E53" s="203" t="n"/>
      <c r="F53" s="203" t="n"/>
      <c r="G53" s="203" t="n"/>
      <c r="H53" s="203" t="n"/>
      <c r="I53" s="203" t="n"/>
      <c r="J53" s="204" t="n"/>
    </row>
    <row r="54" ht="15.6" customFormat="1" customHeight="1" s="149">
      <c r="A54" s="176" t="n"/>
      <c r="B54" s="176" t="inlineStr">
        <is>
          <t>Основное оборудование</t>
        </is>
      </c>
      <c r="C54" s="203" t="n"/>
      <c r="D54" s="203" t="n"/>
      <c r="E54" s="203" t="n"/>
      <c r="F54" s="203" t="n"/>
      <c r="G54" s="203" t="n"/>
      <c r="H54" s="203" t="n"/>
      <c r="I54" s="203" t="n"/>
      <c r="J54" s="204" t="n"/>
    </row>
    <row r="55" hidden="1" outlineLevel="1" ht="15.6" customFormat="1" customHeight="1" s="149">
      <c r="A55" s="176" t="n"/>
      <c r="B55" s="176" t="n"/>
      <c r="C55" s="176" t="inlineStr">
        <is>
          <t>Итого основное оборудование</t>
        </is>
      </c>
      <c r="D55" s="176" t="n"/>
      <c r="E55" s="176" t="n"/>
      <c r="F55" s="177" t="n"/>
      <c r="G55" s="177" t="n">
        <v>0</v>
      </c>
      <c r="H55" s="176" t="n">
        <v>0</v>
      </c>
      <c r="I55" s="177" t="n"/>
      <c r="J55" s="177" t="n">
        <v>0</v>
      </c>
    </row>
    <row r="56" collapsed="1" ht="15.6" customFormat="1" customHeight="1" s="149">
      <c r="A56" s="176" t="n"/>
      <c r="B56" s="176" t="inlineStr">
        <is>
          <t>Прочее оборудование</t>
        </is>
      </c>
      <c r="C56" s="203" t="n"/>
      <c r="D56" s="203" t="n"/>
      <c r="E56" s="203" t="n"/>
      <c r="F56" s="203" t="n"/>
      <c r="G56" s="203" t="n"/>
      <c r="H56" s="203" t="n"/>
      <c r="I56" s="203" t="n"/>
      <c r="J56" s="204" t="n"/>
    </row>
    <row r="57" hidden="1" outlineLevel="1" ht="15.6" customFormat="1" customHeight="1" s="149">
      <c r="A57" s="176" t="n"/>
      <c r="B57" s="176" t="n"/>
      <c r="C57" s="176" t="inlineStr">
        <is>
          <t>Итого прочее оборудование</t>
        </is>
      </c>
      <c r="D57" s="176" t="n"/>
      <c r="E57" s="176" t="n"/>
      <c r="F57" s="177" t="n"/>
      <c r="G57" s="177" t="n">
        <v>0</v>
      </c>
      <c r="H57" s="176" t="n">
        <v>0</v>
      </c>
      <c r="I57" s="177" t="n"/>
      <c r="J57" s="177" t="n">
        <v>0</v>
      </c>
    </row>
    <row r="58" hidden="1" outlineLevel="1" ht="15.6" customFormat="1" customHeight="1" s="149">
      <c r="A58" s="176" t="n"/>
      <c r="B58" s="176" t="n"/>
      <c r="C58" s="175" t="inlineStr">
        <is>
          <t>Итого по разделу «Оборудование»</t>
        </is>
      </c>
      <c r="D58" s="176" t="n"/>
      <c r="E58" s="176" t="n"/>
      <c r="F58" s="177" t="n"/>
      <c r="G58" s="177" t="n">
        <v>0</v>
      </c>
      <c r="H58" s="176" t="n">
        <v>0</v>
      </c>
      <c r="I58" s="177" t="n"/>
      <c r="J58" s="177" t="n">
        <v>0</v>
      </c>
    </row>
    <row r="59" hidden="1" outlineLevel="1" ht="15.6" customFormat="1" customHeight="1" s="149">
      <c r="A59" s="176" t="n"/>
      <c r="B59" s="176" t="n"/>
      <c r="C59" s="176" t="inlineStr">
        <is>
          <t>в том числе технологическое оборудование</t>
        </is>
      </c>
      <c r="D59" s="176" t="n"/>
      <c r="E59" s="176" t="n"/>
      <c r="F59" s="177" t="n"/>
      <c r="G59" s="177" t="n">
        <v>0</v>
      </c>
      <c r="H59" s="176" t="n"/>
      <c r="I59" s="177" t="n"/>
      <c r="J59" s="177" t="n">
        <v>0</v>
      </c>
    </row>
    <row r="60" collapsed="1" ht="15.6" customFormat="1" customHeight="1" s="149">
      <c r="A60" s="168" t="n"/>
      <c r="B60" s="167" t="inlineStr">
        <is>
          <t>Материалы</t>
        </is>
      </c>
      <c r="C60" s="203" t="n"/>
      <c r="D60" s="203" t="n"/>
      <c r="E60" s="203" t="n"/>
      <c r="F60" s="203" t="n"/>
      <c r="G60" s="203" t="n"/>
      <c r="H60" s="204" t="n"/>
      <c r="I60" s="173" t="n"/>
      <c r="J60" s="173" t="n"/>
    </row>
    <row r="61" ht="15.6" customFormat="1" customHeight="1" s="149">
      <c r="A61" s="168" t="n"/>
      <c r="B61" s="168" t="inlineStr">
        <is>
          <t>Основные Материалы</t>
        </is>
      </c>
      <c r="C61" s="203" t="n"/>
      <c r="D61" s="203" t="n"/>
      <c r="E61" s="203" t="n"/>
      <c r="F61" s="203" t="n"/>
      <c r="G61" s="203" t="n"/>
      <c r="H61" s="204" t="n"/>
      <c r="I61" s="173" t="n"/>
      <c r="J61" s="173" t="n"/>
    </row>
    <row r="62" ht="31.35" customFormat="1" customHeight="1" s="149">
      <c r="A62" s="168" t="n">
        <v>34</v>
      </c>
      <c r="B62" s="174" t="inlineStr">
        <is>
          <t>401-0066</t>
        </is>
      </c>
      <c r="C62" s="184" t="inlineStr">
        <is>
          <t>Бетон тяжелый, крупность заполнителя 20 мм, класс В15 (М200)</t>
        </is>
      </c>
      <c r="D62" s="187" t="inlineStr">
        <is>
          <t>м3</t>
        </is>
      </c>
      <c r="E62" s="185" t="n">
        <v>47.1839</v>
      </c>
      <c r="F62" s="47" t="n">
        <v>665</v>
      </c>
      <c r="G62" s="47">
        <f>ROUND(E62*F62,2)</f>
        <v/>
      </c>
      <c r="H62" s="42">
        <f>G62/G189</f>
        <v/>
      </c>
      <c r="I62" s="173">
        <f>ROUND(F62*Прил.10!$D$12,2)</f>
        <v/>
      </c>
      <c r="J62" s="173">
        <f>ROUND(E62*I62,2)</f>
        <v/>
      </c>
    </row>
    <row r="63" ht="31.35" customFormat="1" customHeight="1" s="149">
      <c r="A63" s="168" t="n">
        <v>35</v>
      </c>
      <c r="B63" s="174" t="inlineStr">
        <is>
          <t>204-0100</t>
        </is>
      </c>
      <c r="C63" s="184" t="inlineStr">
        <is>
          <t>Горячекатаная арматурная сталь класса А-I, А-II, А-III</t>
        </is>
      </c>
      <c r="D63" s="187" t="inlineStr">
        <is>
          <t>т</t>
        </is>
      </c>
      <c r="E63" s="185" t="n">
        <v>4.6749</v>
      </c>
      <c r="F63" s="47" t="n">
        <v>5650</v>
      </c>
      <c r="G63" s="47">
        <f>ROUND(E63*F63,2)</f>
        <v/>
      </c>
      <c r="H63" s="42">
        <f>G63/G189</f>
        <v/>
      </c>
      <c r="I63" s="173">
        <f>ROUND(F63*Прил.10!$D$12,2)</f>
        <v/>
      </c>
      <c r="J63" s="173">
        <f>ROUND(E63*I63,2)</f>
        <v/>
      </c>
    </row>
    <row r="64" ht="46.9" customFormat="1" customHeight="1" s="149">
      <c r="A64" s="168" t="n">
        <v>36</v>
      </c>
      <c r="B64" s="174" t="inlineStr">
        <is>
          <t>203-8084</t>
        </is>
      </c>
      <c r="C64" s="184" t="inlineStr">
        <is>
          <t>Блоки дверные наружные или тамбурные с заполнением стеклопакетами (ГОСТ 30970-2002)</t>
        </is>
      </c>
      <c r="D64" s="187" t="inlineStr">
        <is>
          <t>м2</t>
        </is>
      </c>
      <c r="E64" s="185" t="n">
        <v>3.78</v>
      </c>
      <c r="F64" s="47" t="n">
        <v>1529.15</v>
      </c>
      <c r="G64" s="47">
        <f>ROUND(E64*F64,2)</f>
        <v/>
      </c>
      <c r="H64" s="42">
        <f>G64/G189</f>
        <v/>
      </c>
      <c r="I64" s="173">
        <f>ROUND(F64*Прил.10!$D$12,2)</f>
        <v/>
      </c>
      <c r="J64" s="173">
        <f>ROUND(E64*I64,2)</f>
        <v/>
      </c>
    </row>
    <row r="65" ht="15.6" customFormat="1" customHeight="1" s="149">
      <c r="A65" s="168" t="n">
        <v>37</v>
      </c>
      <c r="B65" s="174" t="inlineStr">
        <is>
          <t>401-0006</t>
        </is>
      </c>
      <c r="C65" s="184" t="inlineStr">
        <is>
          <t>Бетон тяжелый, класс В15 (М200)</t>
        </is>
      </c>
      <c r="D65" s="187" t="inlineStr">
        <is>
          <t>м3</t>
        </is>
      </c>
      <c r="E65" s="185" t="n">
        <v>6.0992</v>
      </c>
      <c r="F65" s="47" t="n">
        <v>592.76</v>
      </c>
      <c r="G65" s="47">
        <f>ROUND(E65*F65,2)</f>
        <v/>
      </c>
      <c r="H65" s="42">
        <f>G65/G189</f>
        <v/>
      </c>
      <c r="I65" s="173">
        <f>ROUND(F65*Прил.10!$D$12,2)</f>
        <v/>
      </c>
      <c r="J65" s="173">
        <f>ROUND(E65*I65,2)</f>
        <v/>
      </c>
    </row>
    <row r="66" ht="46.9" customFormat="1" customHeight="1" s="149">
      <c r="A66" s="168" t="n">
        <v>38</v>
      </c>
      <c r="B66" s="174" t="inlineStr">
        <is>
          <t>203-8146</t>
        </is>
      </c>
      <c r="C66" s="184" t="inlineStr">
        <is>
          <t>Блок дверной стальной внутренний однопольный ДСВ, площадь 2,1 м2 (ГОСТ 31173-2003)</t>
        </is>
      </c>
      <c r="D66" s="187" t="inlineStr">
        <is>
          <t>м2</t>
        </is>
      </c>
      <c r="E66" s="185" t="n">
        <v>1.89</v>
      </c>
      <c r="F66" s="47" t="n">
        <v>1799.14</v>
      </c>
      <c r="G66" s="47">
        <f>ROUND(E66*F66,2)</f>
        <v/>
      </c>
      <c r="H66" s="42">
        <f>G66/G189</f>
        <v/>
      </c>
      <c r="I66" s="173">
        <f>ROUND(F66*Прил.10!$D$12,2)</f>
        <v/>
      </c>
      <c r="J66" s="173">
        <f>ROUND(E66*I66,2)</f>
        <v/>
      </c>
    </row>
    <row r="67" ht="46.9" customFormat="1" customHeight="1" s="149">
      <c r="A67" s="168" t="n">
        <v>39</v>
      </c>
      <c r="B67" s="174" t="inlineStr">
        <is>
          <t>203-8120</t>
        </is>
      </c>
      <c r="C67" s="184" t="inlineStr">
        <is>
          <t>Дверь противопожарная металлическая однопольная ДПМ-01/60, размером 900х1600 мм</t>
        </is>
      </c>
      <c r="D67" s="187" t="inlineStr">
        <is>
          <t>шт.</t>
        </is>
      </c>
      <c r="E67" s="185" t="n">
        <v>1</v>
      </c>
      <c r="F67" s="47" t="n">
        <v>2954.72</v>
      </c>
      <c r="G67" s="47">
        <f>ROUND(E67*F67,2)</f>
        <v/>
      </c>
      <c r="H67" s="42">
        <f>G67/G189</f>
        <v/>
      </c>
      <c r="I67" s="173">
        <f>ROUND(F67*Прил.10!$D$12,2)</f>
        <v/>
      </c>
      <c r="J67" s="173">
        <f>ROUND(E67*I67,2)</f>
        <v/>
      </c>
    </row>
    <row r="68" ht="31.35" customFormat="1" customHeight="1" s="149">
      <c r="A68" s="168" t="n">
        <v>40</v>
      </c>
      <c r="B68" s="174" t="inlineStr">
        <is>
          <t>410-0105</t>
        </is>
      </c>
      <c r="C68" s="184" t="inlineStr">
        <is>
          <t>Мастика гидроизоляционная асфальтовая холодная, марка БСХА</t>
        </is>
      </c>
      <c r="D68" s="187" t="inlineStr">
        <is>
          <t>т</t>
        </is>
      </c>
      <c r="E68" s="185" t="n">
        <v>0.8100000000000001</v>
      </c>
      <c r="F68" s="47" t="n">
        <v>3601.3</v>
      </c>
      <c r="G68" s="47">
        <f>ROUND(E68*F68,2)</f>
        <v/>
      </c>
      <c r="H68" s="42">
        <f>G68/G189</f>
        <v/>
      </c>
      <c r="I68" s="173">
        <f>ROUND(F68*Прил.10!$D$12,2)</f>
        <v/>
      </c>
      <c r="J68" s="173">
        <f>ROUND(E68*I68,2)</f>
        <v/>
      </c>
    </row>
    <row r="69" ht="46.9" customFormat="1" customHeight="1" s="149">
      <c r="A69" s="168" t="n">
        <v>41</v>
      </c>
      <c r="B69" s="174" t="inlineStr">
        <is>
          <t>203-8116</t>
        </is>
      </c>
      <c r="C69" s="184" t="inlineStr">
        <is>
          <t>Дверь противопожарная металлическая однопольная ДПМ-01/30, размером 900х2100 мм</t>
        </is>
      </c>
      <c r="D69" s="187" t="inlineStr">
        <is>
          <t>шт.</t>
        </is>
      </c>
      <c r="E69" s="185" t="n">
        <v>1</v>
      </c>
      <c r="F69" s="47" t="n">
        <v>2640.46</v>
      </c>
      <c r="G69" s="47">
        <f>ROUND(E69*F69,2)</f>
        <v/>
      </c>
      <c r="H69" s="42">
        <f>G69/G189</f>
        <v/>
      </c>
      <c r="I69" s="173">
        <f>ROUND(F69*Прил.10!$D$12,2)</f>
        <v/>
      </c>
      <c r="J69" s="173">
        <f>ROUND(E69*I69,2)</f>
        <v/>
      </c>
    </row>
    <row r="70" ht="31.35" customFormat="1" customHeight="1" s="149">
      <c r="A70" s="168" t="n">
        <v>42</v>
      </c>
      <c r="B70" s="174" t="inlineStr">
        <is>
          <t>402-0005</t>
        </is>
      </c>
      <c r="C70" s="184" t="inlineStr">
        <is>
          <t>Раствор готовый кладочный цементный марки 150</t>
        </is>
      </c>
      <c r="D70" s="187" t="inlineStr">
        <is>
          <t>м3</t>
        </is>
      </c>
      <c r="E70" s="185" t="n">
        <v>4.6009</v>
      </c>
      <c r="F70" s="47" t="n">
        <v>548.3</v>
      </c>
      <c r="G70" s="47">
        <f>ROUND(E70*F70,2)</f>
        <v/>
      </c>
      <c r="H70" s="42">
        <f>G70/G189</f>
        <v/>
      </c>
      <c r="I70" s="173">
        <f>ROUND(F70*Прил.10!$D$12,2)</f>
        <v/>
      </c>
      <c r="J70" s="173">
        <f>ROUND(E70*I70,2)</f>
        <v/>
      </c>
    </row>
    <row r="71" ht="31.35" customFormat="1" customHeight="1" s="149">
      <c r="A71" s="168" t="n">
        <v>43</v>
      </c>
      <c r="B71" s="174" t="inlineStr">
        <is>
          <t>401-0061</t>
        </is>
      </c>
      <c r="C71" s="184" t="inlineStr">
        <is>
          <t>Бетон тяжелый, крупность заполнителя 20 мм, класс В3,5 (М50)</t>
        </is>
      </c>
      <c r="D71" s="187" t="inlineStr">
        <is>
          <t>м3</t>
        </is>
      </c>
      <c r="E71" s="185" t="n">
        <v>4.337</v>
      </c>
      <c r="F71" s="47" t="n">
        <v>520</v>
      </c>
      <c r="G71" s="47">
        <f>ROUND(E71*F71,2)</f>
        <v/>
      </c>
      <c r="H71" s="42">
        <f>G71/G189</f>
        <v/>
      </c>
      <c r="I71" s="173">
        <f>ROUND(F71*Прил.10!$D$12,2)</f>
        <v/>
      </c>
      <c r="J71" s="173">
        <f>ROUND(E71*I71,2)</f>
        <v/>
      </c>
    </row>
    <row r="72" ht="15.6" customFormat="1" customHeight="1" s="149">
      <c r="A72" s="168" t="n">
        <v>44</v>
      </c>
      <c r="B72" s="174" t="inlineStr">
        <is>
          <t>401-0003</t>
        </is>
      </c>
      <c r="C72" s="184" t="inlineStr">
        <is>
          <t>Бетон тяжелый, класс В7,5 (М100)</t>
        </is>
      </c>
      <c r="D72" s="187" t="inlineStr">
        <is>
          <t>м3</t>
        </is>
      </c>
      <c r="E72" s="185" t="n">
        <v>2.8558</v>
      </c>
      <c r="F72" s="47" t="n">
        <v>560</v>
      </c>
      <c r="G72" s="47">
        <f>ROUND(E72*F72,2)</f>
        <v/>
      </c>
      <c r="H72" s="42">
        <f>G72/G189</f>
        <v/>
      </c>
      <c r="I72" s="173">
        <f>ROUND(F72*Прил.10!$D$12,2)</f>
        <v/>
      </c>
      <c r="J72" s="173">
        <f>ROUND(E72*I72,2)</f>
        <v/>
      </c>
    </row>
    <row r="73" ht="46.9" customFormat="1" customHeight="1" s="149">
      <c r="A73" s="168" t="n">
        <v>45</v>
      </c>
      <c r="B73" s="174" t="inlineStr">
        <is>
          <t>204-0021</t>
        </is>
      </c>
      <c r="C73" s="184" t="inlineStr">
        <is>
          <t>Горячекатаная арматурная сталь периодического профиля класса А-III, диаметром 10 мм</t>
        </is>
      </c>
      <c r="D73" s="187" t="inlineStr">
        <is>
          <t>т</t>
        </is>
      </c>
      <c r="E73" s="185" t="n">
        <v>0.195</v>
      </c>
      <c r="F73" s="47" t="n">
        <v>8014.15</v>
      </c>
      <c r="G73" s="47">
        <f>ROUND(E73*F73,2)</f>
        <v/>
      </c>
      <c r="H73" s="42">
        <f>G73/G189</f>
        <v/>
      </c>
      <c r="I73" s="173">
        <f>ROUND(F73*Прил.10!$D$12,2)</f>
        <v/>
      </c>
      <c r="J73" s="173">
        <f>ROUND(E73*I73,2)</f>
        <v/>
      </c>
    </row>
    <row r="74" ht="15.6" customFormat="1" customHeight="1" s="149">
      <c r="A74" s="168" t="n">
        <v>46</v>
      </c>
      <c r="B74" s="174" t="inlineStr">
        <is>
          <t>101-1959</t>
        </is>
      </c>
      <c r="C74" s="184" t="inlineStr">
        <is>
          <t>Краска водоэмульсионная ВЭАК-1180</t>
        </is>
      </c>
      <c r="D74" s="187" t="inlineStr">
        <is>
          <t>т</t>
        </is>
      </c>
      <c r="E74" s="185" t="n">
        <v>0.0988</v>
      </c>
      <c r="F74" s="47" t="n">
        <v>15481</v>
      </c>
      <c r="G74" s="47">
        <f>ROUND(E74*F74,2)</f>
        <v/>
      </c>
      <c r="H74" s="42">
        <f>G74/G189</f>
        <v/>
      </c>
      <c r="I74" s="173">
        <f>ROUND(F74*Прил.10!$D$12,2)</f>
        <v/>
      </c>
      <c r="J74" s="173">
        <f>ROUND(E74*I74,2)</f>
        <v/>
      </c>
    </row>
    <row r="75" ht="15.6" customFormat="1" customHeight="1" s="149">
      <c r="A75" s="168" t="n">
        <v>47</v>
      </c>
      <c r="B75" s="174" t="inlineStr">
        <is>
          <t>203-0511</t>
        </is>
      </c>
      <c r="C75" s="184" t="inlineStr">
        <is>
          <t>Щиты из досок толщиной 25 мм</t>
        </is>
      </c>
      <c r="D75" s="187" t="inlineStr">
        <is>
          <t>м2</t>
        </is>
      </c>
      <c r="E75" s="185" t="n">
        <v>36.6516</v>
      </c>
      <c r="F75" s="47" t="n">
        <v>35.53</v>
      </c>
      <c r="G75" s="47">
        <f>ROUND(E75*F75,2)</f>
        <v/>
      </c>
      <c r="H75" s="42">
        <f>G75/G189</f>
        <v/>
      </c>
      <c r="I75" s="173">
        <f>ROUND(F75*Прил.10!$D$12,2)</f>
        <v/>
      </c>
      <c r="J75" s="173">
        <f>ROUND(E75*I75,2)</f>
        <v/>
      </c>
    </row>
    <row r="76" ht="31.35" customFormat="1" customHeight="1" s="149">
      <c r="A76" s="168" t="n">
        <v>48</v>
      </c>
      <c r="B76" s="174" t="inlineStr">
        <is>
          <t>101-1875</t>
        </is>
      </c>
      <c r="C76" s="184" t="inlineStr">
        <is>
          <t>Сталь листовая оцинкованная толщиной листа 0,7 мм</t>
        </is>
      </c>
      <c r="D76" s="187" t="inlineStr">
        <is>
          <t>т</t>
        </is>
      </c>
      <c r="E76" s="185" t="n">
        <v>0.114</v>
      </c>
      <c r="F76" s="47" t="n">
        <v>11200</v>
      </c>
      <c r="G76" s="47">
        <f>ROUND(E76*F76,2)</f>
        <v/>
      </c>
      <c r="H76" s="42">
        <f>G76/G189</f>
        <v/>
      </c>
      <c r="I76" s="173">
        <f>ROUND(F76*Прил.10!$D$12,2)</f>
        <v/>
      </c>
      <c r="J76" s="173">
        <f>ROUND(E76*I76,2)</f>
        <v/>
      </c>
    </row>
    <row r="77" ht="46.9" customFormat="1" customHeight="1" s="149">
      <c r="A77" s="168" t="n">
        <v>49</v>
      </c>
      <c r="B77" s="174" t="inlineStr">
        <is>
          <t>204-0030</t>
        </is>
      </c>
      <c r="C77" s="184" t="inlineStr">
        <is>
          <t>Проволока арматурная из низкоуглеродистой стали Вр-I, диаметром 5 мм</t>
        </is>
      </c>
      <c r="D77" s="187" t="inlineStr">
        <is>
          <t>т</t>
        </is>
      </c>
      <c r="E77" s="185" t="n">
        <v>0.153</v>
      </c>
      <c r="F77" s="47" t="n">
        <v>7170.98</v>
      </c>
      <c r="G77" s="47">
        <f>ROUND(E77*F77,2)</f>
        <v/>
      </c>
      <c r="H77" s="42">
        <f>G77/G189</f>
        <v/>
      </c>
      <c r="I77" s="173">
        <f>ROUND(F77*Прил.10!$D$12,2)</f>
        <v/>
      </c>
      <c r="J77" s="173">
        <f>ROUND(E77*I77,2)</f>
        <v/>
      </c>
    </row>
    <row r="78" ht="15.6" customFormat="1" customHeight="1" s="149">
      <c r="A78" s="168" t="n"/>
      <c r="B78" s="174" t="inlineStr">
        <is>
          <t>Итого основные Материалы</t>
        </is>
      </c>
      <c r="C78" s="203" t="n"/>
      <c r="D78" s="203" t="n"/>
      <c r="E78" s="203" t="n"/>
      <c r="F78" s="204" t="n"/>
      <c r="G78" s="47">
        <f>SUM(G62:G77)</f>
        <v/>
      </c>
      <c r="H78" s="42">
        <f>SUM(H62:H77)</f>
        <v/>
      </c>
      <c r="I78" s="173" t="n"/>
      <c r="J78" s="173">
        <f>SUM(J62:J77)</f>
        <v/>
      </c>
    </row>
    <row r="79" hidden="1" outlineLevel="1" ht="31.35" customFormat="1" customHeight="1" s="149">
      <c r="A79" s="168" t="n">
        <v>50</v>
      </c>
      <c r="B79" s="174" t="inlineStr">
        <is>
          <t>101-1755</t>
        </is>
      </c>
      <c r="C79" s="184" t="inlineStr">
        <is>
          <t>Сталь полосовая, марка стали Ст3сп шириной 50-200 мм толщиной 4-5 мм</t>
        </is>
      </c>
      <c r="D79" s="187" t="inlineStr">
        <is>
          <t>т</t>
        </is>
      </c>
      <c r="E79" s="185" t="n">
        <v>0.189</v>
      </c>
      <c r="F79" s="47" t="n">
        <v>5000</v>
      </c>
      <c r="G79" s="47">
        <f>ROUND(E79*F79,2)</f>
        <v/>
      </c>
      <c r="H79" s="42">
        <f>G79/G189</f>
        <v/>
      </c>
      <c r="I79" s="173">
        <f>ROUND(F79*Прил.10!$D$12,2)</f>
        <v/>
      </c>
      <c r="J79" s="173">
        <f>ROUND(E79*I79,2)</f>
        <v/>
      </c>
    </row>
    <row r="80" hidden="1" outlineLevel="1" ht="46.9" customFormat="1" customHeight="1" s="149">
      <c r="A80" s="168" t="n">
        <v>51</v>
      </c>
      <c r="B80" s="174" t="inlineStr">
        <is>
          <t>408-0021</t>
        </is>
      </c>
      <c r="C80" s="184" t="inlineStr">
        <is>
          <t>Щебень из природного камня для строительных работ марка 400, фракция 5(3)-10 мм</t>
        </is>
      </c>
      <c r="D80" s="187" t="inlineStr">
        <is>
          <t>м3</t>
        </is>
      </c>
      <c r="E80" s="185" t="n">
        <v>6.6846</v>
      </c>
      <c r="F80" s="47" t="n">
        <v>131.08</v>
      </c>
      <c r="G80" s="47">
        <f>ROUND(E80*F80,2)</f>
        <v/>
      </c>
      <c r="H80" s="42">
        <f>G80/G189</f>
        <v/>
      </c>
      <c r="I80" s="173">
        <f>ROUND(F80*Прил.10!$D$12,2)</f>
        <v/>
      </c>
      <c r="J80" s="173">
        <f>ROUND(E80*I80,2)</f>
        <v/>
      </c>
    </row>
    <row r="81" hidden="1" outlineLevel="1" ht="46.9" customFormat="1" customHeight="1" s="149">
      <c r="A81" s="168" t="n">
        <v>52</v>
      </c>
      <c r="B81" s="174" t="inlineStr">
        <is>
          <t>102-0061</t>
        </is>
      </c>
      <c r="C81" s="184" t="inlineStr">
        <is>
          <t>Доски обрезные хвойных пород длиной 4-6,5 м, шириной 75-150 мм, толщиной 44 мм и более, III сорта</t>
        </is>
      </c>
      <c r="D81" s="187" t="inlineStr">
        <is>
          <t>м3</t>
        </is>
      </c>
      <c r="E81" s="185" t="n">
        <v>0.8164</v>
      </c>
      <c r="F81" s="47" t="n">
        <v>1056</v>
      </c>
      <c r="G81" s="47">
        <f>ROUND(E81*F81,2)</f>
        <v/>
      </c>
      <c r="H81" s="42">
        <f>G81/G189</f>
        <v/>
      </c>
      <c r="I81" s="173">
        <f>ROUND(F81*Прил.10!$D$12,2)</f>
        <v/>
      </c>
      <c r="J81" s="173">
        <f>ROUND(E81*I81,2)</f>
        <v/>
      </c>
    </row>
    <row r="82" hidden="1" outlineLevel="1" ht="15.6" customFormat="1" customHeight="1" s="149">
      <c r="A82" s="168" t="n">
        <v>53</v>
      </c>
      <c r="B82" s="174" t="inlineStr">
        <is>
          <t>101-0594</t>
        </is>
      </c>
      <c r="C82" s="184" t="inlineStr">
        <is>
          <t>Мастика битумная кровельная горячая</t>
        </is>
      </c>
      <c r="D82" s="187" t="inlineStr">
        <is>
          <t>т</t>
        </is>
      </c>
      <c r="E82" s="185" t="n">
        <v>0.2424</v>
      </c>
      <c r="F82" s="47" t="n">
        <v>3390</v>
      </c>
      <c r="G82" s="47">
        <f>ROUND(E82*F82,2)</f>
        <v/>
      </c>
      <c r="H82" s="42">
        <f>G82/G189</f>
        <v/>
      </c>
      <c r="I82" s="173">
        <f>ROUND(F82*Прил.10!$D$12,2)</f>
        <v/>
      </c>
      <c r="J82" s="173">
        <f>ROUND(E82*I82,2)</f>
        <v/>
      </c>
    </row>
    <row r="83" hidden="1" outlineLevel="1" ht="31.35" customFormat="1" customHeight="1" s="149">
      <c r="A83" s="168" t="n">
        <v>54</v>
      </c>
      <c r="B83" s="174" t="inlineStr">
        <is>
          <t>402-0004</t>
        </is>
      </c>
      <c r="C83" s="184" t="inlineStr">
        <is>
          <t>Раствор готовый кладочный цементный марки 100</t>
        </is>
      </c>
      <c r="D83" s="187" t="inlineStr">
        <is>
          <t>м3</t>
        </is>
      </c>
      <c r="E83" s="185" t="n">
        <v>1.377</v>
      </c>
      <c r="F83" s="47" t="n">
        <v>519.8</v>
      </c>
      <c r="G83" s="47">
        <f>ROUND(E83*F83,2)</f>
        <v/>
      </c>
      <c r="H83" s="42">
        <f>G83/G189</f>
        <v/>
      </c>
      <c r="I83" s="173">
        <f>ROUND(F83*Прил.10!$D$12,2)</f>
        <v/>
      </c>
      <c r="J83" s="173">
        <f>ROUND(E83*I83,2)</f>
        <v/>
      </c>
    </row>
    <row r="84" hidden="1" outlineLevel="1" ht="31.35" customFormat="1" customHeight="1" s="149">
      <c r="A84" s="168" t="n">
        <v>55</v>
      </c>
      <c r="B84" s="174" t="inlineStr">
        <is>
          <t>401-0086</t>
        </is>
      </c>
      <c r="C84" s="184" t="inlineStr">
        <is>
          <t>Бетон тяжелый, крупность заполнителя 10 мм, класс В15 (М200)</t>
        </is>
      </c>
      <c r="D84" s="187" t="inlineStr">
        <is>
          <t>м3</t>
        </is>
      </c>
      <c r="E84" s="185" t="n">
        <v>1.0649</v>
      </c>
      <c r="F84" s="47" t="n">
        <v>665</v>
      </c>
      <c r="G84" s="47">
        <f>ROUND(E84*F84,2)</f>
        <v/>
      </c>
      <c r="H84" s="42">
        <f>G84/G189</f>
        <v/>
      </c>
      <c r="I84" s="173">
        <f>ROUND(F84*Прил.10!$D$12,2)</f>
        <v/>
      </c>
      <c r="J84" s="173">
        <f>ROUND(E84*I84,2)</f>
        <v/>
      </c>
    </row>
    <row r="85" hidden="1" outlineLevel="1" ht="93.59999999999999" customFormat="1" customHeight="1" s="149">
      <c r="A85" s="168" t="n">
        <v>56</v>
      </c>
      <c r="B85" s="174" t="inlineStr">
        <is>
          <t>204-0064</t>
        </is>
      </c>
      <c r="C85" s="184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85" s="187" t="inlineStr">
        <is>
          <t>т</t>
        </is>
      </c>
      <c r="E85" s="185" t="n">
        <v>0.0994</v>
      </c>
      <c r="F85" s="47" t="n">
        <v>6800</v>
      </c>
      <c r="G85" s="47">
        <f>ROUND(E85*F85,2)</f>
        <v/>
      </c>
      <c r="H85" s="42">
        <f>G85/G189</f>
        <v/>
      </c>
      <c r="I85" s="173">
        <f>ROUND(F85*Прил.10!$D$12,2)</f>
        <v/>
      </c>
      <c r="J85" s="173">
        <f>ROUND(E85*I85,2)</f>
        <v/>
      </c>
    </row>
    <row r="86" hidden="1" outlineLevel="1" ht="31.35" customFormat="1" customHeight="1" s="149">
      <c r="A86" s="168" t="n">
        <v>57</v>
      </c>
      <c r="B86" s="174" t="inlineStr">
        <is>
          <t>401-0046</t>
        </is>
      </c>
      <c r="C86" s="184" t="inlineStr">
        <is>
          <t>Бетон тяжелый, крупность заполнителя 40 мм, класс В15 (М200)</t>
        </is>
      </c>
      <c r="D86" s="187" t="inlineStr">
        <is>
          <t>м3</t>
        </is>
      </c>
      <c r="E86" s="185" t="n">
        <v>1.005</v>
      </c>
      <c r="F86" s="47" t="n">
        <v>665</v>
      </c>
      <c r="G86" s="47">
        <f>ROUND(E86*F86,2)</f>
        <v/>
      </c>
      <c r="H86" s="42">
        <f>G86/G189</f>
        <v/>
      </c>
      <c r="I86" s="173">
        <f>ROUND(F86*Прил.10!$D$12,2)</f>
        <v/>
      </c>
      <c r="J86" s="173">
        <f>ROUND(E86*I86,2)</f>
        <v/>
      </c>
    </row>
    <row r="87" hidden="1" outlineLevel="1" ht="46.9" customFormat="1" customHeight="1" s="149">
      <c r="A87" s="168" t="n">
        <v>58</v>
      </c>
      <c r="B87" s="174" t="inlineStr">
        <is>
          <t>204-0034</t>
        </is>
      </c>
      <c r="C87" s="184" t="inlineStr">
        <is>
          <t>Надбавки к ценам заготовок за сборку и сварку каркасов и сеток плоских, диаметром 5-6 мм</t>
        </is>
      </c>
      <c r="D87" s="187" t="inlineStr">
        <is>
          <t>т</t>
        </is>
      </c>
      <c r="E87" s="185" t="n">
        <v>0.227</v>
      </c>
      <c r="F87" s="47" t="n">
        <v>2476.76</v>
      </c>
      <c r="G87" s="47">
        <f>ROUND(E87*F87,2)</f>
        <v/>
      </c>
      <c r="H87" s="42">
        <f>G87/G189</f>
        <v/>
      </c>
      <c r="I87" s="173">
        <f>ROUND(F87*Прил.10!$D$12,2)</f>
        <v/>
      </c>
      <c r="J87" s="173">
        <f>ROUND(E87*I87,2)</f>
        <v/>
      </c>
    </row>
    <row r="88" hidden="1" outlineLevel="1" ht="31.35" customFormat="1" customHeight="1" s="149">
      <c r="A88" s="168" t="n">
        <v>59</v>
      </c>
      <c r="B88" s="174" t="inlineStr">
        <is>
          <t>204-0001</t>
        </is>
      </c>
      <c r="C88" s="184" t="inlineStr">
        <is>
          <t>Горячекатаная арматурная сталь гладкая класса А-I, диаметром 6 мм</t>
        </is>
      </c>
      <c r="D88" s="187" t="inlineStr">
        <is>
          <t>т</t>
        </is>
      </c>
      <c r="E88" s="185" t="n">
        <v>0.074</v>
      </c>
      <c r="F88" s="47" t="n">
        <v>7418.82</v>
      </c>
      <c r="G88" s="47">
        <f>ROUND(E88*F88,2)</f>
        <v/>
      </c>
      <c r="H88" s="42">
        <f>G88/G189</f>
        <v/>
      </c>
      <c r="I88" s="173">
        <f>ROUND(F88*Прил.10!$D$12,2)</f>
        <v/>
      </c>
      <c r="J88" s="173">
        <f>ROUND(E88*I88,2)</f>
        <v/>
      </c>
    </row>
    <row r="89" hidden="1" outlineLevel="1" ht="93.59999999999999" customFormat="1" customHeight="1" s="149">
      <c r="A89" s="168" t="n">
        <v>60</v>
      </c>
      <c r="B89" s="174" t="inlineStr">
        <is>
          <t>501-8483</t>
        </is>
      </c>
      <c r="C89" s="184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2,5 мм2</t>
        </is>
      </c>
      <c r="D89" s="187" t="inlineStr">
        <is>
          <t>1000 м</t>
        </is>
      </c>
      <c r="E89" s="185" t="n">
        <v>0.0765</v>
      </c>
      <c r="F89" s="47" t="n">
        <v>6920.41</v>
      </c>
      <c r="G89" s="47">
        <f>ROUND(E89*F89,2)</f>
        <v/>
      </c>
      <c r="H89" s="42">
        <f>G89/G189</f>
        <v/>
      </c>
      <c r="I89" s="173">
        <f>ROUND(F89*Прил.10!$D$12,2)</f>
        <v/>
      </c>
      <c r="J89" s="173">
        <f>ROUND(E89*I89,2)</f>
        <v/>
      </c>
    </row>
    <row r="90" hidden="1" outlineLevel="1" ht="93.59999999999999" customFormat="1" customHeight="1" s="149">
      <c r="A90" s="168" t="n">
        <v>61</v>
      </c>
      <c r="B90" s="174" t="inlineStr">
        <is>
          <t>501-8510</t>
        </is>
      </c>
      <c r="C90" s="184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- 5 и сечением 10 мм2</t>
        </is>
      </c>
      <c r="D90" s="187" t="inlineStr">
        <is>
          <t>1000 м</t>
        </is>
      </c>
      <c r="E90" s="185" t="n">
        <v>0.0102</v>
      </c>
      <c r="F90" s="47" t="n">
        <v>45607.75</v>
      </c>
      <c r="G90" s="47">
        <f>ROUND(E90*F90,2)</f>
        <v/>
      </c>
      <c r="H90" s="42">
        <f>G90/G189</f>
        <v/>
      </c>
      <c r="I90" s="173">
        <f>ROUND(F90*Прил.10!$D$12,2)</f>
        <v/>
      </c>
      <c r="J90" s="173">
        <f>ROUND(E90*I90,2)</f>
        <v/>
      </c>
    </row>
    <row r="91" hidden="1" outlineLevel="1" ht="31.35" customFormat="1" customHeight="1" s="149">
      <c r="A91" s="168" t="n">
        <v>62</v>
      </c>
      <c r="B91" s="174" t="inlineStr">
        <is>
          <t>113-0351</t>
        </is>
      </c>
      <c r="C91" s="184" t="inlineStr">
        <is>
          <t>Органо-силикатная композиция ОС-51-03</t>
        </is>
      </c>
      <c r="D91" s="187" t="inlineStr">
        <is>
          <t>т</t>
        </is>
      </c>
      <c r="E91" s="185" t="n">
        <v>0.0047</v>
      </c>
      <c r="F91" s="47" t="n">
        <v>81720</v>
      </c>
      <c r="G91" s="47">
        <f>ROUND(E91*F91,2)</f>
        <v/>
      </c>
      <c r="H91" s="42">
        <f>G91/G189</f>
        <v/>
      </c>
      <c r="I91" s="173">
        <f>ROUND(F91*Прил.10!$D$12,2)</f>
        <v/>
      </c>
      <c r="J91" s="173">
        <f>ROUND(E91*I91,2)</f>
        <v/>
      </c>
    </row>
    <row r="92" hidden="1" outlineLevel="1" ht="46.9" customFormat="1" customHeight="1" s="149">
      <c r="A92" s="168" t="n">
        <v>63</v>
      </c>
      <c r="B92" s="174" t="inlineStr">
        <is>
          <t>102-0025</t>
        </is>
      </c>
      <c r="C92" s="184" t="inlineStr">
        <is>
          <t>Бруски обрезные хвойных пород длиной 4-6,5 м, шириной 75-150 мм, толщиной 40-75 мм, III сорта</t>
        </is>
      </c>
      <c r="D92" s="187" t="inlineStr">
        <is>
          <t>м3</t>
        </is>
      </c>
      <c r="E92" s="185" t="n">
        <v>0.2935</v>
      </c>
      <c r="F92" s="47" t="n">
        <v>1287</v>
      </c>
      <c r="G92" s="47">
        <f>ROUND(E92*F92,2)</f>
        <v/>
      </c>
      <c r="H92" s="42">
        <f>G92/G189</f>
        <v/>
      </c>
      <c r="I92" s="173">
        <f>ROUND(F92*Прил.10!$D$12,2)</f>
        <v/>
      </c>
      <c r="J92" s="173">
        <f>ROUND(E92*I92,2)</f>
        <v/>
      </c>
    </row>
    <row r="93" hidden="1" outlineLevel="1" ht="15.6" customFormat="1" customHeight="1" s="149">
      <c r="A93" s="168" t="n">
        <v>64</v>
      </c>
      <c r="B93" s="174" t="inlineStr">
        <is>
          <t>101-1805</t>
        </is>
      </c>
      <c r="C93" s="184" t="inlineStr">
        <is>
          <t>Гвозди строительные</t>
        </is>
      </c>
      <c r="D93" s="187" t="inlineStr">
        <is>
          <t>т</t>
        </is>
      </c>
      <c r="E93" s="185" t="n">
        <v>0.0311</v>
      </c>
      <c r="F93" s="47" t="n">
        <v>11978</v>
      </c>
      <c r="G93" s="47">
        <f>ROUND(E93*F93,2)</f>
        <v/>
      </c>
      <c r="H93" s="42">
        <f>G93/G189</f>
        <v/>
      </c>
      <c r="I93" s="173">
        <f>ROUND(F93*Прил.10!$D$12,2)</f>
        <v/>
      </c>
      <c r="J93" s="173">
        <f>ROUND(E93*I93,2)</f>
        <v/>
      </c>
    </row>
    <row r="94" hidden="1" outlineLevel="1" ht="15.6" customFormat="1" customHeight="1" s="149">
      <c r="A94" s="168" t="n">
        <v>65</v>
      </c>
      <c r="B94" s="174" t="inlineStr">
        <is>
          <t>101-1513</t>
        </is>
      </c>
      <c r="C94" s="184" t="inlineStr">
        <is>
          <t>Электроды диаметром 4 мм Э42</t>
        </is>
      </c>
      <c r="D94" s="187" t="inlineStr">
        <is>
          <t>т</t>
        </is>
      </c>
      <c r="E94" s="185" t="n">
        <v>0.0347</v>
      </c>
      <c r="F94" s="47" t="n">
        <v>10315</v>
      </c>
      <c r="G94" s="47">
        <f>ROUND(E94*F94,2)</f>
        <v/>
      </c>
      <c r="H94" s="42">
        <f>G94/G189</f>
        <v/>
      </c>
      <c r="I94" s="173">
        <f>ROUND(F94*Прил.10!$D$12,2)</f>
        <v/>
      </c>
      <c r="J94" s="173">
        <f>ROUND(E94*I94,2)</f>
        <v/>
      </c>
    </row>
    <row r="95" hidden="1" outlineLevel="1" ht="31.35" customFormat="1" customHeight="1" s="149">
      <c r="A95" s="168" t="n">
        <v>66</v>
      </c>
      <c r="B95" s="174" t="inlineStr">
        <is>
          <t>101-1714</t>
        </is>
      </c>
      <c r="C95" s="184" t="inlineStr">
        <is>
          <t>Болты с гайками и шайбами строительные</t>
        </is>
      </c>
      <c r="D95" s="187" t="inlineStr">
        <is>
          <t>т</t>
        </is>
      </c>
      <c r="E95" s="185" t="n">
        <v>0.039</v>
      </c>
      <c r="F95" s="47" t="n">
        <v>9040</v>
      </c>
      <c r="G95" s="47">
        <f>ROUND(E95*F95,2)</f>
        <v/>
      </c>
      <c r="H95" s="42">
        <f>G95/G189</f>
        <v/>
      </c>
      <c r="I95" s="173">
        <f>ROUND(F95*Прил.10!$D$12,2)</f>
        <v/>
      </c>
      <c r="J95" s="173">
        <f>ROUND(E95*I95,2)</f>
        <v/>
      </c>
    </row>
    <row r="96" hidden="1" outlineLevel="1" ht="15.6" customFormat="1" customHeight="1" s="149">
      <c r="A96" s="168" t="n">
        <v>67</v>
      </c>
      <c r="B96" s="174" t="inlineStr">
        <is>
          <t>101-1712</t>
        </is>
      </c>
      <c r="C96" s="184" t="inlineStr">
        <is>
          <t>Шпатлевка клеевая</t>
        </is>
      </c>
      <c r="D96" s="187" t="inlineStr">
        <is>
          <t>т</t>
        </is>
      </c>
      <c r="E96" s="185" t="n">
        <v>0.07870000000000001</v>
      </c>
      <c r="F96" s="47" t="n">
        <v>4294</v>
      </c>
      <c r="G96" s="47">
        <f>ROUND(E96*F96,2)</f>
        <v/>
      </c>
      <c r="H96" s="42">
        <f>G96/G189</f>
        <v/>
      </c>
      <c r="I96" s="173">
        <f>ROUND(F96*Прил.10!$D$12,2)</f>
        <v/>
      </c>
      <c r="J96" s="173">
        <f>ROUND(E96*I96,2)</f>
        <v/>
      </c>
    </row>
    <row r="97" hidden="1" outlineLevel="1" ht="46.9" customFormat="1" customHeight="1" s="149">
      <c r="A97" s="168" t="n">
        <v>68</v>
      </c>
      <c r="B97" s="174" t="inlineStr">
        <is>
          <t>101-2055</t>
        </is>
      </c>
      <c r="C97" s="184" t="inlineStr">
        <is>
          <t>Трубы хризотилцементные напорные ВТ9, диаметр условного прохода 100 мм</t>
        </is>
      </c>
      <c r="D97" s="187" t="inlineStr">
        <is>
          <t>м</t>
        </is>
      </c>
      <c r="E97" s="185" t="n">
        <v>16.13</v>
      </c>
      <c r="F97" s="47" t="n">
        <v>19.97</v>
      </c>
      <c r="G97" s="47">
        <f>ROUND(E97*F97,2)</f>
        <v/>
      </c>
      <c r="H97" s="42">
        <f>G97/G189</f>
        <v/>
      </c>
      <c r="I97" s="173">
        <f>ROUND(F97*Прил.10!$D$12,2)</f>
        <v/>
      </c>
      <c r="J97" s="173">
        <f>ROUND(E97*I97,2)</f>
        <v/>
      </c>
    </row>
    <row r="98" hidden="1" outlineLevel="1" ht="46.9" customFormat="1" customHeight="1" s="149">
      <c r="A98" s="168" t="n">
        <v>69</v>
      </c>
      <c r="B98" s="174" t="inlineStr">
        <is>
          <t>101-2388</t>
        </is>
      </c>
      <c r="C98" s="184" t="inlineStr">
        <is>
          <t>Герметик пенополиуретановый (пена монтажная) типа Makrofleks, Soudal в баллонах по 750 мл</t>
        </is>
      </c>
      <c r="D98" s="187" t="inlineStr">
        <is>
          <t>шт.</t>
        </is>
      </c>
      <c r="E98" s="185" t="n">
        <v>4.668</v>
      </c>
      <c r="F98" s="47" t="n">
        <v>67</v>
      </c>
      <c r="G98" s="47">
        <f>ROUND(E98*F98,2)</f>
        <v/>
      </c>
      <c r="H98" s="42">
        <f>G98/G189</f>
        <v/>
      </c>
      <c r="I98" s="173">
        <f>ROUND(F98*Прил.10!$D$12,2)</f>
        <v/>
      </c>
      <c r="J98" s="173">
        <f>ROUND(E98*I98,2)</f>
        <v/>
      </c>
    </row>
    <row r="99" hidden="1" outlineLevel="1" ht="93.59999999999999" customFormat="1" customHeight="1" s="149">
      <c r="A99" s="168" t="n">
        <v>70</v>
      </c>
      <c r="B99" s="174" t="inlineStr">
        <is>
          <t>501-8482</t>
        </is>
      </c>
      <c r="C99" s="184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1,5 мм2</t>
        </is>
      </c>
      <c r="D99" s="187" t="inlineStr">
        <is>
          <t>1000 м</t>
        </is>
      </c>
      <c r="E99" s="185" t="n">
        <v>0.0612</v>
      </c>
      <c r="F99" s="47" t="n">
        <v>4832.12</v>
      </c>
      <c r="G99" s="47">
        <f>ROUND(E99*F99,2)</f>
        <v/>
      </c>
      <c r="H99" s="42">
        <f>G99/G189</f>
        <v/>
      </c>
      <c r="I99" s="173">
        <f>ROUND(F99*Прил.10!$D$12,2)</f>
        <v/>
      </c>
      <c r="J99" s="173">
        <f>ROUND(E99*I99,2)</f>
        <v/>
      </c>
    </row>
    <row r="100" hidden="1" outlineLevel="1" ht="31.35" customFormat="1" customHeight="1" s="149">
      <c r="A100" s="168" t="n">
        <v>71</v>
      </c>
      <c r="B100" s="174" t="inlineStr">
        <is>
          <t>113-0350</t>
        </is>
      </c>
      <c r="C100" s="184" t="inlineStr">
        <is>
          <t>Органо-силикатная композиция ОС-12-01</t>
        </is>
      </c>
      <c r="D100" s="187" t="inlineStr">
        <is>
          <t>т</t>
        </is>
      </c>
      <c r="E100" s="185" t="n">
        <v>0.0054</v>
      </c>
      <c r="F100" s="47" t="n">
        <v>54290</v>
      </c>
      <c r="G100" s="47">
        <f>ROUND(E100*F100,2)</f>
        <v/>
      </c>
      <c r="H100" s="42">
        <f>G100/G189</f>
        <v/>
      </c>
      <c r="I100" s="173">
        <f>ROUND(F100*Прил.10!$D$12,2)</f>
        <v/>
      </c>
      <c r="J100" s="173">
        <f>ROUND(E100*I100,2)</f>
        <v/>
      </c>
    </row>
    <row r="101" hidden="1" outlineLevel="1" ht="31.35" customFormat="1" customHeight="1" s="149">
      <c r="A101" s="168" t="n">
        <v>72</v>
      </c>
      <c r="B101" s="174" t="inlineStr">
        <is>
          <t>406-0020</t>
        </is>
      </c>
      <c r="C101" s="184" t="inlineStr">
        <is>
          <t>Гравий керамзитовый, фракция 10-20 мм, марка 800</t>
        </is>
      </c>
      <c r="D101" s="187" t="inlineStr">
        <is>
          <t>м3</t>
        </is>
      </c>
      <c r="E101" s="185" t="n">
        <v>1.749</v>
      </c>
      <c r="F101" s="47" t="n">
        <v>166.7</v>
      </c>
      <c r="G101" s="47">
        <f>ROUND(E101*F101,2)</f>
        <v/>
      </c>
      <c r="H101" s="42">
        <f>G101/G189</f>
        <v/>
      </c>
      <c r="I101" s="173">
        <f>ROUND(F101*Прил.10!$D$12,2)</f>
        <v/>
      </c>
      <c r="J101" s="173">
        <f>ROUND(E101*I101,2)</f>
        <v/>
      </c>
    </row>
    <row r="102" hidden="1" outlineLevel="1" ht="46.9" customFormat="1" customHeight="1" s="149">
      <c r="A102" s="168" t="n">
        <v>73</v>
      </c>
      <c r="B102" s="174" t="inlineStr">
        <is>
          <t>201-0843</t>
        </is>
      </c>
      <c r="C102" s="184" t="inlineStr">
        <is>
          <t>Конструкции стальные индивидуальные решетчатые сварные массой до 0,1 т</t>
        </is>
      </c>
      <c r="D102" s="187" t="inlineStr">
        <is>
          <t>т</t>
        </is>
      </c>
      <c r="E102" s="185" t="n">
        <v>0.025</v>
      </c>
      <c r="F102" s="47" t="n">
        <v>11500</v>
      </c>
      <c r="G102" s="47">
        <f>ROUND(E102*F102,2)</f>
        <v/>
      </c>
      <c r="H102" s="42">
        <f>G102/G189</f>
        <v/>
      </c>
      <c r="I102" s="173">
        <f>ROUND(F102*Прил.10!$D$12,2)</f>
        <v/>
      </c>
      <c r="J102" s="173">
        <f>ROUND(E102*I102,2)</f>
        <v/>
      </c>
    </row>
    <row r="103" hidden="1" outlineLevel="1" ht="31.35" customFormat="1" customHeight="1" s="149">
      <c r="A103" s="168" t="n">
        <v>74</v>
      </c>
      <c r="B103" s="174" t="inlineStr">
        <is>
          <t>101-1641</t>
        </is>
      </c>
      <c r="C103" s="184" t="inlineStr">
        <is>
          <t>Сталь угловая равнополочная, марка стали ВСт3кп2, размером 50x50x5 мм</t>
        </is>
      </c>
      <c r="D103" s="187" t="inlineStr">
        <is>
          <t>т</t>
        </is>
      </c>
      <c r="E103" s="185" t="n">
        <v>0.0489</v>
      </c>
      <c r="F103" s="47" t="n">
        <v>5763</v>
      </c>
      <c r="G103" s="47">
        <f>ROUND(E103*F103,2)</f>
        <v/>
      </c>
      <c r="H103" s="42">
        <f>G103/G189</f>
        <v/>
      </c>
      <c r="I103" s="173">
        <f>ROUND(F103*Прил.10!$D$12,2)</f>
        <v/>
      </c>
      <c r="J103" s="173">
        <f>ROUND(E103*I103,2)</f>
        <v/>
      </c>
    </row>
    <row r="104" hidden="1" outlineLevel="1" ht="46.9" customFormat="1" customHeight="1" s="149">
      <c r="A104" s="168" t="n">
        <v>75</v>
      </c>
      <c r="B104" s="174" t="inlineStr">
        <is>
          <t>204-0036</t>
        </is>
      </c>
      <c r="C104" s="184" t="inlineStr">
        <is>
          <t>Надбавки к ценам заготовок за сборку и сварку каркасов и сеток плоских, диаметром 10 мм</t>
        </is>
      </c>
      <c r="D104" s="187" t="inlineStr">
        <is>
          <t>т</t>
        </is>
      </c>
      <c r="E104" s="185" t="n">
        <v>0.195</v>
      </c>
      <c r="F104" s="47" t="n">
        <v>1419.1</v>
      </c>
      <c r="G104" s="47">
        <f>ROUND(E104*F104,2)</f>
        <v/>
      </c>
      <c r="H104" s="42">
        <f>G104/G189</f>
        <v/>
      </c>
      <c r="I104" s="173">
        <f>ROUND(F104*Прил.10!$D$12,2)</f>
        <v/>
      </c>
      <c r="J104" s="173">
        <f>ROUND(E104*I104,2)</f>
        <v/>
      </c>
    </row>
    <row r="105" hidden="1" outlineLevel="1" ht="15.6" customFormat="1" customHeight="1" s="149">
      <c r="A105" s="168" t="n">
        <v>76</v>
      </c>
      <c r="B105" s="174" t="inlineStr">
        <is>
          <t>101-0069</t>
        </is>
      </c>
      <c r="C105" s="184" t="inlineStr">
        <is>
          <t>Бензин авиационный Б-70</t>
        </is>
      </c>
      <c r="D105" s="187" t="inlineStr">
        <is>
          <t>т</t>
        </is>
      </c>
      <c r="E105" s="185" t="n">
        <v>0.0512</v>
      </c>
      <c r="F105" s="47" t="n">
        <v>4488.4</v>
      </c>
      <c r="G105" s="47">
        <f>ROUND(E105*F105,2)</f>
        <v/>
      </c>
      <c r="H105" s="42">
        <f>G105/G189</f>
        <v/>
      </c>
      <c r="I105" s="173">
        <f>ROUND(F105*Прил.10!$D$12,2)</f>
        <v/>
      </c>
      <c r="J105" s="173">
        <f>ROUND(E105*I105,2)</f>
        <v/>
      </c>
    </row>
    <row r="106" hidden="1" outlineLevel="1" ht="15.6" customFormat="1" customHeight="1" s="149">
      <c r="A106" s="168" t="n">
        <v>77</v>
      </c>
      <c r="B106" s="174" t="inlineStr">
        <is>
          <t>101-1668</t>
        </is>
      </c>
      <c r="C106" s="184" t="inlineStr">
        <is>
          <t>Рогожа</t>
        </is>
      </c>
      <c r="D106" s="187" t="inlineStr">
        <is>
          <t>м2</t>
        </is>
      </c>
      <c r="E106" s="185" t="n">
        <v>17.6364</v>
      </c>
      <c r="F106" s="47" t="n">
        <v>10.2</v>
      </c>
      <c r="G106" s="47">
        <f>ROUND(E106*F106,2)</f>
        <v/>
      </c>
      <c r="H106" s="42">
        <f>G106/G189</f>
        <v/>
      </c>
      <c r="I106" s="173">
        <f>ROUND(F106*Прил.10!$D$12,2)</f>
        <v/>
      </c>
      <c r="J106" s="173">
        <f>ROUND(E106*I106,2)</f>
        <v/>
      </c>
    </row>
    <row r="107" hidden="1" outlineLevel="1" ht="15.6" customFormat="1" customHeight="1" s="149">
      <c r="A107" s="168" t="n">
        <v>78</v>
      </c>
      <c r="B107" s="174" t="inlineStr">
        <is>
          <t>101-1924</t>
        </is>
      </c>
      <c r="C107" s="184" t="inlineStr">
        <is>
          <t>Электроды диаметром 4 мм Э42А</t>
        </is>
      </c>
      <c r="D107" s="187" t="inlineStr">
        <is>
          <t>кг</t>
        </is>
      </c>
      <c r="E107" s="185" t="n">
        <v>15.82</v>
      </c>
      <c r="F107" s="47" t="n">
        <v>10.57</v>
      </c>
      <c r="G107" s="47">
        <f>ROUND(E107*F107,2)</f>
        <v/>
      </c>
      <c r="H107" s="42">
        <f>G107/G189</f>
        <v/>
      </c>
      <c r="I107" s="173">
        <f>ROUND(F107*Прил.10!$D$12,2)</f>
        <v/>
      </c>
      <c r="J107" s="173">
        <f>ROUND(E107*I107,2)</f>
        <v/>
      </c>
    </row>
    <row r="108" hidden="1" outlineLevel="1" ht="46.9" customFormat="1" customHeight="1" s="149">
      <c r="A108" s="168" t="n">
        <v>79</v>
      </c>
      <c r="B108" s="174" t="inlineStr">
        <is>
          <t>408-0015</t>
        </is>
      </c>
      <c r="C108" s="184" t="inlineStr">
        <is>
          <t>Щебень из природного камня для строительных работ марка 800, фракция 20-40 мм</t>
        </is>
      </c>
      <c r="D108" s="187" t="inlineStr">
        <is>
          <t>м3</t>
        </is>
      </c>
      <c r="E108" s="185" t="n">
        <v>1.4279</v>
      </c>
      <c r="F108" s="47" t="n">
        <v>108.4</v>
      </c>
      <c r="G108" s="47">
        <f>ROUND(E108*F108,2)</f>
        <v/>
      </c>
      <c r="H108" s="42">
        <f>G108/G189</f>
        <v/>
      </c>
      <c r="I108" s="173">
        <f>ROUND(F108*Прил.10!$D$12,2)</f>
        <v/>
      </c>
      <c r="J108" s="173">
        <f>ROUND(E108*I108,2)</f>
        <v/>
      </c>
    </row>
    <row r="109" hidden="1" outlineLevel="1" ht="62.45" customFormat="1" customHeight="1" s="149">
      <c r="A109" s="168" t="n">
        <v>80</v>
      </c>
      <c r="B109" s="174" t="inlineStr">
        <is>
          <t>201-0755</t>
        </is>
      </c>
      <c r="C109" s="184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09" s="187" t="inlineStr">
        <is>
          <t>т</t>
        </is>
      </c>
      <c r="E109" s="185" t="n">
        <v>0.0186</v>
      </c>
      <c r="F109" s="47" t="n">
        <v>8060</v>
      </c>
      <c r="G109" s="47">
        <f>ROUND(E109*F109,2)</f>
        <v/>
      </c>
      <c r="H109" s="42">
        <f>G109/G189</f>
        <v/>
      </c>
      <c r="I109" s="173">
        <f>ROUND(F109*Прил.10!$D$12,2)</f>
        <v/>
      </c>
      <c r="J109" s="173">
        <f>ROUND(E109*I109,2)</f>
        <v/>
      </c>
    </row>
    <row r="110" hidden="1" outlineLevel="1" ht="62.45" customFormat="1" customHeight="1" s="149">
      <c r="A110" s="168" t="n">
        <v>81</v>
      </c>
      <c r="B110" s="174" t="inlineStr">
        <is>
          <t>101-1328</t>
        </is>
      </c>
      <c r="C110" s="184" t="inlineStr">
        <is>
          <t>Шлакопортландцемент общестроительного и специального назначения марки 400 сульфатостойкий</t>
        </is>
      </c>
      <c r="D110" s="187" t="inlineStr">
        <is>
          <t>т</t>
        </is>
      </c>
      <c r="E110" s="185" t="n">
        <v>0.2791</v>
      </c>
      <c r="F110" s="47" t="n">
        <v>535.79</v>
      </c>
      <c r="G110" s="47">
        <f>ROUND(E110*F110,2)</f>
        <v/>
      </c>
      <c r="H110" s="42">
        <f>G110/G189</f>
        <v/>
      </c>
      <c r="I110" s="173">
        <f>ROUND(F110*Прил.10!$D$12,2)</f>
        <v/>
      </c>
      <c r="J110" s="173">
        <f>ROUND(E110*I110,2)</f>
        <v/>
      </c>
    </row>
    <row r="111" hidden="1" outlineLevel="1" ht="31.35" customFormat="1" customHeight="1" s="149">
      <c r="A111" s="168" t="n">
        <v>82</v>
      </c>
      <c r="B111" s="174" t="inlineStr">
        <is>
          <t>506-1362</t>
        </is>
      </c>
      <c r="C111" s="184" t="inlineStr">
        <is>
          <t>Припои оловянно-свинцовые бессурьмянистые марки ПОС30</t>
        </is>
      </c>
      <c r="D111" s="187" t="inlineStr">
        <is>
          <t>кг</t>
        </is>
      </c>
      <c r="E111" s="185" t="n">
        <v>1.9125</v>
      </c>
      <c r="F111" s="47" t="n">
        <v>68.05</v>
      </c>
      <c r="G111" s="47">
        <f>ROUND(E111*F111,2)</f>
        <v/>
      </c>
      <c r="H111" s="42">
        <f>G111/G189</f>
        <v/>
      </c>
      <c r="I111" s="173">
        <f>ROUND(F111*Прил.10!$D$12,2)</f>
        <v/>
      </c>
      <c r="J111" s="173">
        <f>ROUND(E111*I111,2)</f>
        <v/>
      </c>
    </row>
    <row r="112" hidden="1" outlineLevel="1" ht="31.35" customFormat="1" customHeight="1" s="149">
      <c r="A112" s="168" t="n">
        <v>83</v>
      </c>
      <c r="B112" s="174" t="inlineStr">
        <is>
          <t>401-0086</t>
        </is>
      </c>
      <c r="C112" s="184" t="inlineStr">
        <is>
          <t>Бетон тяжелый, крупность заполнителя 10 мм, класс В15 (М200)</t>
        </is>
      </c>
      <c r="D112" s="187" t="inlineStr">
        <is>
          <t>м3</t>
        </is>
      </c>
      <c r="E112" s="185" t="n">
        <v>0.1735</v>
      </c>
      <c r="F112" s="47" t="n">
        <v>665</v>
      </c>
      <c r="G112" s="47">
        <f>ROUND(E112*F112,2)</f>
        <v/>
      </c>
      <c r="H112" s="42">
        <f>G112/G189</f>
        <v/>
      </c>
      <c r="I112" s="173">
        <f>ROUND(F112*Прил.10!$D$12,2)</f>
        <v/>
      </c>
      <c r="J112" s="173">
        <f>ROUND(E112*I112,2)</f>
        <v/>
      </c>
    </row>
    <row r="113" hidden="1" outlineLevel="1" ht="31.35" customFormat="1" customHeight="1" s="149">
      <c r="A113" s="168" t="n">
        <v>84</v>
      </c>
      <c r="B113" s="174" t="inlineStr">
        <is>
          <t>101-2598</t>
        </is>
      </c>
      <c r="C113" s="184" t="inlineStr">
        <is>
          <t>Стойки деревометаллические раздвижные инвентарные</t>
        </is>
      </c>
      <c r="D113" s="187" t="inlineStr">
        <is>
          <t>шт.</t>
        </is>
      </c>
      <c r="E113" s="185" t="n">
        <v>0.1039</v>
      </c>
      <c r="F113" s="47" t="n">
        <v>1010</v>
      </c>
      <c r="G113" s="47">
        <f>ROUND(E113*F113,2)</f>
        <v/>
      </c>
      <c r="H113" s="42">
        <f>G113/G189</f>
        <v/>
      </c>
      <c r="I113" s="173">
        <f>ROUND(F113*Прил.10!$D$12,2)</f>
        <v/>
      </c>
      <c r="J113" s="173">
        <f>ROUND(E113*I113,2)</f>
        <v/>
      </c>
    </row>
    <row r="114" hidden="1" outlineLevel="1" ht="15.6" customFormat="1" customHeight="1" s="149">
      <c r="A114" s="168" t="n">
        <v>85</v>
      </c>
      <c r="B114" s="174" t="inlineStr">
        <is>
          <t>101-2143</t>
        </is>
      </c>
      <c r="C114" s="184" t="inlineStr">
        <is>
          <t>Краска</t>
        </is>
      </c>
      <c r="D114" s="187" t="inlineStr">
        <is>
          <t>кг</t>
        </is>
      </c>
      <c r="E114" s="185" t="n">
        <v>3.553</v>
      </c>
      <c r="F114" s="47" t="n">
        <v>28.6</v>
      </c>
      <c r="G114" s="47">
        <f>ROUND(E114*F114,2)</f>
        <v/>
      </c>
      <c r="H114" s="42">
        <f>G114/G189</f>
        <v/>
      </c>
      <c r="I114" s="173">
        <f>ROUND(F114*Прил.10!$D$12,2)</f>
        <v/>
      </c>
      <c r="J114" s="173">
        <f>ROUND(E114*I114,2)</f>
        <v/>
      </c>
    </row>
    <row r="115" hidden="1" outlineLevel="1" ht="31.35" customFormat="1" customHeight="1" s="149">
      <c r="A115" s="168" t="n">
        <v>86</v>
      </c>
      <c r="B115" s="174" t="inlineStr">
        <is>
          <t>503-0482</t>
        </is>
      </c>
      <c r="C115" s="184" t="inlineStr">
        <is>
          <t>Розетка штепсельная с заземляющим контактом</t>
        </is>
      </c>
      <c r="D115" s="187" t="inlineStr">
        <is>
          <t>шт.</t>
        </is>
      </c>
      <c r="E115" s="185" t="n">
        <v>5</v>
      </c>
      <c r="F115" s="47" t="n">
        <v>19.83</v>
      </c>
      <c r="G115" s="47">
        <f>ROUND(E115*F115,2)</f>
        <v/>
      </c>
      <c r="H115" s="42">
        <f>G115/G189</f>
        <v/>
      </c>
      <c r="I115" s="173">
        <f>ROUND(F115*Прил.10!$D$12,2)</f>
        <v/>
      </c>
      <c r="J115" s="173">
        <f>ROUND(E115*I115,2)</f>
        <v/>
      </c>
    </row>
    <row r="116" hidden="1" outlineLevel="1" ht="15.6" customFormat="1" customHeight="1" s="149">
      <c r="A116" s="168" t="n">
        <v>87</v>
      </c>
      <c r="B116" s="174" t="inlineStr">
        <is>
          <t>101-2052</t>
        </is>
      </c>
      <c r="C116" s="184" t="inlineStr">
        <is>
          <t>Лента бутиловая</t>
        </is>
      </c>
      <c r="D116" s="187" t="inlineStr">
        <is>
          <t>м</t>
        </is>
      </c>
      <c r="E116" s="185" t="n">
        <v>15.2</v>
      </c>
      <c r="F116" s="47" t="n">
        <v>6.38</v>
      </c>
      <c r="G116" s="47">
        <f>ROUND(E116*F116,2)</f>
        <v/>
      </c>
      <c r="H116" s="42">
        <f>G116/G189</f>
        <v/>
      </c>
      <c r="I116" s="173">
        <f>ROUND(F116*Прил.10!$D$12,2)</f>
        <v/>
      </c>
      <c r="J116" s="173">
        <f>ROUND(E116*I116,2)</f>
        <v/>
      </c>
    </row>
    <row r="117" hidden="1" outlineLevel="1" ht="31.35" customFormat="1" customHeight="1" s="149">
      <c r="A117" s="168" t="n">
        <v>88</v>
      </c>
      <c r="B117" s="174" t="inlineStr">
        <is>
          <t>101-3914</t>
        </is>
      </c>
      <c r="C117" s="184" t="inlineStr">
        <is>
          <t>Дюбели распорные полипропиленовые</t>
        </is>
      </c>
      <c r="D117" s="187" t="inlineStr">
        <is>
          <t>100 шт.</t>
        </is>
      </c>
      <c r="E117" s="185" t="n">
        <v>1.0172</v>
      </c>
      <c r="F117" s="47" t="n">
        <v>86</v>
      </c>
      <c r="G117" s="47">
        <f>ROUND(E117*F117,2)</f>
        <v/>
      </c>
      <c r="H117" s="42">
        <f>G117/G189</f>
        <v/>
      </c>
      <c r="I117" s="173">
        <f>ROUND(F117*Прил.10!$D$12,2)</f>
        <v/>
      </c>
      <c r="J117" s="173">
        <f>ROUND(E117*I117,2)</f>
        <v/>
      </c>
    </row>
    <row r="118" hidden="1" outlineLevel="1" ht="31.35" customFormat="1" customHeight="1" s="149">
      <c r="A118" s="168" t="n">
        <v>89</v>
      </c>
      <c r="B118" s="174" t="inlineStr">
        <is>
          <t>101-1596</t>
        </is>
      </c>
      <c r="C118" s="184" t="inlineStr">
        <is>
          <t>Шкурка шлифовальная двухслойная с зернистостью 40-25</t>
        </is>
      </c>
      <c r="D118" s="187" t="inlineStr">
        <is>
          <t>м2</t>
        </is>
      </c>
      <c r="E118" s="185" t="n">
        <v>1.2018</v>
      </c>
      <c r="F118" s="47" t="n">
        <v>72.31999999999999</v>
      </c>
      <c r="G118" s="47">
        <f>ROUND(E118*F118,2)</f>
        <v/>
      </c>
      <c r="H118" s="42">
        <f>G118/G189</f>
        <v/>
      </c>
      <c r="I118" s="173">
        <f>ROUND(F118*Прил.10!$D$12,2)</f>
        <v/>
      </c>
      <c r="J118" s="173">
        <f>ROUND(E118*I118,2)</f>
        <v/>
      </c>
    </row>
    <row r="119" hidden="1" outlineLevel="1" ht="31.35" customFormat="1" customHeight="1" s="149">
      <c r="A119" s="168" t="n">
        <v>90</v>
      </c>
      <c r="B119" s="174" t="inlineStr">
        <is>
          <t>509-0041</t>
        </is>
      </c>
      <c r="C119" s="184" t="inlineStr">
        <is>
          <t>Наконечники кабельные медные для электротехнических установок</t>
        </is>
      </c>
      <c r="D119" s="187" t="inlineStr">
        <is>
          <t>шт.</t>
        </is>
      </c>
      <c r="E119" s="185" t="n">
        <v>2.04</v>
      </c>
      <c r="F119" s="47" t="n">
        <v>39.86</v>
      </c>
      <c r="G119" s="47">
        <f>ROUND(E119*F119,2)</f>
        <v/>
      </c>
      <c r="H119" s="42">
        <f>G119/G189</f>
        <v/>
      </c>
      <c r="I119" s="173">
        <f>ROUND(F119*Прил.10!$D$12,2)</f>
        <v/>
      </c>
      <c r="J119" s="173">
        <f>ROUND(E119*I119,2)</f>
        <v/>
      </c>
    </row>
    <row r="120" hidden="1" outlineLevel="1" ht="46.9" customFormat="1" customHeight="1" s="149">
      <c r="A120" s="168" t="n">
        <v>91</v>
      </c>
      <c r="B120" s="174" t="inlineStr">
        <is>
          <t>102-0032</t>
        </is>
      </c>
      <c r="C120" s="184" t="inlineStr">
        <is>
          <t>Бруски обрезные хвойных пород длиной 4-6,5 м, шириной 75-150 мм, толщиной 150 мм и более, II сорта</t>
        </is>
      </c>
      <c r="D120" s="187" t="inlineStr">
        <is>
          <t>м3</t>
        </is>
      </c>
      <c r="E120" s="185" t="n">
        <v>0.0367</v>
      </c>
      <c r="F120" s="47" t="n">
        <v>2156</v>
      </c>
      <c r="G120" s="47">
        <f>ROUND(E120*F120,2)</f>
        <v/>
      </c>
      <c r="H120" s="42">
        <f>G120/G189</f>
        <v/>
      </c>
      <c r="I120" s="173">
        <f>ROUND(F120*Прил.10!$D$12,2)</f>
        <v/>
      </c>
      <c r="J120" s="173">
        <f>ROUND(E120*I120,2)</f>
        <v/>
      </c>
    </row>
    <row r="121" hidden="1" outlineLevel="1" ht="15.6" customFormat="1" customHeight="1" s="149">
      <c r="A121" s="168" t="n">
        <v>92</v>
      </c>
      <c r="B121" s="174" t="inlineStr">
        <is>
          <t>101-1929</t>
        </is>
      </c>
      <c r="C121" s="184" t="inlineStr">
        <is>
          <t>Болты анкерные</t>
        </is>
      </c>
      <c r="D121" s="187" t="inlineStr">
        <is>
          <t>т</t>
        </is>
      </c>
      <c r="E121" s="185" t="n">
        <v>0.0078</v>
      </c>
      <c r="F121" s="47" t="n">
        <v>10068</v>
      </c>
      <c r="G121" s="47">
        <f>ROUND(E121*F121,2)</f>
        <v/>
      </c>
      <c r="H121" s="42">
        <f>G121/G189</f>
        <v/>
      </c>
      <c r="I121" s="173">
        <f>ROUND(F121*Прил.10!$D$12,2)</f>
        <v/>
      </c>
      <c r="J121" s="173">
        <f>ROUND(E121*I121,2)</f>
        <v/>
      </c>
    </row>
    <row r="122" hidden="1" outlineLevel="1" ht="31.35" customFormat="1" customHeight="1" s="149">
      <c r="A122" s="168" t="n">
        <v>93</v>
      </c>
      <c r="B122" s="174" t="inlineStr">
        <is>
          <t>101-3661</t>
        </is>
      </c>
      <c r="C122" s="184" t="inlineStr">
        <is>
          <t>Пена монтажная противопожарная полиуретановая NULLIFIRE (0,88 л)</t>
        </is>
      </c>
      <c r="D122" s="187" t="inlineStr">
        <is>
          <t>шт.</t>
        </is>
      </c>
      <c r="E122" s="185" t="n">
        <v>0.7047</v>
      </c>
      <c r="F122" s="47" t="n">
        <v>110.11</v>
      </c>
      <c r="G122" s="47">
        <f>ROUND(E122*F122,2)</f>
        <v/>
      </c>
      <c r="H122" s="42">
        <f>G122/G189</f>
        <v/>
      </c>
      <c r="I122" s="173">
        <f>ROUND(F122*Прил.10!$D$12,2)</f>
        <v/>
      </c>
      <c r="J122" s="173">
        <f>ROUND(E122*I122,2)</f>
        <v/>
      </c>
    </row>
    <row r="123" hidden="1" outlineLevel="1" ht="46.9" customFormat="1" customHeight="1" s="149">
      <c r="A123" s="168" t="n">
        <v>94</v>
      </c>
      <c r="B123" s="174" t="inlineStr">
        <is>
          <t>401-0023</t>
        </is>
      </c>
      <c r="C123" s="184" t="inlineStr">
        <is>
          <t>Бетон тяжелый, крупность заполнителя более 40 мм, класс В7,5 (М 100)</t>
        </is>
      </c>
      <c r="D123" s="187" t="inlineStr">
        <is>
          <t>м3</t>
        </is>
      </c>
      <c r="E123" s="185" t="n">
        <v>0.1377</v>
      </c>
      <c r="F123" s="47" t="n">
        <v>560</v>
      </c>
      <c r="G123" s="47">
        <f>ROUND(E123*F123,2)</f>
        <v/>
      </c>
      <c r="H123" s="42">
        <f>G123/G189</f>
        <v/>
      </c>
      <c r="I123" s="173">
        <f>ROUND(F123*Прил.10!$D$12,2)</f>
        <v/>
      </c>
      <c r="J123" s="173">
        <f>ROUND(E123*I123,2)</f>
        <v/>
      </c>
    </row>
    <row r="124" hidden="1" outlineLevel="1" ht="46.9" customFormat="1" customHeight="1" s="149">
      <c r="A124" s="168" t="n">
        <v>95</v>
      </c>
      <c r="B124" s="174" t="inlineStr">
        <is>
          <t>999-9950</t>
        </is>
      </c>
      <c r="C124" s="184" t="inlineStr">
        <is>
          <t>Вспомогательные ненормируемые материальные ресурсы (2% от оплаты труда рабочих)</t>
        </is>
      </c>
      <c r="D124" s="187" t="inlineStr">
        <is>
          <t>руб.</t>
        </is>
      </c>
      <c r="E124" s="185" t="n">
        <v>76.65900000000001</v>
      </c>
      <c r="F124" s="47" t="n">
        <v>1</v>
      </c>
      <c r="G124" s="47">
        <f>ROUND(E124*F124,2)</f>
        <v/>
      </c>
      <c r="H124" s="42">
        <f>G124/G189</f>
        <v/>
      </c>
      <c r="I124" s="173">
        <f>ROUND(F124*Прил.10!$D$12,2)</f>
        <v/>
      </c>
      <c r="J124" s="173">
        <f>ROUND(E124*I124,2)</f>
        <v/>
      </c>
    </row>
    <row r="125" hidden="1" outlineLevel="1" ht="15.6" customFormat="1" customHeight="1" s="149">
      <c r="A125" s="168" t="n">
        <v>96</v>
      </c>
      <c r="B125" s="174" t="inlineStr">
        <is>
          <t>101-2789</t>
        </is>
      </c>
      <c r="C125" s="184" t="inlineStr">
        <is>
          <t>Лента ПСУЛ</t>
        </is>
      </c>
      <c r="D125" s="187" t="inlineStr">
        <is>
          <t>м</t>
        </is>
      </c>
      <c r="E125" s="185" t="n">
        <v>11.08</v>
      </c>
      <c r="F125" s="47" t="n">
        <v>6.41</v>
      </c>
      <c r="G125" s="47">
        <f>ROUND(E125*F125,2)</f>
        <v/>
      </c>
      <c r="H125" s="42">
        <f>G125/G189</f>
        <v/>
      </c>
      <c r="I125" s="173">
        <f>ROUND(F125*Прил.10!$D$12,2)</f>
        <v/>
      </c>
      <c r="J125" s="173">
        <f>ROUND(E125*I125,2)</f>
        <v/>
      </c>
    </row>
    <row r="126" hidden="1" outlineLevel="1" ht="31.35" customFormat="1" customHeight="1" s="149">
      <c r="A126" s="168" t="n">
        <v>97</v>
      </c>
      <c r="B126" s="174" t="inlineStr">
        <is>
          <t>101-0322</t>
        </is>
      </c>
      <c r="C126" s="184" t="inlineStr">
        <is>
          <t>Керосин для технических целей марок КТ-1, КТ-2</t>
        </is>
      </c>
      <c r="D126" s="187" t="inlineStr">
        <is>
          <t>т</t>
        </is>
      </c>
      <c r="E126" s="185" t="n">
        <v>0.0242</v>
      </c>
      <c r="F126" s="47" t="n">
        <v>2606.9</v>
      </c>
      <c r="G126" s="47">
        <f>ROUND(E126*F126,2)</f>
        <v/>
      </c>
      <c r="H126" s="42">
        <f>G126/G189</f>
        <v/>
      </c>
      <c r="I126" s="173">
        <f>ROUND(F126*Прил.10!$D$12,2)</f>
        <v/>
      </c>
      <c r="J126" s="173">
        <f>ROUND(E126*I126,2)</f>
        <v/>
      </c>
    </row>
    <row r="127" hidden="1" outlineLevel="1" ht="15.6" customFormat="1" customHeight="1" s="149">
      <c r="A127" s="168" t="n">
        <v>98</v>
      </c>
      <c r="B127" s="174" t="inlineStr">
        <is>
          <t>101-2278</t>
        </is>
      </c>
      <c r="C127" s="184" t="inlineStr">
        <is>
          <t>Пропан-бутан, смесь техническая</t>
        </is>
      </c>
      <c r="D127" s="187" t="inlineStr">
        <is>
          <t>кг</t>
        </is>
      </c>
      <c r="E127" s="185" t="n">
        <v>9.6</v>
      </c>
      <c r="F127" s="47" t="n">
        <v>6.09</v>
      </c>
      <c r="G127" s="47">
        <f>ROUND(E127*F127,2)</f>
        <v/>
      </c>
      <c r="H127" s="42">
        <f>G127/G189</f>
        <v/>
      </c>
      <c r="I127" s="173">
        <f>ROUND(F127*Прил.10!$D$12,2)</f>
        <v/>
      </c>
      <c r="J127" s="173">
        <f>ROUND(E127*I127,2)</f>
        <v/>
      </c>
    </row>
    <row r="128" hidden="1" outlineLevel="1" ht="15.6" customFormat="1" customHeight="1" s="149">
      <c r="A128" s="168" t="n">
        <v>99</v>
      </c>
      <c r="B128" s="174" t="inlineStr">
        <is>
          <t>101-2073</t>
        </is>
      </c>
      <c r="C128" s="184" t="inlineStr">
        <is>
          <t>Нитки суровые</t>
        </is>
      </c>
      <c r="D128" s="187" t="inlineStr">
        <is>
          <t>кг</t>
        </is>
      </c>
      <c r="E128" s="185" t="n">
        <v>0.35</v>
      </c>
      <c r="F128" s="47" t="n">
        <v>155</v>
      </c>
      <c r="G128" s="47">
        <f>ROUND(E128*F128,2)</f>
        <v/>
      </c>
      <c r="H128" s="42">
        <f>G128/G189</f>
        <v/>
      </c>
      <c r="I128" s="173">
        <f>ROUND(F128*Прил.10!$D$12,2)</f>
        <v/>
      </c>
      <c r="J128" s="173">
        <f>ROUND(E128*I128,2)</f>
        <v/>
      </c>
    </row>
    <row r="129" hidden="1" outlineLevel="1" ht="31.35" customFormat="1" customHeight="1" s="149">
      <c r="A129" s="168" t="n">
        <v>100</v>
      </c>
      <c r="B129" s="174" t="inlineStr">
        <is>
          <t>101-0595</t>
        </is>
      </c>
      <c r="C129" s="184" t="inlineStr">
        <is>
          <t>Мастика битумно-латексная кровельная</t>
        </is>
      </c>
      <c r="D129" s="187" t="inlineStr">
        <is>
          <t>т</t>
        </is>
      </c>
      <c r="E129" s="185" t="n">
        <v>0.0176</v>
      </c>
      <c r="F129" s="47" t="n">
        <v>3039.7</v>
      </c>
      <c r="G129" s="47">
        <f>ROUND(E129*F129,2)</f>
        <v/>
      </c>
      <c r="H129" s="42">
        <f>G129/G189</f>
        <v/>
      </c>
      <c r="I129" s="173">
        <f>ROUND(F129*Прил.10!$D$12,2)</f>
        <v/>
      </c>
      <c r="J129" s="173">
        <f>ROUND(E129*I129,2)</f>
        <v/>
      </c>
    </row>
    <row r="130" hidden="1" outlineLevel="1" ht="15.6" customFormat="1" customHeight="1" s="149">
      <c r="A130" s="168" t="n">
        <v>101</v>
      </c>
      <c r="B130" s="174" t="inlineStr">
        <is>
          <t>101-0816</t>
        </is>
      </c>
      <c r="C130" s="184" t="inlineStr">
        <is>
          <t>Проволока светлая диаметром 1,1 мм</t>
        </is>
      </c>
      <c r="D130" s="187" t="inlineStr">
        <is>
          <t>т</t>
        </is>
      </c>
      <c r="E130" s="185" t="n">
        <v>0.0047</v>
      </c>
      <c r="F130" s="47" t="n">
        <v>10200</v>
      </c>
      <c r="G130" s="47">
        <f>ROUND(E130*F130,2)</f>
        <v/>
      </c>
      <c r="H130" s="42">
        <f>G130/G189</f>
        <v/>
      </c>
      <c r="I130" s="173">
        <f>ROUND(F130*Прил.10!$D$12,2)</f>
        <v/>
      </c>
      <c r="J130" s="173">
        <f>ROUND(E130*I130,2)</f>
        <v/>
      </c>
    </row>
    <row r="131" hidden="1" outlineLevel="1" ht="15.6" customFormat="1" customHeight="1" s="149">
      <c r="A131" s="168" t="n">
        <v>102</v>
      </c>
      <c r="B131" s="174" t="inlineStr">
        <is>
          <t>101-2478</t>
        </is>
      </c>
      <c r="C131" s="184" t="inlineStr">
        <is>
          <t>Лента К226</t>
        </is>
      </c>
      <c r="D131" s="187" t="inlineStr">
        <is>
          <t>100 м</t>
        </is>
      </c>
      <c r="E131" s="185" t="n">
        <v>0.3025</v>
      </c>
      <c r="F131" s="47" t="n">
        <v>120</v>
      </c>
      <c r="G131" s="47">
        <f>ROUND(E131*F131,2)</f>
        <v/>
      </c>
      <c r="H131" s="42">
        <f>G131/G189</f>
        <v/>
      </c>
      <c r="I131" s="173">
        <f>ROUND(F131*Прил.10!$D$12,2)</f>
        <v/>
      </c>
      <c r="J131" s="173">
        <f>ROUND(E131*I131,2)</f>
        <v/>
      </c>
    </row>
    <row r="132" hidden="1" outlineLevel="1" ht="46.9" customFormat="1" customHeight="1" s="149">
      <c r="A132" s="168" t="n">
        <v>103</v>
      </c>
      <c r="B132" s="174" t="inlineStr">
        <is>
          <t>101-2232</t>
        </is>
      </c>
      <c r="C132" s="184" t="inlineStr">
        <is>
          <t>Муфты хризотилцементные САМ 9, для напорных труб условным проходом 100 мм</t>
        </is>
      </c>
      <c r="D132" s="187" t="inlineStr">
        <is>
          <t>шт.</t>
        </is>
      </c>
      <c r="E132" s="185" t="n">
        <v>4.032</v>
      </c>
      <c r="F132" s="47" t="n">
        <v>8.6</v>
      </c>
      <c r="G132" s="47">
        <f>ROUND(E132*F132,2)</f>
        <v/>
      </c>
      <c r="H132" s="42">
        <f>G132/G189</f>
        <v/>
      </c>
      <c r="I132" s="173">
        <f>ROUND(F132*Прил.10!$D$12,2)</f>
        <v/>
      </c>
      <c r="J132" s="173">
        <f>ROUND(E132*I132,2)</f>
        <v/>
      </c>
    </row>
    <row r="133" hidden="1" outlineLevel="1" ht="62.45" customFormat="1" customHeight="1" s="149">
      <c r="A133" s="168" t="n">
        <v>104</v>
      </c>
      <c r="B133" s="174" t="inlineStr">
        <is>
          <t>204-0062</t>
        </is>
      </c>
      <c r="C133" s="184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D133" s="187" t="inlineStr">
        <is>
          <t>т</t>
        </is>
      </c>
      <c r="E133" s="185" t="n">
        <v>0.0057</v>
      </c>
      <c r="F133" s="47" t="n">
        <v>5804</v>
      </c>
      <c r="G133" s="47">
        <f>ROUND(E133*F133,2)</f>
        <v/>
      </c>
      <c r="H133" s="42">
        <f>G133/G189</f>
        <v/>
      </c>
      <c r="I133" s="173">
        <f>ROUND(F133*Прил.10!$D$12,2)</f>
        <v/>
      </c>
      <c r="J133" s="173">
        <f>ROUND(E133*I133,2)</f>
        <v/>
      </c>
    </row>
    <row r="134" hidden="1" outlineLevel="1" ht="15.6" customFormat="1" customHeight="1" s="149">
      <c r="A134" s="168" t="n">
        <v>105</v>
      </c>
      <c r="B134" s="174" t="inlineStr">
        <is>
          <t>203-0512</t>
        </is>
      </c>
      <c r="C134" s="184" t="inlineStr">
        <is>
          <t>Щиты из досок толщиной 40 мм</t>
        </is>
      </c>
      <c r="D134" s="187" t="inlineStr">
        <is>
          <t>м2</t>
        </is>
      </c>
      <c r="E134" s="185" t="n">
        <v>0.5348000000000001</v>
      </c>
      <c r="F134" s="47" t="n">
        <v>57.63</v>
      </c>
      <c r="G134" s="47">
        <f>ROUND(E134*F134,2)</f>
        <v/>
      </c>
      <c r="H134" s="42">
        <f>G134/G189</f>
        <v/>
      </c>
      <c r="I134" s="173">
        <f>ROUND(F134*Прил.10!$D$12,2)</f>
        <v/>
      </c>
      <c r="J134" s="173">
        <f>ROUND(E134*I134,2)</f>
        <v/>
      </c>
    </row>
    <row r="135" hidden="1" outlineLevel="1" ht="46.9" customFormat="1" customHeight="1" s="149">
      <c r="A135" s="168" t="n">
        <v>106</v>
      </c>
      <c r="B135" s="174" t="inlineStr">
        <is>
          <t>101-2441</t>
        </is>
      </c>
      <c r="C135" s="184" t="inlineStr">
        <is>
          <t>Кольца резиновые для хризотилцементных напорных муфт САМ</t>
        </is>
      </c>
      <c r="D135" s="187" t="inlineStr">
        <is>
          <t>кг</t>
        </is>
      </c>
      <c r="E135" s="185" t="n">
        <v>1.088</v>
      </c>
      <c r="F135" s="47" t="n">
        <v>28.33</v>
      </c>
      <c r="G135" s="47">
        <f>ROUND(E135*F135,2)</f>
        <v/>
      </c>
      <c r="H135" s="42">
        <f>G135/G189</f>
        <v/>
      </c>
      <c r="I135" s="173">
        <f>ROUND(F135*Прил.10!$D$12,2)</f>
        <v/>
      </c>
      <c r="J135" s="173">
        <f>ROUND(E135*I135,2)</f>
        <v/>
      </c>
    </row>
    <row r="136" hidden="1" outlineLevel="1" ht="31.35" customFormat="1" customHeight="1" s="149">
      <c r="A136" s="168" t="n">
        <v>107</v>
      </c>
      <c r="B136" s="174" t="inlineStr">
        <is>
          <t>506-1361</t>
        </is>
      </c>
      <c r="C136" s="184" t="inlineStr">
        <is>
          <t>Припои оловянно-свинцовые бессурьмянистые марки ПОС40</t>
        </is>
      </c>
      <c r="D136" s="187" t="inlineStr">
        <is>
          <t>кг</t>
        </is>
      </c>
      <c r="E136" s="185" t="n">
        <v>0.42</v>
      </c>
      <c r="F136" s="47" t="n">
        <v>65.75</v>
      </c>
      <c r="G136" s="47">
        <f>ROUND(E136*F136,2)</f>
        <v/>
      </c>
      <c r="H136" s="42">
        <f>G136/G189</f>
        <v/>
      </c>
      <c r="I136" s="173">
        <f>ROUND(F136*Прил.10!$D$12,2)</f>
        <v/>
      </c>
      <c r="J136" s="173">
        <f>ROUND(E136*I136,2)</f>
        <v/>
      </c>
    </row>
    <row r="137" hidden="1" outlineLevel="1" ht="15.6" customFormat="1" customHeight="1" s="149">
      <c r="A137" s="168" t="n">
        <v>108</v>
      </c>
      <c r="B137" s="174" t="inlineStr">
        <is>
          <t>113-1786</t>
        </is>
      </c>
      <c r="C137" s="184" t="inlineStr">
        <is>
          <t>Лак битумный БТ-123</t>
        </is>
      </c>
      <c r="D137" s="187" t="inlineStr">
        <is>
          <t>т</t>
        </is>
      </c>
      <c r="E137" s="185" t="n">
        <v>0.0033</v>
      </c>
      <c r="F137" s="47" t="n">
        <v>7826.9</v>
      </c>
      <c r="G137" s="47">
        <f>ROUND(E137*F137,2)</f>
        <v/>
      </c>
      <c r="H137" s="42">
        <f>G137/G189</f>
        <v/>
      </c>
      <c r="I137" s="173">
        <f>ROUND(F137*Прил.10!$D$12,2)</f>
        <v/>
      </c>
      <c r="J137" s="173">
        <f>ROUND(E137*I137,2)</f>
        <v/>
      </c>
    </row>
    <row r="138" hidden="1" outlineLevel="1" ht="31.35" customFormat="1" customHeight="1" s="149">
      <c r="A138" s="168" t="n">
        <v>109</v>
      </c>
      <c r="B138" s="174" t="inlineStr">
        <is>
          <t>101-1755</t>
        </is>
      </c>
      <c r="C138" s="184" t="inlineStr">
        <is>
          <t>Сталь полосовая, марка стали Ст3сп шириной 50-200 мм толщиной 4-5 мм</t>
        </is>
      </c>
      <c r="D138" s="187" t="inlineStr">
        <is>
          <t>т</t>
        </is>
      </c>
      <c r="E138" s="185" t="n">
        <v>0.0049</v>
      </c>
      <c r="F138" s="47" t="n">
        <v>5000</v>
      </c>
      <c r="G138" s="47">
        <f>ROUND(E138*F138,2)</f>
        <v/>
      </c>
      <c r="H138" s="42">
        <f>G138/G189</f>
        <v/>
      </c>
      <c r="I138" s="173">
        <f>ROUND(F138*Прил.10!$D$12,2)</f>
        <v/>
      </c>
      <c r="J138" s="173">
        <f>ROUND(E138*I138,2)</f>
        <v/>
      </c>
    </row>
    <row r="139" hidden="1" outlineLevel="1" ht="31.35" customFormat="1" customHeight="1" s="149">
      <c r="A139" s="168" t="n">
        <v>110</v>
      </c>
      <c r="B139" s="174" t="inlineStr">
        <is>
          <t>101-1481</t>
        </is>
      </c>
      <c r="C139" s="184" t="inlineStr">
        <is>
          <t>Шурупы с полукруглой головкой 4x40 мм</t>
        </is>
      </c>
      <c r="D139" s="187" t="inlineStr">
        <is>
          <t>т</t>
        </is>
      </c>
      <c r="E139" s="185" t="n">
        <v>0.0019</v>
      </c>
      <c r="F139" s="47" t="n">
        <v>12430</v>
      </c>
      <c r="G139" s="47">
        <f>ROUND(E139*F139,2)</f>
        <v/>
      </c>
      <c r="H139" s="42">
        <f>G139/G189</f>
        <v/>
      </c>
      <c r="I139" s="173">
        <f>ROUND(F139*Прил.10!$D$12,2)</f>
        <v/>
      </c>
      <c r="J139" s="173">
        <f>ROUND(E139*I139,2)</f>
        <v/>
      </c>
    </row>
    <row r="140" hidden="1" outlineLevel="1" ht="46.9" customFormat="1" customHeight="1" s="149">
      <c r="A140" s="168" t="n">
        <v>111</v>
      </c>
      <c r="B140" s="174" t="inlineStr">
        <is>
          <t>101-1627</t>
        </is>
      </c>
      <c r="C140" s="184" t="inlineStr">
        <is>
          <t>Сталь листовая углеродистая обыкновенного качества марки ВСт3пс5 толщиной 4-6 мм</t>
        </is>
      </c>
      <c r="D140" s="187" t="inlineStr">
        <is>
          <t>т</t>
        </is>
      </c>
      <c r="E140" s="185" t="n">
        <v>0.004</v>
      </c>
      <c r="F140" s="47" t="n">
        <v>5763</v>
      </c>
      <c r="G140" s="47">
        <f>ROUND(E140*F140,2)</f>
        <v/>
      </c>
      <c r="H140" s="42">
        <f>G140/G189</f>
        <v/>
      </c>
      <c r="I140" s="173">
        <f>ROUND(F140*Прил.10!$D$12,2)</f>
        <v/>
      </c>
      <c r="J140" s="173">
        <f>ROUND(E140*I140,2)</f>
        <v/>
      </c>
    </row>
    <row r="141" hidden="1" outlineLevel="1" ht="15.6" customFormat="1" customHeight="1" s="149">
      <c r="A141" s="168" t="n">
        <v>112</v>
      </c>
      <c r="B141" s="174" t="inlineStr">
        <is>
          <t>411-0001</t>
        </is>
      </c>
      <c r="C141" s="184" t="inlineStr">
        <is>
          <t>Вода</t>
        </is>
      </c>
      <c r="D141" s="187" t="inlineStr">
        <is>
          <t>м3</t>
        </is>
      </c>
      <c r="E141" s="185" t="n">
        <v>9.1972</v>
      </c>
      <c r="F141" s="47" t="n">
        <v>2.44</v>
      </c>
      <c r="G141" s="47">
        <f>ROUND(E141*F141,2)</f>
        <v/>
      </c>
      <c r="H141" s="42">
        <f>G141/G189</f>
        <v/>
      </c>
      <c r="I141" s="173">
        <f>ROUND(F141*Прил.10!$D$12,2)</f>
        <v/>
      </c>
      <c r="J141" s="173">
        <f>ROUND(E141*I141,2)</f>
        <v/>
      </c>
    </row>
    <row r="142" hidden="1" outlineLevel="1" ht="31.35" customFormat="1" customHeight="1" s="149">
      <c r="A142" s="168" t="n">
        <v>113</v>
      </c>
      <c r="B142" s="174" t="inlineStr">
        <is>
          <t>101-0073</t>
        </is>
      </c>
      <c r="C142" s="184" t="inlineStr">
        <is>
          <t>Битумы нефтяные строительные марки БН-90/10</t>
        </is>
      </c>
      <c r="D142" s="187" t="inlineStr">
        <is>
          <t>т</t>
        </is>
      </c>
      <c r="E142" s="185" t="n">
        <v>0.0162</v>
      </c>
      <c r="F142" s="47" t="n">
        <v>1383.1</v>
      </c>
      <c r="G142" s="47">
        <f>ROUND(E142*F142,2)</f>
        <v/>
      </c>
      <c r="H142" s="42">
        <f>G142/G189</f>
        <v/>
      </c>
      <c r="I142" s="173">
        <f>ROUND(F142*Прил.10!$D$12,2)</f>
        <v/>
      </c>
      <c r="J142" s="173">
        <f>ROUND(E142*I142,2)</f>
        <v/>
      </c>
    </row>
    <row r="143" hidden="1" outlineLevel="1" ht="46.9" customFormat="1" customHeight="1" s="149">
      <c r="A143" s="168" t="n">
        <v>114</v>
      </c>
      <c r="B143" s="174" t="inlineStr">
        <is>
          <t>102-0053</t>
        </is>
      </c>
      <c r="C143" s="184" t="inlineStr">
        <is>
          <t>Доски обрезные хвойных пород длиной 4-6,5 м, шириной 75-150 мм, толщиной 25 мм, III сорта</t>
        </is>
      </c>
      <c r="D143" s="187" t="inlineStr">
        <is>
          <t>м3</t>
        </is>
      </c>
      <c r="E143" s="185" t="n">
        <v>0.02</v>
      </c>
      <c r="F143" s="47" t="n">
        <v>1100</v>
      </c>
      <c r="G143" s="47">
        <f>ROUND(E143*F143,2)</f>
        <v/>
      </c>
      <c r="H143" s="42">
        <f>G143/G189</f>
        <v/>
      </c>
      <c r="I143" s="173">
        <f>ROUND(F143*Прил.10!$D$12,2)</f>
        <v/>
      </c>
      <c r="J143" s="173">
        <f>ROUND(E143*I143,2)</f>
        <v/>
      </c>
    </row>
    <row r="144" hidden="1" outlineLevel="1" ht="31.35" customFormat="1" customHeight="1" s="149">
      <c r="A144" s="168" t="n">
        <v>115</v>
      </c>
      <c r="B144" s="174" t="inlineStr">
        <is>
          <t>405-0253</t>
        </is>
      </c>
      <c r="C144" s="184" t="inlineStr">
        <is>
          <t>Известь строительная негашеная комовая, сорт I</t>
        </is>
      </c>
      <c r="D144" s="187" t="inlineStr">
        <is>
          <t>т</t>
        </is>
      </c>
      <c r="E144" s="185" t="n">
        <v>0.0293</v>
      </c>
      <c r="F144" s="47" t="n">
        <v>734.5</v>
      </c>
      <c r="G144" s="47">
        <f>ROUND(E144*F144,2)</f>
        <v/>
      </c>
      <c r="H144" s="42">
        <f>G144/G189</f>
        <v/>
      </c>
      <c r="I144" s="173">
        <f>ROUND(F144*Прил.10!$D$12,2)</f>
        <v/>
      </c>
      <c r="J144" s="173">
        <f>ROUND(E144*I144,2)</f>
        <v/>
      </c>
    </row>
    <row r="145" hidden="1" outlineLevel="1" ht="31.35" customFormat="1" customHeight="1" s="149">
      <c r="A145" s="168" t="n">
        <v>116</v>
      </c>
      <c r="B145" s="174" t="inlineStr">
        <is>
          <t>101-4173</t>
        </is>
      </c>
      <c r="C145" s="184" t="inlineStr">
        <is>
          <t>Дюбели монтажные 10х130 (10х132, 10х150) мм</t>
        </is>
      </c>
      <c r="D145" s="187" t="inlineStr">
        <is>
          <t>10 шт.</t>
        </is>
      </c>
      <c r="E145" s="185" t="n">
        <v>2.465</v>
      </c>
      <c r="F145" s="47" t="n">
        <v>7.03</v>
      </c>
      <c r="G145" s="47">
        <f>ROUND(E145*F145,2)</f>
        <v/>
      </c>
      <c r="H145" s="42">
        <f>G145/G189</f>
        <v/>
      </c>
      <c r="I145" s="173">
        <f>ROUND(F145*Прил.10!$D$12,2)</f>
        <v/>
      </c>
      <c r="J145" s="173">
        <f>ROUND(E145*I145,2)</f>
        <v/>
      </c>
    </row>
    <row r="146" hidden="1" outlineLevel="1" ht="31.35" customFormat="1" customHeight="1" s="149">
      <c r="A146" s="168" t="n">
        <v>117</v>
      </c>
      <c r="B146" s="174" t="inlineStr">
        <is>
          <t>204-0004</t>
        </is>
      </c>
      <c r="C146" s="184" t="inlineStr">
        <is>
          <t>Горячекатаная арматурная сталь гладкая класса А-I, диаметром 12 мм</t>
        </is>
      </c>
      <c r="D146" s="187" t="inlineStr">
        <is>
          <t>т</t>
        </is>
      </c>
      <c r="E146" s="185" t="n">
        <v>0.0026</v>
      </c>
      <c r="F146" s="47" t="n">
        <v>6508.75</v>
      </c>
      <c r="G146" s="47">
        <f>ROUND(E146*F146,2)</f>
        <v/>
      </c>
      <c r="H146" s="42">
        <f>G146/G189</f>
        <v/>
      </c>
      <c r="I146" s="173">
        <f>ROUND(F146*Прил.10!$D$12,2)</f>
        <v/>
      </c>
      <c r="J146" s="173">
        <f>ROUND(E146*I146,2)</f>
        <v/>
      </c>
    </row>
    <row r="147" hidden="1" outlineLevel="1" ht="15.6" customFormat="1" customHeight="1" s="149">
      <c r="A147" s="168" t="n">
        <v>118</v>
      </c>
      <c r="B147" s="174" t="inlineStr">
        <is>
          <t>509-0860</t>
        </is>
      </c>
      <c r="C147" s="184" t="inlineStr">
        <is>
          <t>Прессшпан листовой, марки А</t>
        </is>
      </c>
      <c r="D147" s="187" t="inlineStr">
        <is>
          <t>кг</t>
        </is>
      </c>
      <c r="E147" s="185" t="n">
        <v>0.35</v>
      </c>
      <c r="F147" s="47" t="n">
        <v>47.57</v>
      </c>
      <c r="G147" s="47">
        <f>ROUND(E147*F147,2)</f>
        <v/>
      </c>
      <c r="H147" s="42">
        <f>G147/G189</f>
        <v/>
      </c>
      <c r="I147" s="173">
        <f>ROUND(F147*Прил.10!$D$12,2)</f>
        <v/>
      </c>
      <c r="J147" s="173">
        <f>ROUND(E147*I147,2)</f>
        <v/>
      </c>
    </row>
    <row r="148" hidden="1" outlineLevel="1" ht="62.45" customFormat="1" customHeight="1" s="149">
      <c r="A148" s="168" t="n">
        <v>119</v>
      </c>
      <c r="B148" s="174" t="inlineStr">
        <is>
          <t>101-2493</t>
        </is>
      </c>
      <c r="C148" s="184" t="inlineStr">
        <is>
          <t>Лента липкая изоляционная на поликасиновом компаунде марки ЛСЭПЛ, шириной 20-30 мм, толщиной от 0,14 до 0,19 мм</t>
        </is>
      </c>
      <c r="D148" s="187" t="inlineStr">
        <is>
          <t>кг</t>
        </is>
      </c>
      <c r="E148" s="185" t="n">
        <v>0.175</v>
      </c>
      <c r="F148" s="47" t="n">
        <v>91.29000000000001</v>
      </c>
      <c r="G148" s="47">
        <f>ROUND(E148*F148,2)</f>
        <v/>
      </c>
      <c r="H148" s="42">
        <f>G148/G189</f>
        <v/>
      </c>
      <c r="I148" s="173">
        <f>ROUND(F148*Прил.10!$D$12,2)</f>
        <v/>
      </c>
      <c r="J148" s="173">
        <f>ROUND(E148*I148,2)</f>
        <v/>
      </c>
    </row>
    <row r="149" hidden="1" outlineLevel="1" ht="15.6" customFormat="1" customHeight="1" s="149">
      <c r="A149" s="168" t="n">
        <v>120</v>
      </c>
      <c r="B149" s="174" t="inlineStr">
        <is>
          <t>102-0303</t>
        </is>
      </c>
      <c r="C149" s="184" t="inlineStr">
        <is>
          <t>Клинья пластиковые монтажные</t>
        </is>
      </c>
      <c r="D149" s="187" t="inlineStr">
        <is>
          <t>шт.</t>
        </is>
      </c>
      <c r="E149" s="185" t="n">
        <v>30.24</v>
      </c>
      <c r="F149" s="47" t="n">
        <v>0.5</v>
      </c>
      <c r="G149" s="47">
        <f>ROUND(E149*F149,2)</f>
        <v/>
      </c>
      <c r="H149" s="42">
        <f>G149/G189</f>
        <v/>
      </c>
      <c r="I149" s="173">
        <f>ROUND(F149*Прил.10!$D$12,2)</f>
        <v/>
      </c>
      <c r="J149" s="173">
        <f>ROUND(E149*I149,2)</f>
        <v/>
      </c>
    </row>
    <row r="150" hidden="1" outlineLevel="1" ht="31.35" customFormat="1" customHeight="1" s="149">
      <c r="A150" s="168" t="n">
        <v>121</v>
      </c>
      <c r="B150" s="174" t="inlineStr">
        <is>
          <t>101-1921</t>
        </is>
      </c>
      <c r="C150" s="184" t="inlineStr">
        <is>
          <t>Пена монтажная для герметизации стыков в баллончике емкостью 0,85 л</t>
        </is>
      </c>
      <c r="D150" s="187" t="inlineStr">
        <is>
          <t>шт.</t>
        </is>
      </c>
      <c r="E150" s="185" t="n">
        <v>0.189</v>
      </c>
      <c r="F150" s="47" t="n">
        <v>72.8</v>
      </c>
      <c r="G150" s="47">
        <f>ROUND(E150*F150,2)</f>
        <v/>
      </c>
      <c r="H150" s="42">
        <f>G150/G189</f>
        <v/>
      </c>
      <c r="I150" s="173">
        <f>ROUND(F150*Прил.10!$D$12,2)</f>
        <v/>
      </c>
      <c r="J150" s="173">
        <f>ROUND(E150*I150,2)</f>
        <v/>
      </c>
    </row>
    <row r="151" hidden="1" outlineLevel="1" ht="15.6" customFormat="1" customHeight="1" s="149">
      <c r="A151" s="168" t="n">
        <v>122</v>
      </c>
      <c r="B151" s="174" t="inlineStr">
        <is>
          <t>101-1782</t>
        </is>
      </c>
      <c r="C151" s="184" t="inlineStr">
        <is>
          <t>Ткань мешочная</t>
        </is>
      </c>
      <c r="D151" s="187" t="inlineStr">
        <is>
          <t>10 м2</t>
        </is>
      </c>
      <c r="E151" s="185" t="n">
        <v>0.1592</v>
      </c>
      <c r="F151" s="47" t="n">
        <v>84.75</v>
      </c>
      <c r="G151" s="47">
        <f>ROUND(E151*F151,2)</f>
        <v/>
      </c>
      <c r="H151" s="42">
        <f>G151/G189</f>
        <v/>
      </c>
      <c r="I151" s="173">
        <f>ROUND(F151*Прил.10!$D$12,2)</f>
        <v/>
      </c>
      <c r="J151" s="173">
        <f>ROUND(E151*I151,2)</f>
        <v/>
      </c>
    </row>
    <row r="152" hidden="1" outlineLevel="1" ht="15.6" customFormat="1" customHeight="1" s="149">
      <c r="A152" s="168" t="n">
        <v>123</v>
      </c>
      <c r="B152" s="174" t="inlineStr">
        <is>
          <t>101-2054</t>
        </is>
      </c>
      <c r="C152" s="184" t="inlineStr">
        <is>
          <t>Лента бутиловая диффузионная</t>
        </is>
      </c>
      <c r="D152" s="187" t="inlineStr">
        <is>
          <t>м</t>
        </is>
      </c>
      <c r="E152" s="185" t="n">
        <v>1.625</v>
      </c>
      <c r="F152" s="47" t="n">
        <v>7.95</v>
      </c>
      <c r="G152" s="47">
        <f>ROUND(E152*F152,2)</f>
        <v/>
      </c>
      <c r="H152" s="42">
        <f>G152/G189</f>
        <v/>
      </c>
      <c r="I152" s="173">
        <f>ROUND(F152*Прил.10!$D$12,2)</f>
        <v/>
      </c>
      <c r="J152" s="173">
        <f>ROUND(E152*I152,2)</f>
        <v/>
      </c>
    </row>
    <row r="153" hidden="1" outlineLevel="1" ht="15.6" customFormat="1" customHeight="1" s="149">
      <c r="A153" s="168" t="n">
        <v>124</v>
      </c>
      <c r="B153" s="174" t="inlineStr">
        <is>
          <t>111-0109</t>
        </is>
      </c>
      <c r="C153" s="184" t="inlineStr">
        <is>
          <t>Бирки маркировочные пластмассовые</t>
        </is>
      </c>
      <c r="D153" s="187" t="inlineStr">
        <is>
          <t>100 шт.</t>
        </is>
      </c>
      <c r="E153" s="185" t="n">
        <v>0.42</v>
      </c>
      <c r="F153" s="47" t="n">
        <v>30.74</v>
      </c>
      <c r="G153" s="47">
        <f>ROUND(E153*F153,2)</f>
        <v/>
      </c>
      <c r="H153" s="42">
        <f>G153/G189</f>
        <v/>
      </c>
      <c r="I153" s="173">
        <f>ROUND(F153*Прил.10!$D$12,2)</f>
        <v/>
      </c>
      <c r="J153" s="173">
        <f>ROUND(E153*I153,2)</f>
        <v/>
      </c>
    </row>
    <row r="154" hidden="1" outlineLevel="1" ht="15.6" customFormat="1" customHeight="1" s="149">
      <c r="A154" s="168" t="n">
        <v>125</v>
      </c>
      <c r="B154" s="174" t="inlineStr">
        <is>
          <t>509-0167</t>
        </is>
      </c>
      <c r="C154" s="184" t="inlineStr">
        <is>
          <t>Сжимы соединительные</t>
        </is>
      </c>
      <c r="D154" s="187" t="inlineStr">
        <is>
          <t>100 шт.</t>
        </is>
      </c>
      <c r="E154" s="185" t="n">
        <v>0.09180000000000001</v>
      </c>
      <c r="F154" s="47" t="n">
        <v>100</v>
      </c>
      <c r="G154" s="47">
        <f>ROUND(E154*F154,2)</f>
        <v/>
      </c>
      <c r="H154" s="42">
        <f>G154/G189</f>
        <v/>
      </c>
      <c r="I154" s="173">
        <f>ROUND(F154*Прил.10!$D$12,2)</f>
        <v/>
      </c>
      <c r="J154" s="173">
        <f>ROUND(E154*I154,2)</f>
        <v/>
      </c>
    </row>
    <row r="155" hidden="1" outlineLevel="1" ht="31.35" customFormat="1" customHeight="1" s="149">
      <c r="A155" s="168" t="n">
        <v>126</v>
      </c>
      <c r="B155" s="174" t="inlineStr">
        <is>
          <t>101-1977</t>
        </is>
      </c>
      <c r="C155" s="184" t="inlineStr">
        <is>
          <t>Болты с гайками и шайбами строительные</t>
        </is>
      </c>
      <c r="D155" s="187" t="inlineStr">
        <is>
          <t>кг</t>
        </is>
      </c>
      <c r="E155" s="185" t="n">
        <v>0.9399999999999999</v>
      </c>
      <c r="F155" s="47" t="n">
        <v>9.039999999999999</v>
      </c>
      <c r="G155" s="47">
        <f>ROUND(E155*F155,2)</f>
        <v/>
      </c>
      <c r="H155" s="42">
        <f>G155/G189</f>
        <v/>
      </c>
      <c r="I155" s="173">
        <f>ROUND(F155*Прил.10!$D$12,2)</f>
        <v/>
      </c>
      <c r="J155" s="173">
        <f>ROUND(E155*I155,2)</f>
        <v/>
      </c>
    </row>
    <row r="156" hidden="1" outlineLevel="1" ht="15.6" customFormat="1" customHeight="1" s="149">
      <c r="A156" s="168" t="n">
        <v>127</v>
      </c>
      <c r="B156" s="174" t="inlineStr">
        <is>
          <t>101-1522</t>
        </is>
      </c>
      <c r="C156" s="184" t="inlineStr">
        <is>
          <t>Электроды диаметром 5 мм Э42А</t>
        </is>
      </c>
      <c r="D156" s="187" t="inlineStr">
        <is>
          <t>т</t>
        </is>
      </c>
      <c r="E156" s="185" t="n">
        <v>0.0007</v>
      </c>
      <c r="F156" s="47" t="n">
        <v>10362</v>
      </c>
      <c r="G156" s="47">
        <f>ROUND(E156*F156,2)</f>
        <v/>
      </c>
      <c r="H156" s="42">
        <f>G156/G189</f>
        <v/>
      </c>
      <c r="I156" s="173">
        <f>ROUND(F156*Прил.10!$D$12,2)</f>
        <v/>
      </c>
      <c r="J156" s="173">
        <f>ROUND(E156*I156,2)</f>
        <v/>
      </c>
    </row>
    <row r="157" hidden="1" outlineLevel="1" ht="31.35" customFormat="1" customHeight="1" s="149">
      <c r="A157" s="168" t="n">
        <v>128</v>
      </c>
      <c r="B157" s="174" t="inlineStr">
        <is>
          <t>402-0004</t>
        </is>
      </c>
      <c r="C157" s="184" t="inlineStr">
        <is>
          <t>Раствор готовый кладочный цементный марки 100</t>
        </is>
      </c>
      <c r="D157" s="187" t="inlineStr">
        <is>
          <t>м3</t>
        </is>
      </c>
      <c r="E157" s="185" t="n">
        <v>0.0124</v>
      </c>
      <c r="F157" s="47" t="n">
        <v>519.8</v>
      </c>
      <c r="G157" s="47">
        <f>ROUND(E157*F157,2)</f>
        <v/>
      </c>
      <c r="H157" s="42">
        <f>G157/G189</f>
        <v/>
      </c>
      <c r="I157" s="173">
        <f>ROUND(F157*Прил.10!$D$12,2)</f>
        <v/>
      </c>
      <c r="J157" s="173">
        <f>ROUND(E157*I157,2)</f>
        <v/>
      </c>
    </row>
    <row r="158" hidden="1" outlineLevel="1" ht="46.9" customFormat="1" customHeight="1" s="149">
      <c r="A158" s="168" t="n">
        <v>129</v>
      </c>
      <c r="B158" s="174" t="inlineStr">
        <is>
          <t>102-0138</t>
        </is>
      </c>
      <c r="C158" s="184" t="inlineStr">
        <is>
          <t>Доски необрезные хвойных пород длиной 2-3,75 м, все ширины, толщиной 32-40 мм, IV сорта</t>
        </is>
      </c>
      <c r="D158" s="187" t="inlineStr">
        <is>
          <t>м3</t>
        </is>
      </c>
      <c r="E158" s="185" t="n">
        <v>0.008800000000000001</v>
      </c>
      <c r="F158" s="47" t="n">
        <v>602</v>
      </c>
      <c r="G158" s="47">
        <f>ROUND(E158*F158,2)</f>
        <v/>
      </c>
      <c r="H158" s="42">
        <f>G158/G189</f>
        <v/>
      </c>
      <c r="I158" s="173">
        <f>ROUND(F158*Прил.10!$D$12,2)</f>
        <v/>
      </c>
      <c r="J158" s="173">
        <f>ROUND(E158*I158,2)</f>
        <v/>
      </c>
    </row>
    <row r="159" hidden="1" outlineLevel="1" ht="31.35" customFormat="1" customHeight="1" s="149">
      <c r="A159" s="168" t="n">
        <v>130</v>
      </c>
      <c r="B159" s="174" t="inlineStr">
        <is>
          <t>101-0797</t>
        </is>
      </c>
      <c r="C159" s="184" t="inlineStr">
        <is>
          <t>Проволока горячекатаная в мотках, диаметром 6,3-6,5 мм</t>
        </is>
      </c>
      <c r="D159" s="187" t="inlineStr">
        <is>
          <t>т</t>
        </is>
      </c>
      <c r="E159" s="185" t="n">
        <v>0.0011</v>
      </c>
      <c r="F159" s="47" t="n">
        <v>4455.2</v>
      </c>
      <c r="G159" s="47">
        <f>ROUND(E159*F159,2)</f>
        <v/>
      </c>
      <c r="H159" s="42">
        <f>G159/G189</f>
        <v/>
      </c>
      <c r="I159" s="173">
        <f>ROUND(F159*Прил.10!$D$12,2)</f>
        <v/>
      </c>
      <c r="J159" s="173">
        <f>ROUND(E159*I159,2)</f>
        <v/>
      </c>
    </row>
    <row r="160" hidden="1" outlineLevel="1" ht="31.35" customFormat="1" customHeight="1" s="149">
      <c r="A160" s="168" t="n">
        <v>131</v>
      </c>
      <c r="B160" s="174" t="inlineStr">
        <is>
          <t>509-1206</t>
        </is>
      </c>
      <c r="C160" s="184" t="inlineStr">
        <is>
          <t>Парафины нефтяные твердые марки Т-1</t>
        </is>
      </c>
      <c r="D160" s="187" t="inlineStr">
        <is>
          <t>т</t>
        </is>
      </c>
      <c r="E160" s="185" t="n">
        <v>0.0005999999999999999</v>
      </c>
      <c r="F160" s="47" t="n">
        <v>8105.71</v>
      </c>
      <c r="G160" s="47">
        <f>ROUND(E160*F160,2)</f>
        <v/>
      </c>
      <c r="H160" s="42">
        <f>G160/G189</f>
        <v/>
      </c>
      <c r="I160" s="173">
        <f>ROUND(F160*Прил.10!$D$12,2)</f>
        <v/>
      </c>
      <c r="J160" s="173">
        <f>ROUND(E160*I160,2)</f>
        <v/>
      </c>
    </row>
    <row r="161" hidden="1" outlineLevel="1" ht="15.6" customFormat="1" customHeight="1" s="149">
      <c r="A161" s="168" t="n">
        <v>132</v>
      </c>
      <c r="B161" s="174" t="inlineStr">
        <is>
          <t>101-1757</t>
        </is>
      </c>
      <c r="C161" s="184" t="inlineStr">
        <is>
          <t>Ветошь</t>
        </is>
      </c>
      <c r="D161" s="187" t="inlineStr">
        <is>
          <t>кг</t>
        </is>
      </c>
      <c r="E161" s="185" t="n">
        <v>2.5246</v>
      </c>
      <c r="F161" s="47" t="n">
        <v>1.82</v>
      </c>
      <c r="G161" s="47">
        <f>ROUND(E161*F161,2)</f>
        <v/>
      </c>
      <c r="H161" s="42">
        <f>G161/G189</f>
        <v/>
      </c>
      <c r="I161" s="173">
        <f>ROUND(F161*Прил.10!$D$12,2)</f>
        <v/>
      </c>
      <c r="J161" s="173">
        <f>ROUND(E161*I161,2)</f>
        <v/>
      </c>
    </row>
    <row r="162" hidden="1" outlineLevel="1" ht="31.35" customFormat="1" customHeight="1" s="149">
      <c r="A162" s="168" t="n">
        <v>133</v>
      </c>
      <c r="B162" s="174" t="inlineStr">
        <is>
          <t>101-1290</t>
        </is>
      </c>
      <c r="C162" s="184" t="inlineStr">
        <is>
          <t>Толуол каменноугольный и сланцевый марки А</t>
        </is>
      </c>
      <c r="D162" s="187" t="inlineStr">
        <is>
          <t>т</t>
        </is>
      </c>
      <c r="E162" s="185" t="n">
        <v>0.0011</v>
      </c>
      <c r="F162" s="47" t="n">
        <v>3922</v>
      </c>
      <c r="G162" s="47">
        <f>ROUND(E162*F162,2)</f>
        <v/>
      </c>
      <c r="H162" s="42">
        <f>G162/G189</f>
        <v/>
      </c>
      <c r="I162" s="173">
        <f>ROUND(F162*Прил.10!$D$12,2)</f>
        <v/>
      </c>
      <c r="J162" s="173">
        <f>ROUND(E162*I162,2)</f>
        <v/>
      </c>
    </row>
    <row r="163" hidden="1" outlineLevel="1" ht="15.6" customFormat="1" customHeight="1" s="149">
      <c r="A163" s="168" t="n">
        <v>134</v>
      </c>
      <c r="B163" s="174" t="inlineStr">
        <is>
          <t>509-0090</t>
        </is>
      </c>
      <c r="C163" s="184" t="inlineStr">
        <is>
          <t>Перемычки гибкие, тип ПГС-50</t>
        </is>
      </c>
      <c r="D163" s="187" t="inlineStr">
        <is>
          <t>шт.</t>
        </is>
      </c>
      <c r="E163" s="185" t="n">
        <v>1</v>
      </c>
      <c r="F163" s="47" t="n">
        <v>3.9</v>
      </c>
      <c r="G163" s="47">
        <f>ROUND(E163*F163,2)</f>
        <v/>
      </c>
      <c r="H163" s="42">
        <f>G163/G189</f>
        <v/>
      </c>
      <c r="I163" s="173">
        <f>ROUND(F163*Прил.10!$D$12,2)</f>
        <v/>
      </c>
      <c r="J163" s="173">
        <f>ROUND(E163*I163,2)</f>
        <v/>
      </c>
    </row>
    <row r="164" hidden="1" outlineLevel="1" ht="46.9" customFormat="1" customHeight="1" s="149">
      <c r="A164" s="168" t="n">
        <v>135</v>
      </c>
      <c r="B164" s="174" t="inlineStr">
        <is>
          <t>101-0173</t>
        </is>
      </c>
      <c r="C164" s="184" t="inlineStr">
        <is>
          <t>Гвозди проволочные оцинкованные для асбестоцементной кровли 4,5х120 мм</t>
        </is>
      </c>
      <c r="D164" s="187" t="inlineStr">
        <is>
          <t>т</t>
        </is>
      </c>
      <c r="E164" s="185" t="n">
        <v>0.0003</v>
      </c>
      <c r="F164" s="47" t="n">
        <v>11978</v>
      </c>
      <c r="G164" s="47">
        <f>ROUND(E164*F164,2)</f>
        <v/>
      </c>
      <c r="H164" s="42">
        <f>G164/G189</f>
        <v/>
      </c>
      <c r="I164" s="173">
        <f>ROUND(F164*Прил.10!$D$12,2)</f>
        <v/>
      </c>
      <c r="J164" s="173">
        <f>ROUND(E164*I164,2)</f>
        <v/>
      </c>
    </row>
    <row r="165" hidden="1" outlineLevel="1" ht="15.6" customFormat="1" customHeight="1" s="149">
      <c r="A165" s="168" t="n">
        <v>136</v>
      </c>
      <c r="B165" s="174" t="inlineStr">
        <is>
          <t>507-0701</t>
        </is>
      </c>
      <c r="C165" s="184" t="inlineStr">
        <is>
          <t>Трубка полихлорвиниловая</t>
        </is>
      </c>
      <c r="D165" s="187" t="inlineStr">
        <is>
          <t>кг</t>
        </is>
      </c>
      <c r="E165" s="185" t="n">
        <v>0.09180000000000001</v>
      </c>
      <c r="F165" s="47" t="n">
        <v>35.7</v>
      </c>
      <c r="G165" s="47">
        <f>ROUND(E165*F165,2)</f>
        <v/>
      </c>
      <c r="H165" s="42">
        <f>G165/G189</f>
        <v/>
      </c>
      <c r="I165" s="173">
        <f>ROUND(F165*Прил.10!$D$12,2)</f>
        <v/>
      </c>
      <c r="J165" s="173">
        <f>ROUND(E165*I165,2)</f>
        <v/>
      </c>
    </row>
    <row r="166" hidden="1" outlineLevel="1" ht="15.6" customFormat="1" customHeight="1" s="149">
      <c r="A166" s="168" t="n">
        <v>137</v>
      </c>
      <c r="B166" s="174" t="inlineStr">
        <is>
          <t>101-1665</t>
        </is>
      </c>
      <c r="C166" s="184" t="inlineStr">
        <is>
          <t>Лак электроизоляционный 318</t>
        </is>
      </c>
      <c r="D166" s="187" t="inlineStr">
        <is>
          <t>кг</t>
        </is>
      </c>
      <c r="E166" s="185" t="n">
        <v>0.07000000000000001</v>
      </c>
      <c r="F166" s="47" t="n">
        <v>35.63</v>
      </c>
      <c r="G166" s="47">
        <f>ROUND(E166*F166,2)</f>
        <v/>
      </c>
      <c r="H166" s="42">
        <f>G166/G189</f>
        <v/>
      </c>
      <c r="I166" s="173">
        <f>ROUND(F166*Прил.10!$D$12,2)</f>
        <v/>
      </c>
      <c r="J166" s="173">
        <f>ROUND(E166*I166,2)</f>
        <v/>
      </c>
    </row>
    <row r="167" hidden="1" outlineLevel="1" ht="31.35" customFormat="1" customHeight="1" s="149">
      <c r="A167" s="168" t="n">
        <v>138</v>
      </c>
      <c r="B167" s="174" t="inlineStr">
        <is>
          <t>101-4621</t>
        </is>
      </c>
      <c r="C167" s="184" t="inlineStr">
        <is>
          <t>Шуруп самонарезающий (LN) 3,5/11 мм</t>
        </is>
      </c>
      <c r="D167" s="187" t="inlineStr">
        <is>
          <t>шт.</t>
        </is>
      </c>
      <c r="E167" s="185" t="n">
        <v>82.40000000000001</v>
      </c>
      <c r="F167" s="47" t="n">
        <v>0.02</v>
      </c>
      <c r="G167" s="47">
        <f>ROUND(E167*F167,2)</f>
        <v/>
      </c>
      <c r="H167" s="42">
        <f>G167/G189</f>
        <v/>
      </c>
      <c r="I167" s="173">
        <f>ROUND(F167*Прил.10!$D$12,2)</f>
        <v/>
      </c>
      <c r="J167" s="173">
        <f>ROUND(E167*I167,2)</f>
        <v/>
      </c>
    </row>
    <row r="168" hidden="1" outlineLevel="1" ht="46.9" customFormat="1" customHeight="1" s="149">
      <c r="A168" s="168" t="n">
        <v>139</v>
      </c>
      <c r="B168" s="174" t="inlineStr">
        <is>
          <t>101-2499</t>
        </is>
      </c>
      <c r="C168" s="184" t="inlineStr">
        <is>
          <t>Лента изоляционная прорезиненная односторонняя ширина 20 мм, толщина 0,25-0,35 мм</t>
        </is>
      </c>
      <c r="D168" s="187" t="inlineStr">
        <is>
          <t>кг</t>
        </is>
      </c>
      <c r="E168" s="185" t="n">
        <v>0.04</v>
      </c>
      <c r="F168" s="47" t="n">
        <v>30.4</v>
      </c>
      <c r="G168" s="47">
        <f>ROUND(E168*F168,2)</f>
        <v/>
      </c>
      <c r="H168" s="42">
        <f>G168/G189</f>
        <v/>
      </c>
      <c r="I168" s="173">
        <f>ROUND(F168*Прил.10!$D$12,2)</f>
        <v/>
      </c>
      <c r="J168" s="173">
        <f>ROUND(E168*I168,2)</f>
        <v/>
      </c>
    </row>
    <row r="169" hidden="1" outlineLevel="1" ht="15.6" customFormat="1" customHeight="1" s="149">
      <c r="A169" s="168" t="n">
        <v>140</v>
      </c>
      <c r="B169" s="174" t="inlineStr">
        <is>
          <t>507-0700</t>
        </is>
      </c>
      <c r="C169" s="184" t="inlineStr">
        <is>
          <t>Трубка поливинилхлоридная ХВТ</t>
        </is>
      </c>
      <c r="D169" s="187" t="inlineStr">
        <is>
          <t>кг</t>
        </is>
      </c>
      <c r="E169" s="185" t="n">
        <v>0.016</v>
      </c>
      <c r="F169" s="47" t="n">
        <v>41.7</v>
      </c>
      <c r="G169" s="47">
        <f>ROUND(E169*F169,2)</f>
        <v/>
      </c>
      <c r="H169" s="42">
        <f>G169/G189</f>
        <v/>
      </c>
      <c r="I169" s="173">
        <f>ROUND(F169*Прил.10!$D$12,2)</f>
        <v/>
      </c>
      <c r="J169" s="173">
        <f>ROUND(E169*I169,2)</f>
        <v/>
      </c>
    </row>
    <row r="170" hidden="1" outlineLevel="1" ht="15.6" customFormat="1" customHeight="1" s="149">
      <c r="A170" s="168" t="n">
        <v>141</v>
      </c>
      <c r="B170" s="174" t="inlineStr">
        <is>
          <t>405-0219</t>
        </is>
      </c>
      <c r="C170" s="184" t="inlineStr">
        <is>
          <t>Гипсовые вяжущие, марка Г3</t>
        </is>
      </c>
      <c r="D170" s="187" t="inlineStr">
        <is>
          <t>т</t>
        </is>
      </c>
      <c r="E170" s="185" t="n">
        <v>0.0003</v>
      </c>
      <c r="F170" s="47" t="n">
        <v>729.98</v>
      </c>
      <c r="G170" s="47">
        <f>ROUND(E170*F170,2)</f>
        <v/>
      </c>
      <c r="H170" s="42">
        <f>G170/G189</f>
        <v/>
      </c>
      <c r="I170" s="173">
        <f>ROUND(F170*Прил.10!$D$12,2)</f>
        <v/>
      </c>
      <c r="J170" s="173">
        <f>ROUND(E170*I170,2)</f>
        <v/>
      </c>
    </row>
    <row r="171" hidden="1" outlineLevel="1" ht="15.6" customFormat="1" customHeight="1" s="149">
      <c r="A171" s="168" t="n">
        <v>142</v>
      </c>
      <c r="B171" s="174" t="inlineStr">
        <is>
          <t>411-0041</t>
        </is>
      </c>
      <c r="C171" s="184" t="inlineStr">
        <is>
          <t>Электроэнергия</t>
        </is>
      </c>
      <c r="D171" s="187" t="inlineStr">
        <is>
          <t>кВт-ч</t>
        </is>
      </c>
      <c r="E171" s="185" t="n">
        <v>0.42</v>
      </c>
      <c r="F171" s="47" t="n">
        <v>0.4</v>
      </c>
      <c r="G171" s="47">
        <f>ROUND(E171*F171,2)</f>
        <v/>
      </c>
      <c r="H171" s="42">
        <f>G171/G189</f>
        <v/>
      </c>
      <c r="I171" s="173">
        <f>ROUND(F171*Прил.10!$D$12,2)</f>
        <v/>
      </c>
      <c r="J171" s="173">
        <f>ROUND(E171*I171,2)</f>
        <v/>
      </c>
    </row>
    <row r="172" hidden="1" outlineLevel="1" ht="31.35" customFormat="1" customHeight="1" s="149">
      <c r="A172" s="168" t="n">
        <v>143</v>
      </c>
      <c r="B172" s="174" t="inlineStr">
        <is>
          <t>КП№60 ЗАО "Томсккабель" п.137</t>
        </is>
      </c>
      <c r="C172" s="184" t="inlineStr">
        <is>
          <t>Кабель силовой ВБШвнг(А)-FRLS-0,66 сеч.3х4мм2</t>
        </is>
      </c>
      <c r="D172" s="187" t="inlineStr">
        <is>
          <t>м</t>
        </is>
      </c>
      <c r="E172" s="185" t="n">
        <v>280.5</v>
      </c>
      <c r="F172" s="47" t="n"/>
      <c r="G172" s="186">
        <f>ROUND(E172*F172,2)</f>
        <v/>
      </c>
      <c r="H172" s="42">
        <f>G172/G189</f>
        <v/>
      </c>
      <c r="I172" s="173">
        <f>ROUND(F172*Прил.10!$D$12,2)</f>
        <v/>
      </c>
      <c r="J172" s="173">
        <f>ROUND(E172*I172,2)</f>
        <v/>
      </c>
    </row>
    <row r="173" hidden="1" outlineLevel="1" ht="31.35" customFormat="1" customHeight="1" s="149">
      <c r="A173" s="168" t="n">
        <v>144</v>
      </c>
      <c r="B173" s="174" t="inlineStr">
        <is>
          <t>КП№60 ЗАО "Томсккабель" п.135</t>
        </is>
      </c>
      <c r="C173" s="184" t="inlineStr">
        <is>
          <t>Кабель силовой ВВГнг(А)-FRLS-0,66 сеч.3х1,5мм2</t>
        </is>
      </c>
      <c r="D173" s="187" t="inlineStr">
        <is>
          <t>м</t>
        </is>
      </c>
      <c r="E173" s="185" t="n">
        <v>30.6</v>
      </c>
      <c r="F173" s="47" t="n"/>
      <c r="G173" s="186">
        <f>ROUND(E173*F173,2)</f>
        <v/>
      </c>
      <c r="H173" s="42">
        <f>G173/G189</f>
        <v/>
      </c>
      <c r="I173" s="173">
        <f>ROUND(F173*Прил.10!$D$12,2)</f>
        <v/>
      </c>
      <c r="J173" s="173">
        <f>ROUND(E173*I173,2)</f>
        <v/>
      </c>
    </row>
    <row r="174" hidden="1" outlineLevel="1" ht="31.35" customFormat="1" customHeight="1" s="149">
      <c r="A174" s="168" t="n">
        <v>145</v>
      </c>
      <c r="B174" s="174" t="inlineStr">
        <is>
          <t>КП№60 ЗАО "Томсккабель" п.126</t>
        </is>
      </c>
      <c r="C174" s="184" t="inlineStr">
        <is>
          <t>Кабель силовой ВБбШвнг(А)-LS-0,66 сеч.5х10мм2</t>
        </is>
      </c>
      <c r="D174" s="187" t="inlineStr">
        <is>
          <t>м</t>
        </is>
      </c>
      <c r="E174" s="185" t="n">
        <v>586.5</v>
      </c>
      <c r="F174" s="47" t="n"/>
      <c r="G174" s="186">
        <f>ROUND(E174*F174,2)</f>
        <v/>
      </c>
      <c r="H174" s="42">
        <f>G174/G189</f>
        <v/>
      </c>
      <c r="I174" s="173">
        <f>ROUND(F174*Прил.10!$D$12,2)</f>
        <v/>
      </c>
      <c r="J174" s="173">
        <f>ROUND(E174*I174,2)</f>
        <v/>
      </c>
    </row>
    <row r="175" hidden="1" outlineLevel="1" ht="31.35" customFormat="1" customHeight="1" s="149">
      <c r="A175" s="168" t="n">
        <v>146</v>
      </c>
      <c r="B175" s="174" t="inlineStr">
        <is>
          <t>КП№58  п.1 ООО "ФБМ-партнер"</t>
        </is>
      </c>
      <c r="C175" s="184" t="inlineStr">
        <is>
          <t>Винт 4х35 с дюбелем С6</t>
        </is>
      </c>
      <c r="D175" s="187" t="inlineStr">
        <is>
          <t>шт.</t>
        </is>
      </c>
      <c r="E175" s="185" t="n">
        <v>500</v>
      </c>
      <c r="F175" s="47" t="n"/>
      <c r="G175" s="186">
        <f>ROUND(E175*F175,2)</f>
        <v/>
      </c>
      <c r="H175" s="42">
        <f>G175/G189</f>
        <v/>
      </c>
      <c r="I175" s="173">
        <f>ROUND(F175*Прил.10!$D$12,2)</f>
        <v/>
      </c>
      <c r="J175" s="173">
        <f>ROUND(E175*I175,2)</f>
        <v/>
      </c>
    </row>
    <row r="176" hidden="1" outlineLevel="1" ht="31.35" customFormat="1" customHeight="1" s="149">
      <c r="A176" s="168" t="n">
        <v>147</v>
      </c>
      <c r="B176" s="174" t="inlineStr">
        <is>
          <t>КП№57 ООО "Электроснаб" п.18</t>
        </is>
      </c>
      <c r="C176" s="184" t="inlineStr">
        <is>
          <t>Коробки распределительные          SDN 1</t>
        </is>
      </c>
      <c r="D176" s="187" t="inlineStr">
        <is>
          <t>шт.</t>
        </is>
      </c>
      <c r="E176" s="185" t="n">
        <v>7</v>
      </c>
      <c r="F176" s="47" t="n"/>
      <c r="G176" s="186">
        <f>ROUND(E176*F176,2)</f>
        <v/>
      </c>
      <c r="H176" s="42">
        <f>G176/G189</f>
        <v/>
      </c>
      <c r="I176" s="173">
        <f>ROUND(F176*Прил.10!$D$12,2)</f>
        <v/>
      </c>
      <c r="J176" s="173">
        <f>ROUND(E176*I176,2)</f>
        <v/>
      </c>
    </row>
    <row r="177" hidden="1" outlineLevel="1" ht="31.35" customFormat="1" customHeight="1" s="149">
      <c r="A177" s="168" t="n">
        <v>148</v>
      </c>
      <c r="B177" s="174" t="inlineStr">
        <is>
          <t>КП№57  п.9 ООО "ЭЛЕКТРОСНАБ"</t>
        </is>
      </c>
      <c r="C177" s="184" t="inlineStr">
        <is>
          <t>Короб серии ТА-EN 40х40мм L=2м,материал ПВХ</t>
        </is>
      </c>
      <c r="D177" s="187" t="inlineStr">
        <is>
          <t>шт.</t>
        </is>
      </c>
      <c r="E177" s="185" t="n">
        <v>15</v>
      </c>
      <c r="F177" s="47" t="n"/>
      <c r="G177" s="186">
        <f>ROUND(E177*F177,2)</f>
        <v/>
      </c>
      <c r="H177" s="42">
        <f>G177/G189</f>
        <v/>
      </c>
      <c r="I177" s="173">
        <f>ROUND(F177*Прил.10!$D$12,2)</f>
        <v/>
      </c>
      <c r="J177" s="173">
        <f>ROUND(E177*I177,2)</f>
        <v/>
      </c>
    </row>
    <row r="178" hidden="1" outlineLevel="1" ht="31.35" customFormat="1" customHeight="1" s="149">
      <c r="A178" s="168" t="n">
        <v>149</v>
      </c>
      <c r="B178" s="174" t="inlineStr">
        <is>
          <t>КП№57  п.8 ООО "ЭЛЕКТРОСНАБ"</t>
        </is>
      </c>
      <c r="C178" s="184" t="inlineStr">
        <is>
          <t>Короб серии ТА-EN 25х30мм L=2м,материал ПВХ</t>
        </is>
      </c>
      <c r="D178" s="187" t="inlineStr">
        <is>
          <t>шт.</t>
        </is>
      </c>
      <c r="E178" s="185" t="n">
        <v>88</v>
      </c>
      <c r="F178" s="47" t="n"/>
      <c r="G178" s="186">
        <f>ROUND(E178*F178,2)</f>
        <v/>
      </c>
      <c r="H178" s="42">
        <f>G178/G189</f>
        <v/>
      </c>
      <c r="I178" s="173">
        <f>ROUND(F178*Прил.10!$D$12,2)</f>
        <v/>
      </c>
      <c r="J178" s="173">
        <f>ROUND(E178*I178,2)</f>
        <v/>
      </c>
    </row>
    <row r="179" hidden="1" outlineLevel="1" ht="31.35" customFormat="1" customHeight="1" s="149">
      <c r="A179" s="168" t="n">
        <v>150</v>
      </c>
      <c r="B179" s="174" t="inlineStr">
        <is>
          <t>КП№57  п.5 ООО "ЭЛЕКТРОСНАБ"</t>
        </is>
      </c>
      <c r="C179" s="184" t="inlineStr">
        <is>
          <t>Колодки клемные</t>
        </is>
      </c>
      <c r="D179" s="187" t="inlineStr">
        <is>
          <t>шт.</t>
        </is>
      </c>
      <c r="E179" s="185" t="n">
        <v>7</v>
      </c>
      <c r="F179" s="47" t="n"/>
      <c r="G179" s="186">
        <f>ROUND(E179*F179,2)</f>
        <v/>
      </c>
      <c r="H179" s="42">
        <f>G179/G189</f>
        <v/>
      </c>
      <c r="I179" s="173">
        <f>ROUND(F179*Прил.10!$D$12,2)</f>
        <v/>
      </c>
      <c r="J179" s="173">
        <f>ROUND(E179*I179,2)</f>
        <v/>
      </c>
    </row>
    <row r="180" hidden="1" outlineLevel="1" ht="46.9" customFormat="1" customHeight="1" s="149">
      <c r="A180" s="168" t="n">
        <v>151</v>
      </c>
      <c r="B180" s="174" t="inlineStr">
        <is>
          <t>КП№57  п.3 ООО "ЭЛЕКТРОСНАБ"</t>
        </is>
      </c>
      <c r="C180" s="184" t="inlineStr">
        <is>
          <t>Выключатель одноклавишный для открытой установки Viko palmiye 10А,IP 54</t>
        </is>
      </c>
      <c r="D180" s="187" t="inlineStr">
        <is>
          <t>шт.</t>
        </is>
      </c>
      <c r="E180" s="185" t="n">
        <v>4</v>
      </c>
      <c r="F180" s="47" t="n"/>
      <c r="G180" s="186">
        <f>ROUND(E180*F180,2)</f>
        <v/>
      </c>
      <c r="H180" s="42">
        <f>G180/G189</f>
        <v/>
      </c>
      <c r="I180" s="173">
        <f>ROUND(F180*Прил.10!$D$12,2)</f>
        <v/>
      </c>
      <c r="J180" s="173">
        <f>ROUND(E180*I180,2)</f>
        <v/>
      </c>
    </row>
    <row r="181" hidden="1" outlineLevel="1" ht="46.9" customFormat="1" customHeight="1" s="149">
      <c r="A181" s="168" t="n">
        <v>152</v>
      </c>
      <c r="B181" s="174" t="inlineStr">
        <is>
          <t>КП№57  п.23 ООО "ЭЛЕКТРОСНАБ"</t>
        </is>
      </c>
      <c r="C181" s="184" t="inlineStr">
        <is>
          <t>Переключатель одноклавишный проходной для открытой установки Viko palmiye</t>
        </is>
      </c>
      <c r="D181" s="187" t="inlineStr">
        <is>
          <t>шт.</t>
        </is>
      </c>
      <c r="E181" s="185" t="n">
        <v>2</v>
      </c>
      <c r="F181" s="47" t="n"/>
      <c r="G181" s="186">
        <f>ROUND(E181*F181,2)</f>
        <v/>
      </c>
      <c r="H181" s="42">
        <f>G181/G189</f>
        <v/>
      </c>
      <c r="I181" s="173">
        <f>ROUND(F181*Прил.10!$D$12,2)</f>
        <v/>
      </c>
      <c r="J181" s="173">
        <f>ROUND(E181*I181,2)</f>
        <v/>
      </c>
    </row>
    <row r="182" hidden="1" outlineLevel="1" ht="31.35" customFormat="1" customHeight="1" s="149">
      <c r="A182" s="168" t="n">
        <v>153</v>
      </c>
      <c r="B182" s="174" t="inlineStr">
        <is>
          <t>КП№57  ООО "Электроснаб" п.42</t>
        </is>
      </c>
      <c r="C182" s="184" t="inlineStr">
        <is>
          <t>Влагозащищенный светодиодный светильник /Sveteco/</t>
        </is>
      </c>
      <c r="D182" s="187" t="inlineStr">
        <is>
          <t>шт.</t>
        </is>
      </c>
      <c r="E182" s="185" t="n">
        <v>9</v>
      </c>
      <c r="F182" s="47" t="n"/>
      <c r="G182" s="186">
        <f>ROUND(E182*F182,2)</f>
        <v/>
      </c>
      <c r="H182" s="42">
        <f>G182/G189</f>
        <v/>
      </c>
      <c r="I182" s="173">
        <f>ROUND(F182*Прил.10!$D$12,2)</f>
        <v/>
      </c>
      <c r="J182" s="173">
        <f>ROUND(E182*I182,2)</f>
        <v/>
      </c>
    </row>
    <row r="183" hidden="1" outlineLevel="1" ht="46.9" customFormat="1" customHeight="1" s="149">
      <c r="A183" s="168" t="n">
        <v>154</v>
      </c>
      <c r="B183" s="174" t="inlineStr">
        <is>
          <t>КП№55 ООО "Росэнергосервис" п.31</t>
        </is>
      </c>
      <c r="C183" s="184" t="inlineStr">
        <is>
          <t>Ящик автоматического включения резерва /ЯАВР 3-20-2-21 У3/</t>
        </is>
      </c>
      <c r="D183" s="187" t="inlineStr">
        <is>
          <t>шт.</t>
        </is>
      </c>
      <c r="E183" s="185" t="n">
        <v>1</v>
      </c>
      <c r="F183" s="47" t="n"/>
      <c r="G183" s="186">
        <f>ROUND(E183*F183,2)</f>
        <v/>
      </c>
      <c r="H183" s="42">
        <f>G183/G189</f>
        <v/>
      </c>
      <c r="I183" s="173">
        <f>ROUND(F183*Прил.10!$D$12,2)</f>
        <v/>
      </c>
      <c r="J183" s="173">
        <f>ROUND(E183*I183,2)</f>
        <v/>
      </c>
    </row>
    <row r="184" hidden="1" outlineLevel="1" ht="46.9" customFormat="1" customHeight="1" s="149">
      <c r="A184" s="168" t="n">
        <v>155</v>
      </c>
      <c r="B184" s="174" t="inlineStr">
        <is>
          <t>КП№2 ТД "ЭНЕРГОСТРОЙ М.Н." п.14</t>
        </is>
      </c>
      <c r="C184" s="184" t="inlineStr">
        <is>
          <t>Литурин 1с (расход  0,2 л/м2)</t>
        </is>
      </c>
      <c r="D184" s="187" t="inlineStr">
        <is>
          <t>л</t>
        </is>
      </c>
      <c r="E184" s="185" t="n">
        <v>5.22</v>
      </c>
      <c r="F184" s="47" t="n"/>
      <c r="G184" s="186">
        <f>ROUND(E184*F184,2)</f>
        <v/>
      </c>
      <c r="H184" s="42">
        <f>G184/G189</f>
        <v/>
      </c>
      <c r="I184" s="173">
        <f>ROUND(F184*Прил.10!$D$12,2)</f>
        <v/>
      </c>
      <c r="J184" s="173">
        <f>ROUND(E184*I184,2)</f>
        <v/>
      </c>
    </row>
    <row r="185" hidden="1" outlineLevel="1" ht="46.9" customFormat="1" customHeight="1" s="149">
      <c r="A185" s="168" t="n">
        <v>156</v>
      </c>
      <c r="B185" s="174" t="inlineStr">
        <is>
          <t>КП№2 ТД "ЭНЕРГОСТРОЙ М.Н." п.14</t>
        </is>
      </c>
      <c r="C185" s="184" t="inlineStr">
        <is>
          <t>Литурин 1с (расход  0,4 л/м2)</t>
        </is>
      </c>
      <c r="D185" s="187" t="inlineStr">
        <is>
          <t>л</t>
        </is>
      </c>
      <c r="E185" s="185" t="n">
        <v>10.44</v>
      </c>
      <c r="F185" s="47" t="n"/>
      <c r="G185" s="186">
        <f>ROUND(E185*F185,2)</f>
        <v/>
      </c>
      <c r="H185" s="42">
        <f>G185/G189</f>
        <v/>
      </c>
      <c r="I185" s="173">
        <f>ROUND(F185*Прил.10!$D$12,2)</f>
        <v/>
      </c>
      <c r="J185" s="173">
        <f>ROUND(E185*I185,2)</f>
        <v/>
      </c>
    </row>
    <row r="186" hidden="1" outlineLevel="1" ht="46.9" customFormat="1" customHeight="1" s="149">
      <c r="A186" s="168" t="n">
        <v>157</v>
      </c>
      <c r="B186" s="174" t="inlineStr">
        <is>
          <t>КП №3 ООО Комплекс СтройМонтаж п.41</t>
        </is>
      </c>
      <c r="C186" s="184" t="inlineStr">
        <is>
          <t>Решетка жалюзийная АРН 400х400</t>
        </is>
      </c>
      <c r="D186" s="187" t="inlineStr">
        <is>
          <t>шт</t>
        </is>
      </c>
      <c r="E186" s="185" t="n">
        <v>6</v>
      </c>
      <c r="F186" s="47" t="n"/>
      <c r="G186" s="186">
        <f>ROUND(E186*F186,2)</f>
        <v/>
      </c>
      <c r="H186" s="42">
        <f>G186/G189</f>
        <v/>
      </c>
      <c r="I186" s="173">
        <f>ROUND(F186*Прил.10!$D$12,2)</f>
        <v/>
      </c>
      <c r="J186" s="173">
        <f>ROUND(E186*I186,2)</f>
        <v/>
      </c>
    </row>
    <row r="187" hidden="1" outlineLevel="1" ht="15.6" customFormat="1" customHeight="1" s="149">
      <c r="A187" s="168" t="n">
        <v>158</v>
      </c>
      <c r="B187" s="174" t="inlineStr">
        <is>
          <t>999-0005</t>
        </is>
      </c>
      <c r="C187" s="184" t="inlineStr">
        <is>
          <t>Масса</t>
        </is>
      </c>
      <c r="D187" s="187" t="inlineStr">
        <is>
          <t>т</t>
        </is>
      </c>
      <c r="E187" s="185" t="n">
        <v>0.0105</v>
      </c>
      <c r="F187" s="47" t="n"/>
      <c r="G187" s="186">
        <f>ROUND(E187*F187,2)</f>
        <v/>
      </c>
      <c r="H187" s="42">
        <f>G187/G189</f>
        <v/>
      </c>
      <c r="I187" s="173">
        <f>ROUND(F187*Прил.10!$D$12,2)</f>
        <v/>
      </c>
      <c r="J187" s="173">
        <f>ROUND(E187*I187,2)</f>
        <v/>
      </c>
    </row>
    <row r="188" collapsed="1" ht="15.6" customFormat="1" customHeight="1" s="149">
      <c r="A188" s="168" t="n"/>
      <c r="B188" s="168" t="inlineStr">
        <is>
          <t>Итого прочие Материалы</t>
        </is>
      </c>
      <c r="C188" s="203" t="n"/>
      <c r="D188" s="203" t="n"/>
      <c r="E188" s="203" t="n"/>
      <c r="F188" s="204" t="n"/>
      <c r="G188" s="173">
        <f>SUM(G79:G187)</f>
        <v/>
      </c>
      <c r="H188" s="42">
        <f>SUM(H79:H187)</f>
        <v/>
      </c>
      <c r="I188" s="173" t="n"/>
      <c r="J188" s="173">
        <f>SUM(J79:J187)</f>
        <v/>
      </c>
    </row>
    <row r="189" ht="15.6" customFormat="1" customHeight="1" s="149">
      <c r="A189" s="168" t="n"/>
      <c r="B189" s="168" t="inlineStr">
        <is>
          <t>Итого по разделу "Материалы"</t>
        </is>
      </c>
      <c r="C189" s="203" t="n"/>
      <c r="D189" s="203" t="n"/>
      <c r="E189" s="203" t="n"/>
      <c r="F189" s="204" t="n"/>
      <c r="G189" s="173">
        <f>G78+G188</f>
        <v/>
      </c>
      <c r="H189" s="42">
        <f>H78+H188</f>
        <v/>
      </c>
      <c r="I189" s="173" t="n"/>
      <c r="J189" s="173">
        <f>J78+J188</f>
        <v/>
      </c>
    </row>
    <row r="190" ht="15.6" customFormat="1" customHeight="1" s="149">
      <c r="A190" s="169" t="n"/>
      <c r="B190" s="187" t="n"/>
      <c r="C190" s="184" t="inlineStr">
        <is>
          <t>ИТОГО ПО РМ</t>
        </is>
      </c>
      <c r="D190" s="187" t="n"/>
      <c r="E190" s="187" t="n"/>
      <c r="F190" s="186" t="n"/>
      <c r="G190" s="186">
        <f>+G14+G52+G189</f>
        <v/>
      </c>
      <c r="H190" s="59" t="n"/>
      <c r="I190" s="173" t="n"/>
      <c r="J190" s="186">
        <f>+J14+J52+J189</f>
        <v/>
      </c>
    </row>
    <row r="191" ht="15.6" customFormat="1" customHeight="1" s="149">
      <c r="A191" s="169" t="n"/>
      <c r="B191" s="187" t="n"/>
      <c r="C191" s="184" t="inlineStr">
        <is>
          <t>Накладные расходы</t>
        </is>
      </c>
      <c r="D191" s="61" t="n">
        <v>1.011368922768</v>
      </c>
      <c r="E191" s="187" t="n"/>
      <c r="F191" s="186" t="n"/>
      <c r="G191" s="186">
        <f>(G14+G16)*D191</f>
        <v/>
      </c>
      <c r="H191" s="59" t="n"/>
      <c r="I191" s="173" t="n"/>
      <c r="J191" s="173">
        <f>(J14+J16)*D191</f>
        <v/>
      </c>
    </row>
    <row r="192" ht="15.6" customFormat="1" customHeight="1" s="149">
      <c r="A192" s="169" t="n"/>
      <c r="B192" s="187" t="n"/>
      <c r="C192" s="184" t="inlineStr">
        <is>
          <t>Сметная прибыль</t>
        </is>
      </c>
      <c r="D192" s="61" t="n">
        <v>0.63634953928522</v>
      </c>
      <c r="E192" s="187" t="n"/>
      <c r="F192" s="186" t="n"/>
      <c r="G192" s="186">
        <f>(G14+G16)*D192</f>
        <v/>
      </c>
      <c r="H192" s="59" t="n"/>
      <c r="I192" s="173" t="n"/>
      <c r="J192" s="173">
        <f>(J14+J16)*D192</f>
        <v/>
      </c>
    </row>
    <row r="193" ht="15.6" customFormat="1" customHeight="1" s="149">
      <c r="A193" s="169" t="n"/>
      <c r="B193" s="187" t="n"/>
      <c r="C193" s="184" t="inlineStr">
        <is>
          <t>Итого СМР (с НР и СП)</t>
        </is>
      </c>
      <c r="D193" s="187" t="n"/>
      <c r="E193" s="187" t="n"/>
      <c r="F193" s="186" t="n"/>
      <c r="G193" s="186">
        <f>G190+G191+G192</f>
        <v/>
      </c>
      <c r="H193" s="59" t="n"/>
      <c r="I193" s="173" t="n"/>
      <c r="J193" s="186">
        <f>J190+J191+J192</f>
        <v/>
      </c>
    </row>
    <row r="194" ht="15.6" customFormat="1" customHeight="1" s="149">
      <c r="A194" s="169" t="n"/>
      <c r="B194" s="187" t="n"/>
      <c r="C194" s="184" t="inlineStr">
        <is>
          <t>ВСЕГО СМР + ОБОРУДОВАНИЕ</t>
        </is>
      </c>
      <c r="D194" s="187" t="n"/>
      <c r="E194" s="187" t="n"/>
      <c r="F194" s="186" t="n"/>
      <c r="G194" s="186">
        <f>G58+G193</f>
        <v/>
      </c>
      <c r="H194" s="59" t="n"/>
      <c r="I194" s="173" t="n"/>
      <c r="J194" s="173">
        <f>J58+J193</f>
        <v/>
      </c>
    </row>
    <row r="195" ht="15.6" customFormat="1" customHeight="1" s="149">
      <c r="A195" s="169" t="n"/>
      <c r="B195" s="187" t="n"/>
      <c r="C195" s="184" t="inlineStr">
        <is>
          <t>ИТОГО ПОКАЗАТЕЛЬ НА ЕД. ИЗМ.</t>
        </is>
      </c>
      <c r="D195" s="187" t="inlineStr">
        <is>
          <t>м2</t>
        </is>
      </c>
      <c r="E195" s="187" t="n">
        <v>16</v>
      </c>
      <c r="F195" s="186" t="n"/>
      <c r="G195" s="186">
        <f>G194/E195</f>
        <v/>
      </c>
      <c r="H195" s="59" t="n"/>
      <c r="I195" s="173" t="n"/>
      <c r="J195" s="186">
        <f>J194/E195</f>
        <v/>
      </c>
    </row>
    <row r="196" ht="15.6" customFormat="1" customHeight="1" s="149">
      <c r="E196" s="149" t="n"/>
      <c r="F196" s="123" t="n"/>
      <c r="G196" s="123" t="n"/>
      <c r="I196" s="123" t="n"/>
      <c r="J196" s="123" t="n"/>
    </row>
    <row r="197" ht="15.6" customFormat="1" customHeight="1" s="149">
      <c r="A197" s="149" t="inlineStr">
        <is>
          <t>Составил ______________________        М.С. Колотиевская</t>
        </is>
      </c>
    </row>
    <row r="198" ht="15.6" customFormat="1" customHeight="1" s="149">
      <c r="A198" s="98" t="inlineStr">
        <is>
          <t xml:space="preserve">                         (подпись, инициалы, фамилия)</t>
        </is>
      </c>
    </row>
    <row r="199" ht="15.6" customFormat="1" customHeight="1" s="149"/>
    <row r="200" ht="15.6" customFormat="1" customHeight="1" s="149">
      <c r="A200" s="149" t="inlineStr">
        <is>
          <t>Проверил ______________________          А.В. Костянецкая</t>
        </is>
      </c>
    </row>
    <row r="201" ht="15.6" customFormat="1" customHeight="1" s="149">
      <c r="A201" s="98" t="inlineStr">
        <is>
          <t xml:space="preserve">                        (подпись, инициалы, фамилия)</t>
        </is>
      </c>
    </row>
    <row r="202" ht="15.6" customFormat="1" customHeight="1" s="149">
      <c r="E202" s="149" t="n"/>
      <c r="F202" s="123" t="n"/>
      <c r="G202" s="123" t="n"/>
      <c r="I202" s="123" t="n"/>
      <c r="J202" s="123" t="n"/>
    </row>
  </sheetData>
  <mergeCells count="28">
    <mergeCell ref="H9:H10"/>
    <mergeCell ref="B15:H15"/>
    <mergeCell ref="B53:J53"/>
    <mergeCell ref="H2:J2"/>
    <mergeCell ref="B52:F52"/>
    <mergeCell ref="C9:C10"/>
    <mergeCell ref="E9:E10"/>
    <mergeCell ref="B9:B10"/>
    <mergeCell ref="D9:D10"/>
    <mergeCell ref="B18:H18"/>
    <mergeCell ref="B78:F78"/>
    <mergeCell ref="B12:H12"/>
    <mergeCell ref="D6:J6"/>
    <mergeCell ref="B60:H60"/>
    <mergeCell ref="F9:G9"/>
    <mergeCell ref="B54:J54"/>
    <mergeCell ref="B61:H61"/>
    <mergeCell ref="A4:H4"/>
    <mergeCell ref="B17:H17"/>
    <mergeCell ref="B24:F24"/>
    <mergeCell ref="A9:A10"/>
    <mergeCell ref="A6:C6"/>
    <mergeCell ref="B51:F51"/>
    <mergeCell ref="B189:F189"/>
    <mergeCell ref="B56:J56"/>
    <mergeCell ref="A7:C7"/>
    <mergeCell ref="I9:J9"/>
    <mergeCell ref="B188:F188"/>
  </mergeCells>
  <conditionalFormatting sqref="E13:E202">
    <cfRule type="expression" priority="1" dxfId="0" stopIfTrue="1">
      <formula>E13&gt;=1/10000</formula>
    </cfRule>
  </conditionalFormatting>
  <pageMargins left="0.7" right="0.7" top="0.75" bottom="0.75" header="0.3" footer="0.3"/>
  <pageSetup orientation="portrait" paperSize="9" scale="54"/>
  <rowBreaks count="1" manualBreakCount="1">
    <brk id="72" min="0" max="16383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zoomScale="115" zoomScaleNormal="100" zoomScaleSheetLayoutView="115" workbookViewId="0">
      <selection activeCell="A18" sqref="A18"/>
    </sheetView>
  </sheetViews>
  <sheetFormatPr baseColWidth="8" defaultColWidth="9.140625" defaultRowHeight="15"/>
  <cols>
    <col width="5.5703125" customWidth="1" style="147" min="1" max="1"/>
    <col width="14.85546875" customWidth="1" style="147" min="2" max="2"/>
    <col width="39.140625" customWidth="1" style="147" min="3" max="3"/>
    <col width="8.42578125" customWidth="1" style="147" min="4" max="4"/>
    <col width="13.42578125" customWidth="1" style="147" min="5" max="5"/>
    <col width="12.42578125" customWidth="1" style="147" min="6" max="6"/>
    <col width="14.140625" customWidth="1" style="147" min="7" max="7"/>
    <col width="9.140625" customWidth="1" style="147" min="8" max="8"/>
  </cols>
  <sheetData>
    <row r="1" ht="15.6" customHeight="1" s="147">
      <c r="A1" s="178" t="inlineStr">
        <is>
          <t>Приложение №6</t>
        </is>
      </c>
    </row>
    <row r="2" ht="21.75" customHeight="1" s="147">
      <c r="A2" s="178" t="n"/>
      <c r="B2" s="178" t="n"/>
      <c r="C2" s="178" t="n"/>
      <c r="D2" s="178" t="n"/>
      <c r="E2" s="178" t="n"/>
      <c r="F2" s="178" t="n"/>
      <c r="G2" s="178" t="n"/>
    </row>
    <row r="3" ht="15.6" customHeight="1" s="147">
      <c r="A3" s="155" t="inlineStr">
        <is>
          <t>Расчет стоимости оборудования</t>
        </is>
      </c>
    </row>
    <row r="4" ht="25.5" customHeight="1" s="147">
      <c r="A4" s="179" t="inlineStr">
        <is>
          <t>Наименование разрабатываемого показателя УНЦ —  Здание ПРУ</t>
        </is>
      </c>
    </row>
    <row r="5" ht="15.6" customHeight="1" s="147">
      <c r="A5" s="149" t="n"/>
      <c r="B5" s="149" t="n"/>
      <c r="C5" s="149" t="n"/>
      <c r="D5" s="149" t="n"/>
      <c r="E5" s="149" t="n"/>
      <c r="F5" s="149" t="n"/>
      <c r="G5" s="149" t="n"/>
    </row>
    <row r="6" ht="30.2" customFormat="1" customHeight="1" s="149">
      <c r="A6" s="187" t="inlineStr">
        <is>
          <t>№ пп.</t>
        </is>
      </c>
      <c r="B6" s="187" t="inlineStr">
        <is>
          <t>Код ресурса</t>
        </is>
      </c>
      <c r="C6" s="187" t="inlineStr">
        <is>
          <t>Наименование</t>
        </is>
      </c>
      <c r="D6" s="187" t="inlineStr">
        <is>
          <t>Ед. изм.</t>
        </is>
      </c>
      <c r="E6" s="172" t="inlineStr">
        <is>
          <t>Кол-во единиц по проектным данным</t>
        </is>
      </c>
      <c r="F6" s="187" t="inlineStr">
        <is>
          <t>Сметная стоимость в ценах на 01.01.2000 (руб.)</t>
        </is>
      </c>
      <c r="G6" s="204" t="n"/>
    </row>
    <row r="7" ht="15.6" customFormat="1" customHeight="1" s="149">
      <c r="A7" s="206" t="n"/>
      <c r="B7" s="206" t="n"/>
      <c r="C7" s="206" t="n"/>
      <c r="D7" s="206" t="n"/>
      <c r="E7" s="206" t="n"/>
      <c r="F7" s="172" t="inlineStr">
        <is>
          <t>на ед. изм.</t>
        </is>
      </c>
      <c r="G7" s="172" t="inlineStr">
        <is>
          <t>общая</t>
        </is>
      </c>
    </row>
    <row r="8" ht="15.6" customFormat="1" customHeight="1" s="149">
      <c r="A8" s="172" t="n">
        <v>1</v>
      </c>
      <c r="B8" s="172" t="n">
        <v>2</v>
      </c>
      <c r="C8" s="172" t="n">
        <v>3</v>
      </c>
      <c r="D8" s="172" t="n">
        <v>4</v>
      </c>
      <c r="E8" s="172" t="n">
        <v>5</v>
      </c>
      <c r="F8" s="172" t="n">
        <v>6</v>
      </c>
      <c r="G8" s="172" t="n">
        <v>7</v>
      </c>
    </row>
    <row r="9" ht="15.6" customFormat="1" customHeight="1" s="149">
      <c r="A9" s="169" t="n"/>
      <c r="B9" s="184" t="inlineStr">
        <is>
          <t>ИНЖЕНЕРНОЕ ОБОРУДОВАНИЕ</t>
        </is>
      </c>
      <c r="C9" s="203" t="n"/>
      <c r="D9" s="203" t="n"/>
      <c r="E9" s="203" t="n"/>
      <c r="F9" s="203" t="n"/>
      <c r="G9" s="204" t="n"/>
    </row>
    <row r="10" ht="31.35" customFormat="1" customHeight="1" s="149">
      <c r="A10" s="187" t="n"/>
      <c r="B10" s="67" t="n"/>
      <c r="C10" s="184" t="inlineStr">
        <is>
          <t>ИТОГО ИНЖЕНЕРНОЕ ОБОРУДОВАНИЕ</t>
        </is>
      </c>
      <c r="D10" s="67" t="n"/>
      <c r="E10" s="68" t="n"/>
      <c r="F10" s="186" t="n"/>
      <c r="G10" s="186" t="n">
        <v>0</v>
      </c>
    </row>
    <row r="11" ht="15.6" customFormat="1" customHeight="1" s="149">
      <c r="A11" s="187" t="n"/>
      <c r="B11" s="184" t="inlineStr">
        <is>
          <t>ТЕХНОЛОГИЧЕСКОЕ ОБОРУДОВАНИЕ</t>
        </is>
      </c>
      <c r="C11" s="203" t="n"/>
      <c r="D11" s="203" t="n"/>
      <c r="E11" s="203" t="n"/>
      <c r="F11" s="203" t="n"/>
      <c r="G11" s="204" t="n"/>
    </row>
    <row r="12" ht="31.35" customFormat="1" customHeight="1" s="149">
      <c r="A12" s="187" t="n"/>
      <c r="B12" s="184" t="n"/>
      <c r="C12" s="184" t="inlineStr">
        <is>
          <t>ИТОГО ТЕХНОЛОГИЧЕСКОЕ ОБОРУДОВАНИЕ</t>
        </is>
      </c>
      <c r="D12" s="184" t="n"/>
      <c r="E12" s="185" t="n"/>
      <c r="F12" s="186" t="n"/>
      <c r="G12" s="186" t="n">
        <v>0</v>
      </c>
    </row>
    <row r="13" ht="15.6" customFormat="1" customHeight="1" s="149">
      <c r="A13" s="187" t="n"/>
      <c r="B13" s="184" t="n"/>
      <c r="C13" s="184" t="inlineStr">
        <is>
          <t>Итого по разделу "Оборудование"</t>
        </is>
      </c>
      <c r="D13" s="184" t="n"/>
      <c r="E13" s="185" t="n"/>
      <c r="F13" s="186" t="n"/>
      <c r="G13" s="186" t="n">
        <v>0</v>
      </c>
    </row>
    <row r="14" ht="15.6" customFormat="1" customHeight="1" s="149">
      <c r="B14" s="178" t="n"/>
    </row>
    <row r="15" ht="15.6" customFormat="1" customHeight="1" s="149">
      <c r="A15" s="149" t="inlineStr">
        <is>
          <t>Составил ______________________        М.С. Колотиевская</t>
        </is>
      </c>
      <c r="B15" s="149" t="n"/>
      <c r="C15" s="149" t="n"/>
    </row>
    <row r="16" ht="15.6" customFormat="1" customHeight="1" s="149">
      <c r="A16" s="98" t="inlineStr">
        <is>
          <t xml:space="preserve">                         (подпись, инициалы, фамилия)</t>
        </is>
      </c>
      <c r="B16" s="149" t="n"/>
      <c r="C16" s="149" t="n"/>
    </row>
    <row r="17" ht="15.6" customFormat="1" customHeight="1" s="149">
      <c r="A17" s="149" t="n"/>
      <c r="B17" s="149" t="n"/>
      <c r="C17" s="149" t="n"/>
    </row>
    <row r="18" ht="15.6" customFormat="1" customHeight="1" s="149">
      <c r="A18" s="149" t="inlineStr">
        <is>
          <t>Проверил ______________________          А.В. Костянецкая</t>
        </is>
      </c>
      <c r="B18" s="149" t="n"/>
      <c r="C18" s="149" t="n"/>
    </row>
    <row r="19" ht="15.6" customFormat="1" customHeight="1" s="149">
      <c r="A19" s="98" t="inlineStr">
        <is>
          <t xml:space="preserve">                        (подпись, инициалы, фамилия)</t>
        </is>
      </c>
      <c r="B19" s="149" t="n"/>
      <c r="C19" s="149" t="n"/>
    </row>
    <row r="20" ht="15.6" customFormat="1" customHeight="1" s="149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A16" sqref="A16"/>
    </sheetView>
  </sheetViews>
  <sheetFormatPr baseColWidth="8" defaultColWidth="8.85546875" defaultRowHeight="15"/>
  <cols>
    <col width="14.42578125" customWidth="1" style="147" min="1" max="1"/>
    <col width="29.5703125" customWidth="1" style="147" min="2" max="2"/>
    <col width="39.140625" customWidth="1" style="147" min="3" max="3"/>
    <col width="24.42578125" customWidth="1" style="147" min="4" max="4"/>
    <col width="8.85546875" customWidth="1" style="147" min="5" max="5"/>
  </cols>
  <sheetData>
    <row r="1">
      <c r="B1" s="137" t="n"/>
      <c r="C1" s="137" t="n"/>
      <c r="D1" s="134" t="inlineStr">
        <is>
          <t>Приложение №7</t>
        </is>
      </c>
    </row>
    <row r="2">
      <c r="A2" s="134" t="n"/>
      <c r="B2" s="134" t="n"/>
      <c r="C2" s="134" t="n"/>
      <c r="D2" s="134" t="n"/>
    </row>
    <row r="3" ht="24.75" customHeight="1" s="147">
      <c r="A3" s="188" t="inlineStr">
        <is>
          <t>Расчет показателя УНЦ</t>
        </is>
      </c>
    </row>
    <row r="4" ht="24.75" customHeight="1" s="147">
      <c r="A4" s="188" t="n"/>
      <c r="B4" s="188" t="n"/>
      <c r="C4" s="188" t="n"/>
      <c r="D4" s="188" t="n"/>
    </row>
    <row r="5" ht="24.6" customHeight="1" s="147">
      <c r="A5" s="189" t="inlineStr">
        <is>
          <t xml:space="preserve">Наименование разрабатываемого показателя УНЦ - </t>
        </is>
      </c>
      <c r="D5" s="189">
        <f>'Прил.5 Расчет СМР и ОБ'!D6:J6</f>
        <v/>
      </c>
    </row>
    <row r="6" ht="19.9" customHeight="1" s="147">
      <c r="A6" s="189" t="inlineStr">
        <is>
          <t>Единица измерения  — 1 м2</t>
        </is>
      </c>
      <c r="D6" s="189" t="n"/>
    </row>
    <row r="7">
      <c r="A7" s="137" t="n"/>
      <c r="B7" s="137" t="n"/>
      <c r="C7" s="137" t="n"/>
      <c r="D7" s="137" t="n"/>
    </row>
    <row r="8" ht="14.45" customHeight="1" s="147">
      <c r="A8" s="172" t="inlineStr">
        <is>
          <t>Код показателя</t>
        </is>
      </c>
      <c r="B8" s="172" t="inlineStr">
        <is>
          <t>Наименование показателя</t>
        </is>
      </c>
      <c r="C8" s="172" t="inlineStr">
        <is>
          <t>Наименование РМ, входящих в состав показателя</t>
        </is>
      </c>
      <c r="D8" s="172" t="inlineStr">
        <is>
          <t>Норматив цены на 01.01.2023, тыс.руб.</t>
        </is>
      </c>
    </row>
    <row r="9" ht="15" customHeight="1" s="147">
      <c r="A9" s="206" t="n"/>
      <c r="B9" s="206" t="n"/>
      <c r="C9" s="206" t="n"/>
      <c r="D9" s="206" t="n"/>
    </row>
    <row r="10">
      <c r="A10" s="138" t="n">
        <v>1</v>
      </c>
      <c r="B10" s="138" t="n">
        <v>2</v>
      </c>
      <c r="C10" s="138" t="n">
        <v>3</v>
      </c>
      <c r="D10" s="138" t="n">
        <v>4</v>
      </c>
    </row>
    <row r="11" ht="41.45" customHeight="1" s="147">
      <c r="A11" s="138" t="inlineStr">
        <is>
          <t>З8-16</t>
        </is>
      </c>
      <c r="B11" s="138" t="inlineStr">
        <is>
          <t>УНЦ прочих здания и сооружений ПС</t>
        </is>
      </c>
      <c r="C11" s="139">
        <f>D5</f>
        <v/>
      </c>
      <c r="D11" s="140">
        <f>'Прил.4 РМ'!C41/1000</f>
        <v/>
      </c>
      <c r="E11" s="131" t="n"/>
    </row>
    <row r="12">
      <c r="A12" s="141" t="n"/>
      <c r="B12" s="142" t="n"/>
      <c r="C12" s="141" t="n"/>
      <c r="D12" s="141" t="n"/>
    </row>
    <row r="13">
      <c r="A13" s="137" t="inlineStr">
        <is>
          <t>Составил ______________________      М.С. Колотиевская</t>
        </is>
      </c>
      <c r="B13" s="143" t="n"/>
      <c r="C13" s="143" t="n"/>
      <c r="D13" s="141" t="n"/>
    </row>
    <row r="14">
      <c r="A14" s="144" t="inlineStr">
        <is>
          <t xml:space="preserve">                         (подпись, инициалы, фамилия)</t>
        </is>
      </c>
      <c r="B14" s="143" t="n"/>
      <c r="C14" s="143" t="n"/>
      <c r="D14" s="141" t="n"/>
    </row>
    <row r="15">
      <c r="A15" s="137" t="n"/>
      <c r="B15" s="143" t="n"/>
      <c r="C15" s="143" t="n"/>
      <c r="D15" s="141" t="n"/>
    </row>
    <row r="16" ht="15.75" customHeight="1" s="147">
      <c r="A16" s="149" t="inlineStr">
        <is>
          <t>Проверил ______________________          А.В. Костянецкая</t>
        </is>
      </c>
      <c r="B16" s="143" t="n"/>
      <c r="C16" s="143" t="n"/>
      <c r="D16" s="141" t="n"/>
    </row>
    <row r="17">
      <c r="A17" s="144" t="inlineStr">
        <is>
          <t xml:space="preserve">                        (подпись, инициалы, фамилия)</t>
        </is>
      </c>
      <c r="B17" s="143" t="n"/>
      <c r="C17" s="143" t="n"/>
      <c r="D17" s="14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3" zoomScale="60" zoomScaleNormal="100" workbookViewId="0">
      <selection activeCell="D34" sqref="D34"/>
    </sheetView>
  </sheetViews>
  <sheetFormatPr baseColWidth="8" defaultColWidth="9.140625" defaultRowHeight="15"/>
  <cols>
    <col width="9.140625" customWidth="1" style="147" min="1" max="1"/>
    <col width="40.5703125" customWidth="1" style="147" min="2" max="2"/>
    <col width="37" customWidth="1" style="147" min="3" max="3"/>
    <col width="32" customWidth="1" style="147" min="4" max="4"/>
    <col width="9.140625" customWidth="1" style="147" min="5" max="5"/>
  </cols>
  <sheetData>
    <row r="4" ht="15.6" customHeight="1" s="147">
      <c r="B4" s="154" t="inlineStr">
        <is>
          <t>Приложение № 10</t>
        </is>
      </c>
    </row>
    <row r="5" ht="18" customHeight="1" s="147">
      <c r="B5" s="8" t="n"/>
    </row>
    <row r="6" ht="15.6" customHeight="1" s="147">
      <c r="B6" s="155" t="inlineStr">
        <is>
          <t>Используемые индексы изменений сметной стоимости и нормы сопутствующих затрат</t>
        </is>
      </c>
    </row>
    <row r="7" ht="18" customHeight="1" s="147">
      <c r="B7" s="111" t="n"/>
    </row>
    <row r="8" ht="46.9" customFormat="1" customHeight="1" s="149">
      <c r="B8" s="172" t="inlineStr">
        <is>
          <t>Наименование индекса / норм сопутствующих затрат</t>
        </is>
      </c>
      <c r="C8" s="172" t="inlineStr">
        <is>
          <t>Дата применения и обоснование индекса / норм сопутствующих затрат</t>
        </is>
      </c>
      <c r="D8" s="172" t="inlineStr">
        <is>
          <t>Размер индекса / норма сопутствующих затрат</t>
        </is>
      </c>
    </row>
    <row r="9" ht="15.6" customFormat="1" customHeight="1" s="149">
      <c r="B9" s="172" t="n">
        <v>1</v>
      </c>
      <c r="C9" s="172" t="n">
        <v>2</v>
      </c>
      <c r="D9" s="172" t="n">
        <v>3</v>
      </c>
    </row>
    <row r="10" ht="31.35" customFormat="1" customHeight="1" s="149">
      <c r="B10" s="172" t="inlineStr">
        <is>
          <t xml:space="preserve">Индекс изменения сметной стоимости на 1 квартал 2023 года. ОЗП </t>
        </is>
      </c>
      <c r="C10" s="172" t="inlineStr">
        <is>
          <t>Письмо Минстроя России от 30.03.2023г. №17106-ИФ/09  прил.1</t>
        </is>
      </c>
      <c r="D10" s="172" t="n">
        <v>44.29</v>
      </c>
    </row>
    <row r="11" ht="31.35" customFormat="1" customHeight="1" s="149">
      <c r="B11" s="172" t="inlineStr">
        <is>
          <t>Индекс изменения сметной стоимости на 1 квартал 2023 года. ЭМ</t>
        </is>
      </c>
      <c r="C11" s="172" t="inlineStr">
        <is>
          <t>Письмо Минстроя России от 30.03.2023г. №17106-ИФ/09  прил.1</t>
        </is>
      </c>
      <c r="D11" s="172" t="n">
        <v>13.47</v>
      </c>
    </row>
    <row r="12" ht="31.35" customFormat="1" customHeight="1" s="149">
      <c r="B12" s="172" t="inlineStr">
        <is>
          <t>Индекс изменения сметной стоимости на 1 квартал 2023 года. МАТ</t>
        </is>
      </c>
      <c r="C12" s="172" t="inlineStr">
        <is>
          <t>Письмо Минстроя России от 30.03.2023г. №17106-ИФ/09  прил.1</t>
        </is>
      </c>
      <c r="D12" s="172" t="n">
        <v>8.039999999999999</v>
      </c>
    </row>
    <row r="13" ht="31.35" customFormat="1" customHeight="1" s="149">
      <c r="B13" s="172" t="inlineStr">
        <is>
          <t>Индекс изменения сметной стоимости на 1 квартал 2023 года. ОБ</t>
        </is>
      </c>
      <c r="C13" s="102" t="inlineStr">
        <is>
          <t>Письмо Минстроя России от 23.02.2023г. №9791-ИФ/09 прил.6</t>
        </is>
      </c>
      <c r="D13" s="172" t="n">
        <v>6.26</v>
      </c>
    </row>
    <row r="14" ht="78" customFormat="1" customHeight="1" s="149">
      <c r="B14" s="172" t="inlineStr">
        <is>
          <t>Временные здания и сооружения</t>
        </is>
      </c>
      <c r="C14" s="17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2" t="n">
        <v>0.039</v>
      </c>
    </row>
    <row r="15" ht="78" customFormat="1" customHeight="1" s="149">
      <c r="B15" s="172" t="inlineStr">
        <is>
          <t>Дополнительные затраты при производстве строительно-монтажных работ в зимнее время</t>
        </is>
      </c>
      <c r="C15" s="17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2" t="n">
        <v>0.021</v>
      </c>
      <c r="E15" s="101" t="n"/>
    </row>
    <row r="16" ht="31.35" customFormat="1" customHeight="1" s="149">
      <c r="B16" s="172" t="inlineStr">
        <is>
          <t>Пусконаладочные работы</t>
        </is>
      </c>
      <c r="C16" s="172" t="n"/>
      <c r="D16" s="172" t="inlineStr">
        <is>
          <t>Расчёт</t>
        </is>
      </c>
    </row>
    <row r="17" ht="31.35" customFormat="1" customHeight="1" s="149">
      <c r="B17" s="172" t="inlineStr">
        <is>
          <t>Строительный контроль</t>
        </is>
      </c>
      <c r="C17" s="172" t="inlineStr">
        <is>
          <t>Постановление Правительства РФ от 21.06.10 г. № 468</t>
        </is>
      </c>
      <c r="D17" s="12" t="n">
        <v>0.0214</v>
      </c>
    </row>
    <row r="18" ht="15.6" customFormat="1" customHeight="1" s="149">
      <c r="B18" s="172" t="inlineStr">
        <is>
          <t>Авторский надзор</t>
        </is>
      </c>
      <c r="C18" s="172" t="inlineStr">
        <is>
          <t>Приказ от 4.08.2020 № 421/пр п.173</t>
        </is>
      </c>
      <c r="D18" s="12" t="n">
        <v>0.002</v>
      </c>
    </row>
    <row r="19" ht="15.6" customFormat="1" customHeight="1" s="149">
      <c r="B19" s="172" t="inlineStr">
        <is>
          <t>Непредвиденные расходы</t>
        </is>
      </c>
      <c r="C19" s="172" t="inlineStr">
        <is>
          <t>Приказ от 4.08.2020 № 421/пр п.179</t>
        </is>
      </c>
      <c r="D19" s="12" t="n">
        <v>0.03</v>
      </c>
    </row>
    <row r="20" ht="15.6" customFormat="1" customHeight="1" s="149">
      <c r="B20" s="156" t="n"/>
    </row>
    <row r="21" ht="15.6" customFormat="1" customHeight="1" s="149">
      <c r="B21" s="156" t="n"/>
    </row>
    <row r="22" ht="15.6" customFormat="1" customHeight="1" s="149">
      <c r="B22" s="156" t="n"/>
    </row>
    <row r="23" ht="15.6" customFormat="1" customHeight="1" s="149">
      <c r="B23" s="156" t="n"/>
    </row>
    <row r="24" ht="15.6" customFormat="1" customHeight="1" s="149"/>
    <row r="25" ht="15.6" customFormat="1" customHeight="1" s="149"/>
    <row r="26" ht="15.6" customFormat="1" customHeight="1" s="149">
      <c r="B26" s="149" t="inlineStr">
        <is>
          <t>Составил ______________________        М.С. Колотиевская</t>
        </is>
      </c>
      <c r="C26" s="149" t="n"/>
    </row>
    <row r="27" ht="15.6" customFormat="1" customHeight="1" s="149">
      <c r="B27" s="98" t="inlineStr">
        <is>
          <t xml:space="preserve">                         (подпись, инициалы, фамилия)</t>
        </is>
      </c>
      <c r="C27" s="149" t="n"/>
    </row>
    <row r="28" ht="15.6" customFormat="1" customHeight="1" s="149">
      <c r="B28" s="149" t="n"/>
      <c r="C28" s="149" t="n"/>
    </row>
    <row r="29" ht="15.6" customFormat="1" customHeight="1" s="149">
      <c r="B29" s="149" t="inlineStr">
        <is>
          <t>Проверил ______________________          А.В. Костянецкая</t>
        </is>
      </c>
      <c r="C29" s="149" t="n"/>
    </row>
    <row r="30" ht="15.6" customFormat="1" customHeight="1" s="149">
      <c r="B30" s="98" t="inlineStr">
        <is>
          <t xml:space="preserve">                        (подпись, инициалы, фамилия)</t>
        </is>
      </c>
      <c r="C30" s="149" t="n"/>
    </row>
    <row r="31" ht="15.6" customFormat="1" customHeight="1" s="149"/>
    <row r="32" ht="15.6" customFormat="1" customHeight="1" s="149"/>
  </sheetData>
  <mergeCells count="2">
    <mergeCell ref="B6:D6"/>
    <mergeCell ref="B4:D4"/>
  </mergeCells>
  <pageMargins left="0.7" right="0.7" top="0.75" bottom="0.75" header="0.3" footer="0.3"/>
  <pageSetup orientation="portrait" scale="76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tabSelected="1" view="pageBreakPreview" zoomScale="60" zoomScaleNormal="100" workbookViewId="0">
      <selection activeCell="F13" sqref="A5:F13"/>
    </sheetView>
  </sheetViews>
  <sheetFormatPr baseColWidth="8" defaultColWidth="9.140625" defaultRowHeight="15"/>
  <cols>
    <col width="44.85546875" customWidth="1" style="147" min="2" max="2"/>
    <col width="13" customWidth="1" style="147" min="3" max="3"/>
    <col width="22.85546875" customWidth="1" style="147" min="4" max="4"/>
    <col width="21.5703125" customWidth="1" style="147" min="5" max="5"/>
    <col width="43.85546875" customWidth="1" style="147" min="6" max="6"/>
  </cols>
  <sheetData>
    <row r="1" s="147"/>
    <row r="2" ht="17.25" customHeight="1" s="147">
      <c r="A2" s="155" t="inlineStr">
        <is>
          <t>Расчет размера средств на оплату труда рабочих-строителей в текущем уровне цен (ФОТр.тек.)</t>
        </is>
      </c>
    </row>
    <row r="3" s="147"/>
    <row r="4" ht="18" customHeight="1" s="147">
      <c r="A4" s="148" t="inlineStr">
        <is>
          <t>Составлен в уровне цен на 01.01.2023 г.</t>
        </is>
      </c>
      <c r="B4" s="149" t="n"/>
      <c r="C4" s="149" t="n"/>
      <c r="D4" s="149" t="n"/>
      <c r="E4" s="149" t="n"/>
      <c r="F4" s="149" t="n"/>
      <c r="G4" s="149" t="n"/>
    </row>
    <row r="5" ht="15.75" customHeight="1" s="147">
      <c r="A5" s="190" t="inlineStr">
        <is>
          <t>№ пп.</t>
        </is>
      </c>
      <c r="B5" s="190" t="inlineStr">
        <is>
          <t>Наименование элемента</t>
        </is>
      </c>
      <c r="C5" s="190" t="inlineStr">
        <is>
          <t>Обозначение</t>
        </is>
      </c>
      <c r="D5" s="190" t="inlineStr">
        <is>
          <t>Формула</t>
        </is>
      </c>
      <c r="E5" s="190" t="inlineStr">
        <is>
          <t>Величина элемента</t>
        </is>
      </c>
      <c r="F5" s="190" t="inlineStr">
        <is>
          <t>Наименования обосновывающих документов</t>
        </is>
      </c>
      <c r="G5" s="149" t="n"/>
    </row>
    <row r="6" ht="15.75" customHeight="1" s="147">
      <c r="A6" s="190" t="n">
        <v>1</v>
      </c>
      <c r="B6" s="190" t="n">
        <v>2</v>
      </c>
      <c r="C6" s="190" t="n">
        <v>3</v>
      </c>
      <c r="D6" s="190" t="n">
        <v>4</v>
      </c>
      <c r="E6" s="190" t="n">
        <v>5</v>
      </c>
      <c r="F6" s="190" t="n">
        <v>6</v>
      </c>
      <c r="G6" s="149" t="n"/>
    </row>
    <row r="7" ht="110.25" customHeight="1" s="147">
      <c r="A7" s="191" t="inlineStr">
        <is>
          <t>1.1</t>
        </is>
      </c>
      <c r="B7" s="1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3" t="inlineStr">
        <is>
          <t>С1ср</t>
        </is>
      </c>
      <c r="D7" s="193" t="inlineStr">
        <is>
          <t>-</t>
        </is>
      </c>
      <c r="E7" s="194" t="n">
        <v>47872.94</v>
      </c>
      <c r="F7" s="1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9" t="n"/>
    </row>
    <row r="8" ht="31.5" customHeight="1" s="147">
      <c r="A8" s="191" t="inlineStr">
        <is>
          <t>1.2</t>
        </is>
      </c>
      <c r="B8" s="192" t="inlineStr">
        <is>
          <t>Среднегодовое нормативное число часов работы одного рабочего в месяц, часы (ч.)</t>
        </is>
      </c>
      <c r="C8" s="193" t="inlineStr">
        <is>
          <t>tср</t>
        </is>
      </c>
      <c r="D8" s="193" t="inlineStr">
        <is>
          <t>1973ч/12мес.</t>
        </is>
      </c>
      <c r="E8" s="195">
        <f>1973/12</f>
        <v/>
      </c>
      <c r="F8" s="192" t="inlineStr">
        <is>
          <t>Производственный календарь 2023 год
(40-часов.неделя)</t>
        </is>
      </c>
      <c r="G8" s="151" t="n"/>
    </row>
    <row r="9" ht="15.75" customHeight="1" s="147">
      <c r="A9" s="191" t="inlineStr">
        <is>
          <t>1.3</t>
        </is>
      </c>
      <c r="B9" s="192" t="inlineStr">
        <is>
          <t>Коэффициент увеличения</t>
        </is>
      </c>
      <c r="C9" s="193" t="inlineStr">
        <is>
          <t>Кув</t>
        </is>
      </c>
      <c r="D9" s="193" t="inlineStr">
        <is>
          <t>-</t>
        </is>
      </c>
      <c r="E9" s="195" t="n">
        <v>1</v>
      </c>
      <c r="F9" s="192" t="n"/>
      <c r="G9" s="151" t="n"/>
    </row>
    <row r="10" ht="15.75" customHeight="1" s="147">
      <c r="A10" s="191" t="inlineStr">
        <is>
          <t>1.4</t>
        </is>
      </c>
      <c r="B10" s="192" t="inlineStr">
        <is>
          <t>Средний разряд работ</t>
        </is>
      </c>
      <c r="C10" s="193" t="n"/>
      <c r="D10" s="193" t="n"/>
      <c r="E10" s="213" t="n">
        <v>3.3</v>
      </c>
      <c r="F10" s="192" t="inlineStr">
        <is>
          <t>РТМ</t>
        </is>
      </c>
      <c r="G10" s="151" t="n"/>
    </row>
    <row r="11" ht="78.75" customHeight="1" s="147">
      <c r="A11" s="191" t="inlineStr">
        <is>
          <t>1.5</t>
        </is>
      </c>
      <c r="B11" s="192" t="inlineStr">
        <is>
          <t>Тарифный коэффициент среднего разряда работ</t>
        </is>
      </c>
      <c r="C11" s="193" t="inlineStr">
        <is>
          <t>КТ</t>
        </is>
      </c>
      <c r="D11" s="193" t="inlineStr">
        <is>
          <t>-</t>
        </is>
      </c>
      <c r="E11" s="214" t="n">
        <v>1.232</v>
      </c>
      <c r="F11" s="1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9" t="n"/>
    </row>
    <row r="12" ht="78.75" customHeight="1" s="147">
      <c r="A12" s="191" t="inlineStr">
        <is>
          <t>1.6</t>
        </is>
      </c>
      <c r="B12" s="198" t="inlineStr">
        <is>
          <t>Коэффициент инфляции, определяемый поквартально</t>
        </is>
      </c>
      <c r="C12" s="193" t="inlineStr">
        <is>
          <t>Кинф</t>
        </is>
      </c>
      <c r="D12" s="193" t="inlineStr">
        <is>
          <t>-</t>
        </is>
      </c>
      <c r="E12" s="215" t="n">
        <v>1.139</v>
      </c>
      <c r="F12" s="20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1" t="n"/>
    </row>
    <row r="13" ht="63" customHeight="1" s="147">
      <c r="A13" s="191" t="inlineStr">
        <is>
          <t>1.7</t>
        </is>
      </c>
      <c r="B13" s="201" t="inlineStr">
        <is>
          <t>Размер средств на оплату труда рабочих-строителей в текущем уровне цен (ФОТр.тек.), руб/чел.-ч</t>
        </is>
      </c>
      <c r="C13" s="193" t="inlineStr">
        <is>
          <t>ФОТр.тек.</t>
        </is>
      </c>
      <c r="D13" s="193" t="inlineStr">
        <is>
          <t>(С1ср/tср*КТ*Т*Кув)*Кинф</t>
        </is>
      </c>
      <c r="E13" s="202">
        <f>((E7*E9/E8)*E11)*E12</f>
        <v/>
      </c>
      <c r="F13" s="19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2023-08-28T11:33:18Z</dcterms:created>
  <dcterms:modified xsi:type="dcterms:W3CDTF">2025-01-24T12:00:02Z</dcterms:modified>
  <cp:lastModifiedBy>Nikolay Ivanov</cp:lastModifiedBy>
  <cp:lastPrinted>2023-11-30T09:33:18Z</cp:lastPrinted>
</cp:coreProperties>
</file>