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600" firstSheet="1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/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1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Times New Roman"/>
      <color rgb="FF0563C1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0" fontId="1" fillId="0" borderId="1" pivotButton="0" quotePrefix="0" xfId="0"/>
    <xf numFmtId="0" fontId="1" fillId="0" borderId="1" applyAlignment="1" pivotButton="0" quotePrefix="0" xfId="0">
      <alignment vertical="top" wrapText="1"/>
    </xf>
    <xf numFmtId="0" fontId="1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164" fontId="1" fillId="0" borderId="1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/>
    </xf>
    <xf numFmtId="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4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4" fontId="1" fillId="0" borderId="0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1" fillId="0" borderId="5" applyAlignment="1" pivotButton="0" quotePrefix="0" xfId="0">
      <alignment vertical="center" wrapText="1"/>
    </xf>
    <xf numFmtId="0" fontId="1" fillId="0" borderId="6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166" fontId="1" fillId="0" borderId="3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0" fillId="0" borderId="2" pivotButton="0" quotePrefix="0" xfId="0"/>
    <xf numFmtId="166" fontId="1" fillId="0" borderId="1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 wrapText="1"/>
    </xf>
    <xf numFmtId="4" fontId="2" fillId="0" borderId="3" applyAlignment="1" pivotButton="0" quotePrefix="0" xfId="0">
      <alignment horizontal="center" vertical="center"/>
    </xf>
    <xf numFmtId="43" fontId="1" fillId="0" borderId="1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1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4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pivotButton="0" quotePrefix="0" xfId="0"/>
    <xf numFmtId="4" fontId="1" fillId="0" borderId="1" pivotButton="0" quotePrefix="0" xfId="0"/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43" fontId="1" fillId="0" borderId="1" pivotButton="0" quotePrefix="0" xfId="0"/>
  </cellXfs>
  <cellStyles count="1">
    <cellStyle name="Обычный" xfId="0" builtinId="0"/>
  </cellStyles>
  <dxfs count="3"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26" zoomScale="115" zoomScaleNormal="100" zoomScaleSheetLayoutView="115" workbookViewId="0">
      <selection activeCell="C57" sqref="C57"/>
    </sheetView>
  </sheetViews>
  <sheetFormatPr baseColWidth="8" defaultColWidth="9.140625" defaultRowHeight="15.75"/>
  <cols>
    <col width="9.140625" customWidth="1" style="152" min="1" max="2"/>
    <col width="36.85546875" customWidth="1" style="152" min="3" max="3"/>
    <col width="25.5703125" customWidth="1" style="152" min="4" max="4"/>
    <col width="22.42578125" customWidth="1" style="152" min="5" max="5"/>
    <col width="22.140625" customWidth="1" style="152" min="6" max="6"/>
    <col width="9.140625" customWidth="1" style="152" min="7" max="7"/>
  </cols>
  <sheetData>
    <row r="3">
      <c r="B3" s="168" t="inlineStr">
        <is>
          <t>Приложение № 1</t>
        </is>
      </c>
      <c r="F3" s="168" t="n"/>
    </row>
    <row r="4">
      <c r="B4" s="169" t="inlineStr">
        <is>
          <t>Сравнительная таблица отбора объекта-представителя</t>
        </is>
      </c>
      <c r="F4" s="169" t="n"/>
    </row>
    <row r="5" ht="19.5" customHeight="1" s="122">
      <c r="B5" s="170" t="n"/>
      <c r="F5" s="4" t="n"/>
    </row>
    <row r="6">
      <c r="B6" s="4" t="n"/>
      <c r="C6" s="4" t="n"/>
      <c r="D6" s="4" t="n"/>
      <c r="F6" s="4" t="n"/>
    </row>
    <row r="7" ht="15.6" customHeight="1" s="122">
      <c r="B7" s="167">
        <f>'Прил.5 Расчет СМР и ОБ'!$A$6&amp;'Прил.5 Расчет СМР и ОБ'!$D$6</f>
        <v/>
      </c>
      <c r="F7" s="167" t="n"/>
      <c r="H7" s="52" t="n"/>
    </row>
    <row r="8" ht="31.5" customHeight="1" s="122">
      <c r="B8" s="167" t="inlineStr">
        <is>
          <t>Сопоставимый уровень цен: 01.01.2001</t>
        </is>
      </c>
      <c r="F8" s="167" t="n"/>
    </row>
    <row r="9" ht="15.6" customHeight="1" s="122">
      <c r="B9" s="166">
        <f>'Прил.5 Расчет СМР и ОБ'!$A$7</f>
        <v/>
      </c>
      <c r="F9" s="167" t="n"/>
      <c r="H9" s="52" t="n"/>
    </row>
    <row r="10">
      <c r="B10" s="167" t="n"/>
    </row>
    <row r="11">
      <c r="B11" s="172" t="inlineStr">
        <is>
          <t>№ п/п</t>
        </is>
      </c>
      <c r="C11" s="172" t="inlineStr">
        <is>
          <t>Параметр</t>
        </is>
      </c>
      <c r="D11" s="172" t="n"/>
      <c r="E11" s="52" t="n"/>
      <c r="F11" s="170" t="n"/>
      <c r="H11" s="52" t="n"/>
    </row>
    <row r="12" ht="226.5" customHeight="1" s="122">
      <c r="B12" s="172" t="n">
        <v>1</v>
      </c>
      <c r="C12" s="190" t="inlineStr">
        <is>
          <t>Наименование объекта-представителя</t>
        </is>
      </c>
      <c r="D12" s="172" t="inlineStr">
        <is>
          <t>Единая автоматизированная система технологического управления (АСТУ) электросетевым комплексом АО "ОЭК", включая сети 220/20/10/0,4 кВ. 1 Этап: Создание системы SCADA распределительной сети 20/10/0,4 кВ</t>
        </is>
      </c>
      <c r="F12" s="170" t="n"/>
    </row>
    <row r="13" ht="31.5" customHeight="1" s="122">
      <c r="B13" s="172" t="n">
        <v>2</v>
      </c>
      <c r="C13" s="190" t="inlineStr">
        <is>
          <t>Наименование субъекта Российской Федерации</t>
        </is>
      </c>
      <c r="D13" s="172" t="inlineStr">
        <is>
          <t>Москва</t>
        </is>
      </c>
      <c r="F13" s="170" t="n"/>
    </row>
    <row r="14">
      <c r="B14" s="172" t="n">
        <v>3</v>
      </c>
      <c r="C14" s="190" t="inlineStr">
        <is>
          <t>Климатический район и подрайон</t>
        </is>
      </c>
      <c r="D14" s="172" t="inlineStr">
        <is>
          <t>IIВ</t>
        </is>
      </c>
      <c r="F14" s="170" t="n"/>
    </row>
    <row r="15">
      <c r="B15" s="172" t="n">
        <v>4</v>
      </c>
      <c r="C15" s="190" t="inlineStr">
        <is>
          <t>Мощность объекта</t>
        </is>
      </c>
      <c r="D15" s="172" t="n">
        <v>600</v>
      </c>
      <c r="F15" s="170" t="n"/>
    </row>
    <row r="16" ht="94.5" customHeight="1" s="122">
      <c r="B16" s="172" t="n">
        <v>5</v>
      </c>
      <c r="C16" s="2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2" t="inlineStr">
        <is>
          <t>Расчетная модель</t>
        </is>
      </c>
      <c r="F16" s="170" t="n"/>
    </row>
    <row r="17" ht="78.75" customHeight="1" s="122">
      <c r="B17" s="172" t="n">
        <v>6</v>
      </c>
      <c r="C17" s="2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" t="n">
        <v>269712.48</v>
      </c>
      <c r="E17" s="12" t="n"/>
      <c r="F17" s="170" t="n"/>
    </row>
    <row r="18">
      <c r="B18" s="13" t="inlineStr">
        <is>
          <t>6.1</t>
        </is>
      </c>
      <c r="C18" s="190" t="inlineStr">
        <is>
          <t>строительно-монтажные работы</t>
        </is>
      </c>
      <c r="D18" s="33" t="n">
        <v>2909.22</v>
      </c>
      <c r="F18" s="170" t="n"/>
    </row>
    <row r="19">
      <c r="B19" s="13" t="inlineStr">
        <is>
          <t>6.2</t>
        </is>
      </c>
      <c r="C19" s="190" t="inlineStr">
        <is>
          <t>оборудование и инвентарь</t>
        </is>
      </c>
      <c r="D19" s="33" t="n">
        <v>62246.54</v>
      </c>
      <c r="F19" s="170" t="n"/>
    </row>
    <row r="20">
      <c r="B20" s="13" t="inlineStr">
        <is>
          <t>6.3</t>
        </is>
      </c>
      <c r="C20" s="190" t="inlineStr">
        <is>
          <t>пусконаладочные работы</t>
        </is>
      </c>
      <c r="D20" s="33" t="n">
        <v>169691.41</v>
      </c>
      <c r="F20" s="170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33">
        <f>204556.71-D20</f>
        <v/>
      </c>
      <c r="F21" s="170" t="n"/>
    </row>
    <row r="22">
      <c r="B22" s="172" t="n">
        <v>7</v>
      </c>
      <c r="C22" s="14" t="inlineStr">
        <is>
          <t>Сопоставимый уровень цен</t>
        </is>
      </c>
      <c r="D22" s="15" t="inlineStr">
        <is>
          <t>4 квартал 2017 г.</t>
        </is>
      </c>
      <c r="E22" s="16" t="n"/>
      <c r="F22" s="170" t="n"/>
    </row>
    <row r="23" ht="110.25" customHeight="1" s="122">
      <c r="B23" s="172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" t="n">
        <v>269712.48</v>
      </c>
      <c r="E23" s="12" t="n"/>
      <c r="F23" s="170" t="n"/>
    </row>
    <row r="24" ht="47.25" customHeight="1" s="122">
      <c r="B24" s="172" t="n">
        <v>9</v>
      </c>
      <c r="C24" s="26" t="inlineStr">
        <is>
          <t>Приведенная сметная стоимость на единицу мощности, тыс. руб. (строка 8/строку 4)</t>
        </is>
      </c>
      <c r="D24" s="33">
        <f>D23/D15</f>
        <v/>
      </c>
      <c r="E24" s="16" t="n"/>
      <c r="F24" s="170" t="n"/>
    </row>
    <row r="25" ht="37.5" customHeight="1" s="122">
      <c r="B25" s="172" t="n">
        <v>10</v>
      </c>
      <c r="C25" s="190" t="inlineStr">
        <is>
          <t>Примечание</t>
        </is>
      </c>
      <c r="D25" s="172" t="n"/>
    </row>
    <row r="26">
      <c r="B26" s="170" t="n"/>
      <c r="C26" s="18" t="n"/>
      <c r="D26" s="18" t="n"/>
    </row>
    <row r="27">
      <c r="B27" s="159" t="n"/>
    </row>
    <row r="28">
      <c r="B28" s="152" t="inlineStr">
        <is>
          <t>Составил ______________________         М.С. Колотиевская</t>
        </is>
      </c>
      <c r="C28" s="152" t="n"/>
    </row>
    <row r="29">
      <c r="B29" s="159" t="inlineStr">
        <is>
          <t xml:space="preserve">                         (подпись, инициалы, фамилия)</t>
        </is>
      </c>
      <c r="C29" s="152" t="n"/>
    </row>
    <row r="30">
      <c r="B30" s="152" t="n"/>
      <c r="C30" s="152" t="n"/>
    </row>
    <row r="31">
      <c r="B31" s="152" t="inlineStr">
        <is>
          <t>Проверил ______________________          А.В. Костянецкая</t>
        </is>
      </c>
      <c r="C31" s="152" t="n"/>
    </row>
    <row r="32">
      <c r="B32" s="159" t="inlineStr">
        <is>
          <t xml:space="preserve">                        (подпись, инициалы, фамилия)</t>
        </is>
      </c>
      <c r="C32" s="15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22"/>
  <sheetViews>
    <sheetView view="pageBreakPreview" zoomScale="60" zoomScaleNormal="100" workbookViewId="0">
      <selection activeCell="C15" sqref="C15"/>
    </sheetView>
  </sheetViews>
  <sheetFormatPr baseColWidth="8" defaultColWidth="9.140625" defaultRowHeight="15.75"/>
  <cols>
    <col width="5.5703125" customWidth="1" style="152" min="1" max="1"/>
    <col width="9.140625" customWidth="1" style="152" min="2" max="2"/>
    <col width="35.28515625" customWidth="1" style="152" min="3" max="3"/>
    <col width="13.85546875" customWidth="1" style="152" min="4" max="4"/>
    <col width="17.42578125" customWidth="1" style="152" min="5" max="5"/>
    <col width="12.7109375" customWidth="1" style="152" min="6" max="6"/>
    <col width="14.85546875" customWidth="1" style="152" min="7" max="7"/>
    <col width="16.7109375" customWidth="1" style="152" min="8" max="8"/>
    <col width="13" customWidth="1" style="152" min="9" max="10"/>
    <col width="18" customWidth="1" style="152" min="11" max="11"/>
    <col width="9.140625" customWidth="1" style="152" min="12" max="12"/>
  </cols>
  <sheetData>
    <row r="3">
      <c r="B3" s="168" t="inlineStr">
        <is>
          <t>Приложение № 2</t>
        </is>
      </c>
    </row>
    <row r="4">
      <c r="B4" s="169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67">
        <f>'Прил.5 Расчет СМР и ОБ'!$A$6&amp;'Прил.5 Расчет СМР и ОБ'!$D$6</f>
        <v/>
      </c>
      <c r="L6" s="52" t="n"/>
    </row>
    <row r="7">
      <c r="B7" s="166">
        <f>'Прил.5 Расчет СМР и ОБ'!$A$7</f>
        <v/>
      </c>
      <c r="L7" s="52" t="n"/>
    </row>
    <row r="8">
      <c r="B8" s="167" t="n"/>
    </row>
    <row r="9">
      <c r="B9" s="172" t="inlineStr">
        <is>
          <t>№ п/п</t>
        </is>
      </c>
      <c r="C9" s="1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2" t="inlineStr">
        <is>
          <t>Объект-представитель 1</t>
        </is>
      </c>
      <c r="E9" s="197" t="n"/>
      <c r="F9" s="197" t="n"/>
      <c r="G9" s="197" t="n"/>
      <c r="H9" s="197" t="n"/>
      <c r="I9" s="197" t="n"/>
      <c r="J9" s="198" t="n"/>
    </row>
    <row r="10">
      <c r="B10" s="199" t="n"/>
      <c r="C10" s="199" t="n"/>
      <c r="D10" s="172" t="inlineStr">
        <is>
          <t>Номер сметы</t>
        </is>
      </c>
      <c r="E10" s="172" t="inlineStr">
        <is>
          <t>Наименование сметы</t>
        </is>
      </c>
      <c r="F10" s="172" t="inlineStr">
        <is>
          <t>Сметная стоимость в уровне цен 4 кв. 2017г., тыс. руб.</t>
        </is>
      </c>
      <c r="G10" s="197" t="n"/>
      <c r="H10" s="197" t="n"/>
      <c r="I10" s="197" t="n"/>
      <c r="J10" s="198" t="n"/>
    </row>
    <row r="11" ht="31.5" customHeight="1" s="122">
      <c r="B11" s="200" t="n"/>
      <c r="C11" s="200" t="n"/>
      <c r="D11" s="200" t="n"/>
      <c r="E11" s="200" t="n"/>
      <c r="F11" s="172" t="inlineStr">
        <is>
          <t>Строительные работы</t>
        </is>
      </c>
      <c r="G11" s="172" t="inlineStr">
        <is>
          <t>Монтажные работы</t>
        </is>
      </c>
      <c r="H11" s="172" t="inlineStr">
        <is>
          <t>Оборудование</t>
        </is>
      </c>
      <c r="I11" s="172" t="inlineStr">
        <is>
          <t>Прочее</t>
        </is>
      </c>
      <c r="J11" s="172" t="inlineStr">
        <is>
          <t>Всего</t>
        </is>
      </c>
    </row>
    <row r="12" ht="63" customFormat="1" customHeight="1" s="152">
      <c r="B12" s="172" t="n">
        <v>1</v>
      </c>
      <c r="C12" s="191" t="n"/>
      <c r="D12" s="162" t="inlineStr">
        <is>
          <t>ССР</t>
        </is>
      </c>
      <c r="E12" s="172" t="inlineStr">
        <is>
          <t>Единая автоматизированная система технологического управления (АСТУ) электросетевым комплексом АО "ОЭК", включая сети 220/20/10/0,4 кВ. 1 Этап: Создание системы SCADA распределительной сети 20/10/0,4 кВ</t>
        </is>
      </c>
      <c r="G12" s="163">
        <f>'Прил.1 Сравнит табл'!D18</f>
        <v/>
      </c>
      <c r="H12" s="163">
        <f>'Прил.1 Сравнит табл'!D19</f>
        <v/>
      </c>
      <c r="I12" s="163">
        <f>'Прил.1 Сравнит табл'!D20+'Прил.1 Сравнит табл'!D21</f>
        <v/>
      </c>
      <c r="J12" s="163">
        <f>SUM(G12:I12)</f>
        <v/>
      </c>
    </row>
    <row r="13">
      <c r="B13" s="171" t="inlineStr">
        <is>
          <t>Всего по объекту:</t>
        </is>
      </c>
      <c r="C13" s="197" t="n"/>
      <c r="D13" s="197" t="n"/>
      <c r="E13" s="198" t="n"/>
      <c r="F13" s="145" t="n"/>
      <c r="G13" s="165">
        <f>G12</f>
        <v/>
      </c>
      <c r="H13" s="165">
        <f>H12</f>
        <v/>
      </c>
      <c r="I13" s="165">
        <f>I12</f>
        <v/>
      </c>
      <c r="J13" s="165">
        <f>J12</f>
        <v/>
      </c>
    </row>
    <row r="14" ht="28.5" customHeight="1" s="122">
      <c r="B14" s="171" t="inlineStr">
        <is>
          <t>Всего по объекту в сопоставимом уровне цен 4 кв. 2017г:</t>
        </is>
      </c>
      <c r="C14" s="197" t="n"/>
      <c r="D14" s="197" t="n"/>
      <c r="E14" s="198" t="n"/>
      <c r="F14" s="145" t="n"/>
      <c r="G14" s="164">
        <f>G13</f>
        <v/>
      </c>
      <c r="H14" s="164">
        <f>H13</f>
        <v/>
      </c>
      <c r="I14" s="164">
        <f>I13</f>
        <v/>
      </c>
      <c r="J14" s="164">
        <f>J13</f>
        <v/>
      </c>
    </row>
    <row r="15">
      <c r="B15" s="167" t="n"/>
    </row>
    <row r="18">
      <c r="C18" s="152" t="inlineStr">
        <is>
          <t>Составил ______________________         М.С. Колотиевская</t>
        </is>
      </c>
      <c r="D18" s="152" t="n"/>
    </row>
    <row r="19">
      <c r="C19" s="159" t="inlineStr">
        <is>
          <t xml:space="preserve">                         (подпись, инициалы, фамилия)</t>
        </is>
      </c>
      <c r="D19" s="152" t="n"/>
    </row>
    <row r="20">
      <c r="C20" s="152" t="n"/>
      <c r="D20" s="152" t="n"/>
    </row>
    <row r="21">
      <c r="C21" s="152" t="inlineStr">
        <is>
          <t>Проверил ______________________          А.В. Костянецкая</t>
        </is>
      </c>
      <c r="D21" s="152" t="n"/>
    </row>
    <row r="22">
      <c r="C22" s="159" t="inlineStr">
        <is>
          <t xml:space="preserve">                        (подпись, инициалы, фамилия)</t>
        </is>
      </c>
      <c r="D22" s="15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8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23"/>
  <sheetViews>
    <sheetView view="pageBreakPreview" topLeftCell="A305" zoomScale="115" zoomScaleNormal="100" zoomScaleSheetLayoutView="115" workbookViewId="0">
      <selection activeCell="C319" sqref="C319"/>
    </sheetView>
  </sheetViews>
  <sheetFormatPr baseColWidth="8" defaultColWidth="9.140625" defaultRowHeight="15"/>
  <cols>
    <col width="9.140625" customWidth="1" style="122" min="1" max="1"/>
    <col width="12.5703125" customWidth="1" style="122" min="2" max="2"/>
    <col width="17" customWidth="1" style="122" min="3" max="3"/>
    <col width="49.7109375" customWidth="1" style="122" min="4" max="4"/>
    <col width="16.28515625" customWidth="1" style="122" min="5" max="5"/>
    <col width="20.7109375" customWidth="1" style="122" min="6" max="6"/>
    <col width="16.140625" customWidth="1" style="122" min="7" max="7"/>
    <col width="16.7109375" customWidth="1" style="122" min="8" max="8"/>
    <col width="9.140625" customWidth="1" style="122" min="9" max="9"/>
  </cols>
  <sheetData>
    <row r="2" ht="15.75" customHeight="1" s="122">
      <c r="A2" s="168" t="inlineStr">
        <is>
          <t xml:space="preserve">Приложение № 3 </t>
        </is>
      </c>
    </row>
    <row r="3" ht="18.75" customHeight="1" s="122">
      <c r="A3" s="176" t="inlineStr">
        <is>
          <t>Объектная ресурсная ведомость</t>
        </is>
      </c>
    </row>
    <row r="4" ht="18.75" customHeight="1" s="122">
      <c r="A4" s="176" t="n"/>
      <c r="B4" s="176" t="n"/>
      <c r="C4" s="17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152" t="n"/>
      <c r="J4" s="152" t="n"/>
      <c r="K4" s="152" t="n"/>
      <c r="L4" s="152" t="n"/>
    </row>
    <row r="5" ht="18.75" customHeight="1" s="122">
      <c r="A5" s="24" t="n"/>
    </row>
    <row r="6" ht="15.75" customHeight="1" s="122">
      <c r="A6" s="178">
        <f>'Прил.5 Расчет СМР и ОБ'!$A$6&amp;'Прил.5 Расчет СМР и ОБ'!$D$6</f>
        <v/>
      </c>
    </row>
    <row r="7" ht="15.75" customFormat="1" customHeight="1" s="152">
      <c r="A7" s="34" t="n"/>
      <c r="B7" s="34" t="n"/>
      <c r="C7" s="34" t="n"/>
      <c r="D7" s="34" t="n"/>
      <c r="E7" s="34" t="n"/>
      <c r="F7" s="34" t="n"/>
      <c r="G7" s="34" t="n"/>
      <c r="H7" s="34" t="n"/>
    </row>
    <row r="8" ht="38.25" customFormat="1" customHeight="1" s="152">
      <c r="A8" s="172" t="inlineStr">
        <is>
          <t>п/п</t>
        </is>
      </c>
      <c r="B8" s="172" t="inlineStr">
        <is>
          <t>№ЛСР</t>
        </is>
      </c>
      <c r="C8" s="172" t="inlineStr">
        <is>
          <t>Код ресурса</t>
        </is>
      </c>
      <c r="D8" s="172" t="inlineStr">
        <is>
          <t>Наименование ресурса</t>
        </is>
      </c>
      <c r="E8" s="172" t="inlineStr">
        <is>
          <t>Ед. изм.</t>
        </is>
      </c>
      <c r="F8" s="172" t="inlineStr">
        <is>
          <t>Кол-во единиц по данным объекта-представителя</t>
        </is>
      </c>
      <c r="G8" s="172" t="inlineStr">
        <is>
          <t>Сметная стоимость в ценах на 01.01.2000 (руб.)</t>
        </is>
      </c>
      <c r="H8" s="198" t="n"/>
    </row>
    <row r="9" ht="40.5" customFormat="1" customHeight="1" s="152">
      <c r="A9" s="200" t="n"/>
      <c r="B9" s="200" t="n"/>
      <c r="C9" s="200" t="n"/>
      <c r="D9" s="200" t="n"/>
      <c r="E9" s="200" t="n"/>
      <c r="F9" s="200" t="n"/>
      <c r="G9" s="172" t="inlineStr">
        <is>
          <t>на ед.изм.</t>
        </is>
      </c>
      <c r="H9" s="172" t="inlineStr">
        <is>
          <t>общая</t>
        </is>
      </c>
    </row>
    <row r="10" ht="15.75" customFormat="1" customHeight="1" s="152">
      <c r="A10" s="172" t="n">
        <v>1</v>
      </c>
      <c r="B10" s="172" t="n"/>
      <c r="C10" s="172" t="n">
        <v>2</v>
      </c>
      <c r="D10" s="172" t="inlineStr">
        <is>
          <t>З</t>
        </is>
      </c>
      <c r="E10" s="172" t="n">
        <v>4</v>
      </c>
      <c r="F10" s="172" t="n">
        <v>5</v>
      </c>
      <c r="G10" s="33" t="n">
        <v>6</v>
      </c>
      <c r="H10" s="33" t="n">
        <v>7</v>
      </c>
    </row>
    <row r="11" ht="15.75" customFormat="1" customHeight="1" s="31">
      <c r="A11" s="173" t="inlineStr">
        <is>
          <t>Затраты труда рабочих</t>
        </is>
      </c>
      <c r="B11" s="197" t="n"/>
      <c r="C11" s="197" t="n"/>
      <c r="D11" s="197" t="n"/>
      <c r="E11" s="198" t="n"/>
      <c r="F11" s="173" t="n">
        <v>88720.710682</v>
      </c>
      <c r="G11" s="36" t="n"/>
      <c r="H11" s="36">
        <f>SUM(H12:H29)</f>
        <v/>
      </c>
    </row>
    <row r="12" ht="15.75" customFormat="1" customHeight="1" s="152">
      <c r="A12" s="174" t="n">
        <v>1</v>
      </c>
      <c r="B12" s="174" t="n"/>
      <c r="C12" s="175" t="inlineStr">
        <is>
          <t>3-300-01</t>
        </is>
      </c>
      <c r="D12" s="175" t="inlineStr">
        <is>
          <t>Ведущий инженер</t>
        </is>
      </c>
      <c r="E12" s="174" t="inlineStr">
        <is>
          <t>чел.-ч</t>
        </is>
      </c>
      <c r="F12" s="174" t="n">
        <v>51555.95016</v>
      </c>
      <c r="G12" s="180" t="n">
        <v>16.93</v>
      </c>
      <c r="H12" s="180">
        <f>ROUND(F12*G12,2)</f>
        <v/>
      </c>
    </row>
    <row r="13" ht="15.75" customFormat="1" customHeight="1" s="152">
      <c r="A13" s="174" t="n">
        <v>2</v>
      </c>
      <c r="B13" s="174" t="n"/>
      <c r="C13" s="175" t="inlineStr">
        <is>
          <t>3-200-01</t>
        </is>
      </c>
      <c r="D13" s="175" t="inlineStr">
        <is>
          <t>Инженер I категории</t>
        </is>
      </c>
      <c r="E13" s="174" t="inlineStr">
        <is>
          <t>чел.-ч</t>
        </is>
      </c>
      <c r="F13" s="174" t="n">
        <v>30074.30426</v>
      </c>
      <c r="G13" s="180" t="n">
        <v>15.49</v>
      </c>
      <c r="H13" s="180">
        <f>ROUND(F13*G13,2)</f>
        <v/>
      </c>
    </row>
    <row r="14" ht="15.75" customFormat="1" customHeight="1" s="152">
      <c r="A14" s="174" t="n">
        <v>3</v>
      </c>
      <c r="B14" s="174" t="n"/>
      <c r="C14" s="175" t="inlineStr">
        <is>
          <t>3-200-02</t>
        </is>
      </c>
      <c r="D14" s="175" t="inlineStr">
        <is>
          <t>Инженер II категории</t>
        </is>
      </c>
      <c r="E14" s="174" t="inlineStr">
        <is>
          <t>чел.-ч</t>
        </is>
      </c>
      <c r="F14" s="174" t="n">
        <v>4296.32918</v>
      </c>
      <c r="G14" s="180" t="n">
        <v>14.09</v>
      </c>
      <c r="H14" s="180">
        <f>ROUND(F14*G14,2)</f>
        <v/>
      </c>
    </row>
    <row r="15" ht="15.75" customFormat="1" customHeight="1" s="152">
      <c r="A15" s="174" t="n">
        <v>4</v>
      </c>
      <c r="B15" s="174" t="n"/>
      <c r="C15" s="175" t="inlineStr">
        <is>
          <t>1-100-24</t>
        </is>
      </c>
      <c r="D15" s="175" t="inlineStr">
        <is>
          <t>Затраты труда рабочих (ср 2,4)</t>
        </is>
      </c>
      <c r="E15" s="174" t="inlineStr">
        <is>
          <t>чел.-ч</t>
        </is>
      </c>
      <c r="F15" s="174" t="n">
        <v>8.699999999999999</v>
      </c>
      <c r="G15" s="180" t="n">
        <v>8.09</v>
      </c>
      <c r="H15" s="180">
        <f>ROUND(F15*G15,2)</f>
        <v/>
      </c>
    </row>
    <row r="16" ht="15.75" customFormat="1" customHeight="1" s="152">
      <c r="A16" s="174" t="n">
        <v>5</v>
      </c>
      <c r="B16" s="174" t="n"/>
      <c r="C16" s="175" t="inlineStr">
        <is>
          <t>1-100-28</t>
        </is>
      </c>
      <c r="D16" s="175" t="inlineStr">
        <is>
          <t>Затраты труда рабочих (ср 2,8)</t>
        </is>
      </c>
      <c r="E16" s="174" t="inlineStr">
        <is>
          <t>чел.-ч</t>
        </is>
      </c>
      <c r="F16" s="174" t="n">
        <v>10.5525</v>
      </c>
      <c r="G16" s="180" t="n">
        <v>8.380000000000001</v>
      </c>
      <c r="H16" s="180">
        <f>ROUND(F16*G16,2)</f>
        <v/>
      </c>
    </row>
    <row r="17" ht="15.75" customFormat="1" customHeight="1" s="152">
      <c r="A17" s="174" t="n">
        <v>6</v>
      </c>
      <c r="B17" s="174" t="n"/>
      <c r="C17" s="175" t="inlineStr">
        <is>
          <t>1-100-30</t>
        </is>
      </c>
      <c r="D17" s="175" t="inlineStr">
        <is>
          <t>Затраты труда рабочих (ср 3)</t>
        </is>
      </c>
      <c r="E17" s="174" t="inlineStr">
        <is>
          <t>чел.-ч</t>
        </is>
      </c>
      <c r="F17" s="174" t="n">
        <v>372.52</v>
      </c>
      <c r="G17" s="180" t="n">
        <v>8.529999999999999</v>
      </c>
      <c r="H17" s="180">
        <f>ROUND(F17*G17,2)</f>
        <v/>
      </c>
    </row>
    <row r="18" ht="15.75" customFormat="1" customHeight="1" s="152">
      <c r="A18" s="174" t="n">
        <v>7</v>
      </c>
      <c r="B18" s="174" t="n"/>
      <c r="C18" s="175" t="inlineStr">
        <is>
          <t>1-100-31</t>
        </is>
      </c>
      <c r="D18" s="175" t="inlineStr">
        <is>
          <t>Затраты труда рабочих (ср 3,1)</t>
        </is>
      </c>
      <c r="E18" s="174" t="inlineStr">
        <is>
          <t>чел.-ч</t>
        </is>
      </c>
      <c r="F18" s="174" t="n">
        <v>66.07778399999999</v>
      </c>
      <c r="G18" s="180" t="n">
        <v>8.640000000000001</v>
      </c>
      <c r="H18" s="180">
        <f>ROUND(F18*G18,2)</f>
        <v/>
      </c>
    </row>
    <row r="19" ht="15.75" customFormat="1" customHeight="1" s="152">
      <c r="A19" s="174" t="n">
        <v>8</v>
      </c>
      <c r="B19" s="174" t="n"/>
      <c r="C19" s="175" t="inlineStr">
        <is>
          <t>1-100-32</t>
        </is>
      </c>
      <c r="D19" s="175" t="inlineStr">
        <is>
          <t>Затраты труда рабочих (ср 3,2)</t>
        </is>
      </c>
      <c r="E19" s="174" t="inlineStr">
        <is>
          <t>чел.-ч</t>
        </is>
      </c>
      <c r="F19" s="174" t="n">
        <v>0.431248</v>
      </c>
      <c r="G19" s="180" t="n">
        <v>8.74</v>
      </c>
      <c r="H19" s="180">
        <f>ROUND(F19*G19,2)</f>
        <v/>
      </c>
    </row>
    <row r="20" ht="15.75" customFormat="1" customHeight="1" s="152">
      <c r="A20" s="174" t="n">
        <v>9</v>
      </c>
      <c r="B20" s="174" t="n"/>
      <c r="C20" s="175" t="inlineStr">
        <is>
          <t>1-100-33</t>
        </is>
      </c>
      <c r="D20" s="175" t="inlineStr">
        <is>
          <t>Затраты труда рабочих (ср 3,3)</t>
        </is>
      </c>
      <c r="E20" s="174" t="inlineStr">
        <is>
          <t>чел.-ч</t>
        </is>
      </c>
      <c r="F20" s="174" t="n">
        <v>20.6</v>
      </c>
      <c r="G20" s="180" t="n">
        <v>8.859999999999999</v>
      </c>
      <c r="H20" s="180">
        <f>ROUND(F20*G20,2)</f>
        <v/>
      </c>
    </row>
    <row r="21" ht="15.75" customFormat="1" customHeight="1" s="152">
      <c r="A21" s="174" t="n">
        <v>10</v>
      </c>
      <c r="B21" s="174" t="n"/>
      <c r="C21" s="175" t="inlineStr">
        <is>
          <t>1-100-34</t>
        </is>
      </c>
      <c r="D21" s="175" t="inlineStr">
        <is>
          <t>Затраты труда рабочих (ср 3,4)</t>
        </is>
      </c>
      <c r="E21" s="174" t="inlineStr">
        <is>
          <t>чел.-ч</t>
        </is>
      </c>
      <c r="F21" s="174" t="n">
        <v>18.51</v>
      </c>
      <c r="G21" s="180" t="n">
        <v>8.970000000000001</v>
      </c>
      <c r="H21" s="180">
        <f>ROUND(F21*G21,2)</f>
        <v/>
      </c>
    </row>
    <row r="22" ht="15.75" customFormat="1" customHeight="1" s="152">
      <c r="A22" s="174" t="n">
        <v>11</v>
      </c>
      <c r="B22" s="174" t="n"/>
      <c r="C22" s="175" t="inlineStr">
        <is>
          <t>1-100-36</t>
        </is>
      </c>
      <c r="D22" s="175" t="inlineStr">
        <is>
          <t>Затраты труда рабочих (ср 3,6)</t>
        </is>
      </c>
      <c r="E22" s="174" t="inlineStr">
        <is>
          <t>чел.-ч</t>
        </is>
      </c>
      <c r="F22" s="174" t="n">
        <v>79.36</v>
      </c>
      <c r="G22" s="180" t="n">
        <v>9.18</v>
      </c>
      <c r="H22" s="180">
        <f>ROUND(F22*G22,2)</f>
        <v/>
      </c>
    </row>
    <row r="23" ht="15.75" customFormat="1" customHeight="1" s="152">
      <c r="A23" s="174" t="n">
        <v>12</v>
      </c>
      <c r="B23" s="174" t="n"/>
      <c r="C23" s="175" t="inlineStr">
        <is>
          <t>1-100-38</t>
        </is>
      </c>
      <c r="D23" s="175" t="inlineStr">
        <is>
          <t>Затраты труда рабочих (ср 3,8)</t>
        </is>
      </c>
      <c r="E23" s="174" t="inlineStr">
        <is>
          <t>чел.-ч</t>
        </is>
      </c>
      <c r="F23" s="174" t="n">
        <v>509.977</v>
      </c>
      <c r="G23" s="180" t="n">
        <v>9.4</v>
      </c>
      <c r="H23" s="180">
        <f>ROUND(F23*G23,2)</f>
        <v/>
      </c>
    </row>
    <row r="24" ht="15.75" customFormat="1" customHeight="1" s="152">
      <c r="A24" s="174" t="n">
        <v>13</v>
      </c>
      <c r="B24" s="174" t="n"/>
      <c r="C24" s="175" t="inlineStr">
        <is>
          <t>1-100-40</t>
        </is>
      </c>
      <c r="D24" s="175" t="inlineStr">
        <is>
          <t>Затраты труда рабочих (ср 4)</t>
        </is>
      </c>
      <c r="E24" s="174" t="inlineStr">
        <is>
          <t>чел.-ч</t>
        </is>
      </c>
      <c r="F24" s="174" t="n">
        <v>1579.30675</v>
      </c>
      <c r="G24" s="180" t="n">
        <v>9.619999999999999</v>
      </c>
      <c r="H24" s="180">
        <f>ROUND(F24*G24,2)</f>
        <v/>
      </c>
    </row>
    <row r="25" ht="15.75" customFormat="1" customHeight="1" s="152">
      <c r="A25" s="174" t="n">
        <v>14</v>
      </c>
      <c r="B25" s="174" t="n"/>
      <c r="C25" s="175" t="inlineStr">
        <is>
          <t>1-100-42</t>
        </is>
      </c>
      <c r="D25" s="175" t="inlineStr">
        <is>
          <t>Затраты труда рабочих (ср 4,2)</t>
        </is>
      </c>
      <c r="E25" s="174" t="inlineStr">
        <is>
          <t>чел.-ч</t>
        </is>
      </c>
      <c r="F25" s="174" t="n">
        <v>46.504</v>
      </c>
      <c r="G25" s="180" t="n">
        <v>9.92</v>
      </c>
      <c r="H25" s="180">
        <f>ROUND(F25*G25,2)</f>
        <v/>
      </c>
    </row>
    <row r="26" ht="15.75" customFormat="1" customHeight="1" s="152">
      <c r="A26" s="174" t="n">
        <v>15</v>
      </c>
      <c r="B26" s="174" t="n"/>
      <c r="C26" s="175" t="inlineStr">
        <is>
          <t>1-100-44</t>
        </is>
      </c>
      <c r="D26" s="175" t="inlineStr">
        <is>
          <t>Затраты труда рабочих (ср 4,4)</t>
        </is>
      </c>
      <c r="E26" s="174" t="inlineStr">
        <is>
          <t>чел.-ч</t>
        </is>
      </c>
      <c r="F26" s="174" t="n">
        <v>5.1723</v>
      </c>
      <c r="G26" s="180" t="n">
        <v>10.21</v>
      </c>
      <c r="H26" s="180">
        <f>ROUND(F26*G26,2)</f>
        <v/>
      </c>
    </row>
    <row r="27" ht="15.75" customFormat="1" customHeight="1" s="152">
      <c r="A27" s="174" t="n">
        <v>16</v>
      </c>
      <c r="B27" s="174" t="n"/>
      <c r="C27" s="175" t="inlineStr">
        <is>
          <t>1-100-45</t>
        </is>
      </c>
      <c r="D27" s="175" t="inlineStr">
        <is>
          <t>Затраты труда рабочих (ср 4,5)</t>
        </is>
      </c>
      <c r="E27" s="174" t="inlineStr">
        <is>
          <t>чел.-ч</t>
        </is>
      </c>
      <c r="F27" s="174" t="n">
        <v>11.88</v>
      </c>
      <c r="G27" s="180" t="n">
        <v>10.35</v>
      </c>
      <c r="H27" s="180">
        <f>ROUND(F27*G27,2)</f>
        <v/>
      </c>
    </row>
    <row r="28" ht="15.75" customFormat="1" customHeight="1" s="152">
      <c r="A28" s="174" t="n">
        <v>17</v>
      </c>
      <c r="B28" s="174" t="n"/>
      <c r="C28" s="175" t="inlineStr">
        <is>
          <t>1-100-48</t>
        </is>
      </c>
      <c r="D28" s="175" t="inlineStr">
        <is>
          <t>Затраты труда рабочих (ср 4,8)</t>
        </is>
      </c>
      <c r="E28" s="174" t="inlineStr">
        <is>
          <t>чел.-ч</t>
        </is>
      </c>
      <c r="F28" s="174" t="n">
        <v>6.06</v>
      </c>
      <c r="G28" s="180" t="n">
        <v>10.79</v>
      </c>
      <c r="H28" s="180">
        <f>ROUND(F28*G28,2)</f>
        <v/>
      </c>
    </row>
    <row r="29" ht="15.75" customFormat="1" customHeight="1" s="152">
      <c r="A29" s="174" t="n">
        <v>18</v>
      </c>
      <c r="B29" s="174" t="n"/>
      <c r="C29" s="175" t="inlineStr">
        <is>
          <t>1-100-50</t>
        </is>
      </c>
      <c r="D29" s="175" t="inlineStr">
        <is>
          <t>Затраты труда рабочих (ср 5)</t>
        </is>
      </c>
      <c r="E29" s="174" t="inlineStr">
        <is>
          <t>чел.-ч</t>
        </is>
      </c>
      <c r="F29" s="174" t="n">
        <v>58.4755</v>
      </c>
      <c r="G29" s="180" t="n">
        <v>11.09</v>
      </c>
      <c r="H29" s="180">
        <f>ROUND(F29*G29,2)</f>
        <v/>
      </c>
    </row>
    <row r="30" ht="15.75" customFormat="1" customHeight="1" s="31">
      <c r="A30" s="173" t="inlineStr">
        <is>
          <t>Затраты труда машинистов</t>
        </is>
      </c>
      <c r="B30" s="197" t="n"/>
      <c r="C30" s="197" t="n"/>
      <c r="D30" s="197" t="n"/>
      <c r="E30" s="198" t="n"/>
      <c r="F30" s="173" t="n">
        <v>131.778834</v>
      </c>
      <c r="G30" s="36" t="n"/>
      <c r="H30" s="36">
        <f>SUM(H31:H31)</f>
        <v/>
      </c>
    </row>
    <row r="31" ht="15.75" customFormat="1" customHeight="1" s="152">
      <c r="A31" s="174" t="n">
        <v>19</v>
      </c>
      <c r="B31" s="174" t="n"/>
      <c r="C31" s="175" t="n">
        <v>2</v>
      </c>
      <c r="D31" s="175" t="inlineStr">
        <is>
          <t>Затраты труда машинистов</t>
        </is>
      </c>
      <c r="E31" s="174" t="inlineStr">
        <is>
          <t>чел.-ч</t>
        </is>
      </c>
      <c r="F31" s="174" t="n">
        <v>131.778834</v>
      </c>
      <c r="G31" s="180" t="n">
        <v>13.19</v>
      </c>
      <c r="H31" s="180">
        <f>ROUND(F31*G31,2)</f>
        <v/>
      </c>
    </row>
    <row r="32" ht="15.75" customFormat="1" customHeight="1" s="31">
      <c r="A32" s="173" t="inlineStr">
        <is>
          <t>Машины и механизмы</t>
        </is>
      </c>
      <c r="B32" s="197" t="n"/>
      <c r="C32" s="197" t="n"/>
      <c r="D32" s="197" t="n"/>
      <c r="E32" s="198" t="n"/>
      <c r="F32" s="173" t="n"/>
      <c r="G32" s="36" t="n"/>
      <c r="H32" s="36">
        <f>SUM(H33:H58)</f>
        <v/>
      </c>
    </row>
    <row r="33" ht="15.75" customFormat="1" customHeight="1" s="152">
      <c r="A33" s="174" t="n">
        <v>20</v>
      </c>
      <c r="B33" s="174" t="n"/>
      <c r="C33" s="41" t="inlineStr">
        <is>
          <t>91.06.05-011</t>
        </is>
      </c>
      <c r="D33" s="175" t="inlineStr">
        <is>
          <t>Погрузчики, грузоподъемность 5 т</t>
        </is>
      </c>
      <c r="E33" s="174" t="inlineStr">
        <is>
          <t>маш.час</t>
        </is>
      </c>
      <c r="F33" s="174" t="n">
        <v>71.3</v>
      </c>
      <c r="G33" s="180" t="n">
        <v>89.98999999999999</v>
      </c>
      <c r="H33" s="180">
        <f>ROUND(F33*G33,2)</f>
        <v/>
      </c>
    </row>
    <row r="34" ht="15.75" customFormat="1" customHeight="1" s="152">
      <c r="A34" s="174" t="n">
        <v>21</v>
      </c>
      <c r="B34" s="174" t="n"/>
      <c r="C34" s="41" t="inlineStr">
        <is>
          <t>91.06.09-001</t>
        </is>
      </c>
      <c r="D34" s="175" t="inlineStr">
        <is>
          <t>Вышки телескопические 25 м</t>
        </is>
      </c>
      <c r="E34" s="174" t="inlineStr">
        <is>
          <t>маш.час</t>
        </is>
      </c>
      <c r="F34" s="174" t="n">
        <v>15.7355</v>
      </c>
      <c r="G34" s="180" t="n">
        <v>142.7</v>
      </c>
      <c r="H34" s="180">
        <f>ROUND(F34*G34,2)</f>
        <v/>
      </c>
    </row>
    <row r="35" ht="31.5" customFormat="1" customHeight="1" s="152">
      <c r="A35" s="174" t="n">
        <v>22</v>
      </c>
      <c r="B35" s="174" t="n"/>
      <c r="C35" s="41" t="inlineStr">
        <is>
          <t>91.06.03-058</t>
        </is>
      </c>
      <c r="D35" s="175" t="inlineStr">
        <is>
          <t>Лебедки электрические тяговым усилием 156,96 кН (16 т)</t>
        </is>
      </c>
      <c r="E35" s="174" t="inlineStr">
        <is>
          <t>маш.час</t>
        </is>
      </c>
      <c r="F35" s="174" t="n">
        <v>8.800000000000001</v>
      </c>
      <c r="G35" s="180" t="n">
        <v>131.44</v>
      </c>
      <c r="H35" s="180">
        <f>ROUND(F35*G35,2)</f>
        <v/>
      </c>
    </row>
    <row r="36" ht="15.75" customFormat="1" customHeight="1" s="152">
      <c r="A36" s="174" t="n">
        <v>23</v>
      </c>
      <c r="B36" s="174" t="n"/>
      <c r="C36" s="41" t="inlineStr">
        <is>
          <t>91.14.02-001</t>
        </is>
      </c>
      <c r="D36" s="175" t="inlineStr">
        <is>
          <t>Автомобили бортовые, грузоподъемность до 5 т</t>
        </is>
      </c>
      <c r="E36" s="174" t="inlineStr">
        <is>
          <t>маш.час</t>
        </is>
      </c>
      <c r="F36" s="174" t="n">
        <v>15.798934</v>
      </c>
      <c r="G36" s="180" t="n">
        <v>65.70999999999999</v>
      </c>
      <c r="H36" s="180">
        <f>ROUND(F36*G36,2)</f>
        <v/>
      </c>
    </row>
    <row r="37" ht="31.5" customFormat="1" customHeight="1" s="152">
      <c r="A37" s="174" t="n">
        <v>24</v>
      </c>
      <c r="B37" s="174" t="n"/>
      <c r="C37" s="41" t="inlineStr">
        <is>
          <t>91.05.05-015</t>
        </is>
      </c>
      <c r="D37" s="175" t="inlineStr">
        <is>
          <t>Краны на автомобильном ходу, грузоподъемность 16 т</t>
        </is>
      </c>
      <c r="E37" s="174" t="inlineStr">
        <is>
          <t>маш.час</t>
        </is>
      </c>
      <c r="F37" s="174" t="n">
        <v>8.991400000000001</v>
      </c>
      <c r="G37" s="180" t="n">
        <v>115.4</v>
      </c>
      <c r="H37" s="180">
        <f>ROUND(F37*G37,2)</f>
        <v/>
      </c>
    </row>
    <row r="38" ht="31.5" customFormat="1" customHeight="1" s="152">
      <c r="A38" s="174" t="n">
        <v>25</v>
      </c>
      <c r="B38" s="174" t="n"/>
      <c r="C38" s="41" t="inlineStr">
        <is>
          <t>91.09.05-022</t>
        </is>
      </c>
      <c r="D38" s="175" t="inlineStr">
        <is>
          <t>Тепловозы широкой колеи маневровые, мощность 552 кВт (750 л.с.)</t>
        </is>
      </c>
      <c r="E38" s="174" t="inlineStr">
        <is>
          <t>маш.час</t>
        </is>
      </c>
      <c r="F38" s="174" t="n">
        <v>0.72</v>
      </c>
      <c r="G38" s="180" t="n">
        <v>480</v>
      </c>
      <c r="H38" s="180">
        <f>ROUND(F38*G38,2)</f>
        <v/>
      </c>
    </row>
    <row r="39" ht="31.5" customFormat="1" customHeight="1" s="152">
      <c r="A39" s="174" t="n">
        <v>26</v>
      </c>
      <c r="B39" s="174" t="n"/>
      <c r="C39" s="41" t="inlineStr">
        <is>
          <t>91.17.04-233</t>
        </is>
      </c>
      <c r="D39" s="175" t="inlineStr">
        <is>
          <t>Установки для сварки ручной дуговой (постоянного тока)</t>
        </is>
      </c>
      <c r="E39" s="174" t="inlineStr">
        <is>
          <t>маш.час</t>
        </is>
      </c>
      <c r="F39" s="174" t="n">
        <v>33.2831</v>
      </c>
      <c r="G39" s="180" t="n">
        <v>8.1</v>
      </c>
      <c r="H39" s="180">
        <f>ROUND(F39*G39,2)</f>
        <v/>
      </c>
    </row>
    <row r="40" ht="15.75" customFormat="1" customHeight="1" s="152">
      <c r="A40" s="174" t="n">
        <v>27</v>
      </c>
      <c r="B40" s="174" t="n"/>
      <c r="C40" s="41" t="inlineStr">
        <is>
          <t>91.09.04-002</t>
        </is>
      </c>
      <c r="D40" s="175" t="inlineStr">
        <is>
          <t>Дрезины широкой колеи с краном 3,5 т</t>
        </is>
      </c>
      <c r="E40" s="174" t="inlineStr">
        <is>
          <t>маш.час</t>
        </is>
      </c>
      <c r="F40" s="174" t="n">
        <v>0.74</v>
      </c>
      <c r="G40" s="180" t="n">
        <v>252.4</v>
      </c>
      <c r="H40" s="180">
        <f>ROUND(F40*G40,2)</f>
        <v/>
      </c>
    </row>
    <row r="41" ht="31.5" customFormat="1" customHeight="1" s="152">
      <c r="A41" s="174" t="n">
        <v>28</v>
      </c>
      <c r="B41" s="174" t="n"/>
      <c r="C41" s="41" t="inlineStr">
        <is>
          <t>91.05.04-006</t>
        </is>
      </c>
      <c r="D41" s="175" t="inlineStr">
        <is>
          <t>Краны мостовые электрические, грузоподъемность 10 т</t>
        </is>
      </c>
      <c r="E41" s="174" t="inlineStr">
        <is>
          <t>маш.час</t>
        </is>
      </c>
      <c r="F41" s="174" t="n">
        <v>1.6</v>
      </c>
      <c r="G41" s="180" t="n">
        <v>73.12</v>
      </c>
      <c r="H41" s="180">
        <f>ROUND(F41*G41,2)</f>
        <v/>
      </c>
    </row>
    <row r="42" ht="47.25" customFormat="1" customHeight="1" s="152">
      <c r="A42" s="174" t="n">
        <v>29</v>
      </c>
      <c r="B42" s="174" t="n"/>
      <c r="C42" s="41" t="inlineStr">
        <is>
          <t>91.18.01-007</t>
        </is>
      </c>
      <c r="D42" s="17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174" t="inlineStr">
        <is>
          <t>маш.час</t>
        </is>
      </c>
      <c r="F42" s="174" t="n">
        <v>1.28</v>
      </c>
      <c r="G42" s="180" t="n">
        <v>90</v>
      </c>
      <c r="H42" s="180">
        <f>ROUND(F42*G42,2)</f>
        <v/>
      </c>
    </row>
    <row r="43" ht="31.5" customFormat="1" customHeight="1" s="152">
      <c r="A43" s="174" t="n">
        <v>30</v>
      </c>
      <c r="B43" s="174" t="n"/>
      <c r="C43" s="41" t="inlineStr">
        <is>
          <t>91.05.07-001</t>
        </is>
      </c>
      <c r="D43" s="175" t="inlineStr">
        <is>
          <t>Краны на железнодорожном ходу, грузоподъемность 10 т</t>
        </is>
      </c>
      <c r="E43" s="174" t="inlineStr">
        <is>
          <t>маш.час</t>
        </is>
      </c>
      <c r="F43" s="174" t="n">
        <v>0.72</v>
      </c>
      <c r="G43" s="180" t="n">
        <v>127.71</v>
      </c>
      <c r="H43" s="180">
        <f>ROUND(F43*G43,2)</f>
        <v/>
      </c>
    </row>
    <row r="44" ht="15.75" customFormat="1" customHeight="1" s="152">
      <c r="A44" s="174" t="n">
        <v>31</v>
      </c>
      <c r="B44" s="174" t="n"/>
      <c r="C44" s="41" t="inlineStr">
        <is>
          <t>91.05.01-017</t>
        </is>
      </c>
      <c r="D44" s="175" t="inlineStr">
        <is>
          <t>Краны башенные, грузоподъемность 8 т</t>
        </is>
      </c>
      <c r="E44" s="174" t="inlineStr">
        <is>
          <t>маш.час</t>
        </is>
      </c>
      <c r="F44" s="174" t="n">
        <v>0.61425</v>
      </c>
      <c r="G44" s="180" t="n">
        <v>86.40000000000001</v>
      </c>
      <c r="H44" s="180">
        <f>ROUND(F44*G44,2)</f>
        <v/>
      </c>
    </row>
    <row r="45" ht="15.75" customFormat="1" customHeight="1" s="152">
      <c r="A45" s="174" t="n">
        <v>32</v>
      </c>
      <c r="B45" s="174" t="n"/>
      <c r="C45" s="41" t="inlineStr">
        <is>
          <t>91.09.03-035</t>
        </is>
      </c>
      <c r="D45" s="175" t="inlineStr">
        <is>
          <t>Платформы широкой колеи 71 т</t>
        </is>
      </c>
      <c r="E45" s="174" t="inlineStr">
        <is>
          <t>маш.час</t>
        </is>
      </c>
      <c r="F45" s="174" t="n">
        <v>3.02</v>
      </c>
      <c r="G45" s="180" t="n">
        <v>16.64</v>
      </c>
      <c r="H45" s="180">
        <f>ROUND(F45*G45,2)</f>
        <v/>
      </c>
    </row>
    <row r="46" ht="31.5" customFormat="1" customHeight="1" s="152">
      <c r="A46" s="174" t="n">
        <v>33</v>
      </c>
      <c r="B46" s="174" t="n"/>
      <c r="C46" s="41" t="inlineStr">
        <is>
          <t>91.21.19-014</t>
        </is>
      </c>
      <c r="D46" s="175" t="inlineStr">
        <is>
          <t>Станки трубогибочные для труб диаметром 200-500 мм</t>
        </is>
      </c>
      <c r="E46" s="174" t="inlineStr">
        <is>
          <t>маш.час</t>
        </is>
      </c>
      <c r="F46" s="174" t="n">
        <v>0.528</v>
      </c>
      <c r="G46" s="180" t="n">
        <v>91.83</v>
      </c>
      <c r="H46" s="180">
        <f>ROUND(F46*G46,2)</f>
        <v/>
      </c>
    </row>
    <row r="47" ht="31.5" customFormat="1" customHeight="1" s="152">
      <c r="A47" s="174" t="n">
        <v>34</v>
      </c>
      <c r="B47" s="174" t="n"/>
      <c r="C47" s="41" t="inlineStr">
        <is>
          <t>91.06.03-061</t>
        </is>
      </c>
      <c r="D47" s="175" t="inlineStr">
        <is>
          <t>Лебедки электрические тяговым усилием до 12,26 кН (1,25 т)</t>
        </is>
      </c>
      <c r="E47" s="174" t="inlineStr">
        <is>
          <t>маш.час</t>
        </is>
      </c>
      <c r="F47" s="174" t="n">
        <v>12.299</v>
      </c>
      <c r="G47" s="180" t="n">
        <v>3.28</v>
      </c>
      <c r="H47" s="180">
        <f>ROUND(F47*G47,2)</f>
        <v/>
      </c>
    </row>
    <row r="48" ht="31.5" customFormat="1" customHeight="1" s="152">
      <c r="A48" s="174" t="n">
        <v>35</v>
      </c>
      <c r="B48" s="174" t="n"/>
      <c r="C48" s="41" t="inlineStr">
        <is>
          <t>91.06.06-042</t>
        </is>
      </c>
      <c r="D48" s="175" t="inlineStr">
        <is>
          <t>Подъемники гидравлические, высота подъема 10 м</t>
        </is>
      </c>
      <c r="E48" s="174" t="inlineStr">
        <is>
          <t>маш.час</t>
        </is>
      </c>
      <c r="F48" s="174" t="n">
        <v>1.212</v>
      </c>
      <c r="G48" s="180" t="n">
        <v>29.6</v>
      </c>
      <c r="H48" s="180">
        <f>ROUND(F48*G48,2)</f>
        <v/>
      </c>
    </row>
    <row r="49" ht="31.5" customFormat="1" customHeight="1" s="152">
      <c r="A49" s="174" t="n">
        <v>36</v>
      </c>
      <c r="B49" s="174" t="n"/>
      <c r="C49" s="41" t="inlineStr">
        <is>
          <t>91.06.03-055</t>
        </is>
      </c>
      <c r="D49" s="175" t="inlineStr">
        <is>
          <t>Лебедки электрические тяговым усилием 19,62 кН (2 т)</t>
        </is>
      </c>
      <c r="E49" s="174" t="inlineStr">
        <is>
          <t>маш.час</t>
        </is>
      </c>
      <c r="F49" s="174" t="n">
        <v>4.02</v>
      </c>
      <c r="G49" s="180" t="n">
        <v>6.66</v>
      </c>
      <c r="H49" s="180">
        <f>ROUND(F49*G49,2)</f>
        <v/>
      </c>
    </row>
    <row r="50" ht="31.5" customFormat="1" customHeight="1" s="152">
      <c r="A50" s="174" t="n">
        <v>37</v>
      </c>
      <c r="B50" s="174" t="n"/>
      <c r="C50" s="41" t="inlineStr">
        <is>
          <t>91.06.03-060</t>
        </is>
      </c>
      <c r="D50" s="175" t="inlineStr">
        <is>
          <t>Лебедки электрические тяговым усилием до 5,79 кН (0,59 т)</t>
        </is>
      </c>
      <c r="E50" s="174" t="inlineStr">
        <is>
          <t>маш.час</t>
        </is>
      </c>
      <c r="F50" s="174" t="n">
        <v>14.18336</v>
      </c>
      <c r="G50" s="180" t="n">
        <v>1.7</v>
      </c>
      <c r="H50" s="180">
        <f>ROUND(F50*G50,2)</f>
        <v/>
      </c>
    </row>
    <row r="51" ht="15.75" customFormat="1" customHeight="1" s="152">
      <c r="A51" s="174" t="n">
        <v>38</v>
      </c>
      <c r="B51" s="174" t="n"/>
      <c r="C51" s="41" t="inlineStr">
        <is>
          <t>91.07.07-041</t>
        </is>
      </c>
      <c r="D51" s="175" t="inlineStr">
        <is>
          <t>Растворонасосы, производительность 1 м3/ч</t>
        </is>
      </c>
      <c r="E51" s="174" t="inlineStr">
        <is>
          <t>маш.час</t>
        </is>
      </c>
      <c r="F51" s="174" t="n">
        <v>1.316</v>
      </c>
      <c r="G51" s="180" t="n">
        <v>14.15</v>
      </c>
      <c r="H51" s="180">
        <f>ROUND(F51*G51,2)</f>
        <v/>
      </c>
    </row>
    <row r="52" ht="31.5" customFormat="1" customHeight="1" s="152">
      <c r="A52" s="174" t="n">
        <v>39</v>
      </c>
      <c r="B52" s="174" t="n"/>
      <c r="C52" s="41" t="inlineStr">
        <is>
          <t>91.06.01-003</t>
        </is>
      </c>
      <c r="D52" s="175" t="inlineStr">
        <is>
          <t>Домкраты гидравлические, грузоподъемность 63-100 т</t>
        </is>
      </c>
      <c r="E52" s="174" t="inlineStr">
        <is>
          <t>маш.час</t>
        </is>
      </c>
      <c r="F52" s="174" t="n">
        <v>12.299</v>
      </c>
      <c r="G52" s="180" t="n">
        <v>0.9</v>
      </c>
      <c r="H52" s="180">
        <f>ROUND(F52*G52,2)</f>
        <v/>
      </c>
    </row>
    <row r="53" ht="31.5" customFormat="1" customHeight="1" s="152">
      <c r="A53" s="174" t="n">
        <v>40</v>
      </c>
      <c r="B53" s="174" t="n"/>
      <c r="C53" s="41" t="inlineStr">
        <is>
          <t>91.06.06-048</t>
        </is>
      </c>
      <c r="D53" s="175" t="inlineStr">
        <is>
          <t>Подъемники одномачтовые, грузоподъемность до 500 кг, высота подъема 45 м</t>
        </is>
      </c>
      <c r="E53" s="174" t="inlineStr">
        <is>
          <t>маш.час</t>
        </is>
      </c>
      <c r="F53" s="174" t="n">
        <v>0.24275</v>
      </c>
      <c r="G53" s="180" t="n">
        <v>31.26</v>
      </c>
      <c r="H53" s="180">
        <f>ROUND(F53*G53,2)</f>
        <v/>
      </c>
    </row>
    <row r="54" ht="31.5" customFormat="1" customHeight="1" s="152">
      <c r="A54" s="174" t="n">
        <v>41</v>
      </c>
      <c r="B54" s="174" t="n"/>
      <c r="C54" s="41" t="inlineStr">
        <is>
          <t>91.04.01-041</t>
        </is>
      </c>
      <c r="D54" s="175" t="inlineStr">
        <is>
          <t>Молотки бурильные легкие при работе от передвижных компрессорных станций</t>
        </is>
      </c>
      <c r="E54" s="174" t="inlineStr">
        <is>
          <t>маш.час</t>
        </is>
      </c>
      <c r="F54" s="174" t="n">
        <v>1.28</v>
      </c>
      <c r="G54" s="180" t="n">
        <v>2.99</v>
      </c>
      <c r="H54" s="180">
        <f>ROUND(F54*G54,2)</f>
        <v/>
      </c>
    </row>
    <row r="55" ht="47.25" customFormat="1" customHeight="1" s="152">
      <c r="A55" s="174" t="n">
        <v>42</v>
      </c>
      <c r="B55" s="174" t="n"/>
      <c r="C55" s="41" t="inlineStr">
        <is>
          <t>91.18.01-011</t>
        </is>
      </c>
      <c r="D55" s="175" t="inlineStr">
        <is>
          <t>Компрессоры передвижные с электродвигателем давление 600 кПа (6 ат), производительность 0,5 м3/мин</t>
        </is>
      </c>
      <c r="E55" s="174" t="inlineStr">
        <is>
          <t>маш.час</t>
        </is>
      </c>
      <c r="F55" s="174" t="n">
        <v>0.212928</v>
      </c>
      <c r="G55" s="180" t="n">
        <v>3.7</v>
      </c>
      <c r="H55" s="180">
        <f>ROUND(F55*G55,2)</f>
        <v/>
      </c>
    </row>
    <row r="56" ht="15.75" customFormat="1" customHeight="1" s="152">
      <c r="A56" s="174" t="n">
        <v>43</v>
      </c>
      <c r="B56" s="174" t="n"/>
      <c r="C56" s="41" t="inlineStr">
        <is>
          <t>91.17.04-042</t>
        </is>
      </c>
      <c r="D56" s="175" t="inlineStr">
        <is>
          <t>Аппараты для газовой сварки и резки</t>
        </is>
      </c>
      <c r="E56" s="174" t="inlineStr">
        <is>
          <t>маш.час</t>
        </is>
      </c>
      <c r="F56" s="174" t="n">
        <v>0.64</v>
      </c>
      <c r="G56" s="180" t="n">
        <v>1.2</v>
      </c>
      <c r="H56" s="180">
        <f>ROUND(F56*G56,2)</f>
        <v/>
      </c>
    </row>
    <row r="57" ht="15.75" customFormat="1" customHeight="1" s="152">
      <c r="A57" s="174" t="n">
        <v>44</v>
      </c>
      <c r="B57" s="174" t="n"/>
      <c r="C57" s="41" t="inlineStr">
        <is>
          <t>91.21.16-012</t>
        </is>
      </c>
      <c r="D57" s="175" t="inlineStr">
        <is>
          <t>Прессы гидравлические с электроприводом</t>
        </is>
      </c>
      <c r="E57" s="174" t="inlineStr">
        <is>
          <t>маш.час</t>
        </is>
      </c>
      <c r="F57" s="174" t="n">
        <v>0.594</v>
      </c>
      <c r="G57" s="180" t="n">
        <v>1.11</v>
      </c>
      <c r="H57" s="180">
        <f>ROUND(F57*G57,2)</f>
        <v/>
      </c>
    </row>
    <row r="58" ht="15.75" customFormat="1" customHeight="1" s="152">
      <c r="A58" s="174" t="n">
        <v>45</v>
      </c>
      <c r="B58" s="174" t="n"/>
      <c r="C58" s="41" t="inlineStr">
        <is>
          <t>91.21.01-016</t>
        </is>
      </c>
      <c r="D58" s="175" t="inlineStr">
        <is>
          <t>Агрегаты шпатлево-окрасочные</t>
        </is>
      </c>
      <c r="E58" s="174" t="inlineStr">
        <is>
          <t>маш.час</t>
        </is>
      </c>
      <c r="F58" s="174" t="n">
        <v>0.212928</v>
      </c>
      <c r="G58" s="180" t="n">
        <v>2.7</v>
      </c>
      <c r="H58" s="180">
        <f>ROUND(F58*G58,2)</f>
        <v/>
      </c>
    </row>
    <row r="59" ht="15.75" customFormat="1" customHeight="1" s="31">
      <c r="A59" s="173" t="inlineStr">
        <is>
          <t>Материалы</t>
        </is>
      </c>
      <c r="B59" s="197" t="n"/>
      <c r="C59" s="197" t="n"/>
      <c r="D59" s="197" t="n"/>
      <c r="E59" s="198" t="n"/>
      <c r="F59" s="173" t="n"/>
      <c r="G59" s="36" t="n"/>
      <c r="H59" s="36">
        <f>SUM(H60:H225)</f>
        <v/>
      </c>
    </row>
    <row r="60" ht="31.5" customFormat="1" customHeight="1" s="152">
      <c r="A60" s="174" t="n">
        <v>46</v>
      </c>
      <c r="B60" s="174" t="n"/>
      <c r="C60" s="41" t="inlineStr">
        <is>
          <t>21.1.06.09-0181</t>
        </is>
      </c>
      <c r="D60" s="175" t="inlineStr">
        <is>
          <t>Кабель силовой с медными жилами ВВГнг(A)-LS 5х25-660</t>
        </is>
      </c>
      <c r="E60" s="174" t="inlineStr">
        <is>
          <t>1000 м</t>
        </is>
      </c>
      <c r="F60" s="174" t="n">
        <v>0.165</v>
      </c>
      <c r="G60" s="180" t="n">
        <v>109675.42</v>
      </c>
      <c r="H60" s="180">
        <f>ROUND(F60*G60,2)</f>
        <v/>
      </c>
    </row>
    <row r="61" ht="31.5" customFormat="1" customHeight="1" s="152">
      <c r="A61" s="174" t="n">
        <v>47</v>
      </c>
      <c r="B61" s="174" t="n"/>
      <c r="C61" s="41" t="inlineStr">
        <is>
          <t>Прайс из СД ОП</t>
        </is>
      </c>
      <c r="D61" s="175" t="inlineStr">
        <is>
          <t>Консольный переключатель: HP 0x1x8 G3 KVM Console Switch</t>
        </is>
      </c>
      <c r="E61" s="174" t="inlineStr">
        <is>
          <t>шт.</t>
        </is>
      </c>
      <c r="F61" s="174" t="n">
        <v>2</v>
      </c>
      <c r="G61" s="180" t="n">
        <v>7102.05</v>
      </c>
      <c r="H61" s="180">
        <f>ROUND(F61*G61,2)</f>
        <v/>
      </c>
    </row>
    <row r="62" ht="31.5" customFormat="1" customHeight="1" s="152">
      <c r="A62" s="174" t="n">
        <v>48</v>
      </c>
      <c r="B62" s="174" t="n"/>
      <c r="C62" s="41" t="inlineStr">
        <is>
          <t>Прайс из СД ОП</t>
        </is>
      </c>
      <c r="D62" s="175" t="inlineStr">
        <is>
          <t>Кабельный органайзер,хром. 80x40mm (7112000)</t>
        </is>
      </c>
      <c r="E62" s="174" t="inlineStr">
        <is>
          <t>шт.</t>
        </is>
      </c>
      <c r="F62" s="174" t="n">
        <v>20</v>
      </c>
      <c r="G62" s="180" t="n">
        <v>653.58</v>
      </c>
      <c r="H62" s="180">
        <f>ROUND(F62*G62,2)</f>
        <v/>
      </c>
    </row>
    <row r="63" ht="31.5" customFormat="1" customHeight="1" s="152">
      <c r="A63" s="174" t="n">
        <v>49</v>
      </c>
      <c r="B63" s="174" t="n"/>
      <c r="C63" s="41" t="inlineStr">
        <is>
          <t>Прайс из СД ОП</t>
        </is>
      </c>
      <c r="D63" s="175" t="inlineStr">
        <is>
          <t>TS Профиль 17х73 внутр. уровень для шир/гл 1200мм 4шт (8612020)</t>
        </is>
      </c>
      <c r="E63" s="174" t="inlineStr">
        <is>
          <t>шт.</t>
        </is>
      </c>
      <c r="F63" s="174" t="n">
        <v>8</v>
      </c>
      <c r="G63" s="180" t="n">
        <v>1180.84</v>
      </c>
      <c r="H63" s="180">
        <f>ROUND(F63*G63,2)</f>
        <v/>
      </c>
    </row>
    <row r="64" ht="31.5" customFormat="1" customHeight="1" s="152">
      <c r="A64" s="174" t="n">
        <v>50</v>
      </c>
      <c r="B64" s="174" t="n"/>
      <c r="C64" s="41" t="inlineStr">
        <is>
          <t>Прайс из СД ОП</t>
        </is>
      </c>
      <c r="D64" s="175" t="inlineStr">
        <is>
          <t>Миниколонна алюминиевая 0.35м серый металлик RAL 9006</t>
        </is>
      </c>
      <c r="E64" s="174" t="inlineStr">
        <is>
          <t>шт.</t>
        </is>
      </c>
      <c r="F64" s="174" t="n">
        <v>11</v>
      </c>
      <c r="G64" s="180" t="n">
        <v>748.37</v>
      </c>
      <c r="H64" s="180">
        <f>ROUND(F64*G64,2)</f>
        <v/>
      </c>
    </row>
    <row r="65" ht="31.5" customFormat="1" customHeight="1" s="152">
      <c r="A65" s="174" t="n">
        <v>51</v>
      </c>
      <c r="B65" s="174" t="n"/>
      <c r="C65" s="41" t="inlineStr">
        <is>
          <t>Прайс из СД ОП</t>
        </is>
      </c>
      <c r="D65" s="175" t="inlineStr">
        <is>
          <t>Электрорадиатор Эконом ЭЭЕ-8/1200</t>
        </is>
      </c>
      <c r="E65" s="174" t="inlineStr">
        <is>
          <t>шт.</t>
        </is>
      </c>
      <c r="F65" s="174" t="n">
        <v>2</v>
      </c>
      <c r="G65" s="180" t="n">
        <v>3661.61</v>
      </c>
      <c r="H65" s="180">
        <f>ROUND(F65*G65,2)</f>
        <v/>
      </c>
    </row>
    <row r="66" ht="31.5" customFormat="1" customHeight="1" s="152">
      <c r="A66" s="174" t="n">
        <v>52</v>
      </c>
      <c r="B66" s="174" t="n"/>
      <c r="C66" s="41" t="inlineStr">
        <is>
          <t>21.1.06.09-0157</t>
        </is>
      </c>
      <c r="D66" s="175" t="inlineStr">
        <is>
          <t>Кабель силовой с медными жилами ВВГнг(A)-LS 3х25-660</t>
        </is>
      </c>
      <c r="E66" s="174" t="inlineStr">
        <is>
          <t>1000 м</t>
        </is>
      </c>
      <c r="F66" s="174" t="n">
        <v>0.08</v>
      </c>
      <c r="G66" s="180" t="n">
        <v>89337.92999999999</v>
      </c>
      <c r="H66" s="180">
        <f>ROUND(F66*G66,2)</f>
        <v/>
      </c>
    </row>
    <row r="67" ht="31.5" customFormat="1" customHeight="1" s="152">
      <c r="A67" s="174" t="n">
        <v>53</v>
      </c>
      <c r="B67" s="174" t="n"/>
      <c r="C67" s="41" t="inlineStr">
        <is>
          <t>Прайс из СД ОП</t>
        </is>
      </c>
      <c r="D67" s="175" t="inlineStr">
        <is>
          <t>Комплект для монтажа: ASA 5512-X -- ASA 5555-X Rail Kit</t>
        </is>
      </c>
      <c r="E67" s="174" t="inlineStr">
        <is>
          <t>шт.</t>
        </is>
      </c>
      <c r="F67" s="174" t="n">
        <v>2</v>
      </c>
      <c r="G67" s="180" t="n">
        <v>3482.45</v>
      </c>
      <c r="H67" s="180">
        <f>ROUND(F67*G67,2)</f>
        <v/>
      </c>
    </row>
    <row r="68" ht="31.5" customFormat="1" customHeight="1" s="152">
      <c r="A68" s="174" t="n">
        <v>54</v>
      </c>
      <c r="B68" s="174" t="n"/>
      <c r="C68" s="41" t="inlineStr">
        <is>
          <t>Прайс из СД ОП</t>
        </is>
      </c>
      <c r="D68" s="175" t="inlineStr">
        <is>
          <t>Автоматический выключатель 380В, 160А</t>
        </is>
      </c>
      <c r="E68" s="174" t="inlineStr">
        <is>
          <t>шт.</t>
        </is>
      </c>
      <c r="F68" s="174" t="n">
        <v>1</v>
      </c>
      <c r="G68" s="180" t="n">
        <v>5738.54</v>
      </c>
      <c r="H68" s="180">
        <f>ROUND(F68*G68,2)</f>
        <v/>
      </c>
    </row>
    <row r="69" ht="31.5" customFormat="1" customHeight="1" s="152">
      <c r="A69" s="174" t="n">
        <v>55</v>
      </c>
      <c r="B69" s="174" t="n"/>
      <c r="C69" s="41" t="inlineStr">
        <is>
          <t>Прайс из СД ОП</t>
        </is>
      </c>
      <c r="D69" s="175" t="inlineStr">
        <is>
          <t>Антенный кабель   РК50-7-311 Антенный кабель 100 м (-60…+85 С).</t>
        </is>
      </c>
      <c r="E69" s="174" t="inlineStr">
        <is>
          <t>шт.</t>
        </is>
      </c>
      <c r="F69" s="174" t="n">
        <v>1</v>
      </c>
      <c r="G69" s="180" t="n">
        <v>5264.35</v>
      </c>
      <c r="H69" s="180">
        <f>ROUND(F69*G69,2)</f>
        <v/>
      </c>
    </row>
    <row r="70" ht="47.25" customFormat="1" customHeight="1" s="152">
      <c r="A70" s="174" t="n">
        <v>56</v>
      </c>
      <c r="B70" s="174" t="n"/>
      <c r="C70" s="41" t="inlineStr">
        <is>
          <t>Прайс из СД ОП</t>
        </is>
      </c>
      <c r="D70" s="175" t="inlineStr">
        <is>
          <t>Переносной дымосос ДПЭ-7 1ЦМ в комплекте с всасывающим рукавом 5м и напорным рукавом 10м</t>
        </is>
      </c>
      <c r="E70" s="174" t="inlineStr">
        <is>
          <t>шт.</t>
        </is>
      </c>
      <c r="F70" s="174" t="n">
        <v>1</v>
      </c>
      <c r="G70" s="180" t="n">
        <v>4982.47</v>
      </c>
      <c r="H70" s="180">
        <f>ROUND(F70*G70,2)</f>
        <v/>
      </c>
    </row>
    <row r="71" ht="31.5" customFormat="1" customHeight="1" s="152">
      <c r="A71" s="174" t="n">
        <v>57</v>
      </c>
      <c r="B71" s="174" t="n"/>
      <c r="C71" s="41" t="inlineStr">
        <is>
          <t>Прайс из СД ОП</t>
        </is>
      </c>
      <c r="D71" s="175" t="inlineStr">
        <is>
          <t>Боковая стенка TS IT 2000x1200 двухсекционная, 1шт. (5501040)</t>
        </is>
      </c>
      <c r="E71" s="174" t="inlineStr">
        <is>
          <t>шт.</t>
        </is>
      </c>
      <c r="F71" s="174" t="n">
        <v>2</v>
      </c>
      <c r="G71" s="180" t="n">
        <v>2361.56</v>
      </c>
      <c r="H71" s="180">
        <f>ROUND(F71*G71,2)</f>
        <v/>
      </c>
    </row>
    <row r="72" ht="31.5" customFormat="1" customHeight="1" s="152">
      <c r="A72" s="174" t="n">
        <v>58</v>
      </c>
      <c r="B72" s="174" t="n"/>
      <c r="C72" s="41" t="inlineStr">
        <is>
          <t>21.1.06.09-0152</t>
        </is>
      </c>
      <c r="D72" s="175" t="inlineStr">
        <is>
          <t>Кабель силовой с медными жилами ВВГнг(A)-LS 3х2,5-660</t>
        </is>
      </c>
      <c r="E72" s="174" t="inlineStr">
        <is>
          <t>1000 м</t>
        </is>
      </c>
      <c r="F72" s="174" t="n">
        <v>0.665</v>
      </c>
      <c r="G72" s="180" t="n">
        <v>6920.41</v>
      </c>
      <c r="H72" s="180">
        <f>ROUND(F72*G72,2)</f>
        <v/>
      </c>
    </row>
    <row r="73" ht="47.25" customFormat="1" customHeight="1" s="152">
      <c r="A73" s="174" t="n">
        <v>59</v>
      </c>
      <c r="B73" s="174" t="n"/>
      <c r="C73" s="41" t="inlineStr">
        <is>
          <t>Прайс из СД ОП</t>
        </is>
      </c>
      <c r="D73" s="175" t="inlineStr">
        <is>
          <t>ТРУБА МЕДНАЯ   D18мм с теплоизоляционными трубками толщиной 19 мм</t>
        </is>
      </c>
      <c r="E73" s="174" t="inlineStr">
        <is>
          <t>м</t>
        </is>
      </c>
      <c r="F73" s="174" t="n">
        <v>40</v>
      </c>
      <c r="G73" s="180" t="n">
        <v>105.16</v>
      </c>
      <c r="H73" s="180">
        <f>ROUND(F73*G73,2)</f>
        <v/>
      </c>
    </row>
    <row r="74" ht="31.5" customFormat="1" customHeight="1" s="152">
      <c r="A74" s="174" t="n">
        <v>60</v>
      </c>
      <c r="B74" s="174" t="n"/>
      <c r="C74" s="41" t="inlineStr">
        <is>
          <t>Прайс из СД ОП</t>
        </is>
      </c>
      <c r="D74" s="175" t="inlineStr">
        <is>
          <t>Монтажный комплект</t>
        </is>
      </c>
      <c r="E74" s="174" t="inlineStr">
        <is>
          <t>шт.</t>
        </is>
      </c>
      <c r="F74" s="174" t="n">
        <v>1</v>
      </c>
      <c r="G74" s="180" t="n">
        <v>4176.06</v>
      </c>
      <c r="H74" s="180">
        <f>ROUND(F74*G74,2)</f>
        <v/>
      </c>
    </row>
    <row r="75" ht="47.25" customFormat="1" customHeight="1" s="152">
      <c r="A75" s="174" t="n">
        <v>61</v>
      </c>
      <c r="B75" s="174" t="n"/>
      <c r="C75" s="41" t="inlineStr">
        <is>
          <t>Прайс из СД ОП</t>
        </is>
      </c>
      <c r="D75" s="175" t="inlineStr">
        <is>
          <t>Светильник с люминесцентной лампой, потолочный 2,36Вт. Взрывобезопасный ЛПП-08УЕхп-2х36-025 ЭПРА</t>
        </is>
      </c>
      <c r="E75" s="174" t="inlineStr">
        <is>
          <t>шт.</t>
        </is>
      </c>
      <c r="F75" s="174" t="n">
        <v>2</v>
      </c>
      <c r="G75" s="180" t="n">
        <v>2030.2</v>
      </c>
      <c r="H75" s="180">
        <f>ROUND(F75*G75,2)</f>
        <v/>
      </c>
    </row>
    <row r="76" ht="31.5" customFormat="1" customHeight="1" s="152">
      <c r="A76" s="174" t="n">
        <v>62</v>
      </c>
      <c r="B76" s="174" t="n"/>
      <c r="C76" s="41" t="inlineStr">
        <is>
          <t>Прайс из СД ОП</t>
        </is>
      </c>
      <c r="D76" s="175" t="inlineStr">
        <is>
          <t>Кабель стековый: 50CM Type 1 Stacking Cable</t>
        </is>
      </c>
      <c r="E76" s="174" t="inlineStr">
        <is>
          <t>шт.</t>
        </is>
      </c>
      <c r="F76" s="174" t="n">
        <v>2</v>
      </c>
      <c r="G76" s="180" t="n">
        <v>1963.67</v>
      </c>
      <c r="H76" s="180">
        <f>ROUND(F76*G76,2)</f>
        <v/>
      </c>
    </row>
    <row r="77" ht="47.25" customFormat="1" customHeight="1" s="152">
      <c r="A77" s="174" t="n">
        <v>63</v>
      </c>
      <c r="B77" s="174" t="n"/>
      <c r="C77" s="41" t="inlineStr">
        <is>
          <t>07.1.01.01-0028</t>
        </is>
      </c>
      <c r="D77" s="175" t="inlineStr">
        <is>
          <t>Дверь противопожарная металлическая: остекленная однопольная ДПМО-01/60, размером 900х2100 мм</t>
        </is>
      </c>
      <c r="E77" s="174" t="inlineStr">
        <is>
          <t>шт</t>
        </is>
      </c>
      <c r="F77" s="174" t="n">
        <v>1</v>
      </c>
      <c r="G77" s="180" t="n">
        <v>3756</v>
      </c>
      <c r="H77" s="180">
        <f>ROUND(F77*G77,2)</f>
        <v/>
      </c>
    </row>
    <row r="78" ht="31.5" customFormat="1" customHeight="1" s="152">
      <c r="A78" s="174" t="n">
        <v>64</v>
      </c>
      <c r="B78" s="174" t="n"/>
      <c r="C78" s="41" t="inlineStr">
        <is>
          <t>Прайс из СД ОП</t>
        </is>
      </c>
      <c r="D78" s="175" t="inlineStr">
        <is>
          <t>Вентиляторная панель TS IT 3 вент. макс. (5502010)</t>
        </is>
      </c>
      <c r="E78" s="174" t="inlineStr">
        <is>
          <t>шт.</t>
        </is>
      </c>
      <c r="F78" s="174" t="n">
        <v>2</v>
      </c>
      <c r="G78" s="180" t="n">
        <v>1854.33</v>
      </c>
      <c r="H78" s="180">
        <f>ROUND(F78*G78,2)</f>
        <v/>
      </c>
    </row>
    <row r="79" ht="31.5" customFormat="1" customHeight="1" s="152">
      <c r="A79" s="174" t="n">
        <v>65</v>
      </c>
      <c r="B79" s="174" t="n"/>
      <c r="C79" s="41" t="inlineStr">
        <is>
          <t>Прайс из СД ОП</t>
        </is>
      </c>
      <c r="D79" s="175" t="inlineStr">
        <is>
          <t>Глухая панель 19", 3ЕВ (3x1ЕВ), RAL 9005 (7151305)</t>
        </is>
      </c>
      <c r="E79" s="174" t="inlineStr">
        <is>
          <t>шт.</t>
        </is>
      </c>
      <c r="F79" s="174" t="n">
        <v>6</v>
      </c>
      <c r="G79" s="180" t="n">
        <v>601.61</v>
      </c>
      <c r="H79" s="180">
        <f>ROUND(F79*G79,2)</f>
        <v/>
      </c>
    </row>
    <row r="80" ht="31.5" customFormat="1" customHeight="1" s="152">
      <c r="A80" s="174" t="n">
        <v>66</v>
      </c>
      <c r="B80" s="174" t="n"/>
      <c r="C80" s="41" t="inlineStr">
        <is>
          <t>Прайс из СД ОП</t>
        </is>
      </c>
      <c r="D80" s="175" t="inlineStr">
        <is>
          <t>Панель основания цельная с вентиляцией для TS, TS IT ШхГ 600х1200мм (5502360)</t>
        </is>
      </c>
      <c r="E80" s="174" t="inlineStr">
        <is>
          <t>шт.</t>
        </is>
      </c>
      <c r="F80" s="174" t="n">
        <v>2</v>
      </c>
      <c r="G80" s="180" t="n">
        <v>1591.65</v>
      </c>
      <c r="H80" s="180">
        <f>ROUND(F80*G80,2)</f>
        <v/>
      </c>
    </row>
    <row r="81" ht="31.5" customFormat="1" customHeight="1" s="152">
      <c r="A81" s="174" t="n">
        <v>67</v>
      </c>
      <c r="B81" s="174" t="n"/>
      <c r="C81" s="41" t="inlineStr">
        <is>
          <t>Прайс из СД ОП</t>
        </is>
      </c>
      <c r="D81" s="175" t="inlineStr">
        <is>
          <t>SZ Компактный светильник 8Вт/100-240В (4140010)</t>
        </is>
      </c>
      <c r="E81" s="174" t="inlineStr">
        <is>
          <t>шт.</t>
        </is>
      </c>
      <c r="F81" s="174" t="n">
        <v>2</v>
      </c>
      <c r="G81" s="180" t="n">
        <v>1558.51</v>
      </c>
      <c r="H81" s="180">
        <f>ROUND(F81*G81,2)</f>
        <v/>
      </c>
    </row>
    <row r="82" ht="31.5" customFormat="1" customHeight="1" s="152">
      <c r="A82" s="174" t="n">
        <v>68</v>
      </c>
      <c r="B82" s="174" t="n"/>
      <c r="C82" s="41" t="inlineStr">
        <is>
          <t>Прайс из СД ОП</t>
        </is>
      </c>
      <c r="D82" s="175" t="inlineStr">
        <is>
          <t>DK-TS Транспортировочный комплект 4шт</t>
        </is>
      </c>
      <c r="E82" s="174" t="inlineStr">
        <is>
          <t>шт.</t>
        </is>
      </c>
      <c r="F82" s="174" t="n">
        <v>1</v>
      </c>
      <c r="G82" s="180" t="n">
        <v>3018.4</v>
      </c>
      <c r="H82" s="180">
        <f>ROUND(F82*G82,2)</f>
        <v/>
      </c>
    </row>
    <row r="83" ht="47.25" customFormat="1" customHeight="1" s="152">
      <c r="A83" s="174" t="n">
        <v>69</v>
      </c>
      <c r="B83" s="174" t="n"/>
      <c r="C83" s="41" t="inlineStr">
        <is>
          <t>Прайс из СД ОП</t>
        </is>
      </c>
      <c r="D83" s="175" t="inlineStr">
        <is>
          <t>ТРУБА МЕДНАЯ   D14мм с теплоизоляционными трубками толщиной 19 мм</t>
        </is>
      </c>
      <c r="E83" s="174" t="inlineStr">
        <is>
          <t>м</t>
        </is>
      </c>
      <c r="F83" s="174" t="n">
        <v>40</v>
      </c>
      <c r="G83" s="180" t="n">
        <v>75.23999999999999</v>
      </c>
      <c r="H83" s="180">
        <f>ROUND(F83*G83,2)</f>
        <v/>
      </c>
    </row>
    <row r="84" ht="31.5" customFormat="1" customHeight="1" s="152">
      <c r="A84" s="174" t="n">
        <v>70</v>
      </c>
      <c r="B84" s="174" t="n"/>
      <c r="C84" s="41" t="inlineStr">
        <is>
          <t>21.1.06.09-0182</t>
        </is>
      </c>
      <c r="D84" s="175" t="inlineStr">
        <is>
          <t>Кабель силовой с медными жилами ВВГнг(A)-LS 5х35-660</t>
        </is>
      </c>
      <c r="E84" s="174" t="inlineStr">
        <is>
          <t>1000 м</t>
        </is>
      </c>
      <c r="F84" s="174" t="n">
        <v>0.02</v>
      </c>
      <c r="G84" s="180" t="n">
        <v>150364.44</v>
      </c>
      <c r="H84" s="180">
        <f>ROUND(F84*G84,2)</f>
        <v/>
      </c>
    </row>
    <row r="85" ht="31.5" customFormat="1" customHeight="1" s="152">
      <c r="A85" s="174" t="n">
        <v>71</v>
      </c>
      <c r="B85" s="174" t="n"/>
      <c r="C85" s="41" t="inlineStr">
        <is>
          <t>Прайс из СД ОП</t>
        </is>
      </c>
      <c r="D85" s="175" t="inlineStr">
        <is>
          <t>Flex-Block угловые элементы 100мм 4шт (8100000)</t>
        </is>
      </c>
      <c r="E85" s="174" t="inlineStr">
        <is>
          <t>шт.</t>
        </is>
      </c>
      <c r="F85" s="174" t="n">
        <v>8</v>
      </c>
      <c r="G85" s="180" t="n">
        <v>370.03</v>
      </c>
      <c r="H85" s="180">
        <f>ROUND(F85*G85,2)</f>
        <v/>
      </c>
    </row>
    <row r="86" ht="31.5" customFormat="1" customHeight="1" s="152">
      <c r="A86" s="174" t="n">
        <v>72</v>
      </c>
      <c r="B86" s="174" t="n"/>
      <c r="C86" s="41" t="inlineStr">
        <is>
          <t>Прайс из СД ОП</t>
        </is>
      </c>
      <c r="D86" s="175" t="inlineStr">
        <is>
          <t>Flex-Block панели с вентиляцией 100х600мм 2шт (8100602)</t>
        </is>
      </c>
      <c r="E86" s="174" t="inlineStr">
        <is>
          <t>шт.</t>
        </is>
      </c>
      <c r="F86" s="174" t="n">
        <v>4</v>
      </c>
      <c r="G86" s="180" t="n">
        <v>622.34</v>
      </c>
      <c r="H86" s="180">
        <f>ROUND(F86*G86,2)</f>
        <v/>
      </c>
    </row>
    <row r="87" ht="31.5" customFormat="1" customHeight="1" s="152">
      <c r="A87" s="174" t="n">
        <v>73</v>
      </c>
      <c r="B87" s="174" t="n"/>
      <c r="C87" s="41" t="inlineStr">
        <is>
          <t>Прайс из СД ОП</t>
        </is>
      </c>
      <c r="D87" s="175" t="inlineStr">
        <is>
          <t>Подставка: HP 2009 SFF Tower Stand JB</t>
        </is>
      </c>
      <c r="E87" s="174" t="inlineStr">
        <is>
          <t>шт.</t>
        </is>
      </c>
      <c r="F87" s="174" t="n">
        <v>27</v>
      </c>
      <c r="G87" s="180" t="n">
        <v>88.67</v>
      </c>
      <c r="H87" s="180">
        <f>ROUND(F87*G87,2)</f>
        <v/>
      </c>
    </row>
    <row r="88" ht="94.5" customFormat="1" customHeight="1" s="152">
      <c r="A88" s="174" t="n">
        <v>74</v>
      </c>
      <c r="B88" s="174" t="n"/>
      <c r="C88" s="41" t="inlineStr">
        <is>
          <t>14.5.01.10-0029</t>
        </is>
      </c>
      <c r="D88" s="175" t="inlineStr">
        <is>
          <t>Пена монтажная полиуретановая противопожарная однокомпонентная модифицированная для заполнения, уплотнения, утепления, изоляции и соединения швов и стыков в местах с повышенными требованиями пожарной безопасности (0,88 л)</t>
        </is>
      </c>
      <c r="E88" s="174" t="inlineStr">
        <is>
          <t>шт</t>
        </is>
      </c>
      <c r="F88" s="174" t="n">
        <v>21.5909091</v>
      </c>
      <c r="G88" s="180" t="n">
        <v>110.11</v>
      </c>
      <c r="H88" s="180">
        <f>ROUND(F88*G88,2)</f>
        <v/>
      </c>
    </row>
    <row r="89" ht="31.5" customFormat="1" customHeight="1" s="152">
      <c r="A89" s="174" t="n">
        <v>75</v>
      </c>
      <c r="B89" s="174" t="n"/>
      <c r="C89" s="41" t="inlineStr">
        <is>
          <t>Прайс из СД ОП</t>
        </is>
      </c>
      <c r="D89" s="175" t="inlineStr">
        <is>
          <t>Крепление панелей основания TS IT Г=1200 (5501350)</t>
        </is>
      </c>
      <c r="E89" s="174" t="inlineStr">
        <is>
          <t>шт.</t>
        </is>
      </c>
      <c r="F89" s="174" t="n">
        <v>4</v>
      </c>
      <c r="G89" s="180" t="n">
        <v>558.51</v>
      </c>
      <c r="H89" s="180">
        <f>ROUND(F89*G89,2)</f>
        <v/>
      </c>
    </row>
    <row r="90" ht="31.5" customFormat="1" customHeight="1" s="152">
      <c r="A90" s="174" t="n">
        <v>76</v>
      </c>
      <c r="B90" s="174" t="n"/>
      <c r="C90" s="41" t="inlineStr">
        <is>
          <t>Прайс из СД ОП</t>
        </is>
      </c>
      <c r="D90" s="175" t="inlineStr">
        <is>
          <t>Панель ввода кабеля щёточная 19" 1U (5502255)</t>
        </is>
      </c>
      <c r="E90" s="174" t="inlineStr">
        <is>
          <t>шт.</t>
        </is>
      </c>
      <c r="F90" s="174" t="n">
        <v>6</v>
      </c>
      <c r="G90" s="180" t="n">
        <v>364.83</v>
      </c>
      <c r="H90" s="180">
        <f>ROUND(F90*G90,2)</f>
        <v/>
      </c>
    </row>
    <row r="91" ht="31.5" customFormat="1" customHeight="1" s="152">
      <c r="A91" s="174" t="n">
        <v>77</v>
      </c>
      <c r="B91" s="174" t="n"/>
      <c r="C91" s="41" t="inlineStr">
        <is>
          <t>Прайс из СД ОП</t>
        </is>
      </c>
      <c r="D91" s="175" t="inlineStr">
        <is>
          <t>Стыковочный узел УС-1</t>
        </is>
      </c>
      <c r="E91" s="174" t="inlineStr">
        <is>
          <t>шт.</t>
        </is>
      </c>
      <c r="F91" s="174" t="n">
        <v>1</v>
      </c>
      <c r="G91" s="180" t="n">
        <v>2011.38</v>
      </c>
      <c r="H91" s="180">
        <f>ROUND(F91*G91,2)</f>
        <v/>
      </c>
    </row>
    <row r="92" ht="31.5" customFormat="1" customHeight="1" s="152">
      <c r="A92" s="174" t="n">
        <v>78</v>
      </c>
      <c r="B92" s="174" t="n"/>
      <c r="C92" s="41" t="inlineStr">
        <is>
          <t>20.2.07.07-0038</t>
        </is>
      </c>
      <c r="D92" s="175" t="inlineStr">
        <is>
          <t>Лоток прямой открытого сейсмостойкий ЛП-50К/200, горячеоцинкованный</t>
        </is>
      </c>
      <c r="E92" s="174" t="inlineStr">
        <is>
          <t>м</t>
        </is>
      </c>
      <c r="F92" s="174" t="n">
        <v>15</v>
      </c>
      <c r="G92" s="180" t="n">
        <v>130.48</v>
      </c>
      <c r="H92" s="180">
        <f>ROUND(F92*G92,2)</f>
        <v/>
      </c>
    </row>
    <row r="93" ht="31.5" customFormat="1" customHeight="1" s="152">
      <c r="A93" s="174" t="n">
        <v>79</v>
      </c>
      <c r="B93" s="174" t="n"/>
      <c r="C93" s="41" t="inlineStr">
        <is>
          <t>Прайс из СД ОП</t>
        </is>
      </c>
      <c r="D93" s="175" t="inlineStr">
        <is>
          <t>SZ Концевой выключатель с держателем 1шт (4127010)</t>
        </is>
      </c>
      <c r="E93" s="174" t="inlineStr">
        <is>
          <t>шт.</t>
        </is>
      </c>
      <c r="F93" s="174" t="n">
        <v>4</v>
      </c>
      <c r="G93" s="180" t="n">
        <v>365.93</v>
      </c>
      <c r="H93" s="180">
        <f>ROUND(F93*G93,2)</f>
        <v/>
      </c>
    </row>
    <row r="94" ht="31.5" customFormat="1" customHeight="1" s="152">
      <c r="A94" s="174" t="n">
        <v>80</v>
      </c>
      <c r="B94" s="174" t="n"/>
      <c r="C94" s="41" t="inlineStr">
        <is>
          <t>06.1.01.05-0037</t>
        </is>
      </c>
      <c r="D94" s="175" t="inlineStr">
        <is>
          <t>Кирпич керамический одинарный, марка 150, размер 250х120х65 мм</t>
        </is>
      </c>
      <c r="E94" s="174" t="inlineStr">
        <is>
          <t>1000 шт</t>
        </is>
      </c>
      <c r="F94" s="174" t="n">
        <v>0.63</v>
      </c>
      <c r="G94" s="180" t="n">
        <v>2027</v>
      </c>
      <c r="H94" s="180">
        <f>ROUND(F94*G94,2)</f>
        <v/>
      </c>
    </row>
    <row r="95" ht="63" customFormat="1" customHeight="1" s="152">
      <c r="A95" s="174" t="n">
        <v>81</v>
      </c>
      <c r="B95" s="174" t="n"/>
      <c r="C95" s="41" t="inlineStr">
        <is>
          <t>14.2.02.11-0024</t>
        </is>
      </c>
      <c r="D95" s="175" t="inlineStr">
        <is>
          <t>Состав огнезащитный однокомпонентный тонкослойный терморасширяющегося типа на органической основе для пассивной огнезащиты металлоконструкций</t>
        </is>
      </c>
      <c r="E95" s="174" t="inlineStr">
        <is>
          <t>кг</t>
        </is>
      </c>
      <c r="F95" s="174" t="n">
        <v>5.07</v>
      </c>
      <c r="G95" s="180" t="n">
        <v>228.35</v>
      </c>
      <c r="H95" s="180">
        <f>ROUND(F95*G95,2)</f>
        <v/>
      </c>
    </row>
    <row r="96" ht="31.5" customFormat="1" customHeight="1" s="152">
      <c r="A96" s="174" t="n">
        <v>82</v>
      </c>
      <c r="B96" s="174" t="n"/>
      <c r="C96" s="41" t="inlineStr">
        <is>
          <t>25.1.01.04-0031</t>
        </is>
      </c>
      <c r="D96" s="175" t="inlineStr">
        <is>
          <t>Шпалы непропитанные для железных дорог, тип I</t>
        </is>
      </c>
      <c r="E96" s="174" t="inlineStr">
        <is>
          <t>шт</t>
        </is>
      </c>
      <c r="F96" s="174" t="n">
        <v>4</v>
      </c>
      <c r="G96" s="180" t="n">
        <v>266.67</v>
      </c>
      <c r="H96" s="180">
        <f>ROUND(F96*G96,2)</f>
        <v/>
      </c>
    </row>
    <row r="97" ht="31.5" customFormat="1" customHeight="1" s="152">
      <c r="A97" s="174" t="n">
        <v>83</v>
      </c>
      <c r="B97" s="174" t="n"/>
      <c r="C97" s="41" t="inlineStr">
        <is>
          <t>Прайс из СД ОП</t>
        </is>
      </c>
      <c r="D97" s="175" t="inlineStr">
        <is>
          <t>DK Дополнительн. вентилятор 119x119x38mm (7980000)</t>
        </is>
      </c>
      <c r="E97" s="174" t="inlineStr">
        <is>
          <t>шт.</t>
        </is>
      </c>
      <c r="F97" s="174" t="n">
        <v>2</v>
      </c>
      <c r="G97" s="180" t="n">
        <v>497.82</v>
      </c>
      <c r="H97" s="180">
        <f>ROUND(F97*G97,2)</f>
        <v/>
      </c>
    </row>
    <row r="98" ht="31.5" customFormat="1" customHeight="1" s="152">
      <c r="A98" s="174" t="n">
        <v>84</v>
      </c>
      <c r="B98" s="174" t="n"/>
      <c r="C98" s="41" t="inlineStr">
        <is>
          <t>14.4.02.09-0301</t>
        </is>
      </c>
      <c r="D98" s="175" t="inlineStr">
        <is>
          <t>Композиция антикоррозионная цинкнаполненная</t>
        </is>
      </c>
      <c r="E98" s="174" t="inlineStr">
        <is>
          <t>кг</t>
        </is>
      </c>
      <c r="F98" s="174" t="n">
        <v>3.725</v>
      </c>
      <c r="G98" s="180" t="n">
        <v>238.48</v>
      </c>
      <c r="H98" s="180">
        <f>ROUND(F98*G98,2)</f>
        <v/>
      </c>
    </row>
    <row r="99" ht="47.25" customFormat="1" customHeight="1" s="152">
      <c r="A99" s="174" t="n">
        <v>85</v>
      </c>
      <c r="B99" s="174" t="n"/>
      <c r="C99" s="41" t="inlineStr">
        <is>
          <t>19.3.02.08-0022</t>
        </is>
      </c>
      <c r="D99" s="175" t="inlineStr">
        <is>
          <t>Кронштейны для крепления внешнего блока сплит-системы, рекомендуемая нагрузка до 150 кг (два кронштейна, болты, гайки, шайбы)</t>
        </is>
      </c>
      <c r="E99" s="174" t="inlineStr">
        <is>
          <t>компл</t>
        </is>
      </c>
      <c r="F99" s="174" t="n">
        <v>4</v>
      </c>
      <c r="G99" s="180" t="n">
        <v>212.77</v>
      </c>
      <c r="H99" s="180">
        <f>ROUND(F99*G99,2)</f>
        <v/>
      </c>
    </row>
    <row r="100" ht="31.5" customFormat="1" customHeight="1" s="152">
      <c r="A100" s="174" t="n">
        <v>86</v>
      </c>
      <c r="B100" s="174" t="n"/>
      <c r="C100" s="41" t="inlineStr">
        <is>
          <t>Прайс из СД ОП</t>
        </is>
      </c>
      <c r="D100" s="175" t="inlineStr">
        <is>
          <t>Сифон для конденсата Vecam</t>
        </is>
      </c>
      <c r="E100" s="174" t="inlineStr">
        <is>
          <t>шт.</t>
        </is>
      </c>
      <c r="F100" s="174" t="n">
        <v>2</v>
      </c>
      <c r="G100" s="180" t="n">
        <v>418</v>
      </c>
      <c r="H100" s="180">
        <f>ROUND(F100*G100,2)</f>
        <v/>
      </c>
    </row>
    <row r="101" ht="31.5" customFormat="1" customHeight="1" s="152">
      <c r="A101" s="174" t="n">
        <v>87</v>
      </c>
      <c r="B101" s="174" t="n"/>
      <c r="C101" s="41" t="inlineStr">
        <is>
          <t>21.1.06.09-0153</t>
        </is>
      </c>
      <c r="D101" s="175" t="inlineStr">
        <is>
          <t>Кабель силовой с медными жилами ВВГнг(A)-LS 3х4-660</t>
        </is>
      </c>
      <c r="E101" s="174" t="inlineStr">
        <is>
          <t>1000 м</t>
        </is>
      </c>
      <c r="F101" s="174" t="n">
        <v>0.08</v>
      </c>
      <c r="G101" s="180" t="n">
        <v>10296.33</v>
      </c>
      <c r="H101" s="180">
        <f>ROUND(F101*G101,2)</f>
        <v/>
      </c>
    </row>
    <row r="102" ht="31.5" customFormat="1" customHeight="1" s="152">
      <c r="A102" s="174" t="n">
        <v>88</v>
      </c>
      <c r="B102" s="174" t="n"/>
      <c r="C102" s="41" t="inlineStr">
        <is>
          <t>Прайс из СД ОП</t>
        </is>
      </c>
      <c r="D102" s="175" t="inlineStr">
        <is>
          <t>SZ Концевой выключатель + штекер 1шт (4315710)</t>
        </is>
      </c>
      <c r="E102" s="174" t="inlineStr">
        <is>
          <t>шт.</t>
        </is>
      </c>
      <c r="F102" s="174" t="n">
        <v>2</v>
      </c>
      <c r="G102" s="180" t="n">
        <v>411.62</v>
      </c>
      <c r="H102" s="180">
        <f>ROUND(F102*G102,2)</f>
        <v/>
      </c>
    </row>
    <row r="103" ht="15.75" customFormat="1" customHeight="1" s="152">
      <c r="A103" s="174" t="n">
        <v>89</v>
      </c>
      <c r="B103" s="174" t="n"/>
      <c r="C103" s="41" t="inlineStr">
        <is>
          <t>01.7.15.07-0014</t>
        </is>
      </c>
      <c r="D103" s="175" t="inlineStr">
        <is>
          <t>Дюбели распорные полипропиленовые</t>
        </is>
      </c>
      <c r="E103" s="174" t="inlineStr">
        <is>
          <t>100 шт</t>
        </is>
      </c>
      <c r="F103" s="174" t="n">
        <v>9.4216</v>
      </c>
      <c r="G103" s="180" t="n">
        <v>86</v>
      </c>
      <c r="H103" s="180">
        <f>ROUND(F103*G103,2)</f>
        <v/>
      </c>
    </row>
    <row r="104" ht="31.5" customFormat="1" customHeight="1" s="152">
      <c r="A104" s="174" t="n">
        <v>90</v>
      </c>
      <c r="B104" s="174" t="n"/>
      <c r="C104" s="41" t="inlineStr">
        <is>
          <t>Прайс из СД ОП</t>
        </is>
      </c>
      <c r="D104" s="175" t="inlineStr">
        <is>
          <t>TS Соединитель наружный  (8800490)</t>
        </is>
      </c>
      <c r="E104" s="174" t="inlineStr">
        <is>
          <t>шт.</t>
        </is>
      </c>
      <c r="F104" s="174" t="n">
        <v>6</v>
      </c>
      <c r="G104" s="180" t="n">
        <v>132.57</v>
      </c>
      <c r="H104" s="180">
        <f>ROUND(F104*G104,2)</f>
        <v/>
      </c>
    </row>
    <row r="105" ht="31.5" customFormat="1" customHeight="1" s="152">
      <c r="A105" s="174" t="n">
        <v>91</v>
      </c>
      <c r="B105" s="174" t="n"/>
      <c r="C105" s="41" t="inlineStr">
        <is>
          <t>Прайс из СД ОП</t>
        </is>
      </c>
      <c r="D105" s="175" t="inlineStr">
        <is>
          <t>Фильтр. прокладка Flex-Block 600/800  (7583500)</t>
        </is>
      </c>
      <c r="E105" s="174" t="inlineStr">
        <is>
          <t>шт.</t>
        </is>
      </c>
      <c r="F105" s="174" t="n">
        <v>4</v>
      </c>
      <c r="G105" s="180" t="n">
        <v>194.22</v>
      </c>
      <c r="H105" s="180">
        <f>ROUND(F105*G105,2)</f>
        <v/>
      </c>
    </row>
    <row r="106" ht="31.5" customFormat="1" customHeight="1" s="152">
      <c r="A106" s="174" t="n">
        <v>92</v>
      </c>
      <c r="B106" s="174" t="n"/>
      <c r="C106" s="41" t="inlineStr">
        <is>
          <t>Прайс из СД ОП</t>
        </is>
      </c>
      <c r="D106" s="175" t="inlineStr">
        <is>
          <t>Держатель излишков кабеля 280x151x75mm</t>
        </is>
      </c>
      <c r="E106" s="174" t="inlineStr">
        <is>
          <t>шт.</t>
        </is>
      </c>
      <c r="F106" s="174" t="n">
        <v>2</v>
      </c>
      <c r="G106" s="180" t="n">
        <v>383.93</v>
      </c>
      <c r="H106" s="180">
        <f>ROUND(F106*G106,2)</f>
        <v/>
      </c>
    </row>
    <row r="107" ht="31.5" customFormat="1" customHeight="1" s="152">
      <c r="A107" s="174" t="n">
        <v>93</v>
      </c>
      <c r="B107" s="174" t="n"/>
      <c r="C107" s="41" t="inlineStr">
        <is>
          <t>08.3.08.02-0061</t>
        </is>
      </c>
      <c r="D107" s="175" t="inlineStr">
        <is>
          <t>Уголок горячекатаный, марка стали Ст1сп-Ст6сп, ширина полок 35-70 мм</t>
        </is>
      </c>
      <c r="E107" s="174" t="inlineStr">
        <is>
          <t>т</t>
        </is>
      </c>
      <c r="F107" s="174" t="n">
        <v>0.1131</v>
      </c>
      <c r="G107" s="180" t="n">
        <v>6505.41</v>
      </c>
      <c r="H107" s="180">
        <f>ROUND(F107*G107,2)</f>
        <v/>
      </c>
    </row>
    <row r="108" ht="47.25" customFormat="1" customHeight="1" s="152">
      <c r="A108" s="174" t="n">
        <v>94</v>
      </c>
      <c r="B108" s="174" t="n"/>
      <c r="C108" s="41" t="inlineStr">
        <is>
          <t>Прайс из СД ОП</t>
        </is>
      </c>
      <c r="D108" s="175" t="inlineStr">
        <is>
          <t>ТРУБА МЕДНАЯ   D12мм с теплоизоляционными трубками толщиной 19 мм</t>
        </is>
      </c>
      <c r="E108" s="174" t="inlineStr">
        <is>
          <t>м</t>
        </is>
      </c>
      <c r="F108" s="174" t="n">
        <v>14</v>
      </c>
      <c r="G108" s="180" t="n">
        <v>50.16</v>
      </c>
      <c r="H108" s="180">
        <f>ROUND(F108*G108,2)</f>
        <v/>
      </c>
    </row>
    <row r="109" ht="31.5" customFormat="1" customHeight="1" s="152">
      <c r="A109" s="174" t="n">
        <v>95</v>
      </c>
      <c r="B109" s="174" t="n"/>
      <c r="C109" s="41" t="inlineStr">
        <is>
          <t>Прайс из СД ОП</t>
        </is>
      </c>
      <c r="D109" s="175" t="inlineStr">
        <is>
          <t>ФРЕОН</t>
        </is>
      </c>
      <c r="E109" s="174" t="inlineStr">
        <is>
          <t>кг.</t>
        </is>
      </c>
      <c r="F109" s="174" t="n">
        <v>6</v>
      </c>
      <c r="G109" s="180" t="n">
        <v>117.03</v>
      </c>
      <c r="H109" s="180">
        <f>ROUND(F109*G109,2)</f>
        <v/>
      </c>
    </row>
    <row r="110" ht="31.5" customFormat="1" customHeight="1" s="152">
      <c r="A110" s="174" t="n">
        <v>96</v>
      </c>
      <c r="B110" s="174" t="n"/>
      <c r="C110" s="41" t="inlineStr">
        <is>
          <t>Прайс из СД ОП</t>
        </is>
      </c>
      <c r="D110" s="175" t="inlineStr">
        <is>
          <t>Flex-Block фальш-панели 100х1200мм (8100120)</t>
        </is>
      </c>
      <c r="E110" s="174" t="inlineStr">
        <is>
          <t>шт.</t>
        </is>
      </c>
      <c r="F110" s="174" t="n">
        <v>2</v>
      </c>
      <c r="G110" s="180" t="n">
        <v>342.48</v>
      </c>
      <c r="H110" s="180">
        <f>ROUND(F110*G110,2)</f>
        <v/>
      </c>
    </row>
    <row r="111" ht="31.5" customFormat="1" customHeight="1" s="152">
      <c r="A111" s="174" t="n">
        <v>97</v>
      </c>
      <c r="B111" s="174" t="n"/>
      <c r="C111" s="41" t="inlineStr">
        <is>
          <t>21.1.06.09-0178</t>
        </is>
      </c>
      <c r="D111" s="175" t="inlineStr">
        <is>
          <t>Кабель силовой с медными жилами ВВГнг(A)-LS 5х6-660</t>
        </is>
      </c>
      <c r="E111" s="174" t="inlineStr">
        <is>
          <t>1000 м</t>
        </is>
      </c>
      <c r="F111" s="174" t="n">
        <v>0.025</v>
      </c>
      <c r="G111" s="180" t="n">
        <v>25431.81</v>
      </c>
      <c r="H111" s="180">
        <f>ROUND(F111*G111,2)</f>
        <v/>
      </c>
    </row>
    <row r="112" ht="31.5" customFormat="1" customHeight="1" s="152">
      <c r="A112" s="174" t="n">
        <v>98</v>
      </c>
      <c r="B112" s="174" t="n"/>
      <c r="C112" s="41" t="inlineStr">
        <is>
          <t>Прайс из СД ОП</t>
        </is>
      </c>
      <c r="D112" s="175" t="inlineStr">
        <is>
          <t>КРОНШТЕЙНЫ для крепления наружного блока</t>
        </is>
      </c>
      <c r="E112" s="174" t="inlineStr">
        <is>
          <t>шт.</t>
        </is>
      </c>
      <c r="F112" s="174" t="n">
        <v>2</v>
      </c>
      <c r="G112" s="180" t="n">
        <v>317.67</v>
      </c>
      <c r="H112" s="180">
        <f>ROUND(F112*G112,2)</f>
        <v/>
      </c>
    </row>
    <row r="113" ht="47.25" customFormat="1" customHeight="1" s="152">
      <c r="A113" s="174" t="n">
        <v>99</v>
      </c>
      <c r="B113" s="174" t="n"/>
      <c r="C113" s="41" t="inlineStr">
        <is>
          <t>Прайс из СД ОП</t>
        </is>
      </c>
      <c r="D113" s="175" t="inlineStr">
        <is>
          <t>ТРУБА МЕДНАЯ   D6мм с теплоизоляционными трубками толщиной 19 мм</t>
        </is>
      </c>
      <c r="E113" s="174" t="inlineStr">
        <is>
          <t>м</t>
        </is>
      </c>
      <c r="F113" s="174" t="n">
        <v>14</v>
      </c>
      <c r="G113" s="180" t="n">
        <v>45.15</v>
      </c>
      <c r="H113" s="180">
        <f>ROUND(F113*G113,2)</f>
        <v/>
      </c>
    </row>
    <row r="114" ht="31.5" customFormat="1" customHeight="1" s="152">
      <c r="A114" s="174" t="n">
        <v>100</v>
      </c>
      <c r="B114" s="174" t="n"/>
      <c r="C114" s="41" t="inlineStr">
        <is>
          <t>Прайс из СД ОП</t>
        </is>
      </c>
      <c r="D114" s="175" t="inlineStr">
        <is>
          <t>Шнур оптический duplexLC-LC 50/125 mm OM3 20м LSZH: Cabeus FOP-50-LC-LC-20m</t>
        </is>
      </c>
      <c r="E114" s="174" t="inlineStr">
        <is>
          <t>шт.</t>
        </is>
      </c>
      <c r="F114" s="174" t="n">
        <v>4</v>
      </c>
      <c r="G114" s="180" t="n">
        <v>144.85</v>
      </c>
      <c r="H114" s="180">
        <f>ROUND(F114*G114,2)</f>
        <v/>
      </c>
    </row>
    <row r="115" ht="31.5" customFormat="1" customHeight="1" s="152">
      <c r="A115" s="174" t="n">
        <v>101</v>
      </c>
      <c r="B115" s="174" t="n"/>
      <c r="C115" s="41" t="inlineStr">
        <is>
          <t>08.3.07.01-0075</t>
        </is>
      </c>
      <c r="D115" s="175" t="inlineStr">
        <is>
          <t>Сталь полосовая, марка стали: Ст1сп-Ст6сп, спокойная</t>
        </is>
      </c>
      <c r="E115" s="174" t="inlineStr">
        <is>
          <t>т</t>
        </is>
      </c>
      <c r="F115" s="174" t="n">
        <v>0.0945</v>
      </c>
      <c r="G115" s="180" t="n">
        <v>5630.34</v>
      </c>
      <c r="H115" s="180">
        <f>ROUND(F115*G115,2)</f>
        <v/>
      </c>
    </row>
    <row r="116" ht="31.5" customFormat="1" customHeight="1" s="152">
      <c r="A116" s="174" t="n">
        <v>102</v>
      </c>
      <c r="B116" s="174" t="n"/>
      <c r="C116" s="41" t="inlineStr">
        <is>
          <t>999-9950</t>
        </is>
      </c>
      <c r="D116" s="175" t="inlineStr">
        <is>
          <t>Вспомогательные ненормируемые ресурсы (2% от Оплаты труда рабочих)</t>
        </is>
      </c>
      <c r="E116" s="174" t="inlineStr">
        <is>
          <t>руб</t>
        </is>
      </c>
      <c r="F116" s="174" t="n">
        <v>515.0436</v>
      </c>
      <c r="G116" s="180" t="n">
        <v>1</v>
      </c>
      <c r="H116" s="180">
        <f>ROUND(F116*G116,2)</f>
        <v/>
      </c>
    </row>
    <row r="117" ht="15.75" customFormat="1" customHeight="1" s="152">
      <c r="A117" s="174" t="n">
        <v>103</v>
      </c>
      <c r="B117" s="174" t="n"/>
      <c r="C117" s="41" t="inlineStr">
        <is>
          <t>01.7.15.10-0052</t>
        </is>
      </c>
      <c r="D117" s="175" t="inlineStr">
        <is>
          <t>Скобы двухлапковые</t>
        </is>
      </c>
      <c r="E117" s="174" t="inlineStr">
        <is>
          <t>10 шт</t>
        </is>
      </c>
      <c r="F117" s="174" t="n">
        <v>33.25</v>
      </c>
      <c r="G117" s="180" t="n">
        <v>11.89</v>
      </c>
      <c r="H117" s="180">
        <f>ROUND(F117*G117,2)</f>
        <v/>
      </c>
    </row>
    <row r="118" ht="31.5" customFormat="1" customHeight="1" s="152">
      <c r="A118" s="174" t="n">
        <v>104</v>
      </c>
      <c r="B118" s="174" t="n"/>
      <c r="C118" s="41" t="inlineStr">
        <is>
          <t>Прайс из СД ОП</t>
        </is>
      </c>
      <c r="D118" s="175" t="inlineStr">
        <is>
          <t>КАБЕЛЬ межблочный 5х0,75</t>
        </is>
      </c>
      <c r="E118" s="174" t="inlineStr">
        <is>
          <t>м</t>
        </is>
      </c>
      <c r="F118" s="174" t="n">
        <v>40</v>
      </c>
      <c r="G118" s="180" t="n">
        <v>9.859999999999999</v>
      </c>
      <c r="H118" s="180">
        <f>ROUND(F118*G118,2)</f>
        <v/>
      </c>
    </row>
    <row r="119" ht="15.75" customFormat="1" customHeight="1" s="152">
      <c r="A119" s="174" t="n">
        <v>105</v>
      </c>
      <c r="B119" s="174" t="n"/>
      <c r="C119" s="41" t="inlineStr">
        <is>
          <t>07.2.07.13-0171</t>
        </is>
      </c>
      <c r="D119" s="175" t="inlineStr">
        <is>
          <t>Подкладки металлические</t>
        </is>
      </c>
      <c r="E119" s="174" t="inlineStr">
        <is>
          <t>кг</t>
        </is>
      </c>
      <c r="F119" s="174" t="n">
        <v>30.4</v>
      </c>
      <c r="G119" s="180" t="n">
        <v>12.6</v>
      </c>
      <c r="H119" s="180">
        <f>ROUND(F119*G119,2)</f>
        <v/>
      </c>
    </row>
    <row r="120" ht="31.5" customFormat="1" customHeight="1" s="152">
      <c r="A120" s="174" t="n">
        <v>106</v>
      </c>
      <c r="B120" s="174" t="n"/>
      <c r="C120" s="41" t="inlineStr">
        <is>
          <t>Прайс из СД ОП</t>
        </is>
      </c>
      <c r="D120" s="175" t="inlineStr">
        <is>
          <t>ТРУБА ГОФРИРОВАННАЯ для дренажа   внутренним диаметром 32</t>
        </is>
      </c>
      <c r="E120" s="174" t="inlineStr">
        <is>
          <t>м</t>
        </is>
      </c>
      <c r="F120" s="174" t="n">
        <v>50</v>
      </c>
      <c r="G120" s="180" t="n">
        <v>6.69</v>
      </c>
      <c r="H120" s="180">
        <f>ROUND(F120*G120,2)</f>
        <v/>
      </c>
    </row>
    <row r="121" ht="47.25" customFormat="1" customHeight="1" s="152">
      <c r="A121" s="174" t="n">
        <v>107</v>
      </c>
      <c r="B121" s="174" t="n"/>
      <c r="C121" s="41" t="inlineStr">
        <is>
          <t>14.3.02.03-0022</t>
        </is>
      </c>
      <c r="D121" s="175" t="inlineStr">
        <is>
          <t>Краска водно-дисперсионная поливинилацетатная ВД-ВА-27А, Э-ВА-27Т, белая</t>
        </is>
      </c>
      <c r="E121" s="174" t="inlineStr">
        <is>
          <t>т</t>
        </is>
      </c>
      <c r="F121" s="174" t="n">
        <v>0.01764</v>
      </c>
      <c r="G121" s="180" t="n">
        <v>15471</v>
      </c>
      <c r="H121" s="180">
        <f>ROUND(F121*G121,2)</f>
        <v/>
      </c>
    </row>
    <row r="122" ht="47.25" customFormat="1" customHeight="1" s="152">
      <c r="A122" s="174" t="n">
        <v>108</v>
      </c>
      <c r="B122" s="174" t="n"/>
      <c r="C122" s="41" t="inlineStr">
        <is>
          <t>20.3.03.04-0325</t>
        </is>
      </c>
      <c r="D122" s="175" t="inlineStr">
        <is>
          <t>Светильники люминесцентные с зеркальной экранирующей решеткой встраиваемые типа: ARS/R 418 (595) с ЭМПРА</t>
        </is>
      </c>
      <c r="E122" s="174" t="inlineStr">
        <is>
          <t>шт</t>
        </is>
      </c>
      <c r="F122" s="174" t="n">
        <v>1</v>
      </c>
      <c r="G122" s="180" t="n">
        <v>272.3</v>
      </c>
      <c r="H122" s="180">
        <f>ROUND(F122*G122,2)</f>
        <v/>
      </c>
    </row>
    <row r="123" ht="47.25" customFormat="1" customHeight="1" s="152">
      <c r="A123" s="174" t="n">
        <v>109</v>
      </c>
      <c r="B123" s="174" t="n"/>
      <c r="C123" s="41" t="inlineStr">
        <is>
          <t>20.2.05.02-0013</t>
        </is>
      </c>
      <c r="D123" s="175" t="inlineStr">
        <is>
          <t>Держатели пластиковые с защелкой для крепления труб, рукавов и гибких вводов, диаметр 50 мм</t>
        </is>
      </c>
      <c r="E123" s="174" t="inlineStr">
        <is>
          <t>100 шт</t>
        </is>
      </c>
      <c r="F123" s="174" t="n">
        <v>2</v>
      </c>
      <c r="G123" s="180" t="n">
        <v>136</v>
      </c>
      <c r="H123" s="180">
        <f>ROUND(F123*G123,2)</f>
        <v/>
      </c>
    </row>
    <row r="124" ht="31.5" customFormat="1" customHeight="1" s="152">
      <c r="A124" s="174" t="n">
        <v>110</v>
      </c>
      <c r="B124" s="174" t="n"/>
      <c r="C124" s="41" t="inlineStr">
        <is>
          <t>04.3.01.12-0111</t>
        </is>
      </c>
      <c r="D124" s="175" t="inlineStr">
        <is>
          <t>Раствор готовый отделочный тяжелый, цементно-известковый, состав 1:1:6</t>
        </is>
      </c>
      <c r="E124" s="174" t="inlineStr">
        <is>
          <t>м3</t>
        </is>
      </c>
      <c r="F124" s="174" t="n">
        <v>0.5236</v>
      </c>
      <c r="G124" s="180" t="n">
        <v>517.91</v>
      </c>
      <c r="H124" s="180">
        <f>ROUND(F124*G124,2)</f>
        <v/>
      </c>
    </row>
    <row r="125" ht="31.5" customFormat="1" customHeight="1" s="152">
      <c r="A125" s="174" t="n">
        <v>111</v>
      </c>
      <c r="B125" s="174" t="n"/>
      <c r="C125" s="41" t="inlineStr">
        <is>
          <t>Прайс из СД ОП</t>
        </is>
      </c>
      <c r="D125" s="175" t="inlineStr">
        <is>
          <t>TS Межшкафная верхняя крышка 1200мм 1шт (8800825)</t>
        </is>
      </c>
      <c r="E125" s="174" t="inlineStr">
        <is>
          <t>шт.</t>
        </is>
      </c>
      <c r="F125" s="174" t="n">
        <v>1</v>
      </c>
      <c r="G125" s="180" t="n">
        <v>267.73</v>
      </c>
      <c r="H125" s="180">
        <f>ROUND(F125*G125,2)</f>
        <v/>
      </c>
    </row>
    <row r="126" ht="15.75" customFormat="1" customHeight="1" s="152">
      <c r="A126" s="174" t="n">
        <v>112</v>
      </c>
      <c r="B126" s="174" t="n"/>
      <c r="C126" s="41" t="inlineStr">
        <is>
          <t>20.2.10.03-0021</t>
        </is>
      </c>
      <c r="D126" s="175" t="inlineStr">
        <is>
          <t>Наконечники кабельные П6-4Д-МУЗ</t>
        </is>
      </c>
      <c r="E126" s="174" t="inlineStr">
        <is>
          <t>100 шт</t>
        </is>
      </c>
      <c r="F126" s="174" t="n">
        <v>0.45</v>
      </c>
      <c r="G126" s="180" t="n">
        <v>580</v>
      </c>
      <c r="H126" s="180">
        <f>ROUND(F126*G126,2)</f>
        <v/>
      </c>
    </row>
    <row r="127" ht="31.5" customFormat="1" customHeight="1" s="152">
      <c r="A127" s="174" t="n">
        <v>113</v>
      </c>
      <c r="B127" s="174" t="n"/>
      <c r="C127" s="41" t="inlineStr">
        <is>
          <t>21.2.03.05-0072</t>
        </is>
      </c>
      <c r="D127" s="175" t="inlineStr">
        <is>
          <t>Провод силовой установочный с медными жилами ПуГВ 1х10-450</t>
        </is>
      </c>
      <c r="E127" s="174" t="inlineStr">
        <is>
          <t>1000 м</t>
        </is>
      </c>
      <c r="F127" s="174" t="n">
        <v>0.03</v>
      </c>
      <c r="G127" s="180" t="n">
        <v>7991.46</v>
      </c>
      <c r="H127" s="180">
        <f>ROUND(F127*G127,2)</f>
        <v/>
      </c>
    </row>
    <row r="128" ht="31.5" customFormat="1" customHeight="1" s="152">
      <c r="A128" s="174" t="n">
        <v>114</v>
      </c>
      <c r="B128" s="174" t="n"/>
      <c r="C128" s="41" t="inlineStr">
        <is>
          <t>Прайс из СД ОП</t>
        </is>
      </c>
      <c r="D128" s="175" t="inlineStr">
        <is>
          <t>ТРУБА ГОФРИРОВАННАЯ для дренажа   внутренним диаметром 20</t>
        </is>
      </c>
      <c r="E128" s="174" t="inlineStr">
        <is>
          <t>м</t>
        </is>
      </c>
      <c r="F128" s="174" t="n">
        <v>70</v>
      </c>
      <c r="G128" s="180" t="n">
        <v>3.35</v>
      </c>
      <c r="H128" s="180">
        <f>ROUND(F128*G128,2)</f>
        <v/>
      </c>
    </row>
    <row r="129" ht="31.5" customFormat="1" customHeight="1" s="152">
      <c r="A129" s="174" t="n">
        <v>115</v>
      </c>
      <c r="B129" s="174" t="n"/>
      <c r="C129" s="41" t="inlineStr">
        <is>
          <t>20.2.03.23-0008</t>
        </is>
      </c>
      <c r="D129" s="175" t="inlineStr">
        <is>
          <t>Стойки кабельные оцинкованные, марка К-1152ц</t>
        </is>
      </c>
      <c r="E129" s="174" t="inlineStr">
        <is>
          <t>1000 шт</t>
        </is>
      </c>
      <c r="F129" s="174" t="n">
        <v>0.011</v>
      </c>
      <c r="G129" s="180" t="n">
        <v>21150.8</v>
      </c>
      <c r="H129" s="180">
        <f>ROUND(F129*G129,2)</f>
        <v/>
      </c>
    </row>
    <row r="130" ht="31.5" customFormat="1" customHeight="1" s="152">
      <c r="A130" s="174" t="n">
        <v>116</v>
      </c>
      <c r="B130" s="174" t="n"/>
      <c r="C130" s="41" t="inlineStr">
        <is>
          <t>Прайс из СД ОП</t>
        </is>
      </c>
      <c r="D130" s="175" t="inlineStr">
        <is>
          <t>SZ Карман для документации для DIN 1шт (2510000)</t>
        </is>
      </c>
      <c r="E130" s="174" t="inlineStr">
        <is>
          <t>шт.</t>
        </is>
      </c>
      <c r="F130" s="174" t="n">
        <v>2</v>
      </c>
      <c r="G130" s="180" t="n">
        <v>109.93</v>
      </c>
      <c r="H130" s="180">
        <f>ROUND(F130*G130,2)</f>
        <v/>
      </c>
    </row>
    <row r="131" ht="31.5" customFormat="1" customHeight="1" s="152">
      <c r="A131" s="174" t="n">
        <v>117</v>
      </c>
      <c r="B131" s="174" t="n"/>
      <c r="C131" s="41" t="inlineStr">
        <is>
          <t>Прайс из СД ОП</t>
        </is>
      </c>
      <c r="D131" s="175" t="inlineStr">
        <is>
          <t>IN "Липучка", моток 5м x 16мм 1шт</t>
        </is>
      </c>
      <c r="E131" s="174" t="inlineStr">
        <is>
          <t>шт.</t>
        </is>
      </c>
      <c r="F131" s="174" t="n">
        <v>1</v>
      </c>
      <c r="G131" s="180" t="n">
        <v>200.77</v>
      </c>
      <c r="H131" s="180">
        <f>ROUND(F131*G131,2)</f>
        <v/>
      </c>
    </row>
    <row r="132" ht="31.5" customFormat="1" customHeight="1" s="152">
      <c r="A132" s="174" t="n">
        <v>118</v>
      </c>
      <c r="B132" s="174" t="n"/>
      <c r="C132" s="41" t="inlineStr">
        <is>
          <t>21.2.03.05-0074</t>
        </is>
      </c>
      <c r="D132" s="175" t="inlineStr">
        <is>
          <t>Провод силовой установочный с медными жилами ПуГВ 1х25-450</t>
        </is>
      </c>
      <c r="E132" s="174" t="inlineStr">
        <is>
          <t>1000 м</t>
        </is>
      </c>
      <c r="F132" s="174" t="n">
        <v>0.01</v>
      </c>
      <c r="G132" s="180" t="n">
        <v>19362.19</v>
      </c>
      <c r="H132" s="180">
        <f>ROUND(F132*G132,2)</f>
        <v/>
      </c>
    </row>
    <row r="133" ht="31.5" customFormat="1" customHeight="1" s="152">
      <c r="A133" s="174" t="n">
        <v>119</v>
      </c>
      <c r="B133" s="174" t="n"/>
      <c r="C133" s="41" t="inlineStr">
        <is>
          <t>04.3.01.12-0003</t>
        </is>
      </c>
      <c r="D133" s="175" t="inlineStr">
        <is>
          <t>Раствор кладочный, цементно-известковый, М50</t>
        </is>
      </c>
      <c r="E133" s="174" t="inlineStr">
        <is>
          <t>м3</t>
        </is>
      </c>
      <c r="F133" s="174" t="n">
        <v>0.3717</v>
      </c>
      <c r="G133" s="180" t="n">
        <v>519.8</v>
      </c>
      <c r="H133" s="180">
        <f>ROUND(F133*G133,2)</f>
        <v/>
      </c>
    </row>
    <row r="134" ht="31.5" customFormat="1" customHeight="1" s="152">
      <c r="A134" s="174" t="n">
        <v>120</v>
      </c>
      <c r="B134" s="174" t="n"/>
      <c r="C134" s="41" t="inlineStr">
        <is>
          <t>Прайс из СД ОП</t>
        </is>
      </c>
      <c r="D134" s="175" t="inlineStr">
        <is>
          <t>SZ Кабельные хомуты, 100шт</t>
        </is>
      </c>
      <c r="E134" s="174" t="inlineStr">
        <is>
          <t>шт.</t>
        </is>
      </c>
      <c r="F134" s="174" t="n">
        <v>1</v>
      </c>
      <c r="G134" s="180" t="n">
        <v>189.04</v>
      </c>
      <c r="H134" s="180">
        <f>ROUND(F134*G134,2)</f>
        <v/>
      </c>
    </row>
    <row r="135" ht="31.5" customFormat="1" customHeight="1" s="152">
      <c r="A135" s="174" t="n">
        <v>121</v>
      </c>
      <c r="B135" s="174" t="n"/>
      <c r="C135" s="41" t="inlineStr">
        <is>
          <t>20.2.07.09-0026</t>
        </is>
      </c>
      <c r="D135" s="175" t="inlineStr">
        <is>
          <t>Угол горизонтальный 45°, сейсмостойкий ЛУ-200, горячеоцинкованный</t>
        </is>
      </c>
      <c r="E135" s="174" t="inlineStr">
        <is>
          <t>шт</t>
        </is>
      </c>
      <c r="F135" s="174" t="n">
        <v>2</v>
      </c>
      <c r="G135" s="180" t="n">
        <v>90.84</v>
      </c>
      <c r="H135" s="180">
        <f>ROUND(F135*G135,2)</f>
        <v/>
      </c>
    </row>
    <row r="136" ht="47.25" customFormat="1" customHeight="1" s="152">
      <c r="A136" s="174" t="n">
        <v>122</v>
      </c>
      <c r="B136" s="174" t="n"/>
      <c r="C136" s="41" t="inlineStr">
        <is>
          <t>19.3.02.08-0021</t>
        </is>
      </c>
      <c r="D136" s="175" t="inlineStr">
        <is>
          <t>Кронштейны для крепления внешнего блока сплит-системы, рекомендуемая нагрузка до 80 кг (два кронштейна, болты, гайки, шайбы)</t>
        </is>
      </c>
      <c r="E136" s="174" t="inlineStr">
        <is>
          <t>компл</t>
        </is>
      </c>
      <c r="F136" s="174" t="n">
        <v>2</v>
      </c>
      <c r="G136" s="180" t="n">
        <v>90.27</v>
      </c>
      <c r="H136" s="180">
        <f>ROUND(F136*G136,2)</f>
        <v/>
      </c>
    </row>
    <row r="137" ht="31.5" customFormat="1" customHeight="1" s="152">
      <c r="A137" s="174" t="n">
        <v>123</v>
      </c>
      <c r="B137" s="174" t="n"/>
      <c r="C137" s="41" t="inlineStr">
        <is>
          <t>21.1.06.09-0177</t>
        </is>
      </c>
      <c r="D137" s="175" t="inlineStr">
        <is>
          <t>Кабель силовой с медными жилами ВВГнг(A)-LS 5х4-660</t>
        </is>
      </c>
      <c r="E137" s="174" t="inlineStr">
        <is>
          <t>1000 м</t>
        </is>
      </c>
      <c r="F137" s="174" t="n">
        <v>0.01</v>
      </c>
      <c r="G137" s="180" t="n">
        <v>18047.85</v>
      </c>
      <c r="H137" s="180">
        <f>ROUND(F137*G137,2)</f>
        <v/>
      </c>
    </row>
    <row r="138" ht="47.25" customFormat="1" customHeight="1" s="152">
      <c r="A138" s="174" t="n">
        <v>124</v>
      </c>
      <c r="B138" s="174" t="n"/>
      <c r="C138" s="41" t="inlineStr">
        <is>
          <t>24.3.01.02-0022</t>
        </is>
      </c>
      <c r="D138" s="175" t="inlineStr">
        <is>
          <t>Трубы гибкие гофрированные легкие из самозатухающего ПВХ (IP55) серии FL, с зондом, диаметром: 20 мм</t>
        </is>
      </c>
      <c r="E138" s="174" t="inlineStr">
        <is>
          <t>10 м</t>
        </is>
      </c>
      <c r="F138" s="174" t="n">
        <v>8</v>
      </c>
      <c r="G138" s="180" t="n">
        <v>21.2</v>
      </c>
      <c r="H138" s="180">
        <f>ROUND(F138*G138,2)</f>
        <v/>
      </c>
    </row>
    <row r="139" ht="15.75" customFormat="1" customHeight="1" s="152">
      <c r="A139" s="174" t="n">
        <v>125</v>
      </c>
      <c r="B139" s="174" t="n"/>
      <c r="C139" s="41" t="inlineStr">
        <is>
          <t>01.7.11.07-0034</t>
        </is>
      </c>
      <c r="D139" s="175" t="inlineStr">
        <is>
          <t>Электроды сварочные Э42А, диаметр 4 мм</t>
        </is>
      </c>
      <c r="E139" s="174" t="inlineStr">
        <is>
          <t>кг</t>
        </is>
      </c>
      <c r="F139" s="174" t="n">
        <v>15.6975</v>
      </c>
      <c r="G139" s="180" t="n">
        <v>10.57</v>
      </c>
      <c r="H139" s="180">
        <f>ROUND(F139*G139,2)</f>
        <v/>
      </c>
    </row>
    <row r="140" ht="31.5" customFormat="1" customHeight="1" s="152">
      <c r="A140" s="174" t="n">
        <v>126</v>
      </c>
      <c r="B140" s="174" t="n"/>
      <c r="C140" s="41" t="inlineStr">
        <is>
          <t>Прайс из СД ОП</t>
        </is>
      </c>
      <c r="D140" s="175" t="inlineStr">
        <is>
          <t>КАБЕЛЬ межблочный 5х1,5</t>
        </is>
      </c>
      <c r="E140" s="174" t="inlineStr">
        <is>
          <t>м</t>
        </is>
      </c>
      <c r="F140" s="174" t="n">
        <v>14</v>
      </c>
      <c r="G140" s="180" t="n">
        <v>11.7</v>
      </c>
      <c r="H140" s="180">
        <f>ROUND(F140*G140,2)</f>
        <v/>
      </c>
    </row>
    <row r="141" ht="63" customFormat="1" customHeight="1" s="152">
      <c r="A141" s="174" t="n">
        <v>127</v>
      </c>
      <c r="B141" s="174" t="n"/>
      <c r="C141" s="41" t="inlineStr">
        <is>
          <t>20.2.07.11-0002</t>
        </is>
      </c>
      <c r="D141" s="175" t="inlineStr">
        <is>
          <t>Секция ответвления кабельной трассы из лотков прямых на 3 направления, сейсмостойкая, СО-50/200 (ЛС-Т-200), горячеоцинкованная</t>
        </is>
      </c>
      <c r="E141" s="174" t="inlineStr">
        <is>
          <t>шт</t>
        </is>
      </c>
      <c r="F141" s="174" t="n">
        <v>1</v>
      </c>
      <c r="G141" s="180" t="n">
        <v>154.88</v>
      </c>
      <c r="H141" s="180">
        <f>ROUND(F141*G141,2)</f>
        <v/>
      </c>
    </row>
    <row r="142" ht="31.5" customFormat="1" customHeight="1" s="152">
      <c r="A142" s="174" t="n">
        <v>128</v>
      </c>
      <c r="B142" s="174" t="n"/>
      <c r="C142" s="41" t="inlineStr">
        <is>
          <t>10.3.02.03-0011</t>
        </is>
      </c>
      <c r="D142" s="175" t="inlineStr">
        <is>
          <t>Припои оловянно-свинцовые бессурьмянистые, марка ПОС30</t>
        </is>
      </c>
      <c r="E142" s="174" t="inlineStr">
        <is>
          <t>т</t>
        </is>
      </c>
      <c r="F142" s="174" t="n">
        <v>0.0019025</v>
      </c>
      <c r="G142" s="180" t="n">
        <v>68050</v>
      </c>
      <c r="H142" s="180">
        <f>ROUND(F142*G142,2)</f>
        <v/>
      </c>
    </row>
    <row r="143" ht="15.75" customFormat="1" customHeight="1" s="152">
      <c r="A143" s="174" t="n">
        <v>129</v>
      </c>
      <c r="B143" s="174" t="n"/>
      <c r="C143" s="41" t="inlineStr">
        <is>
          <t>01.7.11.07-0040</t>
        </is>
      </c>
      <c r="D143" s="175" t="inlineStr">
        <is>
          <t>Электроды сварочные Э50А, диаметр 4 мм</t>
        </is>
      </c>
      <c r="E143" s="174" t="inlineStr">
        <is>
          <t>т</t>
        </is>
      </c>
      <c r="F143" s="174" t="n">
        <v>0.0108</v>
      </c>
      <c r="G143" s="180" t="n">
        <v>11524</v>
      </c>
      <c r="H143" s="180">
        <f>ROUND(F143*G143,2)</f>
        <v/>
      </c>
    </row>
    <row r="144" ht="31.5" customFormat="1" customHeight="1" s="152">
      <c r="A144" s="174" t="n">
        <v>130</v>
      </c>
      <c r="B144" s="174" t="n"/>
      <c r="C144" s="41" t="inlineStr">
        <is>
          <t>14.4.01.02-0022</t>
        </is>
      </c>
      <c r="D144" s="175" t="inlineStr">
        <is>
          <t>Грунтовка акриловая: CAPAGRUND, адгезионная, CAPAROL</t>
        </is>
      </c>
      <c r="E144" s="174" t="inlineStr">
        <is>
          <t>л</t>
        </is>
      </c>
      <c r="F144" s="174" t="n">
        <v>2.0085</v>
      </c>
      <c r="G144" s="180" t="n">
        <v>58.16</v>
      </c>
      <c r="H144" s="180">
        <f>ROUND(F144*G144,2)</f>
        <v/>
      </c>
    </row>
    <row r="145" ht="31.5" customFormat="1" customHeight="1" s="152">
      <c r="A145" s="174" t="n">
        <v>131</v>
      </c>
      <c r="B145" s="174" t="n"/>
      <c r="C145" s="41" t="inlineStr">
        <is>
          <t>20.2.10.03-0001</t>
        </is>
      </c>
      <c r="D145" s="175" t="inlineStr">
        <is>
          <t>Наконечники кабельные латунные, сечением жилы 2,5 мм2, диаметр 10 мм, длина 25 мм</t>
        </is>
      </c>
      <c r="E145" s="174" t="inlineStr">
        <is>
          <t>100 шт</t>
        </is>
      </c>
      <c r="F145" s="174" t="n">
        <v>1.894</v>
      </c>
      <c r="G145" s="180" t="n">
        <v>53</v>
      </c>
      <c r="H145" s="180">
        <f>ROUND(F145*G145,2)</f>
        <v/>
      </c>
    </row>
    <row r="146" ht="15.75" customFormat="1" customHeight="1" s="152">
      <c r="A146" s="174" t="n">
        <v>132</v>
      </c>
      <c r="B146" s="174" t="n"/>
      <c r="C146" s="41" t="inlineStr">
        <is>
          <t>20.3.02.07-0004</t>
        </is>
      </c>
      <c r="D146" s="175" t="inlineStr">
        <is>
          <t>Лампы люминесцентные ЛБ-65</t>
        </is>
      </c>
      <c r="E146" s="174" t="inlineStr">
        <is>
          <t>шт</t>
        </is>
      </c>
      <c r="F146" s="174" t="n">
        <v>4</v>
      </c>
      <c r="G146" s="180" t="n">
        <v>21.42</v>
      </c>
      <c r="H146" s="180">
        <f>ROUND(F146*G146,2)</f>
        <v/>
      </c>
    </row>
    <row r="147" ht="15.75" customFormat="1" customHeight="1" s="152">
      <c r="A147" s="174" t="n">
        <v>133</v>
      </c>
      <c r="B147" s="174" t="n"/>
      <c r="C147" s="41" t="inlineStr">
        <is>
          <t>14.4.02.09-0001</t>
        </is>
      </c>
      <c r="D147" s="175" t="inlineStr">
        <is>
          <t>Краска</t>
        </is>
      </c>
      <c r="E147" s="174" t="inlineStr">
        <is>
          <t>кг</t>
        </is>
      </c>
      <c r="F147" s="174" t="n">
        <v>2.953</v>
      </c>
      <c r="G147" s="180" t="n">
        <v>28.6</v>
      </c>
      <c r="H147" s="180">
        <f>ROUND(F147*G147,2)</f>
        <v/>
      </c>
    </row>
    <row r="148" ht="31.5" customFormat="1" customHeight="1" s="152">
      <c r="A148" s="174" t="n">
        <v>134</v>
      </c>
      <c r="B148" s="174" t="n"/>
      <c r="C148" s="41" t="inlineStr">
        <is>
          <t>11.2.11.05-0002</t>
        </is>
      </c>
      <c r="D148" s="175" t="inlineStr">
        <is>
          <t>Фанера клееная обрезная, сорт В/ВВ, ФК, ФБА, толщина 4 мм</t>
        </is>
      </c>
      <c r="E148" s="174" t="inlineStr">
        <is>
          <t>м3</t>
        </is>
      </c>
      <c r="F148" s="174" t="n">
        <v>0.016</v>
      </c>
      <c r="G148" s="180" t="n">
        <v>4949.4</v>
      </c>
      <c r="H148" s="180">
        <f>ROUND(F148*G148,2)</f>
        <v/>
      </c>
    </row>
    <row r="149" ht="15.75" customFormat="1" customHeight="1" s="152">
      <c r="A149" s="174" t="n">
        <v>135</v>
      </c>
      <c r="B149" s="174" t="n"/>
      <c r="C149" s="41" t="inlineStr">
        <is>
          <t>14.4.03.03-0002</t>
        </is>
      </c>
      <c r="D149" s="175" t="inlineStr">
        <is>
          <t>Лак битумный БТ-123</t>
        </is>
      </c>
      <c r="E149" s="174" t="inlineStr">
        <is>
          <t>т</t>
        </is>
      </c>
      <c r="F149" s="174" t="n">
        <v>0.010056</v>
      </c>
      <c r="G149" s="180" t="n">
        <v>7826.9</v>
      </c>
      <c r="H149" s="180">
        <f>ROUND(F149*G149,2)</f>
        <v/>
      </c>
    </row>
    <row r="150" ht="31.5" customFormat="1" customHeight="1" s="152">
      <c r="A150" s="174" t="n">
        <v>136</v>
      </c>
      <c r="B150" s="174" t="n"/>
      <c r="C150" s="41" t="inlineStr">
        <is>
          <t>20.2.03.13-0006</t>
        </is>
      </c>
      <c r="D150" s="175" t="inlineStr">
        <is>
          <t>Полка кабельная К-1161ц из оцинкованной стали</t>
        </is>
      </c>
      <c r="E150" s="174" t="inlineStr">
        <is>
          <t>1000 шт</t>
        </is>
      </c>
      <c r="F150" s="174" t="n">
        <v>0.011</v>
      </c>
      <c r="G150" s="180" t="n">
        <v>6190.47</v>
      </c>
      <c r="H150" s="180">
        <f>ROUND(F150*G150,2)</f>
        <v/>
      </c>
    </row>
    <row r="151" ht="31.5" customFormat="1" customHeight="1" s="152">
      <c r="A151" s="174" t="n">
        <v>137</v>
      </c>
      <c r="B151" s="174" t="n"/>
      <c r="C151" s="41" t="inlineStr">
        <is>
          <t>20.2.10.03-0006</t>
        </is>
      </c>
      <c r="D151" s="175" t="inlineStr">
        <is>
          <t>Наконечники кабельные медные соединительные</t>
        </is>
      </c>
      <c r="E151" s="174" t="inlineStr">
        <is>
          <t>100 шт</t>
        </is>
      </c>
      <c r="F151" s="174" t="n">
        <v>0.18</v>
      </c>
      <c r="G151" s="180" t="n">
        <v>365</v>
      </c>
      <c r="H151" s="180">
        <f>ROUND(F151*G151,2)</f>
        <v/>
      </c>
    </row>
    <row r="152" ht="15.75" customFormat="1" customHeight="1" s="152">
      <c r="A152" s="174" t="n">
        <v>138</v>
      </c>
      <c r="B152" s="174" t="n"/>
      <c r="C152" s="41" t="inlineStr">
        <is>
          <t>14.5.11.01-0001</t>
        </is>
      </c>
      <c r="D152" s="175" t="inlineStr">
        <is>
          <t>Шпатлевка клеевая</t>
        </is>
      </c>
      <c r="E152" s="174" t="inlineStr">
        <is>
          <t>т</t>
        </is>
      </c>
      <c r="F152" s="174" t="n">
        <v>0.01428</v>
      </c>
      <c r="G152" s="180" t="n">
        <v>4294</v>
      </c>
      <c r="H152" s="180">
        <f>ROUND(F152*G152,2)</f>
        <v/>
      </c>
    </row>
    <row r="153" ht="31.5" customFormat="1" customHeight="1" s="152">
      <c r="A153" s="174" t="n">
        <v>139</v>
      </c>
      <c r="B153" s="174" t="n"/>
      <c r="C153" s="41" t="inlineStr">
        <is>
          <t>08.1.02.11-0023</t>
        </is>
      </c>
      <c r="D153" s="175" t="inlineStr">
        <is>
          <t>Поковки простые строительные (скобы, закрепы, хомуты), масса до 1,6 кг</t>
        </is>
      </c>
      <c r="E153" s="174" t="inlineStr">
        <is>
          <t>кг</t>
        </is>
      </c>
      <c r="F153" s="174" t="n">
        <v>4</v>
      </c>
      <c r="G153" s="180" t="n">
        <v>15.14</v>
      </c>
      <c r="H153" s="180">
        <f>ROUND(F153*G153,2)</f>
        <v/>
      </c>
    </row>
    <row r="154" ht="15.75" customFormat="1" customHeight="1" s="152">
      <c r="A154" s="174" t="n">
        <v>140</v>
      </c>
      <c r="B154" s="174" t="n"/>
      <c r="C154" s="41" t="inlineStr">
        <is>
          <t>21.2.03.09-0101</t>
        </is>
      </c>
      <c r="D154" s="175" t="inlineStr">
        <is>
          <t>Провод силовой АПРН 1х35-660</t>
        </is>
      </c>
      <c r="E154" s="174" t="inlineStr">
        <is>
          <t>1000 м</t>
        </is>
      </c>
      <c r="F154" s="174" t="n">
        <v>0.0056</v>
      </c>
      <c r="G154" s="180" t="n">
        <v>10534.99</v>
      </c>
      <c r="H154" s="180">
        <f>ROUND(F154*G154,2)</f>
        <v/>
      </c>
    </row>
    <row r="155" ht="15.75" customFormat="1" customHeight="1" s="152">
      <c r="A155" s="174" t="n">
        <v>141</v>
      </c>
      <c r="B155" s="174" t="n"/>
      <c r="C155" s="41" t="inlineStr">
        <is>
          <t>01.7.15.02-0051</t>
        </is>
      </c>
      <c r="D155" s="175" t="inlineStr">
        <is>
          <t>Болты анкерные</t>
        </is>
      </c>
      <c r="E155" s="174" t="inlineStr">
        <is>
          <t>т</t>
        </is>
      </c>
      <c r="F155" s="174" t="n">
        <v>0.00567</v>
      </c>
      <c r="G155" s="180" t="n">
        <v>10068</v>
      </c>
      <c r="H155" s="180">
        <f>ROUND(F155*G155,2)</f>
        <v/>
      </c>
    </row>
    <row r="156" ht="94.5" customFormat="1" customHeight="1" s="152">
      <c r="A156" s="174" t="n">
        <v>142</v>
      </c>
      <c r="B156" s="174" t="n"/>
      <c r="C156" s="41" t="inlineStr">
        <is>
          <t>14.5.01.10-0029</t>
        </is>
      </c>
      <c r="D156" s="175" t="inlineStr">
        <is>
          <t>Пена монтажная полиуретановая противопожарная однокомпонентная модифицированная для заполнения, уплотнения, утепления, изоляции и соединения швов и стыков в местах с повышенными требованиями пожарной безопасности (0,88 л)</t>
        </is>
      </c>
      <c r="E156" s="174" t="inlineStr">
        <is>
          <t>шт</t>
        </is>
      </c>
      <c r="F156" s="174" t="n">
        <v>0.5103</v>
      </c>
      <c r="G156" s="180" t="n">
        <v>110.11</v>
      </c>
      <c r="H156" s="180">
        <f>ROUND(F156*G156,2)</f>
        <v/>
      </c>
    </row>
    <row r="157" ht="15.75" customFormat="1" customHeight="1" s="152">
      <c r="A157" s="174" t="n">
        <v>143</v>
      </c>
      <c r="B157" s="174" t="n"/>
      <c r="C157" s="41" t="inlineStr">
        <is>
          <t>01.7.15.03-0042</t>
        </is>
      </c>
      <c r="D157" s="175" t="inlineStr">
        <is>
          <t>Болты с гайками и шайбами строительные</t>
        </is>
      </c>
      <c r="E157" s="174" t="inlineStr">
        <is>
          <t>кг</t>
        </is>
      </c>
      <c r="F157" s="174" t="n">
        <v>5.612</v>
      </c>
      <c r="G157" s="180" t="n">
        <v>9.039999999999999</v>
      </c>
      <c r="H157" s="180">
        <f>ROUND(F157*G157,2)</f>
        <v/>
      </c>
    </row>
    <row r="158" ht="15.75" customFormat="1" customHeight="1" s="152">
      <c r="A158" s="174" t="n">
        <v>144</v>
      </c>
      <c r="B158" s="174" t="n"/>
      <c r="C158" s="41" t="inlineStr">
        <is>
          <t>24.3.03.01-0101</t>
        </is>
      </c>
      <c r="D158" s="175" t="inlineStr">
        <is>
          <t>Трубка полиэтиленовая, диаметр 6-10 мм</t>
        </is>
      </c>
      <c r="E158" s="174" t="inlineStr">
        <is>
          <t>10 м</t>
        </is>
      </c>
      <c r="F158" s="174" t="n">
        <v>1.6</v>
      </c>
      <c r="G158" s="180" t="n">
        <v>29.75</v>
      </c>
      <c r="H158" s="180">
        <f>ROUND(F158*G158,2)</f>
        <v/>
      </c>
    </row>
    <row r="159" ht="63" customFormat="1" customHeight="1" s="152">
      <c r="A159" s="174" t="n">
        <v>145</v>
      </c>
      <c r="B159" s="174" t="n"/>
      <c r="C159" s="41" t="inlineStr">
        <is>
          <t>20.4.03.05-0006</t>
        </is>
      </c>
      <c r="D159" s="175" t="inlineStr">
        <is>
          <t>Розетка штепсельная двухместная для открытой проводки с заземляющими контактами и с монтажной пластиной серии "Москвичка", марка РА 10-831, белая</t>
        </is>
      </c>
      <c r="E159" s="174" t="inlineStr">
        <is>
          <t>100 шт</t>
        </is>
      </c>
      <c r="F159" s="174" t="n">
        <v>0.05</v>
      </c>
      <c r="G159" s="180" t="n">
        <v>926.3099999999999</v>
      </c>
      <c r="H159" s="180">
        <f>ROUND(F159*G159,2)</f>
        <v/>
      </c>
    </row>
    <row r="160" ht="31.5" customFormat="1" customHeight="1" s="152">
      <c r="A160" s="174" t="n">
        <v>146</v>
      </c>
      <c r="B160" s="174" t="n"/>
      <c r="C160" s="41" t="inlineStr">
        <is>
          <t>08.1.02.17-0161</t>
        </is>
      </c>
      <c r="D160" s="175" t="inlineStr">
        <is>
          <t>Сетка тканая с квадратными ячейками № 05, без покрытия</t>
        </is>
      </c>
      <c r="E160" s="174" t="inlineStr">
        <is>
          <t>м2</t>
        </is>
      </c>
      <c r="F160" s="174" t="n">
        <v>1.5512</v>
      </c>
      <c r="G160" s="180" t="n">
        <v>28.25</v>
      </c>
      <c r="H160" s="180">
        <f>ROUND(F160*G160,2)</f>
        <v/>
      </c>
    </row>
    <row r="161" ht="15.75" customFormat="1" customHeight="1" s="152">
      <c r="A161" s="174" t="n">
        <v>147</v>
      </c>
      <c r="B161" s="174" t="n"/>
      <c r="C161" s="41" t="inlineStr">
        <is>
          <t>25.2.01.01-0017</t>
        </is>
      </c>
      <c r="D161" s="175" t="inlineStr">
        <is>
          <t>Бирки маркировочные пластмассовые</t>
        </is>
      </c>
      <c r="E161" s="174" t="inlineStr">
        <is>
          <t>100 шт</t>
        </is>
      </c>
      <c r="F161" s="174" t="n">
        <v>1.3625</v>
      </c>
      <c r="G161" s="180" t="n">
        <v>30.74</v>
      </c>
      <c r="H161" s="180">
        <f>ROUND(F161*G161,2)</f>
        <v/>
      </c>
    </row>
    <row r="162" ht="31.5" customFormat="1" customHeight="1" s="152">
      <c r="A162" s="174" t="n">
        <v>148</v>
      </c>
      <c r="B162" s="174" t="n"/>
      <c r="C162" s="41" t="inlineStr">
        <is>
          <t>01.7.15.03-0031</t>
        </is>
      </c>
      <c r="D162" s="175" t="inlineStr">
        <is>
          <t>Болты с гайками и шайбами оцинкованные, диаметр 6 мм</t>
        </is>
      </c>
      <c r="E162" s="174" t="inlineStr">
        <is>
          <t>кг</t>
        </is>
      </c>
      <c r="F162" s="174" t="n">
        <v>1.466</v>
      </c>
      <c r="G162" s="180" t="n">
        <v>28.22</v>
      </c>
      <c r="H162" s="180">
        <f>ROUND(F162*G162,2)</f>
        <v/>
      </c>
    </row>
    <row r="163" ht="31.5" customFormat="1" customHeight="1" s="152">
      <c r="A163" s="174" t="n">
        <v>149</v>
      </c>
      <c r="B163" s="174" t="n"/>
      <c r="C163" s="41" t="inlineStr">
        <is>
          <t>Прайс из СД ОП</t>
        </is>
      </c>
      <c r="D163" s="175" t="inlineStr">
        <is>
          <t>Муфта надвижная ремонтная П/П Dу110</t>
        </is>
      </c>
      <c r="E163" s="174" t="inlineStr">
        <is>
          <t>шт.</t>
        </is>
      </c>
      <c r="F163" s="174" t="n">
        <v>1</v>
      </c>
      <c r="G163" s="180" t="n">
        <v>37.95</v>
      </c>
      <c r="H163" s="180">
        <f>ROUND(F163*G163,2)</f>
        <v/>
      </c>
    </row>
    <row r="164" ht="15.75" customFormat="1" customHeight="1" s="152">
      <c r="A164" s="174" t="n">
        <v>150</v>
      </c>
      <c r="B164" s="174" t="n"/>
      <c r="C164" s="41" t="inlineStr">
        <is>
          <t>01.7.15.14-0165</t>
        </is>
      </c>
      <c r="D164" s="175" t="inlineStr">
        <is>
          <t>Шурупы с полукруглой головкой 4х40 мм</t>
        </is>
      </c>
      <c r="E164" s="174" t="inlineStr">
        <is>
          <t>т</t>
        </is>
      </c>
      <c r="F164" s="174" t="n">
        <v>0.002797</v>
      </c>
      <c r="G164" s="180" t="n">
        <v>12430</v>
      </c>
      <c r="H164" s="180">
        <f>ROUND(F164*G164,2)</f>
        <v/>
      </c>
    </row>
    <row r="165" ht="31.5" customFormat="1" customHeight="1" s="152">
      <c r="A165" s="174" t="n">
        <v>151</v>
      </c>
      <c r="B165" s="174" t="n"/>
      <c r="C165" s="41" t="inlineStr">
        <is>
          <t>07.2.07.04-0007</t>
        </is>
      </c>
      <c r="D165" s="175" t="inlineStr">
        <is>
          <t>Конструкции стальные индивидуальные решетчатые сварные, масса до 0,1 т</t>
        </is>
      </c>
      <c r="E165" s="174" t="inlineStr">
        <is>
          <t>т</t>
        </is>
      </c>
      <c r="F165" s="174" t="n">
        <v>0.003</v>
      </c>
      <c r="G165" s="180" t="n">
        <v>11500</v>
      </c>
      <c r="H165" s="180">
        <f>ROUND(F165*G165,2)</f>
        <v/>
      </c>
    </row>
    <row r="166" ht="15.75" customFormat="1" customHeight="1" s="152">
      <c r="A166" s="174" t="n">
        <v>152</v>
      </c>
      <c r="B166" s="174" t="n"/>
      <c r="C166" s="41" t="inlineStr">
        <is>
          <t>01.3.02.08-0001</t>
        </is>
      </c>
      <c r="D166" s="175" t="inlineStr">
        <is>
          <t>Кислород газообразный технический</t>
        </is>
      </c>
      <c r="E166" s="174" t="inlineStr">
        <is>
          <t>м3</t>
        </is>
      </c>
      <c r="F166" s="174" t="n">
        <v>4.968</v>
      </c>
      <c r="G166" s="180" t="n">
        <v>6.22</v>
      </c>
      <c r="H166" s="180">
        <f>ROUND(F166*G166,2)</f>
        <v/>
      </c>
    </row>
    <row r="167" ht="47.25" customFormat="1" customHeight="1" s="152">
      <c r="A167" s="174" t="n">
        <v>153</v>
      </c>
      <c r="B167" s="174" t="n"/>
      <c r="C167" s="41" t="inlineStr">
        <is>
          <t>20.4.01.01-0042</t>
        </is>
      </c>
      <c r="D167" s="175" t="inlineStr">
        <is>
          <t>Выключатель одноклавишный для открытой проводки серии "Прима", марка: А16-046 с подсветкой, цвет белый</t>
        </is>
      </c>
      <c r="E167" s="174" t="inlineStr">
        <is>
          <t>10 шт</t>
        </is>
      </c>
      <c r="F167" s="174" t="n">
        <v>0.3</v>
      </c>
      <c r="G167" s="180" t="n">
        <v>96.2</v>
      </c>
      <c r="H167" s="180">
        <f>ROUND(F167*G167,2)</f>
        <v/>
      </c>
    </row>
    <row r="168" ht="31.5" customFormat="1" customHeight="1" s="152">
      <c r="A168" s="174" t="n">
        <v>154</v>
      </c>
      <c r="B168" s="174" t="n"/>
      <c r="C168" s="41" t="inlineStr">
        <is>
          <t>Прайс из СД ОП</t>
        </is>
      </c>
      <c r="D168" s="175" t="inlineStr">
        <is>
          <t>тройник П/П 110/32</t>
        </is>
      </c>
      <c r="E168" s="174" t="inlineStr">
        <is>
          <t>шт.</t>
        </is>
      </c>
      <c r="F168" s="174" t="n">
        <v>1</v>
      </c>
      <c r="G168" s="180" t="n">
        <v>28.43</v>
      </c>
      <c r="H168" s="180">
        <f>ROUND(F168*G168,2)</f>
        <v/>
      </c>
    </row>
    <row r="169" ht="15.75" customFormat="1" customHeight="1" s="152">
      <c r="A169" s="174" t="n">
        <v>155</v>
      </c>
      <c r="B169" s="174" t="n"/>
      <c r="C169" s="41" t="inlineStr">
        <is>
          <t>20.2.02.01-0019</t>
        </is>
      </c>
      <c r="D169" s="175" t="inlineStr">
        <is>
          <t>Втулки изолирующие</t>
        </is>
      </c>
      <c r="E169" s="174" t="inlineStr">
        <is>
          <t>1000 шт</t>
        </is>
      </c>
      <c r="F169" s="174" t="n">
        <v>0.09791999999999999</v>
      </c>
      <c r="G169" s="180" t="n">
        <v>270</v>
      </c>
      <c r="H169" s="180">
        <f>ROUND(F169*G169,2)</f>
        <v/>
      </c>
    </row>
    <row r="170" ht="47.25" customFormat="1" customHeight="1" s="152">
      <c r="A170" s="174" t="n">
        <v>156</v>
      </c>
      <c r="B170" s="174" t="n"/>
      <c r="C170" s="41" t="inlineStr">
        <is>
          <t>01.7.06.05-0041</t>
        </is>
      </c>
      <c r="D170" s="175" t="inlineStr">
        <is>
          <t>Лента изоляционная прорезиненная односторонняя, ширина 20 мм, толщина 0,25-0,35 мм</t>
        </is>
      </c>
      <c r="E170" s="174" t="inlineStr">
        <is>
          <t>кг</t>
        </is>
      </c>
      <c r="F170" s="174" t="n">
        <v>0.7914</v>
      </c>
      <c r="G170" s="180" t="n">
        <v>30.4</v>
      </c>
      <c r="H170" s="180">
        <f>ROUND(F170*G170,2)</f>
        <v/>
      </c>
    </row>
    <row r="171" ht="31.5" customFormat="1" customHeight="1" s="152">
      <c r="A171" s="174" t="n">
        <v>157</v>
      </c>
      <c r="B171" s="174" t="n"/>
      <c r="C171" s="41" t="inlineStr">
        <is>
          <t>08.3.07.01-0076</t>
        </is>
      </c>
      <c r="D171" s="175" t="inlineStr">
        <is>
          <t>Прокат полосовой, горячекатаный, марка стали Ст3сп, ширина 50-200 мм, толщина 4-5 мм</t>
        </is>
      </c>
      <c r="E171" s="174" t="inlineStr">
        <is>
          <t>т</t>
        </is>
      </c>
      <c r="F171" s="174" t="n">
        <v>0.0048</v>
      </c>
      <c r="G171" s="180" t="n">
        <v>5000</v>
      </c>
      <c r="H171" s="180">
        <f>ROUND(F171*G171,2)</f>
        <v/>
      </c>
    </row>
    <row r="172" ht="15.75" customFormat="1" customHeight="1" s="152">
      <c r="A172" s="174" t="n">
        <v>158</v>
      </c>
      <c r="B172" s="174" t="n"/>
      <c r="C172" s="41" t="inlineStr">
        <is>
          <t>01.3.02.03-0001</t>
        </is>
      </c>
      <c r="D172" s="175" t="inlineStr">
        <is>
          <t>Ацетилен газообразный технический</t>
        </is>
      </c>
      <c r="E172" s="174" t="inlineStr">
        <is>
          <t>м3</t>
        </is>
      </c>
      <c r="F172" s="174" t="n">
        <v>0.5639999999999999</v>
      </c>
      <c r="G172" s="180" t="n">
        <v>38.51</v>
      </c>
      <c r="H172" s="180">
        <f>ROUND(F172*G172,2)</f>
        <v/>
      </c>
    </row>
    <row r="173" ht="15.75" customFormat="1" customHeight="1" s="152">
      <c r="A173" s="174" t="n">
        <v>159</v>
      </c>
      <c r="B173" s="174" t="n"/>
      <c r="C173" s="41" t="inlineStr">
        <is>
          <t>20.1.02.06-0031</t>
        </is>
      </c>
      <c r="D173" s="175" t="inlineStr">
        <is>
          <t>Припой</t>
        </is>
      </c>
      <c r="E173" s="174" t="inlineStr">
        <is>
          <t>кг</t>
        </is>
      </c>
      <c r="F173" s="174" t="n">
        <v>0.252</v>
      </c>
      <c r="G173" s="180" t="n">
        <v>85.97</v>
      </c>
      <c r="H173" s="180">
        <f>ROUND(F173*G173,2)</f>
        <v/>
      </c>
    </row>
    <row r="174" ht="15.75" customFormat="1" customHeight="1" s="152">
      <c r="A174" s="174" t="n">
        <v>160</v>
      </c>
      <c r="B174" s="174" t="n"/>
      <c r="C174" s="41" t="inlineStr">
        <is>
          <t>01.7.06.07-0002</t>
        </is>
      </c>
      <c r="D174" s="175" t="inlineStr">
        <is>
          <t>Лента монтажная, тип ЛМ-5</t>
        </is>
      </c>
      <c r="E174" s="174" t="inlineStr">
        <is>
          <t>10 м</t>
        </is>
      </c>
      <c r="F174" s="174" t="n">
        <v>2.907</v>
      </c>
      <c r="G174" s="180" t="n">
        <v>6.9</v>
      </c>
      <c r="H174" s="180">
        <f>ROUND(F174*G174,2)</f>
        <v/>
      </c>
    </row>
    <row r="175" ht="47.25" customFormat="1" customHeight="1" s="152">
      <c r="A175" s="174" t="n">
        <v>161</v>
      </c>
      <c r="B175" s="174" t="n"/>
      <c r="C175" s="41" t="inlineStr">
        <is>
          <t>20.5.02.11-0002</t>
        </is>
      </c>
      <c r="D175" s="175" t="inlineStr">
        <is>
          <t>Коробка для установки выключателей, переключателей и штепсельных розеток при скрытой электропроводке КУВ-1М</t>
        </is>
      </c>
      <c r="E175" s="174" t="inlineStr">
        <is>
          <t>10 шт</t>
        </is>
      </c>
      <c r="F175" s="174" t="n">
        <v>0.6</v>
      </c>
      <c r="G175" s="180" t="n">
        <v>29.8</v>
      </c>
      <c r="H175" s="180">
        <f>ROUND(F175*G175,2)</f>
        <v/>
      </c>
    </row>
    <row r="176" ht="15.75" customFormat="1" customHeight="1" s="152">
      <c r="A176" s="174" t="n">
        <v>162</v>
      </c>
      <c r="B176" s="174" t="n"/>
      <c r="C176" s="41" t="inlineStr">
        <is>
          <t>14.4.04.09-0025</t>
        </is>
      </c>
      <c r="D176" s="175" t="inlineStr">
        <is>
          <t>Эмаль ХВ-1100, серая</t>
        </is>
      </c>
      <c r="E176" s="174" t="inlineStr">
        <is>
          <t>т</t>
        </is>
      </c>
      <c r="F176" s="174" t="n">
        <v>0.00072</v>
      </c>
      <c r="G176" s="180" t="n">
        <v>24119</v>
      </c>
      <c r="H176" s="180">
        <f>ROUND(F176*G176,2)</f>
        <v/>
      </c>
    </row>
    <row r="177" ht="31.5" customFormat="1" customHeight="1" s="152">
      <c r="A177" s="174" t="n">
        <v>163</v>
      </c>
      <c r="B177" s="174" t="n"/>
      <c r="C177" s="41" t="inlineStr">
        <is>
          <t>08.3.05.02-0101</t>
        </is>
      </c>
      <c r="D177" s="175" t="inlineStr">
        <is>
          <t>Прокат толстолистовой горячекатаный в листах, марка стали ВСт3пс5, толщина 4-6 мм</t>
        </is>
      </c>
      <c r="E177" s="174" t="inlineStr">
        <is>
          <t>т</t>
        </is>
      </c>
      <c r="F177" s="174" t="n">
        <v>0.003</v>
      </c>
      <c r="G177" s="180" t="n">
        <v>5763</v>
      </c>
      <c r="H177" s="180">
        <f>ROUND(F177*G177,2)</f>
        <v/>
      </c>
    </row>
    <row r="178" ht="31.5" customFormat="1" customHeight="1" s="152">
      <c r="A178" s="174" t="n">
        <v>164</v>
      </c>
      <c r="B178" s="174" t="n"/>
      <c r="C178" s="41" t="inlineStr">
        <is>
          <t>01.7.17.11-0011</t>
        </is>
      </c>
      <c r="D178" s="175" t="inlineStr">
        <is>
          <t>Шкурка шлифовальная двухслойная с зернистостью 40-25</t>
        </is>
      </c>
      <c r="E178" s="174" t="inlineStr">
        <is>
          <t>м2</t>
        </is>
      </c>
      <c r="F178" s="174" t="n">
        <v>0.2352</v>
      </c>
      <c r="G178" s="180" t="n">
        <v>72.31999999999999</v>
      </c>
      <c r="H178" s="180">
        <f>ROUND(F178*G178,2)</f>
        <v/>
      </c>
    </row>
    <row r="179" ht="31.5" customFormat="1" customHeight="1" s="152">
      <c r="A179" s="174" t="n">
        <v>165</v>
      </c>
      <c r="B179" s="174" t="n"/>
      <c r="C179" s="41" t="inlineStr">
        <is>
          <t>01.7.19.04-0031</t>
        </is>
      </c>
      <c r="D179" s="175" t="inlineStr">
        <is>
          <t>Прокладки резиновые (пластина техническая прессованная)</t>
        </is>
      </c>
      <c r="E179" s="174" t="inlineStr">
        <is>
          <t>кг</t>
        </is>
      </c>
      <c r="F179" s="174" t="n">
        <v>0.73</v>
      </c>
      <c r="G179" s="180" t="n">
        <v>23.09</v>
      </c>
      <c r="H179" s="180">
        <f>ROUND(F179*G179,2)</f>
        <v/>
      </c>
    </row>
    <row r="180" ht="31.5" customFormat="1" customHeight="1" s="152">
      <c r="A180" s="174" t="n">
        <v>166</v>
      </c>
      <c r="B180" s="174" t="n"/>
      <c r="C180" s="41" t="inlineStr">
        <is>
          <t>22.2.02.14-0012</t>
        </is>
      </c>
      <c r="D180" s="175" t="inlineStr">
        <is>
          <t>Проволока стальная оцинкованная для воздушных линий связи, диаметр 2 мм</t>
        </is>
      </c>
      <c r="E180" s="174" t="inlineStr">
        <is>
          <t>т</t>
        </is>
      </c>
      <c r="F180" s="174" t="n">
        <v>0.0012</v>
      </c>
      <c r="G180" s="180" t="n">
        <v>11200.3</v>
      </c>
      <c r="H180" s="180">
        <f>ROUND(F180*G180,2)</f>
        <v/>
      </c>
    </row>
    <row r="181" ht="15.75" customFormat="1" customHeight="1" s="152">
      <c r="A181" s="174" t="n">
        <v>167</v>
      </c>
      <c r="B181" s="174" t="n"/>
      <c r="C181" s="41" t="inlineStr">
        <is>
          <t>01.7.15.14-0164</t>
        </is>
      </c>
      <c r="D181" s="175" t="inlineStr">
        <is>
          <t>Шурупы с полукруглой головкой 3,5х35 мм</t>
        </is>
      </c>
      <c r="E181" s="174" t="inlineStr">
        <is>
          <t>т</t>
        </is>
      </c>
      <c r="F181" s="174" t="n">
        <v>0.0007</v>
      </c>
      <c r="G181" s="180" t="n">
        <v>16974</v>
      </c>
      <c r="H181" s="180">
        <f>ROUND(F181*G181,2)</f>
        <v/>
      </c>
    </row>
    <row r="182" ht="15.75" customFormat="1" customHeight="1" s="152">
      <c r="A182" s="174" t="n">
        <v>168</v>
      </c>
      <c r="B182" s="174" t="n"/>
      <c r="C182" s="41" t="inlineStr">
        <is>
          <t>25.2.01.01-0016</t>
        </is>
      </c>
      <c r="D182" s="175" t="inlineStr">
        <is>
          <t>Бирки маркировочные БМ полистироловые</t>
        </is>
      </c>
      <c r="E182" s="174" t="inlineStr">
        <is>
          <t>100 шт</t>
        </is>
      </c>
      <c r="F182" s="174" t="n">
        <v>0.08</v>
      </c>
      <c r="G182" s="180" t="n">
        <v>142.5</v>
      </c>
      <c r="H182" s="180">
        <f>ROUND(F182*G182,2)</f>
        <v/>
      </c>
    </row>
    <row r="183" ht="15.75" customFormat="1" customHeight="1" s="152">
      <c r="A183" s="174" t="n">
        <v>169</v>
      </c>
      <c r="B183" s="174" t="n"/>
      <c r="C183" s="41" t="inlineStr">
        <is>
          <t>01.7.15.07-0152</t>
        </is>
      </c>
      <c r="D183" s="175" t="inlineStr">
        <is>
          <t>Дюбели с шурупом, размер 6х35 мм</t>
        </is>
      </c>
      <c r="E183" s="174" t="inlineStr">
        <is>
          <t>100 шт</t>
        </is>
      </c>
      <c r="F183" s="174" t="n">
        <v>1.4</v>
      </c>
      <c r="G183" s="180" t="n">
        <v>8</v>
      </c>
      <c r="H183" s="180">
        <f>ROUND(F183*G183,2)</f>
        <v/>
      </c>
    </row>
    <row r="184" ht="31.5" customFormat="1" customHeight="1" s="152">
      <c r="A184" s="174" t="n">
        <v>170</v>
      </c>
      <c r="B184" s="174" t="n"/>
      <c r="C184" s="41" t="inlineStr">
        <is>
          <t>10.3.02.03-0013</t>
        </is>
      </c>
      <c r="D184" s="175" t="inlineStr">
        <is>
          <t>Припои оловянно-свинцовые бессурьмянистые, марка ПОС61</t>
        </is>
      </c>
      <c r="E184" s="174" t="inlineStr">
        <is>
          <t>т</t>
        </is>
      </c>
      <c r="F184" s="174" t="n">
        <v>9.000000000000001e-05</v>
      </c>
      <c r="G184" s="180" t="n">
        <v>114220</v>
      </c>
      <c r="H184" s="180">
        <f>ROUND(F184*G184,2)</f>
        <v/>
      </c>
    </row>
    <row r="185" ht="15.75" customFormat="1" customHeight="1" s="152">
      <c r="A185" s="174" t="n">
        <v>171</v>
      </c>
      <c r="B185" s="174" t="n"/>
      <c r="C185" s="41" t="inlineStr">
        <is>
          <t>20.2.08.07-0033</t>
        </is>
      </c>
      <c r="D185" s="175" t="inlineStr">
        <is>
          <t>Скоба У1078</t>
        </is>
      </c>
      <c r="E185" s="174" t="inlineStr">
        <is>
          <t>100 шт</t>
        </is>
      </c>
      <c r="F185" s="174" t="n">
        <v>0.0165</v>
      </c>
      <c r="G185" s="180" t="n">
        <v>617</v>
      </c>
      <c r="H185" s="180">
        <f>ROUND(F185*G185,2)</f>
        <v/>
      </c>
    </row>
    <row r="186" ht="15.75" customFormat="1" customHeight="1" s="152">
      <c r="A186" s="174" t="n">
        <v>172</v>
      </c>
      <c r="B186" s="174" t="n"/>
      <c r="C186" s="41" t="inlineStr">
        <is>
          <t>14.5.09.07-0034</t>
        </is>
      </c>
      <c r="D186" s="175" t="inlineStr">
        <is>
          <t>Растворитель Р-7</t>
        </is>
      </c>
      <c r="E186" s="174" t="inlineStr">
        <is>
          <t>т</t>
        </is>
      </c>
      <c r="F186" s="174" t="n">
        <v>0.0008</v>
      </c>
      <c r="G186" s="180" t="n">
        <v>11300</v>
      </c>
      <c r="H186" s="180">
        <f>ROUND(F186*G186,2)</f>
        <v/>
      </c>
    </row>
    <row r="187" ht="15.75" customFormat="1" customHeight="1" s="152">
      <c r="A187" s="174" t="n">
        <v>173</v>
      </c>
      <c r="B187" s="174" t="n"/>
      <c r="C187" s="41" t="inlineStr">
        <is>
          <t>01.7.20.03-0012</t>
        </is>
      </c>
      <c r="D187" s="175" t="inlineStr">
        <is>
          <t>Мешковина джутовая</t>
        </is>
      </c>
      <c r="E187" s="174" t="inlineStr">
        <is>
          <t>м2</t>
        </is>
      </c>
      <c r="F187" s="174" t="n">
        <v>0.9</v>
      </c>
      <c r="G187" s="180" t="n">
        <v>8.33</v>
      </c>
      <c r="H187" s="180">
        <f>ROUND(F187*G187,2)</f>
        <v/>
      </c>
    </row>
    <row r="188" ht="15.75" customFormat="1" customHeight="1" s="152">
      <c r="A188" s="174" t="n">
        <v>174</v>
      </c>
      <c r="B188" s="174" t="n"/>
      <c r="C188" s="41" t="inlineStr">
        <is>
          <t>20.2.01.05-0005</t>
        </is>
      </c>
      <c r="D188" s="175" t="inlineStr">
        <is>
          <t>Гильзы кабельные медные ГМ 16</t>
        </is>
      </c>
      <c r="E188" s="174" t="inlineStr">
        <is>
          <t>100 шт</t>
        </is>
      </c>
      <c r="F188" s="174" t="n">
        <v>0.04</v>
      </c>
      <c r="G188" s="180" t="n">
        <v>143</v>
      </c>
      <c r="H188" s="180">
        <f>ROUND(F188*G188,2)</f>
        <v/>
      </c>
    </row>
    <row r="189" ht="15.75" customFormat="1" customHeight="1" s="152">
      <c r="A189" s="174" t="n">
        <v>175</v>
      </c>
      <c r="B189" s="174" t="n"/>
      <c r="C189" s="41" t="inlineStr">
        <is>
          <t>14.1.02.01-0002</t>
        </is>
      </c>
      <c r="D189" s="175" t="inlineStr">
        <is>
          <t>Клей БМК-5к</t>
        </is>
      </c>
      <c r="E189" s="174" t="inlineStr">
        <is>
          <t>кг</t>
        </is>
      </c>
      <c r="F189" s="174" t="n">
        <v>0.22</v>
      </c>
      <c r="G189" s="180" t="n">
        <v>25.8</v>
      </c>
      <c r="H189" s="180">
        <f>ROUND(F189*G189,2)</f>
        <v/>
      </c>
    </row>
    <row r="190" ht="31.5" customFormat="1" customHeight="1" s="152">
      <c r="A190" s="174" t="n">
        <v>176</v>
      </c>
      <c r="B190" s="174" t="n"/>
      <c r="C190" s="41" t="inlineStr">
        <is>
          <t>10.3.02.03-0012</t>
        </is>
      </c>
      <c r="D190" s="175" t="inlineStr">
        <is>
          <t>Припои оловянно-свинцовые бессурьмянистые, марка ПОС40</t>
        </is>
      </c>
      <c r="E190" s="174" t="inlineStr">
        <is>
          <t>т</t>
        </is>
      </c>
      <c r="F190" s="174" t="n">
        <v>8.4e-05</v>
      </c>
      <c r="G190" s="180" t="n">
        <v>65750</v>
      </c>
      <c r="H190" s="180">
        <f>ROUND(F190*G190,2)</f>
        <v/>
      </c>
    </row>
    <row r="191" ht="15.75" customFormat="1" customHeight="1" s="152">
      <c r="A191" s="174" t="n">
        <v>177</v>
      </c>
      <c r="B191" s="174" t="n"/>
      <c r="C191" s="41" t="inlineStr">
        <is>
          <t>01.7.11.07-0045</t>
        </is>
      </c>
      <c r="D191" s="175" t="inlineStr">
        <is>
          <t>Электроды сварочные Э42А, диаметр 5 мм</t>
        </is>
      </c>
      <c r="E191" s="174" t="inlineStr">
        <is>
          <t>т</t>
        </is>
      </c>
      <c r="F191" s="174" t="n">
        <v>0.00049</v>
      </c>
      <c r="G191" s="180" t="n">
        <v>10362</v>
      </c>
      <c r="H191" s="180">
        <f>ROUND(F191*G191,2)</f>
        <v/>
      </c>
    </row>
    <row r="192" ht="15.75" customFormat="1" customHeight="1" s="152">
      <c r="A192" s="174" t="n">
        <v>178</v>
      </c>
      <c r="B192" s="174" t="n"/>
      <c r="C192" s="41" t="inlineStr">
        <is>
          <t>01.7.15.01-0036</t>
        </is>
      </c>
      <c r="D192" s="175" t="inlineStr">
        <is>
          <t>Анкер забивной М8</t>
        </is>
      </c>
      <c r="E192" s="174" t="inlineStr">
        <is>
          <t>шт</t>
        </is>
      </c>
      <c r="F192" s="174" t="n">
        <v>8</v>
      </c>
      <c r="G192" s="180" t="n">
        <v>0.63</v>
      </c>
      <c r="H192" s="180">
        <f>ROUND(F192*G192,2)</f>
        <v/>
      </c>
    </row>
    <row r="193" ht="31.5" customFormat="1" customHeight="1" s="152">
      <c r="A193" s="174" t="n">
        <v>179</v>
      </c>
      <c r="B193" s="174" t="n"/>
      <c r="C193" s="41" t="inlineStr">
        <is>
          <t>01.7.15.04-0054</t>
        </is>
      </c>
      <c r="D193" s="175" t="inlineStr">
        <is>
          <t>Винты самонарезающие, оцинкованные, размер 4х12 мм</t>
        </is>
      </c>
      <c r="E193" s="174" t="inlineStr">
        <is>
          <t>т</t>
        </is>
      </c>
      <c r="F193" s="174" t="n">
        <v>0.00014</v>
      </c>
      <c r="G193" s="180" t="n">
        <v>33180</v>
      </c>
      <c r="H193" s="180">
        <f>ROUND(F193*G193,2)</f>
        <v/>
      </c>
    </row>
    <row r="194" ht="15.75" customFormat="1" customHeight="1" s="152">
      <c r="A194" s="174" t="n">
        <v>180</v>
      </c>
      <c r="B194" s="174" t="n"/>
      <c r="C194" s="41" t="inlineStr">
        <is>
          <t>01.3.02.09-0022</t>
        </is>
      </c>
      <c r="D194" s="175" t="inlineStr">
        <is>
          <t>Пропан-бутан смесь техническая</t>
        </is>
      </c>
      <c r="E194" s="174" t="inlineStr">
        <is>
          <t>кг</t>
        </is>
      </c>
      <c r="F194" s="174" t="n">
        <v>0.72</v>
      </c>
      <c r="G194" s="180" t="n">
        <v>6.09</v>
      </c>
      <c r="H194" s="180">
        <f>ROUND(F194*G194,2)</f>
        <v/>
      </c>
    </row>
    <row r="195" ht="15.75" customFormat="1" customHeight="1" s="152">
      <c r="A195" s="174" t="n">
        <v>181</v>
      </c>
      <c r="B195" s="174" t="n"/>
      <c r="C195" s="41" t="inlineStr">
        <is>
          <t>03.1.01.01-0002</t>
        </is>
      </c>
      <c r="D195" s="175" t="inlineStr">
        <is>
          <t>Гипс строительный Г-3</t>
        </is>
      </c>
      <c r="E195" s="174" t="inlineStr">
        <is>
          <t>т</t>
        </is>
      </c>
      <c r="F195" s="174" t="n">
        <v>0.005704</v>
      </c>
      <c r="G195" s="180" t="n">
        <v>729.98</v>
      </c>
      <c r="H195" s="180">
        <f>ROUND(F195*G195,2)</f>
        <v/>
      </c>
    </row>
    <row r="196" ht="15.75" customFormat="1" customHeight="1" s="152">
      <c r="A196" s="174" t="n">
        <v>182</v>
      </c>
      <c r="B196" s="174" t="n"/>
      <c r="C196" s="41" t="inlineStr">
        <is>
          <t>20.1.02.23-0082</t>
        </is>
      </c>
      <c r="D196" s="175" t="inlineStr">
        <is>
          <t>Перемычки гибкие, тип ПГС-50</t>
        </is>
      </c>
      <c r="E196" s="174" t="inlineStr">
        <is>
          <t>10 шт</t>
        </is>
      </c>
      <c r="F196" s="174" t="n">
        <v>0.1</v>
      </c>
      <c r="G196" s="180" t="n">
        <v>39</v>
      </c>
      <c r="H196" s="180">
        <f>ROUND(F196*G196,2)</f>
        <v/>
      </c>
    </row>
    <row r="197" ht="47.25" customFormat="1" customHeight="1" s="152">
      <c r="A197" s="174" t="n">
        <v>183</v>
      </c>
      <c r="B197" s="174" t="n"/>
      <c r="C197" s="41" t="inlineStr">
        <is>
          <t>14.4.02.04-0221</t>
        </is>
      </c>
      <c r="D197" s="175" t="inlineStr">
        <is>
          <t>Краска масляная готовая к применению для наружных и внутренних работ МА-15, белила цинковые</t>
        </is>
      </c>
      <c r="E197" s="174" t="inlineStr">
        <is>
          <t>т</t>
        </is>
      </c>
      <c r="F197" s="174" t="n">
        <v>0.00014</v>
      </c>
      <c r="G197" s="180" t="n">
        <v>26932.42</v>
      </c>
      <c r="H197" s="180">
        <f>ROUND(F197*G197,2)</f>
        <v/>
      </c>
    </row>
    <row r="198" ht="15.75" customFormat="1" customHeight="1" s="152">
      <c r="A198" s="174" t="n">
        <v>184</v>
      </c>
      <c r="B198" s="174" t="n"/>
      <c r="C198" s="41" t="inlineStr">
        <is>
          <t>01.7.03.01-0002</t>
        </is>
      </c>
      <c r="D198" s="175" t="inlineStr">
        <is>
          <t>Вода водопроводная</t>
        </is>
      </c>
      <c r="E198" s="174" t="inlineStr">
        <is>
          <t>м3</t>
        </is>
      </c>
      <c r="F198" s="174" t="n">
        <v>0.972</v>
      </c>
      <c r="G198" s="180" t="n">
        <v>3.15</v>
      </c>
      <c r="H198" s="180">
        <f>ROUND(F198*G198,2)</f>
        <v/>
      </c>
    </row>
    <row r="199" ht="31.5" customFormat="1" customHeight="1" s="152">
      <c r="A199" s="174" t="n">
        <v>185</v>
      </c>
      <c r="B199" s="174" t="n"/>
      <c r="C199" s="41" t="inlineStr">
        <is>
          <t>12.2.03.10-0008</t>
        </is>
      </c>
      <c r="D199" s="175" t="inlineStr">
        <is>
          <t>Стеклопластик рулонный теплоизоляционный, плотность 120 г/м2, ширина 1м</t>
        </is>
      </c>
      <c r="E199" s="174" t="inlineStr">
        <is>
          <t>м2</t>
        </is>
      </c>
      <c r="F199" s="174" t="n">
        <v>0.32</v>
      </c>
      <c r="G199" s="180" t="n">
        <v>9.359999999999999</v>
      </c>
      <c r="H199" s="180">
        <f>ROUND(F199*G199,2)</f>
        <v/>
      </c>
    </row>
    <row r="200" ht="15.75" customFormat="1" customHeight="1" s="152">
      <c r="A200" s="174" t="n">
        <v>186</v>
      </c>
      <c r="B200" s="174" t="n"/>
      <c r="C200" s="41" t="inlineStr">
        <is>
          <t>14.4.04.09-0017</t>
        </is>
      </c>
      <c r="D200" s="175" t="inlineStr">
        <is>
          <t>Эмаль ХВ-124, защитная, зеленая</t>
        </is>
      </c>
      <c r="E200" s="174" t="inlineStr">
        <is>
          <t>т</t>
        </is>
      </c>
      <c r="F200" s="174" t="n">
        <v>9.000000000000001e-05</v>
      </c>
      <c r="G200" s="180" t="n">
        <v>28300.4</v>
      </c>
      <c r="H200" s="180">
        <f>ROUND(F200*G200,2)</f>
        <v/>
      </c>
    </row>
    <row r="201" ht="15.75" customFormat="1" customHeight="1" s="152">
      <c r="A201" s="174" t="n">
        <v>187</v>
      </c>
      <c r="B201" s="174" t="n"/>
      <c r="C201" s="41" t="inlineStr">
        <is>
          <t>01.7.15.14-0168</t>
        </is>
      </c>
      <c r="D201" s="175" t="inlineStr">
        <is>
          <t>Шурупы с полукруглой головкой 5х70 мм</t>
        </is>
      </c>
      <c r="E201" s="174" t="inlineStr">
        <is>
          <t>т</t>
        </is>
      </c>
      <c r="F201" s="174" t="n">
        <v>0.0002</v>
      </c>
      <c r="G201" s="180" t="n">
        <v>12430</v>
      </c>
      <c r="H201" s="180">
        <f>ROUND(F201*G201,2)</f>
        <v/>
      </c>
    </row>
    <row r="202" ht="15.75" customFormat="1" customHeight="1" s="152">
      <c r="A202" s="174" t="n">
        <v>188</v>
      </c>
      <c r="B202" s="174" t="n"/>
      <c r="C202" s="41" t="inlineStr">
        <is>
          <t>20.5.04.10-0011</t>
        </is>
      </c>
      <c r="D202" s="175" t="inlineStr">
        <is>
          <t>Сжимы соединительные</t>
        </is>
      </c>
      <c r="E202" s="174" t="inlineStr">
        <is>
          <t>100 шт</t>
        </is>
      </c>
      <c r="F202" s="174" t="n">
        <v>0.0204</v>
      </c>
      <c r="G202" s="180" t="n">
        <v>100</v>
      </c>
      <c r="H202" s="180">
        <f>ROUND(F202*G202,2)</f>
        <v/>
      </c>
    </row>
    <row r="203" ht="15.75" customFormat="1" customHeight="1" s="152">
      <c r="A203" s="174" t="n">
        <v>189</v>
      </c>
      <c r="B203" s="174" t="n"/>
      <c r="C203" s="41" t="inlineStr">
        <is>
          <t>20.2.02.01-0013</t>
        </is>
      </c>
      <c r="D203" s="175" t="inlineStr">
        <is>
          <t>Втулки, диаметр 28 мм</t>
        </is>
      </c>
      <c r="E203" s="174" t="inlineStr">
        <is>
          <t>1000 шт</t>
        </is>
      </c>
      <c r="F203" s="174" t="n">
        <v>0.00976</v>
      </c>
      <c r="G203" s="180" t="n">
        <v>176.21</v>
      </c>
      <c r="H203" s="180">
        <f>ROUND(F203*G203,2)</f>
        <v/>
      </c>
    </row>
    <row r="204" ht="15.75" customFormat="1" customHeight="1" s="152">
      <c r="A204" s="174" t="n">
        <v>190</v>
      </c>
      <c r="B204" s="174" t="n"/>
      <c r="C204" s="41" t="inlineStr">
        <is>
          <t>14.4.03.17-0011</t>
        </is>
      </c>
      <c r="D204" s="175" t="inlineStr">
        <is>
          <t>Лак электроизоляционный 318</t>
        </is>
      </c>
      <c r="E204" s="174" t="inlineStr">
        <is>
          <t>кг</t>
        </is>
      </c>
      <c r="F204" s="174" t="n">
        <v>0.046</v>
      </c>
      <c r="G204" s="180" t="n">
        <v>35.63</v>
      </c>
      <c r="H204" s="180">
        <f>ROUND(F204*G204,2)</f>
        <v/>
      </c>
    </row>
    <row r="205" ht="47.25" customFormat="1" customHeight="1" s="152">
      <c r="A205" s="174" t="n">
        <v>191</v>
      </c>
      <c r="B205" s="174" t="n"/>
      <c r="C205" s="41" t="inlineStr">
        <is>
          <t>01.7.15.14-0043</t>
        </is>
      </c>
      <c r="D205" s="175" t="inlineStr">
        <is>
          <t>Шурупы самонарезающий прокалывающий, для крепления металлических профилей или листовых деталей 3,5/11 мм</t>
        </is>
      </c>
      <c r="E205" s="174" t="inlineStr">
        <is>
          <t>100 шт</t>
        </is>
      </c>
      <c r="F205" s="174" t="n">
        <v>0.8159999999999999</v>
      </c>
      <c r="G205" s="180" t="n">
        <v>2</v>
      </c>
      <c r="H205" s="180">
        <f>ROUND(F205*G205,2)</f>
        <v/>
      </c>
    </row>
    <row r="206" ht="15.75" customFormat="1" customHeight="1" s="152">
      <c r="A206" s="174" t="n">
        <v>192</v>
      </c>
      <c r="B206" s="174" t="n"/>
      <c r="C206" s="41" t="inlineStr">
        <is>
          <t>01.7.07.20-0002</t>
        </is>
      </c>
      <c r="D206" s="175" t="inlineStr">
        <is>
          <t>Тальк молотый, сорт I</t>
        </is>
      </c>
      <c r="E206" s="174" t="inlineStr">
        <is>
          <t>т</t>
        </is>
      </c>
      <c r="F206" s="174" t="n">
        <v>0.00084</v>
      </c>
      <c r="G206" s="180" t="n">
        <v>1820</v>
      </c>
      <c r="H206" s="180">
        <f>ROUND(F206*G206,2)</f>
        <v/>
      </c>
    </row>
    <row r="207" ht="31.5" customFormat="1" customHeight="1" s="152">
      <c r="A207" s="174" t="n">
        <v>193</v>
      </c>
      <c r="B207" s="174" t="n"/>
      <c r="C207" s="41" t="inlineStr">
        <is>
          <t>01.7.15.07-0022</t>
        </is>
      </c>
      <c r="D207" s="175" t="inlineStr">
        <is>
          <t>Дюбели распорные полиэтиленовые, размер 6х40 мм</t>
        </is>
      </c>
      <c r="E207" s="174" t="inlineStr">
        <is>
          <t>1000 шт</t>
        </is>
      </c>
      <c r="F207" s="174" t="n">
        <v>0.008</v>
      </c>
      <c r="G207" s="180" t="n">
        <v>180</v>
      </c>
      <c r="H207" s="180">
        <f>ROUND(F207*G207,2)</f>
        <v/>
      </c>
    </row>
    <row r="208" ht="15.75" customFormat="1" customHeight="1" s="152">
      <c r="A208" s="174" t="n">
        <v>194</v>
      </c>
      <c r="B208" s="174" t="n"/>
      <c r="C208" s="41" t="inlineStr">
        <is>
          <t>01.7.11.07-0032</t>
        </is>
      </c>
      <c r="D208" s="175" t="inlineStr">
        <is>
          <t>Электроды сварочные Э42, диаметр 4 мм</t>
        </is>
      </c>
      <c r="E208" s="174" t="inlineStr">
        <is>
          <t>т</t>
        </is>
      </c>
      <c r="F208" s="174" t="n">
        <v>0.0001323</v>
      </c>
      <c r="G208" s="180" t="n">
        <v>10315.01</v>
      </c>
      <c r="H208" s="180">
        <f>ROUND(F208*G208,2)</f>
        <v/>
      </c>
    </row>
    <row r="209" ht="15.75" customFormat="1" customHeight="1" s="152">
      <c r="A209" s="174" t="n">
        <v>195</v>
      </c>
      <c r="B209" s="174" t="n"/>
      <c r="C209" s="41" t="inlineStr">
        <is>
          <t>01.3.01.02-0002</t>
        </is>
      </c>
      <c r="D209" s="175" t="inlineStr">
        <is>
          <t>Вазелин технический</t>
        </is>
      </c>
      <c r="E209" s="174" t="inlineStr">
        <is>
          <t>кг</t>
        </is>
      </c>
      <c r="F209" s="174" t="n">
        <v>0.027</v>
      </c>
      <c r="G209" s="180" t="n">
        <v>44.97</v>
      </c>
      <c r="H209" s="180">
        <f>ROUND(F209*G209,2)</f>
        <v/>
      </c>
    </row>
    <row r="210" ht="15.75" customFormat="1" customHeight="1" s="152">
      <c r="A210" s="174" t="n">
        <v>196</v>
      </c>
      <c r="B210" s="174" t="n"/>
      <c r="C210" s="41" t="inlineStr">
        <is>
          <t>01.7.20.04-0005</t>
        </is>
      </c>
      <c r="D210" s="175" t="inlineStr">
        <is>
          <t>Нитки швейные</t>
        </is>
      </c>
      <c r="E210" s="174" t="inlineStr">
        <is>
          <t>кг</t>
        </is>
      </c>
      <c r="F210" s="174" t="n">
        <v>0.008</v>
      </c>
      <c r="G210" s="180" t="n">
        <v>133.05</v>
      </c>
      <c r="H210" s="180">
        <f>ROUND(F210*G210,2)</f>
        <v/>
      </c>
    </row>
    <row r="211" ht="31.5" customFormat="1" customHeight="1" s="152">
      <c r="A211" s="174" t="n">
        <v>197</v>
      </c>
      <c r="B211" s="174" t="n"/>
      <c r="C211" s="41" t="inlineStr">
        <is>
          <t>14.4.02.04-0151</t>
        </is>
      </c>
      <c r="D211" s="175" t="inlineStr">
        <is>
          <t>Краска масляная и алкидная белила густотертые литопонные МА-021</t>
        </is>
      </c>
      <c r="E211" s="174" t="inlineStr">
        <is>
          <t>т</t>
        </is>
      </c>
      <c r="F211" s="174" t="n">
        <v>4e-05</v>
      </c>
      <c r="G211" s="180" t="n">
        <v>22533</v>
      </c>
      <c r="H211" s="180">
        <f>ROUND(F211*G211,2)</f>
        <v/>
      </c>
    </row>
    <row r="212" ht="15.75" customFormat="1" customHeight="1" s="152">
      <c r="A212" s="174" t="n">
        <v>198</v>
      </c>
      <c r="B212" s="174" t="n"/>
      <c r="C212" s="41" t="inlineStr">
        <is>
          <t>14.1.01.01-0003</t>
        </is>
      </c>
      <c r="D212" s="175" t="inlineStr">
        <is>
          <t>Клей столярный сухой</t>
        </is>
      </c>
      <c r="E212" s="174" t="inlineStr">
        <is>
          <t>кг</t>
        </is>
      </c>
      <c r="F212" s="174" t="n">
        <v>0.05</v>
      </c>
      <c r="G212" s="180" t="n">
        <v>16.95</v>
      </c>
      <c r="H212" s="180">
        <f>ROUND(F212*G212,2)</f>
        <v/>
      </c>
    </row>
    <row r="213" ht="15.75" customFormat="1" customHeight="1" s="152">
      <c r="A213" s="174" t="n">
        <v>199</v>
      </c>
      <c r="B213" s="174" t="n"/>
      <c r="C213" s="41" t="inlineStr">
        <is>
          <t>01.7.15.04-0011</t>
        </is>
      </c>
      <c r="D213" s="175" t="inlineStr">
        <is>
          <t>Винты с полукруглой головкой, длина 50 мм</t>
        </is>
      </c>
      <c r="E213" s="174" t="inlineStr">
        <is>
          <t>т</t>
        </is>
      </c>
      <c r="F213" s="174" t="n">
        <v>6.12e-05</v>
      </c>
      <c r="G213" s="180" t="n">
        <v>12430</v>
      </c>
      <c r="H213" s="180">
        <f>ROUND(F213*G213,2)</f>
        <v/>
      </c>
    </row>
    <row r="214" ht="15.75" customFormat="1" customHeight="1" s="152">
      <c r="A214" s="174" t="n">
        <v>200</v>
      </c>
      <c r="B214" s="174" t="n"/>
      <c r="C214" s="41" t="inlineStr">
        <is>
          <t>03.1.02.03-0011</t>
        </is>
      </c>
      <c r="D214" s="175" t="inlineStr">
        <is>
          <t>Известь строительная негашеная комовая, сорт I</t>
        </is>
      </c>
      <c r="E214" s="174" t="inlineStr">
        <is>
          <t>т</t>
        </is>
      </c>
      <c r="F214" s="174" t="n">
        <v>0.0008</v>
      </c>
      <c r="G214" s="180" t="n">
        <v>734.5</v>
      </c>
      <c r="H214" s="180">
        <f>ROUND(F214*G214,2)</f>
        <v/>
      </c>
    </row>
    <row r="215" ht="15.75" customFormat="1" customHeight="1" s="152">
      <c r="A215" s="174" t="n">
        <v>201</v>
      </c>
      <c r="B215" s="174" t="n"/>
      <c r="C215" s="41" t="inlineStr">
        <is>
          <t>01.3.05.07-0001</t>
        </is>
      </c>
      <c r="D215" s="175" t="inlineStr">
        <is>
          <t>Бура</t>
        </is>
      </c>
      <c r="E215" s="174" t="inlineStr">
        <is>
          <t>т</t>
        </is>
      </c>
      <c r="F215" s="174" t="n">
        <v>2.4e-05</v>
      </c>
      <c r="G215" s="180" t="n">
        <v>24600</v>
      </c>
      <c r="H215" s="180">
        <f>ROUND(F215*G215,2)</f>
        <v/>
      </c>
    </row>
    <row r="216" ht="15.75" customFormat="1" customHeight="1" s="152">
      <c r="A216" s="174" t="n">
        <v>202</v>
      </c>
      <c r="B216" s="174" t="n"/>
      <c r="C216" s="41" t="inlineStr">
        <is>
          <t>14.5.09.01-0001</t>
        </is>
      </c>
      <c r="D216" s="175" t="inlineStr">
        <is>
          <t>Ацетон технический, сорт I</t>
        </is>
      </c>
      <c r="E216" s="174" t="inlineStr">
        <is>
          <t>т</t>
        </is>
      </c>
      <c r="F216" s="174" t="n">
        <v>4e-05</v>
      </c>
      <c r="G216" s="180" t="n">
        <v>7716.7</v>
      </c>
      <c r="H216" s="180">
        <f>ROUND(F216*G216,2)</f>
        <v/>
      </c>
    </row>
    <row r="217" ht="15.75" customFormat="1" customHeight="1" s="152">
      <c r="A217" s="174" t="n">
        <v>203</v>
      </c>
      <c r="B217" s="174" t="n"/>
      <c r="C217" s="41" t="inlineStr">
        <is>
          <t>01.7.15.06-0111</t>
        </is>
      </c>
      <c r="D217" s="175" t="inlineStr">
        <is>
          <t>Гвозди строительные</t>
        </is>
      </c>
      <c r="E217" s="174" t="inlineStr">
        <is>
          <t>т</t>
        </is>
      </c>
      <c r="F217" s="174" t="n">
        <v>2.42e-05</v>
      </c>
      <c r="G217" s="180" t="n">
        <v>11978</v>
      </c>
      <c r="H217" s="180">
        <f>ROUND(F217*G217,2)</f>
        <v/>
      </c>
    </row>
    <row r="218" ht="31.5" customFormat="1" customHeight="1" s="152">
      <c r="A218" s="174" t="n">
        <v>204</v>
      </c>
      <c r="B218" s="174" t="n"/>
      <c r="C218" s="41" t="inlineStr">
        <is>
          <t>01.7.15.06-0121</t>
        </is>
      </c>
      <c r="D218" s="175" t="inlineStr">
        <is>
          <t>Гвозди строительные с плоской головкой, размер 1,6х50 мм</t>
        </is>
      </c>
      <c r="E218" s="174" t="inlineStr">
        <is>
          <t>т</t>
        </is>
      </c>
      <c r="F218" s="174" t="n">
        <v>3.36e-05</v>
      </c>
      <c r="G218" s="180" t="n">
        <v>8475</v>
      </c>
      <c r="H218" s="180">
        <f>ROUND(F218*G218,2)</f>
        <v/>
      </c>
    </row>
    <row r="219" ht="15.75" customFormat="1" customHeight="1" s="152">
      <c r="A219" s="174" t="n">
        <v>205</v>
      </c>
      <c r="B219" s="174" t="n"/>
      <c r="C219" s="41" t="inlineStr">
        <is>
          <t>01.7.20.08-0051</t>
        </is>
      </c>
      <c r="D219" s="175" t="inlineStr">
        <is>
          <t>Ветошь</t>
        </is>
      </c>
      <c r="E219" s="174" t="inlineStr">
        <is>
          <t>кг</t>
        </is>
      </c>
      <c r="F219" s="174" t="n">
        <v>0.1223</v>
      </c>
      <c r="G219" s="180" t="n">
        <v>1.82</v>
      </c>
      <c r="H219" s="180">
        <f>ROUND(F219*G219,2)</f>
        <v/>
      </c>
    </row>
    <row r="220" ht="15.75" customFormat="1" customHeight="1" s="152">
      <c r="A220" s="174" t="n">
        <v>206</v>
      </c>
      <c r="B220" s="174" t="n"/>
      <c r="C220" s="41" t="inlineStr">
        <is>
          <t>14.5.09.07-0022</t>
        </is>
      </c>
      <c r="D220" s="175" t="inlineStr">
        <is>
          <t>Растворитель № 646</t>
        </is>
      </c>
      <c r="E220" s="174" t="inlineStr">
        <is>
          <t>т</t>
        </is>
      </c>
      <c r="F220" s="174" t="n">
        <v>2.08e-05</v>
      </c>
      <c r="G220" s="180" t="n">
        <v>10465</v>
      </c>
      <c r="H220" s="180">
        <f>ROUND(F220*G220,2)</f>
        <v/>
      </c>
    </row>
    <row r="221" ht="15.75" customFormat="1" customHeight="1" s="152">
      <c r="A221" s="174" t="n">
        <v>207</v>
      </c>
      <c r="B221" s="174" t="n"/>
      <c r="C221" s="41" t="inlineStr">
        <is>
          <t>01.7.03.01-0001</t>
        </is>
      </c>
      <c r="D221" s="175" t="inlineStr">
        <is>
          <t>Вода</t>
        </is>
      </c>
      <c r="E221" s="174" t="inlineStr">
        <is>
          <t>м3</t>
        </is>
      </c>
      <c r="F221" s="174" t="n">
        <v>0.0693141</v>
      </c>
      <c r="G221" s="180" t="n">
        <v>2.44</v>
      </c>
      <c r="H221" s="180">
        <f>ROUND(F221*G221,2)</f>
        <v/>
      </c>
    </row>
    <row r="222" ht="15.75" customFormat="1" customHeight="1" s="152">
      <c r="A222" s="174" t="n">
        <v>208</v>
      </c>
      <c r="B222" s="174" t="n"/>
      <c r="C222" s="41" t="inlineStr">
        <is>
          <t>01.7.03.04-0001</t>
        </is>
      </c>
      <c r="D222" s="175" t="inlineStr">
        <is>
          <t>Электроэнергия</t>
        </is>
      </c>
      <c r="E222" s="174" t="inlineStr">
        <is>
          <t>кВт-ч</t>
        </is>
      </c>
      <c r="F222" s="174" t="n">
        <v>0.38</v>
      </c>
      <c r="G222" s="180" t="n">
        <v>0.4</v>
      </c>
      <c r="H222" s="180">
        <f>ROUND(F222*G222,2)</f>
        <v/>
      </c>
    </row>
    <row r="223" ht="15.75" customFormat="1" customHeight="1" s="152">
      <c r="A223" s="174" t="n">
        <v>209</v>
      </c>
      <c r="B223" s="174" t="n"/>
      <c r="C223" s="41" t="inlineStr">
        <is>
          <t>01.7.02.09-0002</t>
        </is>
      </c>
      <c r="D223" s="175" t="inlineStr">
        <is>
          <t>Шпагат бумажный</t>
        </is>
      </c>
      <c r="E223" s="174" t="inlineStr">
        <is>
          <t>кг</t>
        </is>
      </c>
      <c r="F223" s="174" t="n">
        <v>0.01</v>
      </c>
      <c r="G223" s="180" t="n">
        <v>11.5</v>
      </c>
      <c r="H223" s="180">
        <f>ROUND(F223*G223,2)</f>
        <v/>
      </c>
    </row>
    <row r="224" ht="31.5" customFormat="1" customHeight="1" s="152">
      <c r="A224" s="174" t="n">
        <v>210</v>
      </c>
      <c r="B224" s="174" t="n"/>
      <c r="C224" s="41" t="inlineStr">
        <is>
          <t>24.3.01.01-0005</t>
        </is>
      </c>
      <c r="D224" s="175" t="inlineStr">
        <is>
          <t>Трубка полихлорвиниловая электромонтажная, толщина стенки 0,6 мм</t>
        </is>
      </c>
      <c r="E224" s="174" t="inlineStr">
        <is>
          <t>кг</t>
        </is>
      </c>
      <c r="F224" s="174" t="n">
        <v>0.0026</v>
      </c>
      <c r="G224" s="180" t="n">
        <v>35.7</v>
      </c>
      <c r="H224" s="180">
        <f>ROUND(F224*G224,2)</f>
        <v/>
      </c>
    </row>
    <row r="225" ht="15.75" customFormat="1" customHeight="1" s="152">
      <c r="A225" s="174" t="n">
        <v>211</v>
      </c>
      <c r="B225" s="174" t="n"/>
      <c r="C225" s="41" t="inlineStr">
        <is>
          <t>14.5.05.02-0001</t>
        </is>
      </c>
      <c r="D225" s="175" t="inlineStr">
        <is>
          <t>Олифа натуральная</t>
        </is>
      </c>
      <c r="E225" s="174" t="inlineStr">
        <is>
          <t>кг</t>
        </is>
      </c>
      <c r="F225" s="174" t="n">
        <v>0.002</v>
      </c>
      <c r="G225" s="180" t="n">
        <v>32.6</v>
      </c>
      <c r="H225" s="180">
        <f>ROUND(F225*G225,2)</f>
        <v/>
      </c>
    </row>
    <row r="226" ht="15.75" customFormat="1" customHeight="1" s="31">
      <c r="A226" s="173" t="inlineStr">
        <is>
          <t>Оборудование</t>
        </is>
      </c>
      <c r="B226" s="197" t="n"/>
      <c r="C226" s="197" t="n"/>
      <c r="D226" s="197" t="n"/>
      <c r="E226" s="198" t="n"/>
      <c r="F226" s="173" t="n"/>
      <c r="G226" s="36" t="n"/>
      <c r="H226" s="36">
        <f>SUM(H227:H314)</f>
        <v/>
      </c>
    </row>
    <row r="227" ht="47.25" customFormat="1" customHeight="1" s="152">
      <c r="A227" s="174" t="n">
        <v>212</v>
      </c>
      <c r="B227" s="174" t="n"/>
      <c r="C227" s="41" t="inlineStr">
        <is>
          <t>Прайс из СД ОП</t>
        </is>
      </c>
      <c r="D227" s="175" t="inlineStr">
        <is>
          <t>Программное обеспечение SCADA (комплект ABB): Лицензия на базовую конфигурацию NM SCADA версия 9.x:NM версия 9.X включено</t>
        </is>
      </c>
      <c r="E227" s="174" t="inlineStr">
        <is>
          <t>компл.</t>
        </is>
      </c>
      <c r="F227" s="174" t="n">
        <v>1</v>
      </c>
      <c r="G227" s="180" t="n">
        <v>4677261.57</v>
      </c>
      <c r="H227" s="180">
        <f>ROUND(F227*G227,2)</f>
        <v/>
      </c>
    </row>
    <row r="228" ht="47.25" customFormat="1" customHeight="1" s="152">
      <c r="A228" s="174" t="n">
        <v>213</v>
      </c>
      <c r="B228" s="174" t="n"/>
      <c r="C228" s="41" t="inlineStr">
        <is>
          <t>Прайс из СД ОП</t>
        </is>
      </c>
      <c r="D228" s="175" t="inlineStr">
        <is>
          <t>Лицензия на объем резервируемого дискового пространства: HP DP Advanced Backup to Disk 10TB E-LTU (B7038BAE)</t>
        </is>
      </c>
      <c r="E228" s="174" t="inlineStr">
        <is>
          <t>шт.</t>
        </is>
      </c>
      <c r="F228" s="174" t="n">
        <v>5</v>
      </c>
      <c r="G228" s="180" t="n">
        <v>156567.62</v>
      </c>
      <c r="H228" s="180">
        <f>ROUND(F228*G228,2)</f>
        <v/>
      </c>
    </row>
    <row r="229" ht="31.5" customFormat="1" customHeight="1" s="152">
      <c r="A229" s="174" t="n">
        <v>214</v>
      </c>
      <c r="B229" s="174" t="n"/>
      <c r="C229" s="41" t="inlineStr">
        <is>
          <t>Прайс из СД ОП</t>
        </is>
      </c>
      <c r="D229" s="175" t="inlineStr">
        <is>
          <t>Жесткий диск: HP 1.8TB 12G SAS 10K 2.5in SC 512e HDD</t>
        </is>
      </c>
      <c r="E229" s="174" t="inlineStr">
        <is>
          <t>шт.</t>
        </is>
      </c>
      <c r="F229" s="174" t="n">
        <v>52</v>
      </c>
      <c r="G229" s="180" t="n">
        <v>9220.030000000001</v>
      </c>
      <c r="H229" s="180">
        <f>ROUND(F229*G229,2)</f>
        <v/>
      </c>
    </row>
    <row r="230" ht="31.5" customFormat="1" customHeight="1" s="152">
      <c r="A230" s="174" t="n">
        <v>215</v>
      </c>
      <c r="B230" s="174" t="n"/>
      <c r="C230" s="41" t="inlineStr">
        <is>
          <t>Прайс из СД ОП</t>
        </is>
      </c>
      <c r="D230" s="175" t="inlineStr">
        <is>
          <t>ПРЕЦИЗИОННЫЙ КОНДИЦИОНЕР шкафного типа в комплекте с автоматикой</t>
        </is>
      </c>
      <c r="E230" s="174" t="inlineStr">
        <is>
          <t>компл.</t>
        </is>
      </c>
      <c r="F230" s="174" t="n">
        <v>2</v>
      </c>
      <c r="G230" s="180" t="n">
        <v>228016.25</v>
      </c>
      <c r="H230" s="180">
        <f>ROUND(F230*G230,2)</f>
        <v/>
      </c>
    </row>
    <row r="231" ht="31.5" customFormat="1" customHeight="1" s="152">
      <c r="A231" s="174" t="n">
        <v>216</v>
      </c>
      <c r="B231" s="174" t="n"/>
      <c r="C231" s="41" t="inlineStr">
        <is>
          <t>Прайс из СД ОП</t>
        </is>
      </c>
      <c r="D231" s="175" t="inlineStr">
        <is>
          <t>Коммутатор: HPE 5930 4-slot FB AC Bundle</t>
        </is>
      </c>
      <c r="E231" s="174" t="inlineStr">
        <is>
          <t>шт.</t>
        </is>
      </c>
      <c r="F231" s="174" t="n">
        <v>2</v>
      </c>
      <c r="G231" s="180" t="n">
        <v>227308.49</v>
      </c>
      <c r="H231" s="180">
        <f>ROUND(F231*G231,2)</f>
        <v/>
      </c>
    </row>
    <row r="232" ht="31.5" customFormat="1" customHeight="1" s="152">
      <c r="A232" s="174" t="n">
        <v>217</v>
      </c>
      <c r="B232" s="174" t="n"/>
      <c r="C232" s="41" t="inlineStr">
        <is>
          <t>Прайс из СД ОП</t>
        </is>
      </c>
      <c r="D232" s="175" t="inlineStr">
        <is>
          <t>Шасси системы хранения: HPE StoreOnce 3540 24TB System</t>
        </is>
      </c>
      <c r="E232" s="174" t="inlineStr">
        <is>
          <t>шт.</t>
        </is>
      </c>
      <c r="F232" s="174" t="n">
        <v>2</v>
      </c>
      <c r="G232" s="180" t="n">
        <v>210068.32</v>
      </c>
      <c r="H232" s="180">
        <f>ROUND(F232*G232,2)</f>
        <v/>
      </c>
    </row>
    <row r="233" ht="31.5" customFormat="1" customHeight="1" s="152">
      <c r="A233" s="174" t="n">
        <v>218</v>
      </c>
      <c r="B233" s="174" t="n"/>
      <c r="C233" s="41" t="inlineStr">
        <is>
          <t>Прайс из СД ОП</t>
        </is>
      </c>
      <c r="D233" s="175" t="inlineStr">
        <is>
          <t>Сервер: HP DL380 Gen9 24SFF CTO Server</t>
        </is>
      </c>
      <c r="E233" s="174" t="inlineStr">
        <is>
          <t>шт.</t>
        </is>
      </c>
      <c r="F233" s="174" t="n">
        <v>12</v>
      </c>
      <c r="G233" s="180" t="n">
        <v>30843.85</v>
      </c>
      <c r="H233" s="180">
        <f>ROUND(F233*G233,2)</f>
        <v/>
      </c>
    </row>
    <row r="234" ht="31.5" customFormat="1" customHeight="1" s="152">
      <c r="A234" s="174" t="n">
        <v>219</v>
      </c>
      <c r="B234" s="174" t="n"/>
      <c r="C234" s="41" t="inlineStr">
        <is>
          <t>Прайс из СД ОП</t>
        </is>
      </c>
      <c r="D234" s="175" t="inlineStr">
        <is>
          <t>ДГУ в контейнере АД-120С-Т400-2РМ5 серия ПРОФ</t>
        </is>
      </c>
      <c r="E234" s="174" t="inlineStr">
        <is>
          <t>компл.</t>
        </is>
      </c>
      <c r="F234" s="174" t="n">
        <v>1</v>
      </c>
      <c r="G234" s="180" t="n">
        <v>324447.11</v>
      </c>
      <c r="H234" s="180">
        <f>ROUND(F234*G234,2)</f>
        <v/>
      </c>
    </row>
    <row r="235" ht="31.5" customFormat="1" customHeight="1" s="152">
      <c r="A235" s="174" t="n">
        <v>220</v>
      </c>
      <c r="B235" s="174" t="n"/>
      <c r="C235" s="41" t="inlineStr">
        <is>
          <t>Прайс из СД ОП</t>
        </is>
      </c>
      <c r="D235" s="175" t="inlineStr">
        <is>
          <t>Двупортовый адаптер главной шины: HPE 82Q 8Gb Dual Port PCI-e FC HBA</t>
        </is>
      </c>
      <c r="E235" s="174" t="inlineStr">
        <is>
          <t>шт.</t>
        </is>
      </c>
      <c r="F235" s="174" t="n">
        <v>14</v>
      </c>
      <c r="G235" s="180" t="n">
        <v>22864.62</v>
      </c>
      <c r="H235" s="180">
        <f>ROUND(F235*G235,2)</f>
        <v/>
      </c>
    </row>
    <row r="236" ht="31.5" customFormat="1" customHeight="1" s="152">
      <c r="A236" s="174" t="n">
        <v>221</v>
      </c>
      <c r="B236" s="174" t="n"/>
      <c r="C236" s="41" t="inlineStr">
        <is>
          <t>Прайс из СД ОП</t>
        </is>
      </c>
      <c r="D236" s="175" t="inlineStr">
        <is>
          <t>Офисный пакет для терминального сервера: Office Professional Plus 2016</t>
        </is>
      </c>
      <c r="E236" s="174" t="inlineStr">
        <is>
          <t>шт.</t>
        </is>
      </c>
      <c r="F236" s="174" t="n">
        <v>50</v>
      </c>
      <c r="G236" s="180" t="n">
        <v>6278.76</v>
      </c>
      <c r="H236" s="180">
        <f>ROUND(F236*G236,2)</f>
        <v/>
      </c>
    </row>
    <row r="237" ht="63" customFormat="1" customHeight="1" s="152">
      <c r="A237" s="174" t="n">
        <v>222</v>
      </c>
      <c r="B237" s="174" t="n"/>
      <c r="C237" s="41" t="inlineStr">
        <is>
          <t>Прайс из СД ОП</t>
        </is>
      </c>
      <c r="D237" s="175" t="inlineStr">
        <is>
          <t>Коммутатор пограничный: Cisco Catalyst 3850 48 Port Data IP Services,mfg in Russia,SNTC-8X5XNBD Cisco Catalyst 3850 48 Port Data IP Base</t>
        </is>
      </c>
      <c r="E237" s="174" t="inlineStr">
        <is>
          <t>шт.</t>
        </is>
      </c>
      <c r="F237" s="174" t="n">
        <v>2</v>
      </c>
      <c r="G237" s="180" t="n">
        <v>154304.32</v>
      </c>
      <c r="H237" s="180">
        <f>ROUND(F237*G237,2)</f>
        <v/>
      </c>
    </row>
    <row r="238" ht="330.75" customFormat="1" customHeight="1" s="152">
      <c r="A238" s="174" t="n">
        <v>223</v>
      </c>
      <c r="B238" s="174" t="n"/>
      <c r="C238" s="41" t="inlineStr">
        <is>
          <t>Прайс из СД ОП</t>
        </is>
      </c>
      <c r="D238" s="175" t="inlineStr">
        <is>
          <t>Рабочая станция: HP Z240 SFF Workstation  Packaging: HP Single Unit (SFF) Packaging  Шасси: HP Z240 SFF 240W 92 percent efficient Chassis  Операционная система: Win 10 Pro 64 RUSS  Опция загрузки ОС: Operating System Load to SATA  Процессор: Intel Xeon E3-1280v5 3.7 GHz (up to 4.0 GHz) 8MB GT0 4C 80W SFF CPU  Оперативная память: 16GB DDR4-2133 nECC (2x8GB) Unbuffered RAM  Графическая карта: NVIDIA Quadro K1200 4GB 4xmDP 1st w/4 mDP-DP cables Graphics  Жесткий диск: 500GB 7200 RPM SATA 1st Hard Drive Жесткий диск: 500GB 7200 RPM SATA 1st Hard Drive  Опция конфигурации Raid: RAID 1 Mirrored Array Configuration  Клавиатура: HP USB Business Slim Keyboard RUSS  Мышь: HP USB Optical Mouse  Оптический привод: 9.5mm Slim SuperMulti DVDRW 1st ODD  Сетевой адаптер: Intel Ethernet I210-T1 PCIe NIC  No Microsoft Office Pre-Loaded SW  Подстставка: HP SFF Chassis Tower Stand  Warranty: HP 3/3/3 SFF Warranty EURO</t>
        </is>
      </c>
      <c r="E238" s="174" t="inlineStr">
        <is>
          <t>компл.</t>
        </is>
      </c>
      <c r="F238" s="174" t="n">
        <v>17</v>
      </c>
      <c r="G238" s="180" t="n">
        <v>17887.96</v>
      </c>
      <c r="H238" s="180">
        <f>ROUND(F238*G238,2)</f>
        <v/>
      </c>
    </row>
    <row r="239" ht="31.5" customFormat="1" customHeight="1" s="152">
      <c r="A239" s="174" t="n">
        <v>224</v>
      </c>
      <c r="B239" s="174" t="n"/>
      <c r="C239" s="41" t="inlineStr">
        <is>
          <t>Прайс из СД ОП</t>
        </is>
      </c>
      <c r="D239" s="175" t="inlineStr">
        <is>
          <t>Жесткий диск: HPE MSA 800GB 12G SAS MU 2.5in SSD</t>
        </is>
      </c>
      <c r="E239" s="174" t="inlineStr">
        <is>
          <t>шт.</t>
        </is>
      </c>
      <c r="F239" s="174" t="n">
        <v>8</v>
      </c>
      <c r="G239" s="180" t="n">
        <v>37946.42</v>
      </c>
      <c r="H239" s="180">
        <f>ROUND(F239*G239,2)</f>
        <v/>
      </c>
    </row>
    <row r="240" ht="31.5" customFormat="1" customHeight="1" s="152">
      <c r="A240" s="174" t="n">
        <v>225</v>
      </c>
      <c r="B240" s="174" t="n"/>
      <c r="C240" s="41" t="inlineStr">
        <is>
          <t>Прайс из СД ОП</t>
        </is>
      </c>
      <c r="D240" s="175" t="inlineStr">
        <is>
          <t>ИБП DELTA Ultron HPH 40 kVA (с одним комплектом АКБ  из 40 шт. на два ИБП)</t>
        </is>
      </c>
      <c r="E240" s="174" t="inlineStr">
        <is>
          <t>компл.</t>
        </is>
      </c>
      <c r="F240" s="174" t="n">
        <v>2</v>
      </c>
      <c r="G240" s="180" t="n">
        <v>148286.88</v>
      </c>
      <c r="H240" s="180">
        <f>ROUND(F240*G240,2)</f>
        <v/>
      </c>
    </row>
    <row r="241" ht="47.25" customFormat="1" customHeight="1" s="152">
      <c r="A241" s="174" t="n">
        <v>226</v>
      </c>
      <c r="B241" s="174" t="n"/>
      <c r="C241" s="41" t="inlineStr">
        <is>
          <t>Прайс из СД ОП</t>
        </is>
      </c>
      <c r="D241" s="175" t="inlineStr">
        <is>
          <t>Рабочая станция: 800G2SFF / Platinum / i5-6500 / 8GB / 500GB 7200 / W10p64 / SuperMulti DVDRW / 3yw / USB Slim kbd / USBmouse</t>
        </is>
      </c>
      <c r="E241" s="174" t="inlineStr">
        <is>
          <t>компл.</t>
        </is>
      </c>
      <c r="F241" s="174" t="n">
        <v>27</v>
      </c>
      <c r="G241" s="180" t="n">
        <v>10844.4</v>
      </c>
      <c r="H241" s="180">
        <f>ROUND(F241*G241,2)</f>
        <v/>
      </c>
    </row>
    <row r="242" ht="47.25" customFormat="1" customHeight="1" s="152">
      <c r="A242" s="174" t="n">
        <v>227</v>
      </c>
      <c r="B242" s="174" t="n"/>
      <c r="C242" s="41" t="inlineStr">
        <is>
          <t>Прайс из СД ОП</t>
        </is>
      </c>
      <c r="D242" s="175" t="inlineStr">
        <is>
          <t>Лицензия на резервное копирование серверов: HP DP On-line Backup for Windows E-LTU (B6965BAE)</t>
        </is>
      </c>
      <c r="E242" s="174" t="inlineStr">
        <is>
          <t>шт.</t>
        </is>
      </c>
      <c r="F242" s="174" t="n">
        <v>11</v>
      </c>
      <c r="G242" s="180" t="n">
        <v>25069.71</v>
      </c>
      <c r="H242" s="180">
        <f>ROUND(F242*G242,2)</f>
        <v/>
      </c>
    </row>
    <row r="243" ht="31.5" customFormat="1" customHeight="1" s="152">
      <c r="A243" s="174" t="n">
        <v>228</v>
      </c>
      <c r="B243" s="174" t="n"/>
      <c r="C243" s="41" t="inlineStr">
        <is>
          <t>Прайс из СД ОП</t>
        </is>
      </c>
      <c r="D243" s="175" t="inlineStr">
        <is>
          <t>Процессор: HPE DL380 Gen9 E5-2640v4 FIO Kit</t>
        </is>
      </c>
      <c r="E243" s="174" t="inlineStr">
        <is>
          <t>шт.</t>
        </is>
      </c>
      <c r="F243" s="174" t="n">
        <v>12</v>
      </c>
      <c r="G243" s="180" t="n">
        <v>20859.52</v>
      </c>
      <c r="H243" s="180">
        <f>ROUND(F243*G243,2)</f>
        <v/>
      </c>
    </row>
    <row r="244" ht="78.75" customFormat="1" customHeight="1" s="152">
      <c r="A244" s="174" t="n">
        <v>229</v>
      </c>
      <c r="B244" s="174" t="n"/>
      <c r="C244" s="41" t="inlineStr">
        <is>
          <t>Прайс из СД ОП</t>
        </is>
      </c>
      <c r="D244" s="175" t="inlineStr">
        <is>
          <t>Монитор: Dell Display 42.5" P4317Q (3840x2160) Black EUR, adjustment tilt, IPS, 1000:1, 8ms, 16:9, Display Port 1.2, HDMI 1,4 with MHL, VGA, mini DP, RS232, 4 x USB 3.0,Picture in Picture 4 x 1 and 2 x 1 with 4 devices, 8W intergrated speakers, 3Y</t>
        </is>
      </c>
      <c r="E244" s="174" t="inlineStr">
        <is>
          <t>шт.</t>
        </is>
      </c>
      <c r="F244" s="174" t="n">
        <v>22</v>
      </c>
      <c r="G244" s="180" t="n">
        <v>10886.06</v>
      </c>
      <c r="H244" s="180">
        <f>ROUND(F244*G244,2)</f>
        <v/>
      </c>
    </row>
    <row r="245" ht="31.5" customFormat="1" customHeight="1" s="152">
      <c r="A245" s="174" t="n">
        <v>230</v>
      </c>
      <c r="B245" s="174" t="n"/>
      <c r="C245" s="41" t="inlineStr">
        <is>
          <t>Прайс из СД ОП</t>
        </is>
      </c>
      <c r="D245" s="175" t="inlineStr">
        <is>
          <t>Жесткий диск: HPE MSA 600GB 12G SAS 15K 2.5in ENT HDD</t>
        </is>
      </c>
      <c r="E245" s="174" t="inlineStr">
        <is>
          <t>шт.</t>
        </is>
      </c>
      <c r="F245" s="174" t="n">
        <v>40</v>
      </c>
      <c r="G245" s="180" t="n">
        <v>5744.84</v>
      </c>
      <c r="H245" s="180">
        <f>ROUND(F245*G245,2)</f>
        <v/>
      </c>
    </row>
    <row r="246" ht="31.5" customFormat="1" customHeight="1" s="152">
      <c r="A246" s="174" t="n">
        <v>231</v>
      </c>
      <c r="B246" s="174" t="n"/>
      <c r="C246" s="41" t="inlineStr">
        <is>
          <t>Прайс из СД ОП</t>
        </is>
      </c>
      <c r="D246" s="175" t="inlineStr">
        <is>
          <t>Сенсорный дисплей: FocusTouch 55”</t>
        </is>
      </c>
      <c r="E246" s="174" t="inlineStr">
        <is>
          <t>шт.</t>
        </is>
      </c>
      <c r="F246" s="174" t="n">
        <v>4</v>
      </c>
      <c r="G246" s="180" t="n">
        <v>54073.07</v>
      </c>
      <c r="H246" s="180">
        <f>ROUND(F246*G246,2)</f>
        <v/>
      </c>
    </row>
    <row r="247" ht="31.5" customFormat="1" customHeight="1" s="152">
      <c r="A247" s="174" t="n">
        <v>232</v>
      </c>
      <c r="B247" s="174" t="n"/>
      <c r="C247" s="41" t="inlineStr">
        <is>
          <t>Прайс из СД ОП</t>
        </is>
      </c>
      <c r="D247" s="175" t="inlineStr">
        <is>
          <t>Модуль памяти: HPE 32GB 2Rx4 PC4-2400T-R Kit</t>
        </is>
      </c>
      <c r="E247" s="174" t="inlineStr">
        <is>
          <t>шт.</t>
        </is>
      </c>
      <c r="F247" s="174" t="n">
        <v>24</v>
      </c>
      <c r="G247" s="180" t="n">
        <v>8327.360000000001</v>
      </c>
      <c r="H247" s="180">
        <f>ROUND(F247*G247,2)</f>
        <v/>
      </c>
    </row>
    <row r="248" ht="31.5" customFormat="1" customHeight="1" s="152">
      <c r="A248" s="174" t="n">
        <v>233</v>
      </c>
      <c r="B248" s="174" t="n"/>
      <c r="C248" s="41" t="inlineStr">
        <is>
          <t>Прайс из СД ОП</t>
        </is>
      </c>
      <c r="D248" s="175" t="inlineStr">
        <is>
          <t>Модуль разъемов: HPE 5930 24p Conv Port and 2p QSFP+ Mod</t>
        </is>
      </c>
      <c r="E248" s="174" t="inlineStr">
        <is>
          <t>шт.</t>
        </is>
      </c>
      <c r="F248" s="174" t="n">
        <v>2</v>
      </c>
      <c r="G248" s="180" t="n">
        <v>90033.03</v>
      </c>
      <c r="H248" s="180">
        <f>ROUND(F248*G248,2)</f>
        <v/>
      </c>
    </row>
    <row r="249" ht="31.5" customFormat="1" customHeight="1" s="152">
      <c r="A249" s="174" t="n">
        <v>234</v>
      </c>
      <c r="B249" s="174" t="n"/>
      <c r="C249" s="41" t="inlineStr">
        <is>
          <t>Прайс из СД ОП</t>
        </is>
      </c>
      <c r="D249" s="175" t="inlineStr">
        <is>
          <t>Офисный пакет для АРМ: Office Standard 2016 Single Open License Type NL</t>
        </is>
      </c>
      <c r="E249" s="174" t="inlineStr">
        <is>
          <t>шт.</t>
        </is>
      </c>
      <c r="F249" s="174" t="n">
        <v>42</v>
      </c>
      <c r="G249" s="180" t="n">
        <v>4271.01</v>
      </c>
      <c r="H249" s="180">
        <f>ROUND(F249*G249,2)</f>
        <v/>
      </c>
    </row>
    <row r="250" ht="31.5" customFormat="1" customHeight="1" s="152">
      <c r="A250" s="174" t="n">
        <v>235</v>
      </c>
      <c r="B250" s="174" t="n"/>
      <c r="C250" s="41" t="inlineStr">
        <is>
          <t>Прайс из СД ОП</t>
        </is>
      </c>
      <c r="D250" s="175" t="inlineStr">
        <is>
          <t>Контроллер дискового массива: HPE MSA 2040 ES SAN DC SFF Storage</t>
        </is>
      </c>
      <c r="E250" s="174" t="inlineStr">
        <is>
          <t>шт.</t>
        </is>
      </c>
      <c r="F250" s="174" t="n">
        <v>2</v>
      </c>
      <c r="G250" s="180" t="n">
        <v>85731.42</v>
      </c>
      <c r="H250" s="180">
        <f>ROUND(F250*G250,2)</f>
        <v/>
      </c>
    </row>
    <row r="251" ht="63" customFormat="1" customHeight="1" s="152">
      <c r="A251" s="174" t="n">
        <v>236</v>
      </c>
      <c r="B251" s="174" t="n"/>
      <c r="C251" s="41" t="inlineStr">
        <is>
          <t>Прайс из СД ОП</t>
        </is>
      </c>
      <c r="D251" s="175" t="inlineStr">
        <is>
          <t>Операционная система: Microsoft Windows Server Standard Core Single License/Software Assurance Pack OPEN 2 License No Level Core License</t>
        </is>
      </c>
      <c r="E251" s="174" t="inlineStr">
        <is>
          <t>шт.</t>
        </is>
      </c>
      <c r="F251" s="174" t="n">
        <v>96</v>
      </c>
      <c r="G251" s="180" t="n">
        <v>1775.37</v>
      </c>
      <c r="H251" s="180">
        <f>ROUND(F251*G251,2)</f>
        <v/>
      </c>
    </row>
    <row r="252" ht="47.25" customFormat="1" customHeight="1" s="152">
      <c r="A252" s="174" t="n">
        <v>237</v>
      </c>
      <c r="B252" s="174" t="n"/>
      <c r="C252" s="41" t="inlineStr">
        <is>
          <t>Прайс из СД ОП</t>
        </is>
      </c>
      <c r="D252" s="175" t="inlineStr">
        <is>
          <t>Межсетевой экран: ASA 5525-X with FirePOWER Services, 8GE, AC, DES, SSD; SNTC-8X5XNBD ASA 5525-X with Fire</t>
        </is>
      </c>
      <c r="E252" s="174" t="inlineStr">
        <is>
          <t>шт.</t>
        </is>
      </c>
      <c r="F252" s="174" t="n">
        <v>2</v>
      </c>
      <c r="G252" s="180" t="n">
        <v>74599.84</v>
      </c>
      <c r="H252" s="180">
        <f>ROUND(F252*G252,2)</f>
        <v/>
      </c>
    </row>
    <row r="253" ht="31.5" customFormat="1" customHeight="1" s="152">
      <c r="A253" s="174" t="n">
        <v>238</v>
      </c>
      <c r="B253" s="174" t="n"/>
      <c r="C253" s="41" t="inlineStr">
        <is>
          <t>Прайс из СД ОП</t>
        </is>
      </c>
      <c r="D253" s="175" t="inlineStr">
        <is>
          <t>Карта расширения SAS: HP 12Gb DL380 Gen9 SAS Expander Card</t>
        </is>
      </c>
      <c r="E253" s="174" t="inlineStr">
        <is>
          <t>шт.</t>
        </is>
      </c>
      <c r="F253" s="174" t="n">
        <v>14</v>
      </c>
      <c r="G253" s="180" t="n">
        <v>9706.09</v>
      </c>
      <c r="H253" s="180">
        <f>ROUND(F253*G253,2)</f>
        <v/>
      </c>
    </row>
    <row r="254" ht="78.75" customFormat="1" customHeight="1" s="152">
      <c r="A254" s="174" t="n">
        <v>239</v>
      </c>
      <c r="B254" s="174" t="n"/>
      <c r="C254" s="41" t="inlineStr">
        <is>
          <t>Прайс из СД ОП</t>
        </is>
      </c>
      <c r="D254" s="175" t="inlineStr">
        <is>
          <t>Многофункциональное устройство (принтер, сканер, копир) формата А3 с автоподачей: HP LaserJet Enterprise 700 MFP M725dn (A3, 1024Mb, LCD, 40 стр / мин, лазерное МФУ, USB2.0, сетевой, двуст. Печать)</t>
        </is>
      </c>
      <c r="E254" s="174" t="inlineStr">
        <is>
          <t>шт.</t>
        </is>
      </c>
      <c r="F254" s="174" t="n">
        <v>3</v>
      </c>
      <c r="G254" s="180" t="n">
        <v>43543.46</v>
      </c>
      <c r="H254" s="180">
        <f>ROUND(F254*G254,2)</f>
        <v/>
      </c>
    </row>
    <row r="255" ht="31.5" customFormat="1" customHeight="1" s="152">
      <c r="A255" s="174" t="n">
        <v>240</v>
      </c>
      <c r="B255" s="174" t="n"/>
      <c r="C255" s="41" t="inlineStr">
        <is>
          <t>Прайс из СД ОП</t>
        </is>
      </c>
      <c r="D255" s="175" t="inlineStr">
        <is>
          <t>Плоттер с возможностью печати формата A0: HP Designjet T930 36'' Printer</t>
        </is>
      </c>
      <c r="E255" s="174" t="inlineStr">
        <is>
          <t>шт.</t>
        </is>
      </c>
      <c r="F255" s="174" t="n">
        <v>3</v>
      </c>
      <c r="G255" s="180" t="n">
        <v>43269.28</v>
      </c>
      <c r="H255" s="180">
        <f>ROUND(F255*G255,2)</f>
        <v/>
      </c>
    </row>
    <row r="256" ht="31.5" customFormat="1" customHeight="1" s="152">
      <c r="A256" s="174" t="n">
        <v>241</v>
      </c>
      <c r="B256" s="174" t="n"/>
      <c r="C256" s="41" t="inlineStr">
        <is>
          <t>Прайс из СД ОП</t>
        </is>
      </c>
      <c r="D256" s="175" t="inlineStr">
        <is>
          <t>Жесткий диск: HP 600GB 12G SAS 10K 2.5in SC ENT HDD</t>
        </is>
      </c>
      <c r="E256" s="174" t="inlineStr">
        <is>
          <t>шт.</t>
        </is>
      </c>
      <c r="F256" s="174" t="n">
        <v>24</v>
      </c>
      <c r="G256" s="180" t="n">
        <v>5060.9</v>
      </c>
      <c r="H256" s="180">
        <f>ROUND(F256*G256,2)</f>
        <v/>
      </c>
    </row>
    <row r="257" ht="31.5" customFormat="1" customHeight="1" s="152">
      <c r="A257" s="174" t="n">
        <v>242</v>
      </c>
      <c r="B257" s="174" t="n"/>
      <c r="C257" s="41" t="inlineStr">
        <is>
          <t>Прайс из СД ОП</t>
        </is>
      </c>
      <c r="D257" s="175" t="inlineStr">
        <is>
          <t>Коммутатор: HPE 5700 48G 4XG 2QSFP+ Switch</t>
        </is>
      </c>
      <c r="E257" s="174" t="inlineStr">
        <is>
          <t>шт.</t>
        </is>
      </c>
      <c r="F257" s="174" t="n">
        <v>2</v>
      </c>
      <c r="G257" s="180" t="n">
        <v>59915.78</v>
      </c>
      <c r="H257" s="180">
        <f>ROUND(F257*G257,2)</f>
        <v/>
      </c>
    </row>
    <row r="258" ht="63" customFormat="1" customHeight="1" s="152">
      <c r="A258" s="174" t="n">
        <v>243</v>
      </c>
      <c r="B258" s="174" t="n"/>
      <c r="C258" s="41" t="inlineStr">
        <is>
          <t>Прайс из СД ОП</t>
        </is>
      </c>
      <c r="D258" s="175" t="inlineStr">
        <is>
          <t>Пользовательские лицензии и опция поддержки: Microsoft Windows Remote Desktop Services CAL Single-Russian License/Software Assurance Pack OPEN No Level User CAL</t>
        </is>
      </c>
      <c r="E258" s="174" t="inlineStr">
        <is>
          <t>шт.</t>
        </is>
      </c>
      <c r="F258" s="174" t="n">
        <v>50</v>
      </c>
      <c r="G258" s="180" t="n">
        <v>2273.35</v>
      </c>
      <c r="H258" s="180">
        <f>ROUND(F258*G258,2)</f>
        <v/>
      </c>
    </row>
    <row r="259" ht="31.5" customFormat="1" customHeight="1" s="152">
      <c r="A259" s="174" t="n">
        <v>244</v>
      </c>
      <c r="B259" s="174" t="n"/>
      <c r="C259" s="41" t="inlineStr">
        <is>
          <t>Прайс из СД ОП</t>
        </is>
      </c>
      <c r="D259" s="175" t="inlineStr">
        <is>
          <t>Трансивер: HPE 16Gb FC/10GbE 100m SFP+ XCVR</t>
        </is>
      </c>
      <c r="E259" s="174" t="inlineStr">
        <is>
          <t>шт.</t>
        </is>
      </c>
      <c r="F259" s="174" t="n">
        <v>20</v>
      </c>
      <c r="G259" s="180" t="n">
        <v>5434.58</v>
      </c>
      <c r="H259" s="180">
        <f>ROUND(F259*G259,2)</f>
        <v/>
      </c>
    </row>
    <row r="260" ht="31.5" customFormat="1" customHeight="1" s="152">
      <c r="A260" s="174" t="n">
        <v>245</v>
      </c>
      <c r="B260" s="174" t="n"/>
      <c r="C260" s="41" t="inlineStr">
        <is>
          <t>Прайс из СД ОП</t>
        </is>
      </c>
      <c r="D260" s="175" t="inlineStr">
        <is>
          <t>Блок питания: HPE 800W FS Plat Ht Plg Pwr Supply Kit</t>
        </is>
      </c>
      <c r="E260" s="174" t="inlineStr">
        <is>
          <t>шт.</t>
        </is>
      </c>
      <c r="F260" s="174" t="n">
        <v>28</v>
      </c>
      <c r="G260" s="180" t="n">
        <v>3758.81</v>
      </c>
      <c r="H260" s="180">
        <f>ROUND(F260*G260,2)</f>
        <v/>
      </c>
    </row>
    <row r="261" ht="31.5" customFormat="1" customHeight="1" s="152">
      <c r="A261" s="174" t="n">
        <v>246</v>
      </c>
      <c r="B261" s="174" t="n"/>
      <c r="C261" s="41" t="inlineStr">
        <is>
          <t>Прайс из СД ОП</t>
        </is>
      </c>
      <c r="D261" s="175" t="inlineStr">
        <is>
          <t>Контроллер Raid: HP Smart Array P440ar/2G FIO Controller</t>
        </is>
      </c>
      <c r="E261" s="174" t="inlineStr">
        <is>
          <t>шт.</t>
        </is>
      </c>
      <c r="F261" s="174" t="n">
        <v>14</v>
      </c>
      <c r="G261" s="180" t="n">
        <v>7430.15</v>
      </c>
      <c r="H261" s="180">
        <f>ROUND(F261*G261,2)</f>
        <v/>
      </c>
    </row>
    <row r="262" ht="31.5" customFormat="1" customHeight="1" s="152">
      <c r="A262" s="174" t="n">
        <v>247</v>
      </c>
      <c r="B262" s="174" t="n"/>
      <c r="C262" s="41" t="inlineStr">
        <is>
          <t>Прайс из СД ОП</t>
        </is>
      </c>
      <c r="D262" s="175" t="inlineStr">
        <is>
          <t>Сетевая плата: HPE Ethernet 10Gb 2P 546FLR-SFP+ Adptr</t>
        </is>
      </c>
      <c r="E262" s="174" t="inlineStr">
        <is>
          <t>шт.</t>
        </is>
      </c>
      <c r="F262" s="174" t="n">
        <v>14</v>
      </c>
      <c r="G262" s="180" t="n">
        <v>7289.2</v>
      </c>
      <c r="H262" s="180">
        <f>ROUND(F262*G262,2)</f>
        <v/>
      </c>
    </row>
    <row r="263" ht="47.25" customFormat="1" customHeight="1" s="152">
      <c r="A263" s="174" t="n">
        <v>248</v>
      </c>
      <c r="B263" s="174" t="n"/>
      <c r="C263" s="41" t="inlineStr">
        <is>
          <t>Прайс из СД ОП</t>
        </is>
      </c>
      <c r="D263" s="175" t="inlineStr">
        <is>
          <t>Лицензия на увеличения объема дискового пространства: HPE StoreOnce 3540 24TB Capacity Upg LTU</t>
        </is>
      </c>
      <c r="E263" s="174" t="inlineStr">
        <is>
          <t>шт.</t>
        </is>
      </c>
      <c r="F263" s="174" t="n">
        <v>1</v>
      </c>
      <c r="G263" s="180" t="n">
        <v>99382.08</v>
      </c>
      <c r="H263" s="180">
        <f>ROUND(F263*G263,2)</f>
        <v/>
      </c>
    </row>
    <row r="264" ht="47.25" customFormat="1" customHeight="1" s="152">
      <c r="A264" s="174" t="n">
        <v>249</v>
      </c>
      <c r="B264" s="174" t="n"/>
      <c r="C264" s="41" t="inlineStr">
        <is>
          <t>Прайс из СД ОП</t>
        </is>
      </c>
      <c r="D264" s="175" t="inlineStr">
        <is>
          <t>Монитор к корпоративному АРМ: HP EliteDisplay E232 Monitor 23" 1920х1080 250 nits 1000:1 178/178 VGA HDMI DisplayPort 3USB</t>
        </is>
      </c>
      <c r="E264" s="174" t="inlineStr">
        <is>
          <t>шт.</t>
        </is>
      </c>
      <c r="F264" s="174" t="n">
        <v>37</v>
      </c>
      <c r="G264" s="180" t="n">
        <v>2507.17</v>
      </c>
      <c r="H264" s="180">
        <f>ROUND(F264*G264,2)</f>
        <v/>
      </c>
    </row>
    <row r="265" ht="31.5" customFormat="1" customHeight="1" s="152">
      <c r="A265" s="174" t="n">
        <v>250</v>
      </c>
      <c r="B265" s="174" t="n"/>
      <c r="C265" s="41" t="inlineStr">
        <is>
          <t>Прайс из СД ОП</t>
        </is>
      </c>
      <c r="D265" s="175" t="inlineStr">
        <is>
          <t>Модуль разъемов: HPE 5930 24p SFP+/2p QSFP+ w/Msec Mod</t>
        </is>
      </c>
      <c r="E265" s="174" t="inlineStr">
        <is>
          <t>шт.</t>
        </is>
      </c>
      <c r="F265" s="174" t="n">
        <v>2</v>
      </c>
      <c r="G265" s="180" t="n">
        <v>45423.55</v>
      </c>
      <c r="H265" s="180">
        <f>ROUND(F265*G265,2)</f>
        <v/>
      </c>
    </row>
    <row r="266" ht="31.5" customFormat="1" customHeight="1" s="152">
      <c r="A266" s="174" t="n">
        <v>251</v>
      </c>
      <c r="B266" s="174" t="n"/>
      <c r="C266" s="41" t="inlineStr">
        <is>
          <t>Прайс из СД ОП</t>
        </is>
      </c>
      <c r="D266" s="175" t="inlineStr">
        <is>
          <t>Лицензия: ASA 5500 10 Security Contexts License</t>
        </is>
      </c>
      <c r="E266" s="174" t="inlineStr">
        <is>
          <t>шт.</t>
        </is>
      </c>
      <c r="F266" s="174" t="n">
        <v>2</v>
      </c>
      <c r="G266" s="180" t="n">
        <v>39869.89</v>
      </c>
      <c r="H266" s="180">
        <f>ROUND(F266*G266,2)</f>
        <v/>
      </c>
    </row>
    <row r="267" ht="31.5" customFormat="1" customHeight="1" s="152">
      <c r="A267" s="174" t="n">
        <v>252</v>
      </c>
      <c r="B267" s="174" t="n"/>
      <c r="C267" s="41" t="inlineStr">
        <is>
          <t>Прайс из СД ОП</t>
        </is>
      </c>
      <c r="D267" s="175" t="inlineStr">
        <is>
          <t>Жесткий диск: HP 80GB 6G SATA RI-2 SFF SC SSD</t>
        </is>
      </c>
      <c r="E267" s="174" t="inlineStr">
        <is>
          <t>шт.</t>
        </is>
      </c>
      <c r="F267" s="174" t="n">
        <v>24</v>
      </c>
      <c r="G267" s="180" t="n">
        <v>3189.53</v>
      </c>
      <c r="H267" s="180">
        <f>ROUND(F267*G267,2)</f>
        <v/>
      </c>
    </row>
    <row r="268" ht="31.5" customFormat="1" customHeight="1" s="152">
      <c r="A268" s="174" t="n">
        <v>253</v>
      </c>
      <c r="B268" s="174" t="n"/>
      <c r="C268" s="41" t="inlineStr">
        <is>
          <t>Прайс из СД ОП</t>
        </is>
      </c>
      <c r="D268" s="175" t="inlineStr">
        <is>
          <t>Операционная система: Red Hat Enterprise Linux Server 2 Sockets 1 Guest</t>
        </is>
      </c>
      <c r="E268" s="174" t="inlineStr">
        <is>
          <t>шт.</t>
        </is>
      </c>
      <c r="F268" s="174" t="n">
        <v>6</v>
      </c>
      <c r="G268" s="180" t="n">
        <v>11519.79</v>
      </c>
      <c r="H268" s="180">
        <f>ROUND(F268*G268,2)</f>
        <v/>
      </c>
    </row>
    <row r="269" ht="31.5" customFormat="1" customHeight="1" s="152">
      <c r="A269" s="174" t="n">
        <v>254</v>
      </c>
      <c r="B269" s="174" t="n"/>
      <c r="C269" s="41" t="inlineStr">
        <is>
          <t>Прайс из СД ОП</t>
        </is>
      </c>
      <c r="D269" s="175" t="inlineStr">
        <is>
          <t>Сервер: HP DL380 Gen9 24SFF CTO Serve</t>
        </is>
      </c>
      <c r="E269" s="174" t="inlineStr">
        <is>
          <t>шт.</t>
        </is>
      </c>
      <c r="F269" s="174" t="n">
        <v>2</v>
      </c>
      <c r="G269" s="180" t="n">
        <v>30843.85</v>
      </c>
      <c r="H269" s="180">
        <f>ROUND(F269*G269,2)</f>
        <v/>
      </c>
    </row>
    <row r="270" ht="31.5" customFormat="1" customHeight="1" s="152">
      <c r="A270" s="174" t="n">
        <v>255</v>
      </c>
      <c r="B270" s="174" t="n"/>
      <c r="C270" s="41" t="inlineStr">
        <is>
          <t>Прайс из СД ОП</t>
        </is>
      </c>
      <c r="D270" s="175" t="inlineStr">
        <is>
          <t>Щиток силовой  380/220В, 50Гц, напольный, в металлическом корпусе, IP31</t>
        </is>
      </c>
      <c r="E270" s="174" t="inlineStr">
        <is>
          <t>компл.</t>
        </is>
      </c>
      <c r="F270" s="174" t="n">
        <v>1</v>
      </c>
      <c r="G270" s="180" t="n">
        <v>55979.44</v>
      </c>
      <c r="H270" s="180">
        <f>ROUND(F270*G270,2)</f>
        <v/>
      </c>
    </row>
    <row r="271" ht="63" customFormat="1" customHeight="1" s="152">
      <c r="A271" s="174" t="n">
        <v>256</v>
      </c>
      <c r="B271" s="174" t="n"/>
      <c r="C271" s="41" t="inlineStr">
        <is>
          <t>Прайс из СД ОП</t>
        </is>
      </c>
      <c r="D271" s="175" t="inlineStr">
        <is>
          <t>Пользовательские лицензии и опция поддержки: Microsoft Windows Server CAL Single-Russian License/Software Assurance Pack OPEN No Level User CAL</t>
        </is>
      </c>
      <c r="E271" s="174" t="inlineStr">
        <is>
          <t>шт.</t>
        </is>
      </c>
      <c r="F271" s="174" t="n">
        <v>90</v>
      </c>
      <c r="G271" s="180" t="n">
        <v>487.79</v>
      </c>
      <c r="H271" s="180">
        <f>ROUND(F271*G271,2)</f>
        <v/>
      </c>
    </row>
    <row r="272" ht="31.5" customFormat="1" customHeight="1" s="152">
      <c r="A272" s="174" t="n">
        <v>257</v>
      </c>
      <c r="B272" s="174" t="n"/>
      <c r="C272" s="41" t="inlineStr">
        <is>
          <t>Прайс из СД ОП</t>
        </is>
      </c>
      <c r="D272" s="175" t="inlineStr">
        <is>
          <t>Кабель интерфейсный: HPE X240 10G SFP+ SFP+ 5m DAC Cable</t>
        </is>
      </c>
      <c r="E272" s="174" t="inlineStr">
        <is>
          <t>шт.</t>
        </is>
      </c>
      <c r="F272" s="174" t="n">
        <v>15</v>
      </c>
      <c r="G272" s="180" t="n">
        <v>2797.08</v>
      </c>
      <c r="H272" s="180">
        <f>ROUND(F272*G272,2)</f>
        <v/>
      </c>
    </row>
    <row r="273" ht="31.5" customFormat="1" customHeight="1" s="152">
      <c r="A273" s="174" t="n">
        <v>258</v>
      </c>
      <c r="B273" s="174" t="n"/>
      <c r="C273" s="41" t="inlineStr">
        <is>
          <t>Прайс из СД ОП</t>
        </is>
      </c>
      <c r="D273" s="175" t="inlineStr">
        <is>
          <t>Лицензия IPS: Cisco ASA5525 FirePOWER IPS License</t>
        </is>
      </c>
      <c r="E273" s="174" t="inlineStr">
        <is>
          <t>шт.</t>
        </is>
      </c>
      <c r="F273" s="174" t="n">
        <v>2</v>
      </c>
      <c r="G273" s="180" t="n">
        <v>20922.85</v>
      </c>
      <c r="H273" s="180">
        <f>ROUND(F273*G273,2)</f>
        <v/>
      </c>
    </row>
    <row r="274" ht="31.5" customFormat="1" customHeight="1" s="152">
      <c r="A274" s="174" t="n">
        <v>259</v>
      </c>
      <c r="B274" s="174" t="n"/>
      <c r="C274" s="41" t="inlineStr">
        <is>
          <t>Прайс из СД ОП</t>
        </is>
      </c>
      <c r="D274" s="175" t="inlineStr">
        <is>
          <t>Кабель интерфейсный: HPE X240 10G SFP+ SFP+ 3m DAC Cable</t>
        </is>
      </c>
      <c r="E274" s="174" t="inlineStr">
        <is>
          <t>шт.</t>
        </is>
      </c>
      <c r="F274" s="174" t="n">
        <v>17</v>
      </c>
      <c r="G274" s="180" t="n">
        <v>2422.94</v>
      </c>
      <c r="H274" s="180">
        <f>ROUND(F274*G274,2)</f>
        <v/>
      </c>
    </row>
    <row r="275" ht="47.25" customFormat="1" customHeight="1" s="152">
      <c r="A275" s="174" t="n">
        <v>260</v>
      </c>
      <c r="B275" s="174" t="n"/>
      <c r="C275" s="41" t="inlineStr">
        <is>
          <t>Прайс из СД ОП</t>
        </is>
      </c>
      <c r="D275" s="175" t="inlineStr">
        <is>
          <t>TS IT Шкаф 600x2000x1200 42U, с обз. и стальной дверью, 19" монтажные рамы (5510141)</t>
        </is>
      </c>
      <c r="E275" s="174" t="inlineStr">
        <is>
          <t>шт.</t>
        </is>
      </c>
      <c r="F275" s="174" t="n">
        <v>2</v>
      </c>
      <c r="G275" s="180" t="n">
        <v>20307</v>
      </c>
      <c r="H275" s="180">
        <f>ROUND(F275*G275,2)</f>
        <v/>
      </c>
    </row>
    <row r="276" ht="31.5" customFormat="1" customHeight="1" s="152">
      <c r="A276" s="174" t="n">
        <v>261</v>
      </c>
      <c r="B276" s="174" t="n"/>
      <c r="C276" s="41" t="inlineStr">
        <is>
          <t>Прайс из СД ОП</t>
        </is>
      </c>
      <c r="D276" s="175" t="inlineStr">
        <is>
          <t>Адаптер FC: HPE StoreOnce 16Gb Fibre Channel Card</t>
        </is>
      </c>
      <c r="E276" s="174" t="inlineStr">
        <is>
          <t>шт.</t>
        </is>
      </c>
      <c r="F276" s="174" t="n">
        <v>2</v>
      </c>
      <c r="G276" s="180" t="n">
        <v>19693.64</v>
      </c>
      <c r="H276" s="180">
        <f>ROUND(F276*G276,2)</f>
        <v/>
      </c>
    </row>
    <row r="277" ht="78.75" customFormat="1" customHeight="1" s="152">
      <c r="A277" s="174" t="n">
        <v>262</v>
      </c>
      <c r="B277" s="174" t="n"/>
      <c r="C277" s="41" t="inlineStr">
        <is>
          <t>Прайс из СД ОП</t>
        </is>
      </c>
      <c r="D277" s="175" t="inlineStr">
        <is>
          <t>Сервер точного времени, компакт. исполнение (ГЛОНАСС/GPS, Ethernet 1xRJ45 NTP (10/100), опорный генератор TCXO, эл.пит. перем 100...240 В). Крепеж для 19" стойки в комплекте.</t>
        </is>
      </c>
      <c r="E277" s="174" t="inlineStr">
        <is>
          <t>компл.</t>
        </is>
      </c>
      <c r="F277" s="174" t="n">
        <v>1</v>
      </c>
      <c r="G277" s="180" t="n">
        <v>38429.88</v>
      </c>
      <c r="H277" s="180">
        <f>ROUND(F277*G277,2)</f>
        <v/>
      </c>
    </row>
    <row r="278" ht="47.25" customFormat="1" customHeight="1" s="152">
      <c r="A278" s="174" t="n">
        <v>263</v>
      </c>
      <c r="B278" s="174" t="n"/>
      <c r="C278" s="41" t="inlineStr">
        <is>
          <t>Прайс из СД ОП</t>
        </is>
      </c>
      <c r="D278" s="175" t="inlineStr">
        <is>
          <t>Антивирусное ПО на 3 года для физических станций: Kaspersky Endpoint Security для бизнеса - стандартный Russian Edition</t>
        </is>
      </c>
      <c r="E278" s="174" t="inlineStr">
        <is>
          <t>шт.</t>
        </is>
      </c>
      <c r="F278" s="174" t="n">
        <v>54</v>
      </c>
      <c r="G278" s="180" t="n">
        <v>680.7</v>
      </c>
      <c r="H278" s="180">
        <f>ROUND(F278*G278,2)</f>
        <v/>
      </c>
    </row>
    <row r="279" ht="31.5" customFormat="1" customHeight="1" s="152">
      <c r="A279" s="174" t="n">
        <v>264</v>
      </c>
      <c r="B279" s="174" t="n"/>
      <c r="C279" s="41" t="inlineStr">
        <is>
          <t>Прайс из СД ОП</t>
        </is>
      </c>
      <c r="D279" s="175" t="inlineStr">
        <is>
          <t>Блок PDU Basic 32A/3P CEE 24xC13 / 6xC19 (7955133)</t>
        </is>
      </c>
      <c r="E279" s="174" t="inlineStr">
        <is>
          <t>шт.</t>
        </is>
      </c>
      <c r="F279" s="174" t="n">
        <v>4</v>
      </c>
      <c r="G279" s="180" t="n">
        <v>8495.59</v>
      </c>
      <c r="H279" s="180">
        <f>ROUND(F279*G279,2)</f>
        <v/>
      </c>
    </row>
    <row r="280" ht="31.5" customFormat="1" customHeight="1" s="152">
      <c r="A280" s="174" t="n">
        <v>265</v>
      </c>
      <c r="B280" s="174" t="n"/>
      <c r="C280" s="41" t="inlineStr">
        <is>
          <t>Прайс из СД ОП</t>
        </is>
      </c>
      <c r="D280" s="175" t="inlineStr">
        <is>
          <t>Модуль SFP: Cisco SFP-10G-SR</t>
        </is>
      </c>
      <c r="E280" s="174" t="inlineStr">
        <is>
          <t>шт.</t>
        </is>
      </c>
      <c r="F280" s="174" t="n">
        <v>4</v>
      </c>
      <c r="G280" s="180" t="n">
        <v>8433.84</v>
      </c>
      <c r="H280" s="180">
        <f>ROUND(F280*G280,2)</f>
        <v/>
      </c>
    </row>
    <row r="281" ht="31.5" customFormat="1" customHeight="1" s="152">
      <c r="A281" s="174" t="n">
        <v>266</v>
      </c>
      <c r="B281" s="174" t="n"/>
      <c r="C281" s="41" t="inlineStr">
        <is>
          <t>Прайс из СД ОП</t>
        </is>
      </c>
      <c r="D281" s="175" t="inlineStr">
        <is>
          <t>Панель диагностической информации: HP DL380 Gen9 Sys Insght Dsply Kit</t>
        </is>
      </c>
      <c r="E281" s="174" t="inlineStr">
        <is>
          <t>шт.</t>
        </is>
      </c>
      <c r="F281" s="174" t="n">
        <v>14</v>
      </c>
      <c r="G281" s="180" t="n">
        <v>1977.51</v>
      </c>
      <c r="H281" s="180">
        <f>ROUND(F281*G281,2)</f>
        <v/>
      </c>
    </row>
    <row r="282" ht="31.5" customFormat="1" customHeight="1" s="152">
      <c r="A282" s="174" t="n">
        <v>267</v>
      </c>
      <c r="B282" s="174" t="n"/>
      <c r="C282" s="41" t="inlineStr">
        <is>
          <t>Прайс из СД ОП</t>
        </is>
      </c>
      <c r="D282" s="175" t="inlineStr">
        <is>
          <t>Жесткий диск: HP 500-GB SATA 6.0-Gb/s Hard Drive</t>
        </is>
      </c>
      <c r="E282" s="174" t="inlineStr">
        <is>
          <t>шт.</t>
        </is>
      </c>
      <c r="F282" s="174" t="n">
        <v>27</v>
      </c>
      <c r="G282" s="180" t="n">
        <v>1020.65</v>
      </c>
      <c r="H282" s="180">
        <f>ROUND(F282*G282,2)</f>
        <v/>
      </c>
    </row>
    <row r="283" ht="31.5" customFormat="1" customHeight="1" s="152">
      <c r="A283" s="174" t="n">
        <v>268</v>
      </c>
      <c r="B283" s="174" t="n"/>
      <c r="C283" s="41" t="inlineStr">
        <is>
          <t>Прайс из СД ОП</t>
        </is>
      </c>
      <c r="D283" s="175" t="inlineStr">
        <is>
          <t>Кабель интерфейсный: HPE Premier Flex LC/LC OM4 2f 2m Cable</t>
        </is>
      </c>
      <c r="E283" s="174" t="inlineStr">
        <is>
          <t>шт.</t>
        </is>
      </c>
      <c r="F283" s="174" t="n">
        <v>16</v>
      </c>
      <c r="G283" s="180" t="n">
        <v>1607.53</v>
      </c>
      <c r="H283" s="180">
        <f>ROUND(F283*G283,2)</f>
        <v/>
      </c>
    </row>
    <row r="284" ht="31.5" customFormat="1" customHeight="1" s="152">
      <c r="A284" s="174" t="n">
        <v>269</v>
      </c>
      <c r="B284" s="174" t="n"/>
      <c r="C284" s="41" t="inlineStr">
        <is>
          <t>Прайс из СД ОП</t>
        </is>
      </c>
      <c r="D284" s="175" t="inlineStr">
        <is>
          <t>Щиток силовой  380/220В, 50Гц, навесной, в металлическом корпусе, IP31</t>
        </is>
      </c>
      <c r="E284" s="174" t="inlineStr">
        <is>
          <t>компл.</t>
        </is>
      </c>
      <c r="F284" s="174" t="n">
        <v>1</v>
      </c>
      <c r="G284" s="180" t="n">
        <v>23855.16</v>
      </c>
      <c r="H284" s="180">
        <f>ROUND(F284*G284,2)</f>
        <v/>
      </c>
    </row>
    <row r="285" ht="31.5" customFormat="1" customHeight="1" s="152">
      <c r="A285" s="174" t="n">
        <v>270</v>
      </c>
      <c r="B285" s="174" t="n"/>
      <c r="C285" s="41" t="inlineStr">
        <is>
          <t>Прайс из СД ОП</t>
        </is>
      </c>
      <c r="D285" s="175" t="inlineStr">
        <is>
          <t>Лицензия на пакет резервного копирования: HP Data Prot Stater Pack Windows E-LTU (B6961BAE)</t>
        </is>
      </c>
      <c r="E285" s="174" t="inlineStr">
        <is>
          <t>шт.</t>
        </is>
      </c>
      <c r="F285" s="174" t="n">
        <v>1</v>
      </c>
      <c r="G285" s="180" t="n">
        <v>23372.87</v>
      </c>
      <c r="H285" s="180">
        <f>ROUND(F285*G285,2)</f>
        <v/>
      </c>
    </row>
    <row r="286" ht="31.5" customFormat="1" customHeight="1" s="152">
      <c r="A286" s="174" t="n">
        <v>271</v>
      </c>
      <c r="B286" s="174" t="n"/>
      <c r="C286" s="41" t="inlineStr">
        <is>
          <t>Прайс из СД ОП</t>
        </is>
      </c>
      <c r="D286" s="175" t="inlineStr">
        <is>
          <t>Процессор: HPE DL380 Gen9 E5-2637v4 FIO Kit</t>
        </is>
      </c>
      <c r="E286" s="174" t="inlineStr">
        <is>
          <t>шт.</t>
        </is>
      </c>
      <c r="F286" s="174" t="n">
        <v>2</v>
      </c>
      <c r="G286" s="180" t="n">
        <v>11609.89</v>
      </c>
      <c r="H286" s="180">
        <f>ROUND(F286*G286,2)</f>
        <v/>
      </c>
    </row>
    <row r="287" ht="31.5" customFormat="1" customHeight="1" s="152">
      <c r="A287" s="174" t="n">
        <v>272</v>
      </c>
      <c r="B287" s="174" t="n"/>
      <c r="C287" s="41" t="inlineStr">
        <is>
          <t>Прайс из СД ОП</t>
        </is>
      </c>
      <c r="D287" s="175" t="inlineStr">
        <is>
          <t>Монитор к технологическому АРМ: HP Z24n Narrow Bezel IPS, 61 см (24")</t>
        </is>
      </c>
      <c r="E287" s="174" t="inlineStr">
        <is>
          <t>шт.</t>
        </is>
      </c>
      <c r="F287" s="174" t="n">
        <v>4</v>
      </c>
      <c r="G287" s="180" t="n">
        <v>5359.11</v>
      </c>
      <c r="H287" s="180">
        <f>ROUND(F287*G287,2)</f>
        <v/>
      </c>
    </row>
    <row r="288" ht="31.5" customFormat="1" customHeight="1" s="152">
      <c r="A288" s="174" t="n">
        <v>273</v>
      </c>
      <c r="B288" s="174" t="n"/>
      <c r="C288" s="41" t="inlineStr">
        <is>
          <t>Прайс из СД ОП</t>
        </is>
      </c>
      <c r="D288" s="175" t="inlineStr">
        <is>
          <t>Адаптер интерфейса консоли: HP CAT5 KVM USB 1 Pack Interface Adapter</t>
        </is>
      </c>
      <c r="E288" s="174" t="inlineStr">
        <is>
          <t>шт.</t>
        </is>
      </c>
      <c r="F288" s="174" t="n">
        <v>16</v>
      </c>
      <c r="G288" s="180" t="n">
        <v>1294.05</v>
      </c>
      <c r="H288" s="180">
        <f>ROUND(F288*G288,2)</f>
        <v/>
      </c>
    </row>
    <row r="289" ht="31.5" customFormat="1" customHeight="1" s="152">
      <c r="A289" s="174" t="n">
        <v>274</v>
      </c>
      <c r="B289" s="174" t="n"/>
      <c r="C289" s="41" t="inlineStr">
        <is>
          <t>Прайс из СД ОП</t>
        </is>
      </c>
      <c r="D289" s="175" t="inlineStr">
        <is>
          <t>Комплект направляющих: HP 2U SFF Easy Install Rail Kit</t>
        </is>
      </c>
      <c r="E289" s="174" t="inlineStr">
        <is>
          <t>шт.</t>
        </is>
      </c>
      <c r="F289" s="174" t="n">
        <v>14</v>
      </c>
      <c r="G289" s="180" t="n">
        <v>1467.19</v>
      </c>
      <c r="H289" s="180">
        <f>ROUND(F289*G289,2)</f>
        <v/>
      </c>
    </row>
    <row r="290" ht="31.5" customFormat="1" customHeight="1" s="152">
      <c r="A290" s="174" t="n">
        <v>275</v>
      </c>
      <c r="B290" s="174" t="n"/>
      <c r="C290" s="41" t="inlineStr">
        <is>
          <t>Прайс из СД ОП</t>
        </is>
      </c>
      <c r="D290" s="175" t="inlineStr">
        <is>
          <t>Кондиционер Daikin FTYN50L/RYN50L/-40</t>
        </is>
      </c>
      <c r="E290" s="174" t="inlineStr">
        <is>
          <t>шт.</t>
        </is>
      </c>
      <c r="F290" s="174" t="n">
        <v>2</v>
      </c>
      <c r="G290" s="180" t="n">
        <v>10175.91</v>
      </c>
      <c r="H290" s="180">
        <f>ROUND(F290*G290,2)</f>
        <v/>
      </c>
    </row>
    <row r="291" ht="31.5" customFormat="1" customHeight="1" s="152">
      <c r="A291" s="174" t="n">
        <v>276</v>
      </c>
      <c r="B291" s="174" t="n"/>
      <c r="C291" s="41" t="inlineStr">
        <is>
          <t>Прайс из СД ОП</t>
        </is>
      </c>
      <c r="D291" s="175" t="inlineStr">
        <is>
          <t>Монитор к корпоративному АРМ: HP Z24n Narrow Bezel IPS, 61 см (24")</t>
        </is>
      </c>
      <c r="E291" s="174" t="inlineStr">
        <is>
          <t>шт.</t>
        </is>
      </c>
      <c r="F291" s="174" t="n">
        <v>3</v>
      </c>
      <c r="G291" s="180" t="n">
        <v>5320.13</v>
      </c>
      <c r="H291" s="180">
        <f>ROUND(F291*G291,2)</f>
        <v/>
      </c>
    </row>
    <row r="292" ht="31.5" customFormat="1" customHeight="1" s="152">
      <c r="A292" s="174" t="n">
        <v>277</v>
      </c>
      <c r="B292" s="174" t="n"/>
      <c r="C292" s="41" t="inlineStr">
        <is>
          <t>Прайс из СД ОП</t>
        </is>
      </c>
      <c r="D292" s="175" t="inlineStr">
        <is>
          <t>Блок питания: HPE A58x0AF 300W AC Power Supply</t>
        </is>
      </c>
      <c r="E292" s="174" t="inlineStr">
        <is>
          <t>шт.</t>
        </is>
      </c>
      <c r="F292" s="174" t="n">
        <v>4</v>
      </c>
      <c r="G292" s="180" t="n">
        <v>3868.15</v>
      </c>
      <c r="H292" s="180">
        <f>ROUND(F292*G292,2)</f>
        <v/>
      </c>
    </row>
    <row r="293" ht="31.5" customFormat="1" customHeight="1" s="152">
      <c r="A293" s="174" t="n">
        <v>278</v>
      </c>
      <c r="B293" s="174" t="n"/>
      <c r="C293" s="41" t="inlineStr">
        <is>
          <t>Прайс из СД ОП</t>
        </is>
      </c>
      <c r="D293" s="175" t="inlineStr">
        <is>
          <t>Клавиатура и монитор с KVM-консолью: HP LCD8500 1U RU Rackmount Console Kit</t>
        </is>
      </c>
      <c r="E293" s="174" t="inlineStr">
        <is>
          <t>шт.</t>
        </is>
      </c>
      <c r="F293" s="174" t="n">
        <v>1</v>
      </c>
      <c r="G293" s="180" t="n">
        <v>14742.51</v>
      </c>
      <c r="H293" s="180">
        <f>ROUND(F293*G293,2)</f>
        <v/>
      </c>
    </row>
    <row r="294" ht="31.5" customFormat="1" customHeight="1" s="152">
      <c r="A294" s="174" t="n">
        <v>279</v>
      </c>
      <c r="B294" s="174" t="n"/>
      <c r="C294" s="41" t="inlineStr">
        <is>
          <t>Прайс из СД ОП</t>
        </is>
      </c>
      <c r="D294" s="175" t="inlineStr">
        <is>
          <t>Трансивер: HPE MSA 2040 8Gb SW FC SFP 4 Pk</t>
        </is>
      </c>
      <c r="E294" s="174" t="inlineStr">
        <is>
          <t>шт.</t>
        </is>
      </c>
      <c r="F294" s="174" t="n">
        <v>4</v>
      </c>
      <c r="G294" s="180" t="n">
        <v>3634.31</v>
      </c>
      <c r="H294" s="180">
        <f>ROUND(F294*G294,2)</f>
        <v/>
      </c>
    </row>
    <row r="295" ht="31.5" customFormat="1" customHeight="1" s="152">
      <c r="A295" s="174" t="n">
        <v>280</v>
      </c>
      <c r="B295" s="174" t="n"/>
      <c r="C295" s="41" t="inlineStr">
        <is>
          <t>Прайс из СД ОП</t>
        </is>
      </c>
      <c r="D295" s="175" t="inlineStr">
        <is>
          <t>Кабель-органайзер для сервера 2U: HP 2U CMA for Easy Install Rail Kit</t>
        </is>
      </c>
      <c r="E295" s="174" t="inlineStr">
        <is>
          <t>шт.</t>
        </is>
      </c>
      <c r="F295" s="174" t="n">
        <v>14</v>
      </c>
      <c r="G295" s="180" t="n">
        <v>1020.65</v>
      </c>
      <c r="H295" s="180">
        <f>ROUND(F295*G295,2)</f>
        <v/>
      </c>
    </row>
    <row r="296" ht="47.25" customFormat="1" customHeight="1" s="152">
      <c r="A296" s="174" t="n">
        <v>281</v>
      </c>
      <c r="B296" s="174" t="n"/>
      <c r="C296" s="41" t="inlineStr">
        <is>
          <t>Прайс из СД ОП</t>
        </is>
      </c>
      <c r="D296" s="175" t="inlineStr">
        <is>
          <t>Антивирусное ПО на 3 года для виртуальных серверов: Kaspersky Security для виртуальных сред, Server Russian Edition</t>
        </is>
      </c>
      <c r="E296" s="174" t="inlineStr">
        <is>
          <t>шт.</t>
        </is>
      </c>
      <c r="F296" s="174" t="n">
        <v>14</v>
      </c>
      <c r="G296" s="180" t="n">
        <v>831.8200000000001</v>
      </c>
      <c r="H296" s="180">
        <f>ROUND(F296*G296,2)</f>
        <v/>
      </c>
    </row>
    <row r="297" ht="31.5" customFormat="1" customHeight="1" s="152">
      <c r="A297" s="174" t="n">
        <v>282</v>
      </c>
      <c r="B297" s="174" t="n"/>
      <c r="C297" s="41" t="inlineStr">
        <is>
          <t>Прайс из СД ОП</t>
        </is>
      </c>
      <c r="D297" s="175" t="inlineStr">
        <is>
          <t>Лицензия ПО: HPE StoreOnce 2000/3000 Catalyst LTU</t>
        </is>
      </c>
      <c r="E297" s="174" t="inlineStr">
        <is>
          <t>шт.</t>
        </is>
      </c>
      <c r="F297" s="174" t="n">
        <v>2</v>
      </c>
      <c r="G297" s="180" t="n">
        <v>5792.18</v>
      </c>
      <c r="H297" s="180">
        <f>ROUND(F297*G297,2)</f>
        <v/>
      </c>
    </row>
    <row r="298" ht="110.25" customFormat="1" customHeight="1" s="152">
      <c r="A298" s="174" t="n">
        <v>283</v>
      </c>
      <c r="B298" s="174" t="n"/>
      <c r="C298" s="41" t="inlineStr">
        <is>
          <t>Прайс из СД ОП</t>
        </is>
      </c>
      <c r="D298" s="175" t="inlineStr">
        <is>
          <t>Монитор к технологическому и корпоративному АРМ (диспетчера): Dell Display 42.5" P4317Q (3840x2160) Black EUR, adjustment tilt, IPS, 1000:1, 8ms, 16:9, Display Port 1.2, HDMI 1,4 with MHL, VGA, mini DP, RS232, 4 x USB 3.0,Picture in Picture 4 x 1 and 2 x 1 with 4 devices, 8W intergrated speakers, 3Y</t>
        </is>
      </c>
      <c r="E298" s="174" t="inlineStr">
        <is>
          <t>шт.</t>
        </is>
      </c>
      <c r="F298" s="174" t="n">
        <v>1</v>
      </c>
      <c r="G298" s="180" t="n">
        <v>10002.71</v>
      </c>
      <c r="H298" s="180">
        <f>ROUND(F298*G298,2)</f>
        <v/>
      </c>
    </row>
    <row r="299" ht="31.5" customFormat="1" customHeight="1" s="152">
      <c r="A299" s="174" t="n">
        <v>284</v>
      </c>
      <c r="B299" s="174" t="n"/>
      <c r="C299" s="41" t="inlineStr">
        <is>
          <t>Прайс из СД ОП</t>
        </is>
      </c>
      <c r="D299" s="175" t="inlineStr">
        <is>
          <t>Блок питания резервный: 350W AC Config 1 Power Supply</t>
        </is>
      </c>
      <c r="E299" s="174" t="inlineStr">
        <is>
          <t>шт.</t>
        </is>
      </c>
      <c r="F299" s="174" t="n">
        <v>2</v>
      </c>
      <c r="G299" s="180" t="n">
        <v>4407.59</v>
      </c>
      <c r="H299" s="180">
        <f>ROUND(F299*G299,2)</f>
        <v/>
      </c>
    </row>
    <row r="300" ht="31.5" customFormat="1" customHeight="1" s="152">
      <c r="A300" s="174" t="n">
        <v>285</v>
      </c>
      <c r="B300" s="174" t="n"/>
      <c r="C300" s="41" t="inlineStr">
        <is>
          <t>Прайс из СД ОП</t>
        </is>
      </c>
      <c r="D300" s="175" t="inlineStr">
        <is>
          <t>Блок питания: 350W AC Config 1 Power Supply</t>
        </is>
      </c>
      <c r="E300" s="174" t="inlineStr">
        <is>
          <t>шт.</t>
        </is>
      </c>
      <c r="F300" s="174" t="n">
        <v>2</v>
      </c>
      <c r="G300" s="180" t="n">
        <v>4407.59</v>
      </c>
      <c r="H300" s="180">
        <f>ROUND(F300*G300,2)</f>
        <v/>
      </c>
    </row>
    <row r="301" ht="31.5" customFormat="1" customHeight="1" s="152">
      <c r="A301" s="174" t="n">
        <v>286</v>
      </c>
      <c r="B301" s="174" t="n"/>
      <c r="C301" s="41" t="inlineStr">
        <is>
          <t>Прайс из СД ОП</t>
        </is>
      </c>
      <c r="D301" s="175" t="inlineStr">
        <is>
          <t>Антенна: Антенна ГЛОНАСС/GPS со встроенной грозозащитой. (-40…+85 С)</t>
        </is>
      </c>
      <c r="E301" s="174" t="inlineStr">
        <is>
          <t>шт.</t>
        </is>
      </c>
      <c r="F301" s="174" t="n">
        <v>1</v>
      </c>
      <c r="G301" s="180" t="n">
        <v>5693.32</v>
      </c>
      <c r="H301" s="180">
        <f>ROUND(F301*G301,2)</f>
        <v/>
      </c>
    </row>
    <row r="302" ht="31.5" customFormat="1" customHeight="1" s="152">
      <c r="A302" s="174" t="n">
        <v>287</v>
      </c>
      <c r="B302" s="174" t="n"/>
      <c r="C302" s="41" t="inlineStr">
        <is>
          <t>Прайс из СД ОП</t>
        </is>
      </c>
      <c r="D302" s="175" t="inlineStr">
        <is>
          <t>Шасси: HP DL380 Gen9 2SFF Bay Kit</t>
        </is>
      </c>
      <c r="E302" s="174" t="inlineStr">
        <is>
          <t>шт.</t>
        </is>
      </c>
      <c r="F302" s="174" t="n">
        <v>2</v>
      </c>
      <c r="G302" s="180" t="n">
        <v>2487.83</v>
      </c>
      <c r="H302" s="180">
        <f>ROUND(F302*G302,2)</f>
        <v/>
      </c>
    </row>
    <row r="303" ht="31.5" customFormat="1" customHeight="1" s="152">
      <c r="A303" s="174" t="n">
        <v>288</v>
      </c>
      <c r="B303" s="174" t="n"/>
      <c r="C303" s="41" t="inlineStr">
        <is>
          <t>Прайс из СД ОП</t>
        </is>
      </c>
      <c r="D303" s="175" t="inlineStr">
        <is>
          <t>Опция установки: HPE Installation Service</t>
        </is>
      </c>
      <c r="E303" s="174" t="inlineStr">
        <is>
          <t>шт.</t>
        </is>
      </c>
      <c r="F303" s="174" t="n">
        <v>1</v>
      </c>
      <c r="G303" s="180" t="n">
        <v>4465.35</v>
      </c>
      <c r="H303" s="180">
        <f>ROUND(F303*G303,2)</f>
        <v/>
      </c>
    </row>
    <row r="304" ht="31.5" customFormat="1" customHeight="1" s="152">
      <c r="A304" s="174" t="n">
        <v>289</v>
      </c>
      <c r="B304" s="174" t="n"/>
      <c r="C304" s="41" t="inlineStr">
        <is>
          <t>Прайс из СД ОП</t>
        </is>
      </c>
      <c r="D304" s="175" t="inlineStr">
        <is>
          <t>DVD привод: HP Mobile USB DVDRW Drive</t>
        </is>
      </c>
      <c r="E304" s="174" t="inlineStr">
        <is>
          <t>шт.</t>
        </is>
      </c>
      <c r="F304" s="174" t="n">
        <v>2</v>
      </c>
      <c r="G304" s="180" t="n">
        <v>2168.88</v>
      </c>
      <c r="H304" s="180">
        <f>ROUND(F304*G304,2)</f>
        <v/>
      </c>
    </row>
    <row r="305" ht="31.5" customFormat="1" customHeight="1" s="152">
      <c r="A305" s="174" t="n">
        <v>290</v>
      </c>
      <c r="B305" s="174" t="n"/>
      <c r="C305" s="41" t="inlineStr">
        <is>
          <t>Прайс из СД ОП</t>
        </is>
      </c>
      <c r="D305" s="175" t="inlineStr">
        <is>
          <t>Колонки HP Speaker bar (compatible with all HP monitors except Pavilion,v185ws) black</t>
        </is>
      </c>
      <c r="E305" s="174" t="inlineStr">
        <is>
          <t>шт.</t>
        </is>
      </c>
      <c r="F305" s="174" t="n">
        <v>7</v>
      </c>
      <c r="G305" s="180" t="n">
        <v>599.63</v>
      </c>
      <c r="H305" s="180">
        <f>ROUND(F305*G305,2)</f>
        <v/>
      </c>
    </row>
    <row r="306" ht="31.5" customFormat="1" customHeight="1" s="152">
      <c r="A306" s="174" t="n">
        <v>291</v>
      </c>
      <c r="B306" s="174" t="n"/>
      <c r="C306" s="41" t="inlineStr">
        <is>
          <t>Прайс из СД ОП</t>
        </is>
      </c>
      <c r="D306" s="175" t="inlineStr">
        <is>
          <t>Согласователь работы кондиционеров CPK-DM</t>
        </is>
      </c>
      <c r="E306" s="174" t="inlineStr">
        <is>
          <t>шт.</t>
        </is>
      </c>
      <c r="F306" s="174" t="n">
        <v>1</v>
      </c>
      <c r="G306" s="180" t="n">
        <v>3810.55</v>
      </c>
      <c r="H306" s="180">
        <f>ROUND(F306*G306,2)</f>
        <v/>
      </c>
    </row>
    <row r="307" ht="31.5" customFormat="1" customHeight="1" s="152">
      <c r="A307" s="174" t="n">
        <v>292</v>
      </c>
      <c r="B307" s="174" t="n"/>
      <c r="C307" s="41" t="inlineStr">
        <is>
          <t>Прайс из СД ОП</t>
        </is>
      </c>
      <c r="D307" s="175" t="inlineStr">
        <is>
          <t>Кабель интерфейсный: HPE X240 10G SFP+ SFP+ 0.65m DAC Cable</t>
        </is>
      </c>
      <c r="E307" s="174" t="inlineStr">
        <is>
          <t>шт.</t>
        </is>
      </c>
      <c r="F307" s="174" t="n">
        <v>2</v>
      </c>
      <c r="G307" s="180" t="n">
        <v>1674.7</v>
      </c>
      <c r="H307" s="180">
        <f>ROUND(F307*G307,2)</f>
        <v/>
      </c>
    </row>
    <row r="308" ht="47.25" customFormat="1" customHeight="1" s="152">
      <c r="A308" s="174" t="n">
        <v>293</v>
      </c>
      <c r="B308" s="174" t="n"/>
      <c r="C308" s="41" t="inlineStr">
        <is>
          <t>Прайс из СД ОП</t>
        </is>
      </c>
      <c r="D308" s="175" t="inlineStr">
        <is>
          <t>Патч-корд FTP, категория 6, F/UTP экранированный, LSZH, 5 м, серый: Cabeus PC-FTP-RJ45-Cat.6-0.5m-LSZH</t>
        </is>
      </c>
      <c r="E308" s="174" t="inlineStr">
        <is>
          <t>шт.</t>
        </is>
      </c>
      <c r="F308" s="174" t="n">
        <v>48</v>
      </c>
      <c r="G308" s="180" t="n">
        <v>57.98</v>
      </c>
      <c r="H308" s="180">
        <f>ROUND(F308*G308,2)</f>
        <v/>
      </c>
    </row>
    <row r="309" ht="31.5" customFormat="1" customHeight="1" s="152">
      <c r="A309" s="174" t="n">
        <v>294</v>
      </c>
      <c r="B309" s="174" t="n"/>
      <c r="C309" s="41" t="inlineStr">
        <is>
          <t>Прайс из СД ОП</t>
        </is>
      </c>
      <c r="D309" s="175" t="inlineStr">
        <is>
          <t>Операционная система: Windows 10 Профессиональная</t>
        </is>
      </c>
      <c r="E309" s="174" t="inlineStr">
        <is>
          <t>шт.</t>
        </is>
      </c>
      <c r="F309" s="174" t="n">
        <v>2</v>
      </c>
      <c r="G309" s="180" t="n">
        <v>1341.93</v>
      </c>
      <c r="H309" s="180">
        <f>ROUND(F309*G309,2)</f>
        <v/>
      </c>
    </row>
    <row r="310" ht="31.5" customFormat="1" customHeight="1" s="152">
      <c r="A310" s="174" t="n">
        <v>295</v>
      </c>
      <c r="B310" s="174" t="n"/>
      <c r="C310" s="41" t="inlineStr">
        <is>
          <t>Прайс из СД ОП</t>
        </is>
      </c>
      <c r="D310" s="175" t="inlineStr">
        <is>
          <t>Привод DVD: HP Mobile USB DVDRW Drive</t>
        </is>
      </c>
      <c r="E310" s="174" t="inlineStr">
        <is>
          <t>шт.</t>
        </is>
      </c>
      <c r="F310" s="174" t="n">
        <v>1</v>
      </c>
      <c r="G310" s="180" t="n">
        <v>2168.88</v>
      </c>
      <c r="H310" s="180">
        <f>ROUND(F310*G310,2)</f>
        <v/>
      </c>
    </row>
    <row r="311" ht="31.5" customFormat="1" customHeight="1" s="152">
      <c r="A311" s="174" t="n">
        <v>296</v>
      </c>
      <c r="B311" s="174" t="n"/>
      <c r="C311" s="41" t="inlineStr">
        <is>
          <t>Прайс из СД ОП</t>
        </is>
      </c>
      <c r="D311" s="175" t="inlineStr">
        <is>
          <t>Функциональный адаптер AF-D</t>
        </is>
      </c>
      <c r="E311" s="174" t="inlineStr">
        <is>
          <t>шт.</t>
        </is>
      </c>
      <c r="F311" s="174" t="n">
        <v>2</v>
      </c>
      <c r="G311" s="180" t="n">
        <v>1082.55</v>
      </c>
      <c r="H311" s="180">
        <f>ROUND(F311*G311,2)</f>
        <v/>
      </c>
    </row>
    <row r="312" ht="47.25" customFormat="1" customHeight="1" s="152">
      <c r="A312" s="174" t="n">
        <v>297</v>
      </c>
      <c r="B312" s="174" t="n"/>
      <c r="C312" s="41" t="inlineStr">
        <is>
          <t>Прайс из СД ОП</t>
        </is>
      </c>
      <c r="D312" s="175" t="inlineStr">
        <is>
          <t>Патч-корд FTP, категория 6, F/UTP экранированный, LSZH, 20 м, серый: Cabeus PC-FTP-RJ45-Cat.6-20m-LSZH</t>
        </is>
      </c>
      <c r="E312" s="174" t="inlineStr">
        <is>
          <t>шт.</t>
        </is>
      </c>
      <c r="F312" s="174" t="n">
        <v>2</v>
      </c>
      <c r="G312" s="180" t="n">
        <v>217.52</v>
      </c>
      <c r="H312" s="180">
        <f>ROUND(F312*G312,2)</f>
        <v/>
      </c>
    </row>
    <row r="313" ht="47.25" customFormat="1" customHeight="1" s="152">
      <c r="A313" s="174" t="n">
        <v>298</v>
      </c>
      <c r="B313" s="174" t="n"/>
      <c r="C313" s="41" t="inlineStr">
        <is>
          <t>Прайс из СД ОП</t>
        </is>
      </c>
      <c r="D313" s="175" t="inlineStr">
        <is>
          <t>Патч-корд FTP, категория 6, F/UTP экранированный, LSZH, 0.5 м, серый: Cabeus PC-FTP-RJ45-Cat.6-0.5m-LSZH</t>
        </is>
      </c>
      <c r="E313" s="174" t="inlineStr">
        <is>
          <t>шт.</t>
        </is>
      </c>
      <c r="F313" s="174" t="n">
        <v>10</v>
      </c>
      <c r="G313" s="180" t="n">
        <v>15.38</v>
      </c>
      <c r="H313" s="180">
        <f>ROUND(F313*G313,2)</f>
        <v/>
      </c>
    </row>
    <row r="314" ht="31.5" customFormat="1" customHeight="1" s="152">
      <c r="A314" s="174" t="n">
        <v>299</v>
      </c>
      <c r="B314" s="174" t="n"/>
      <c r="C314" s="41" t="inlineStr">
        <is>
          <t>Прайс из СД ОП</t>
        </is>
      </c>
      <c r="D314" s="175" t="inlineStr">
        <is>
          <t>Лицензия ПО: HPE StoreOnce 16Gb Fibrechannel Card LTU</t>
        </is>
      </c>
      <c r="E314" s="174" t="inlineStr">
        <is>
          <t>шт.</t>
        </is>
      </c>
      <c r="F314" s="174" t="n">
        <v>1</v>
      </c>
      <c r="G314" s="180" t="n">
        <v>12.76</v>
      </c>
      <c r="H314" s="180">
        <f>ROUND(F314*G314,2)</f>
        <v/>
      </c>
    </row>
    <row r="315" ht="15.75" customFormat="1" customHeight="1" s="152"/>
    <row r="316" ht="15.75" customFormat="1" customHeight="1" s="152"/>
    <row r="317" ht="15.75" customFormat="1" customHeight="1" s="152"/>
    <row r="318" ht="15.75" customFormat="1" customHeight="1" s="152"/>
    <row r="319" ht="15.75" customFormat="1" customHeight="1" s="152">
      <c r="B319" s="152" t="inlineStr">
        <is>
          <t>Составил ______________________        М.С. Колотиевская</t>
        </is>
      </c>
      <c r="C319" s="152" t="n"/>
    </row>
    <row r="320" ht="15.75" customFormat="1" customHeight="1" s="152">
      <c r="B320" s="159" t="inlineStr">
        <is>
          <t xml:space="preserve">                         (подпись, инициалы, фамилия)</t>
        </is>
      </c>
      <c r="C320" s="152" t="n"/>
    </row>
    <row r="321" ht="15.75" customFormat="1" customHeight="1" s="152">
      <c r="B321" s="152" t="n"/>
      <c r="C321" s="152" t="n"/>
    </row>
    <row r="322" ht="15.75" customFormat="1" customHeight="1" s="152">
      <c r="B322" s="152" t="inlineStr">
        <is>
          <t>Проверил ______________________          А.В. Костянецкая</t>
        </is>
      </c>
      <c r="C322" s="152" t="n"/>
    </row>
    <row r="323" ht="15.75" customFormat="1" customHeight="1" s="152">
      <c r="B323" s="159" t="inlineStr">
        <is>
          <t xml:space="preserve">                        (подпись, инициалы, фамилия)</t>
        </is>
      </c>
      <c r="C323" s="152" t="n"/>
    </row>
    <row r="324" ht="15.75" customFormat="1" customHeight="1" s="152"/>
  </sheetData>
  <mergeCells count="16">
    <mergeCell ref="A30:E30"/>
    <mergeCell ref="A3:H3"/>
    <mergeCell ref="A59:E59"/>
    <mergeCell ref="A8:A9"/>
    <mergeCell ref="E8:E9"/>
    <mergeCell ref="A226:E226"/>
    <mergeCell ref="C8:C9"/>
    <mergeCell ref="F8:F9"/>
    <mergeCell ref="A2:H2"/>
    <mergeCell ref="A11:E11"/>
    <mergeCell ref="D8:D9"/>
    <mergeCell ref="B8:B9"/>
    <mergeCell ref="C4:H4"/>
    <mergeCell ref="A32:E32"/>
    <mergeCell ref="G8:H8"/>
    <mergeCell ref="A6:H6"/>
  </mergeCells>
  <conditionalFormatting sqref="F10:F314">
    <cfRule type="expression" priority="1" dxfId="0" stopIfTrue="1">
      <formula>ROUND(F10*10000,0)/10000=F10</formula>
    </cfRule>
  </conditionalFormatting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view="pageBreakPreview" topLeftCell="A34" zoomScaleNormal="100" zoomScaleSheetLayoutView="100" workbookViewId="0">
      <selection activeCell="B45" sqref="B45"/>
    </sheetView>
  </sheetViews>
  <sheetFormatPr baseColWidth="8" defaultColWidth="9.140625" defaultRowHeight="15"/>
  <cols>
    <col width="4.140625" customWidth="1" style="122" min="1" max="1"/>
    <col width="36.28515625" customWidth="1" style="122" min="2" max="2"/>
    <col width="18.85546875" customWidth="1" style="122" min="3" max="3"/>
    <col width="18.28515625" customWidth="1" style="122" min="4" max="4"/>
    <col width="20.85546875" customWidth="1" style="122" min="5" max="5"/>
    <col width="9.140625" customWidth="1" style="122" min="6" max="10"/>
    <col width="13.5703125" customWidth="1" style="122" min="11" max="11"/>
    <col width="9.140625" customWidth="1" style="122" min="12" max="12"/>
  </cols>
  <sheetData>
    <row r="1" ht="15.75" customHeight="1" s="122">
      <c r="A1" s="95" t="n"/>
      <c r="B1" s="152" t="n"/>
      <c r="C1" s="152" t="n"/>
      <c r="D1" s="152" t="n"/>
      <c r="E1" s="152" t="n"/>
    </row>
    <row r="2" ht="15.75" customHeight="1" s="122">
      <c r="B2" s="152" t="n"/>
      <c r="C2" s="152" t="n"/>
      <c r="D2" s="152" t="n"/>
      <c r="E2" s="186" t="inlineStr">
        <is>
          <t>Приложение № 4</t>
        </is>
      </c>
    </row>
    <row r="3" ht="15.75" customHeight="1" s="122">
      <c r="B3" s="152" t="n"/>
      <c r="C3" s="152" t="n"/>
      <c r="D3" s="152" t="n"/>
      <c r="E3" s="152" t="n"/>
    </row>
    <row r="4" ht="15.75" customHeight="1" s="122">
      <c r="B4" s="152" t="n"/>
      <c r="C4" s="152" t="n"/>
      <c r="D4" s="152" t="n"/>
      <c r="E4" s="152" t="n"/>
    </row>
    <row r="5" ht="15.75" customHeight="1" s="122">
      <c r="B5" s="169" t="inlineStr">
        <is>
          <t>Ресурсная модель</t>
        </is>
      </c>
    </row>
    <row r="6" ht="15.75" customHeight="1" s="122">
      <c r="B6" s="167" t="n"/>
      <c r="C6" s="152" t="n"/>
      <c r="D6" s="152" t="n"/>
      <c r="E6" s="152" t="n"/>
    </row>
    <row r="7" ht="15.75" customHeight="1" s="122">
      <c r="B7" s="178">
        <f>'Прил.5 Расчет СМР и ОБ'!$A$6&amp;'Прил.5 Расчет СМР и ОБ'!$D$6</f>
        <v/>
      </c>
    </row>
    <row r="8" ht="15.75" customHeight="1" s="122">
      <c r="B8" s="179">
        <f>'Прил.5 Расчет СМР и ОБ'!$A$7</f>
        <v/>
      </c>
    </row>
    <row r="9">
      <c r="B9" s="100" t="n"/>
      <c r="C9" s="101" t="n"/>
      <c r="D9" s="101" t="n"/>
      <c r="E9" s="101" t="n"/>
    </row>
    <row r="10" ht="78.75" customFormat="1" customHeight="1" s="152">
      <c r="B10" s="172" t="inlineStr">
        <is>
          <t>Наименование</t>
        </is>
      </c>
      <c r="C10" s="172" t="inlineStr">
        <is>
          <t>Сметная стоимость в ценах на 01.01.2023
 (руб.)</t>
        </is>
      </c>
      <c r="D10" s="172" t="inlineStr">
        <is>
          <t>Удельный вес, 
(в СМР)</t>
        </is>
      </c>
      <c r="E10" s="172" t="inlineStr">
        <is>
          <t>Удельный вес, % 
(от всего по РМ)</t>
        </is>
      </c>
    </row>
    <row r="11" ht="15" customFormat="1" customHeight="1" s="152">
      <c r="B11" s="190" t="inlineStr">
        <is>
          <t>Оплата труда рабочих</t>
        </is>
      </c>
      <c r="C11" s="165">
        <f>'Прил.5 Расчет СМР и ОБ'!J17</f>
        <v/>
      </c>
      <c r="D11" s="105">
        <f>C11/C24</f>
        <v/>
      </c>
      <c r="E11" s="105">
        <f>C11/C40</f>
        <v/>
      </c>
    </row>
    <row r="12" ht="15" customFormat="1" customHeight="1" s="152">
      <c r="B12" s="190" t="inlineStr">
        <is>
          <t>Эксплуатация машин основных</t>
        </is>
      </c>
      <c r="C12" s="165">
        <f>'Прил.5 Расчет СМР и ОБ'!J27</f>
        <v/>
      </c>
      <c r="D12" s="105">
        <f>C12/C24</f>
        <v/>
      </c>
      <c r="E12" s="105">
        <f>C12/C40</f>
        <v/>
      </c>
    </row>
    <row r="13" ht="15" customFormat="1" customHeight="1" s="152">
      <c r="B13" s="190" t="inlineStr">
        <is>
          <t>Эксплуатация машин прочих</t>
        </is>
      </c>
      <c r="C13" s="165">
        <f>'Прил.5 Расчет СМР и ОБ'!J49</f>
        <v/>
      </c>
      <c r="D13" s="105">
        <f>C13/C24</f>
        <v/>
      </c>
      <c r="E13" s="105">
        <f>C13/C40</f>
        <v/>
      </c>
    </row>
    <row r="14" ht="15" customFormat="1" customHeight="1" s="152">
      <c r="B14" s="190" t="inlineStr">
        <is>
          <t>ЭКСПЛУАТАЦИЯ МАШИН, ВСЕГО:</t>
        </is>
      </c>
      <c r="C14" s="165">
        <f>C13+C12</f>
        <v/>
      </c>
      <c r="D14" s="105">
        <f>C14/C24</f>
        <v/>
      </c>
      <c r="E14" s="105">
        <f>C14/C40</f>
        <v/>
      </c>
    </row>
    <row r="15" ht="15" customFormat="1" customHeight="1" s="152">
      <c r="B15" s="190" t="inlineStr">
        <is>
          <t>в том числе зарплата машинистов</t>
        </is>
      </c>
      <c r="C15" s="165">
        <f>'Прил.5 Расчет СМР и ОБ'!J19</f>
        <v/>
      </c>
      <c r="D15" s="105">
        <f>C15/C24</f>
        <v/>
      </c>
      <c r="E15" s="105">
        <f>C15/C40</f>
        <v/>
      </c>
    </row>
    <row r="16" ht="15" customFormat="1" customHeight="1" s="152">
      <c r="B16" s="190" t="inlineStr">
        <is>
          <t>Материалы основные</t>
        </is>
      </c>
      <c r="C16" s="165">
        <f>'Прил.5 Расчет СМР и ОБ'!J179</f>
        <v/>
      </c>
      <c r="D16" s="105">
        <f>C16/C24</f>
        <v/>
      </c>
      <c r="E16" s="105">
        <f>C16/C40</f>
        <v/>
      </c>
    </row>
    <row r="17" ht="15" customFormat="1" customHeight="1" s="152">
      <c r="B17" s="190" t="inlineStr">
        <is>
          <t>Материалы прочие</t>
        </is>
      </c>
      <c r="C17" s="165">
        <f>'Прил.5 Расчет СМР и ОБ'!J314</f>
        <v/>
      </c>
      <c r="D17" s="105">
        <f>C17/C24</f>
        <v/>
      </c>
      <c r="E17" s="105">
        <f>C17/C40</f>
        <v/>
      </c>
    </row>
    <row r="18" ht="15" customFormat="1" customHeight="1" s="152">
      <c r="B18" s="190" t="inlineStr">
        <is>
          <t>МАТЕРИАЛЫ, ВСЕГО:</t>
        </is>
      </c>
      <c r="C18" s="165">
        <f>C17+C16</f>
        <v/>
      </c>
      <c r="D18" s="105">
        <f>C18/C24</f>
        <v/>
      </c>
      <c r="E18" s="105">
        <f>C18/C40</f>
        <v/>
      </c>
    </row>
    <row r="19" ht="15" customFormat="1" customHeight="1" s="152">
      <c r="B19" s="190" t="inlineStr">
        <is>
          <t>ИТОГО</t>
        </is>
      </c>
      <c r="C19" s="165">
        <f>C18+C14+C11</f>
        <v/>
      </c>
      <c r="D19" s="105">
        <f>C19/C24</f>
        <v/>
      </c>
      <c r="E19" s="106">
        <f>C19/C40</f>
        <v/>
      </c>
    </row>
    <row r="20" ht="15" customFormat="1" customHeight="1" s="152">
      <c r="B20" s="190" t="inlineStr">
        <is>
          <t>Сметная прибыль, руб.</t>
        </is>
      </c>
      <c r="C20" s="165" t="n">
        <v>22891632.14192</v>
      </c>
      <c r="D20" s="105">
        <f>C20/C24</f>
        <v/>
      </c>
      <c r="E20" s="105">
        <f>C20/C40</f>
        <v/>
      </c>
    </row>
    <row r="21" ht="15" customFormat="1" customHeight="1" s="152">
      <c r="B21" s="190" t="inlineStr">
        <is>
          <t>Сметная прибыль, %</t>
        </is>
      </c>
      <c r="C21" s="107">
        <f>C20/(C11+C15)</f>
        <v/>
      </c>
      <c r="D21" s="105" t="n"/>
      <c r="E21" s="106" t="n"/>
    </row>
    <row r="22" ht="15" customFormat="1" customHeight="1" s="152">
      <c r="B22" s="190" t="inlineStr">
        <is>
          <t>Накладные расходы, руб.</t>
        </is>
      </c>
      <c r="C22" s="165" t="n">
        <v>46989376.286353</v>
      </c>
      <c r="D22" s="105">
        <f>C22/C24</f>
        <v/>
      </c>
      <c r="E22" s="105">
        <f>C22/C40</f>
        <v/>
      </c>
    </row>
    <row r="23" ht="15" customFormat="1" customHeight="1" s="152">
      <c r="B23" s="190" t="inlineStr">
        <is>
          <t>Накладные расходы, %</t>
        </is>
      </c>
      <c r="C23" s="107">
        <f>C22/(C11+C15)</f>
        <v/>
      </c>
      <c r="D23" s="105" t="n"/>
      <c r="E23" s="106" t="n"/>
    </row>
    <row r="24" ht="15" customFormat="1" customHeight="1" s="152">
      <c r="B24" s="190" t="inlineStr">
        <is>
          <t>ВСЕГО СМР с НР и СП</t>
        </is>
      </c>
      <c r="C24" s="165">
        <f>C19+C20+C22</f>
        <v/>
      </c>
      <c r="D24" s="105">
        <f>C24/C24</f>
        <v/>
      </c>
      <c r="E24" s="105">
        <f>C24/C40</f>
        <v/>
      </c>
    </row>
    <row r="25" ht="31.5" customFormat="1" customHeight="1" s="152">
      <c r="B25" s="190" t="inlineStr">
        <is>
          <t>ВСЕГО стоимость оборудования, в том числе</t>
        </is>
      </c>
      <c r="C25" s="165">
        <f>'Прил.5 Расчет СМР и ОБ'!J143</f>
        <v/>
      </c>
      <c r="D25" s="105" t="n"/>
      <c r="E25" s="105">
        <f>C25/C40</f>
        <v/>
      </c>
    </row>
    <row r="26" ht="31.5" customFormat="1" customHeight="1" s="152">
      <c r="B26" s="190" t="inlineStr">
        <is>
          <t>стоимость оборудования технологического</t>
        </is>
      </c>
      <c r="C26" s="165">
        <f>C25</f>
        <v/>
      </c>
      <c r="D26" s="105" t="n"/>
      <c r="E26" s="105">
        <f>C26/C40</f>
        <v/>
      </c>
    </row>
    <row r="27" ht="15" customFormat="1" customHeight="1" s="152">
      <c r="B27" s="190" t="inlineStr">
        <is>
          <t>ИТОГО (СМР + ОБОРУДОВАНИЕ)</t>
        </is>
      </c>
      <c r="C27" s="108">
        <f>C24+C25</f>
        <v/>
      </c>
      <c r="D27" s="105" t="n"/>
      <c r="E27" s="105">
        <f>C27/C40</f>
        <v/>
      </c>
    </row>
    <row r="28" ht="33" customFormat="1" customHeight="1" s="152">
      <c r="B28" s="190" t="inlineStr">
        <is>
          <t>ПРОЧ. ЗАТР., УЧТЕННЫЕ ПОКАЗАТЕЛЕМ,  в том числе</t>
        </is>
      </c>
      <c r="C28" s="190" t="n"/>
      <c r="D28" s="106" t="n"/>
      <c r="E28" s="106" t="n"/>
    </row>
    <row r="29" ht="31.5" customFormat="1" customHeight="1" s="152">
      <c r="B29" s="190" t="inlineStr">
        <is>
          <t>Временные здания и сооружения - 3,9%</t>
        </is>
      </c>
      <c r="C29" s="108">
        <f>ROUND(C24*0.039,2)</f>
        <v/>
      </c>
      <c r="D29" s="106" t="n"/>
      <c r="E29" s="105">
        <f>C29/C40</f>
        <v/>
      </c>
    </row>
    <row r="30" ht="63" customFormat="1" customHeight="1" s="152">
      <c r="B30" s="190" t="inlineStr">
        <is>
          <t>Дополнительные затраты при производстве строительно-монтажных работ в зимнее время - 2,1%</t>
        </is>
      </c>
      <c r="C30" s="108">
        <f>ROUND((C24+C29)*0.021,2)</f>
        <v/>
      </c>
      <c r="D30" s="106" t="n"/>
      <c r="E30" s="105">
        <f>C30/C40</f>
        <v/>
      </c>
    </row>
    <row r="31" ht="15.75" customFormat="1" customHeight="1" s="152">
      <c r="B31" s="190" t="inlineStr">
        <is>
          <t>Пусконаладочные работы</t>
        </is>
      </c>
      <c r="C31" s="108" t="n">
        <v>2818062</v>
      </c>
      <c r="D31" s="106" t="n"/>
      <c r="E31" s="105">
        <f>C31/C40</f>
        <v/>
      </c>
    </row>
    <row r="32" ht="31.5" customFormat="1" customHeight="1" s="152">
      <c r="B32" s="190" t="inlineStr">
        <is>
          <t>Затраты по перевозке работников к месту работы и обратно</t>
        </is>
      </c>
      <c r="C32" s="108" t="n">
        <v>0</v>
      </c>
      <c r="D32" s="106" t="n"/>
      <c r="E32" s="105">
        <f>C32/C40</f>
        <v/>
      </c>
    </row>
    <row r="33" ht="47.25" customFormat="1" customHeight="1" s="152">
      <c r="B33" s="190" t="inlineStr">
        <is>
          <t>Затраты, связанные с осуществлением работ вахтовым методом</t>
        </is>
      </c>
      <c r="C33" s="108" t="n">
        <v>0</v>
      </c>
      <c r="D33" s="106" t="n"/>
      <c r="E33" s="105">
        <f>C33/C40</f>
        <v/>
      </c>
    </row>
    <row r="34" ht="63" customFormat="1" customHeight="1" s="152">
      <c r="B34" s="19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8" t="n">
        <v>0</v>
      </c>
      <c r="D34" s="106" t="n"/>
      <c r="E34" s="105">
        <f>C34/C40</f>
        <v/>
      </c>
    </row>
    <row r="35" ht="110.25" customFormat="1" customHeight="1" s="152">
      <c r="B35" s="19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8" t="n">
        <v>0</v>
      </c>
      <c r="D35" s="106" t="n"/>
      <c r="E35" s="105">
        <f>C35/C40</f>
        <v/>
      </c>
    </row>
    <row r="36" ht="47.25" customFormat="1" customHeight="1" s="152">
      <c r="B36" s="109" t="inlineStr">
        <is>
          <t>Строительный контроль и содержание службы заказчика - 2,14%</t>
        </is>
      </c>
      <c r="C36" s="110">
        <f>ROUND((C27+C29+C31+C30)*0.0214,2)</f>
        <v/>
      </c>
      <c r="D36" s="111" t="n"/>
      <c r="E36" s="112">
        <f>C36/C40</f>
        <v/>
      </c>
      <c r="K36" s="113" t="n"/>
    </row>
    <row r="37" ht="15.75" customFormat="1" customHeight="1" s="152">
      <c r="B37" s="182" t="inlineStr">
        <is>
          <t>Авторский надзор - 0,2%</t>
        </is>
      </c>
      <c r="C37" s="201">
        <f>ROUND((C27+C29+C30+C31)*0.002,2)</f>
        <v/>
      </c>
      <c r="D37" s="115" t="n"/>
      <c r="E37" s="115">
        <f>C37/C40</f>
        <v/>
      </c>
    </row>
    <row r="38" ht="63" customFormat="1" customHeight="1" s="152">
      <c r="B38" s="116" t="inlineStr">
        <is>
          <t>ИТОГО (СМР+ОБОРУДОВАНИЕ+ПРОЧ. ЗАТР., УЧТЕННЫЕ ПОКАЗАТЕЛЕМ)</t>
        </is>
      </c>
      <c r="C38" s="117">
        <f>C27+C29+C30+C31+C36+C37</f>
        <v/>
      </c>
      <c r="D38" s="118" t="n"/>
      <c r="E38" s="119">
        <f>C38/C40</f>
        <v/>
      </c>
    </row>
    <row r="39" ht="15.75" customFormat="1" customHeight="1" s="152">
      <c r="B39" s="190" t="inlineStr">
        <is>
          <t>Непредвиденные расходы</t>
        </is>
      </c>
      <c r="C39" s="165">
        <f>ROUND(C38*0.03,2)</f>
        <v/>
      </c>
      <c r="D39" s="106" t="n"/>
      <c r="E39" s="105">
        <f>C39/C40</f>
        <v/>
      </c>
    </row>
    <row r="40" ht="15.75" customFormat="1" customHeight="1" s="152">
      <c r="B40" s="190" t="inlineStr">
        <is>
          <t>ВСЕГО:</t>
        </is>
      </c>
      <c r="C40" s="165">
        <f>C39+C38</f>
        <v/>
      </c>
      <c r="D40" s="106" t="n"/>
      <c r="E40" s="105">
        <f>C40/C40</f>
        <v/>
      </c>
    </row>
    <row r="41" ht="31.5" customFormat="1" customHeight="1" s="152">
      <c r="B41" s="190" t="inlineStr">
        <is>
          <t>ИТОГО ПОКАЗАТЕЛЬ НА ЕД. ИЗМ.</t>
        </is>
      </c>
      <c r="C41" s="165">
        <f>C40/'Прил.5 Расчет СМР и ОБ'!E321</f>
        <v/>
      </c>
      <c r="D41" s="106" t="n"/>
      <c r="E41" s="106" t="n"/>
    </row>
    <row r="42" ht="15.75" customFormat="1" customHeight="1" s="152">
      <c r="B42" s="159" t="n"/>
    </row>
    <row r="43" ht="15.75" customFormat="1" customHeight="1" s="152">
      <c r="B43" s="159" t="inlineStr">
        <is>
          <t>Составил ____________________________ М.С. Колотиевская</t>
        </is>
      </c>
    </row>
    <row r="44" ht="15.75" customFormat="1" customHeight="1" s="152">
      <c r="B44" s="159" t="inlineStr">
        <is>
          <t xml:space="preserve">(должность, подпись, инициалы, фамилия) </t>
        </is>
      </c>
    </row>
    <row r="45" ht="15.75" customFormat="1" customHeight="1" s="152">
      <c r="B45" s="159" t="n"/>
    </row>
    <row r="46" ht="15.75" customFormat="1" customHeight="1" s="152">
      <c r="B46" s="152" t="inlineStr">
        <is>
          <t>Проверил ______________________          А.В. Костянецкая</t>
        </is>
      </c>
    </row>
    <row r="47" ht="15.75" customFormat="1" customHeight="1" s="152">
      <c r="B47" s="178" t="inlineStr">
        <is>
          <t>(должность, подпись, инициалы, фамилия)</t>
        </is>
      </c>
      <c r="C47" s="178" t="n"/>
    </row>
    <row r="48" ht="15.75" customFormat="1" customHeight="1" s="152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328"/>
  <sheetViews>
    <sheetView view="pageBreakPreview" topLeftCell="A176" zoomScale="85" zoomScaleNormal="100" zoomScaleSheetLayoutView="85" workbookViewId="0">
      <selection activeCell="C324" sqref="C324"/>
    </sheetView>
  </sheetViews>
  <sheetFormatPr baseColWidth="8" defaultColWidth="9.140625" defaultRowHeight="15" outlineLevelRow="1"/>
  <cols>
    <col width="5.7109375" customWidth="1" style="48" min="1" max="1"/>
    <col width="22.5703125" customWidth="1" style="48" min="2" max="2"/>
    <col width="39.140625" customWidth="1" style="48" min="3" max="3"/>
    <col width="10.7109375" customWidth="1" style="48" min="4" max="4"/>
    <col width="12.7109375" customWidth="1" style="48" min="5" max="5"/>
    <col width="14.5703125" customWidth="1" style="48" min="6" max="6"/>
    <col width="13.42578125" customWidth="1" style="48" min="7" max="7"/>
    <col width="12.7109375" customWidth="1" style="48" min="8" max="8"/>
    <col width="14.5703125" customWidth="1" style="48" min="9" max="9"/>
    <col width="15.140625" customWidth="1" style="48" min="10" max="10"/>
    <col width="22.42578125" customWidth="1" style="48" min="11" max="11"/>
    <col width="16.28515625" customWidth="1" style="48" min="12" max="12"/>
    <col width="10.85546875" customWidth="1" style="48" min="13" max="13"/>
    <col width="9.140625" customWidth="1" style="48" min="14" max="14"/>
    <col width="9.140625" customWidth="1" style="122" min="15" max="15"/>
  </cols>
  <sheetData>
    <row r="1" ht="14.25" customFormat="1" customHeight="1" s="48">
      <c r="A1" s="101" t="n"/>
    </row>
    <row r="2" ht="15.75" customFormat="1" customHeight="1" s="48">
      <c r="A2" s="152" t="n"/>
      <c r="B2" s="152" t="n"/>
      <c r="C2" s="152" t="n"/>
      <c r="D2" s="152" t="n"/>
      <c r="E2" s="152" t="n"/>
      <c r="F2" s="152" t="n"/>
      <c r="G2" s="152" t="n"/>
      <c r="H2" s="186" t="inlineStr">
        <is>
          <t>Приложение №5</t>
        </is>
      </c>
    </row>
    <row r="3" ht="15.75" customFormat="1" customHeight="1" s="48">
      <c r="A3" s="152" t="n"/>
      <c r="B3" s="152" t="n"/>
      <c r="C3" s="152" t="n"/>
      <c r="D3" s="152" t="n"/>
      <c r="E3" s="152" t="n"/>
      <c r="F3" s="152" t="n"/>
      <c r="G3" s="152" t="n"/>
      <c r="H3" s="152" t="n"/>
      <c r="I3" s="152" t="n"/>
      <c r="J3" s="152" t="n"/>
    </row>
    <row r="4" ht="15.75" customFormat="1" customHeight="1" s="101">
      <c r="A4" s="169" t="inlineStr">
        <is>
          <t>Расчет стоимости СМР и оборудования</t>
        </is>
      </c>
      <c r="I4" s="169" t="n"/>
      <c r="J4" s="169" t="n"/>
    </row>
    <row r="5" ht="15.75" customFormat="1" customHeight="1" s="101">
      <c r="A5" s="169" t="n"/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n"/>
    </row>
    <row r="6" customFormat="1" s="101">
      <c r="A6" s="187" t="inlineStr">
        <is>
          <t xml:space="preserve">Наименование разрабатываемого показателя УНЦ — </t>
        </is>
      </c>
      <c r="D6" s="187" t="inlineStr">
        <is>
          <t>РМ З8-01 ЦУС распред сети с ПНР</t>
        </is>
      </c>
    </row>
    <row r="7" ht="15.75" customFormat="1" customHeight="1" s="101">
      <c r="A7" s="187" t="inlineStr">
        <is>
          <t>Единица измерения  — Количество управляемых объектов</t>
        </is>
      </c>
      <c r="D7" s="51" t="n"/>
      <c r="E7" s="51" t="n"/>
      <c r="F7" s="51" t="n"/>
      <c r="G7" s="51" t="n"/>
      <c r="H7" s="51" t="n"/>
      <c r="I7" s="51" t="n"/>
      <c r="J7" s="51" t="n"/>
    </row>
    <row r="8" ht="15.75" customFormat="1" customHeight="1" s="101">
      <c r="A8" s="152" t="n"/>
      <c r="B8" s="152" t="n"/>
      <c r="C8" s="152" t="n"/>
      <c r="D8" s="152" t="n"/>
      <c r="E8" s="152" t="n"/>
      <c r="F8" s="152" t="n"/>
      <c r="G8" s="152" t="n"/>
      <c r="H8" s="152" t="n"/>
      <c r="I8" s="152" t="n"/>
      <c r="J8" s="152" t="n"/>
    </row>
    <row r="9" ht="27" customFormat="1" customHeight="1" s="152">
      <c r="A9" s="190" t="inlineStr">
        <is>
          <t>№ пп.</t>
        </is>
      </c>
      <c r="B9" s="172" t="inlineStr">
        <is>
          <t>Код ресурса</t>
        </is>
      </c>
      <c r="C9" s="172" t="inlineStr">
        <is>
          <t>Наименование</t>
        </is>
      </c>
      <c r="D9" s="172" t="inlineStr">
        <is>
          <t>Ед. изм.</t>
        </is>
      </c>
      <c r="E9" s="172" t="inlineStr">
        <is>
          <t>Кол-во единиц по проектным данным</t>
        </is>
      </c>
      <c r="F9" s="172" t="inlineStr">
        <is>
          <t>Сметная стоимость в ценах на 01.01.2000 (руб.)</t>
        </is>
      </c>
      <c r="G9" s="198" t="n"/>
      <c r="H9" s="172" t="inlineStr">
        <is>
          <t>Удельный вес, %</t>
        </is>
      </c>
      <c r="I9" s="172" t="inlineStr">
        <is>
          <t>Сметная стоимость в ценах на 01.01.2023 (руб.)</t>
        </is>
      </c>
      <c r="J9" s="198" t="n"/>
      <c r="K9" s="52" t="n"/>
    </row>
    <row r="10" ht="28.5" customFormat="1" customHeight="1" s="152">
      <c r="A10" s="200" t="n"/>
      <c r="B10" s="200" t="n"/>
      <c r="C10" s="200" t="n"/>
      <c r="D10" s="200" t="n"/>
      <c r="E10" s="200" t="n"/>
      <c r="F10" s="172" t="inlineStr">
        <is>
          <t>на ед. изм.</t>
        </is>
      </c>
      <c r="G10" s="172" t="inlineStr">
        <is>
          <t>общая</t>
        </is>
      </c>
      <c r="H10" s="200" t="n"/>
      <c r="I10" s="172" t="inlineStr">
        <is>
          <t>на ед. изм.</t>
        </is>
      </c>
      <c r="J10" s="172" t="inlineStr">
        <is>
          <t>общая</t>
        </is>
      </c>
    </row>
    <row r="11" ht="15.75" customFormat="1" customHeight="1" s="152">
      <c r="A11" s="190" t="n">
        <v>1</v>
      </c>
      <c r="B11" s="172" t="n">
        <v>2</v>
      </c>
      <c r="C11" s="172" t="n">
        <v>3</v>
      </c>
      <c r="D11" s="172" t="n">
        <v>4</v>
      </c>
      <c r="E11" s="172" t="n">
        <v>5</v>
      </c>
      <c r="F11" s="172" t="n">
        <v>6</v>
      </c>
      <c r="G11" s="172" t="n">
        <v>7</v>
      </c>
      <c r="H11" s="172" t="n">
        <v>8</v>
      </c>
      <c r="I11" s="172" t="n">
        <v>9</v>
      </c>
      <c r="J11" s="172" t="n">
        <v>10</v>
      </c>
    </row>
    <row r="12" ht="15.75" customFormat="1" customHeight="1" s="152">
      <c r="A12" s="182" t="n"/>
      <c r="B12" s="184" t="inlineStr">
        <is>
          <t>Затраты труда рабочих-строителей</t>
        </is>
      </c>
      <c r="C12" s="197" t="n"/>
      <c r="D12" s="197" t="n"/>
      <c r="E12" s="197" t="n"/>
      <c r="F12" s="197" t="n"/>
      <c r="G12" s="197" t="n"/>
      <c r="H12" s="198" t="n"/>
      <c r="I12" s="182" t="n"/>
      <c r="J12" s="182" t="n"/>
    </row>
    <row r="13" ht="15.75" customFormat="1" customHeight="1" s="152">
      <c r="A13" s="174" t="n">
        <v>1</v>
      </c>
      <c r="B13" s="174" t="inlineStr">
        <is>
          <t>3-300-01</t>
        </is>
      </c>
      <c r="C13" s="175" t="inlineStr">
        <is>
          <t>Ведущий инженер</t>
        </is>
      </c>
      <c r="D13" s="174" t="inlineStr">
        <is>
          <t>чел.-ч</t>
        </is>
      </c>
      <c r="E13" s="174" t="n">
        <v>51555.95016</v>
      </c>
      <c r="F13" s="180" t="n">
        <v>16.93</v>
      </c>
      <c r="G13" s="180">
        <f>ROUND(E13*F13,2)</f>
        <v/>
      </c>
      <c r="H13" s="61">
        <f>G13/G17</f>
        <v/>
      </c>
      <c r="I13" s="180">
        <f>ФОТр.тек.!E14</f>
        <v/>
      </c>
      <c r="J13" s="180">
        <f>ROUND(E13*I13,2)</f>
        <v/>
      </c>
    </row>
    <row r="14" ht="15.75" customFormat="1" customHeight="1" s="152">
      <c r="A14" s="174" t="n">
        <v>2</v>
      </c>
      <c r="B14" s="174" t="inlineStr">
        <is>
          <t>3-200-01</t>
        </is>
      </c>
      <c r="C14" s="175" t="inlineStr">
        <is>
          <t>Инженер I категории</t>
        </is>
      </c>
      <c r="D14" s="174" t="inlineStr">
        <is>
          <t>чел.-ч</t>
        </is>
      </c>
      <c r="E14" s="174" t="n">
        <v>30074.30426</v>
      </c>
      <c r="F14" s="180" t="n">
        <v>15.49</v>
      </c>
      <c r="G14" s="180">
        <f>ROUND(E14*F14,2)</f>
        <v/>
      </c>
      <c r="H14" s="61">
        <f>G14/G17</f>
        <v/>
      </c>
      <c r="I14" s="180">
        <f>ФОТр.тек.!E22</f>
        <v/>
      </c>
      <c r="J14" s="180">
        <f>ROUND(E14*I14,2)</f>
        <v/>
      </c>
    </row>
    <row r="15" ht="15.75" customFormat="1" customHeight="1" s="152">
      <c r="A15" s="174" t="n">
        <v>3</v>
      </c>
      <c r="B15" s="174" t="inlineStr">
        <is>
          <t>3-200-02</t>
        </is>
      </c>
      <c r="C15" s="175" t="inlineStr">
        <is>
          <t>Инженер II категории</t>
        </is>
      </c>
      <c r="D15" s="174" t="inlineStr">
        <is>
          <t>чел.-ч</t>
        </is>
      </c>
      <c r="E15" s="174" t="n">
        <v>4296.32918</v>
      </c>
      <c r="F15" s="180" t="n">
        <v>14.09</v>
      </c>
      <c r="G15" s="180">
        <f>ROUND(E15*F15,2)</f>
        <v/>
      </c>
      <c r="H15" s="61">
        <f>G15/G17</f>
        <v/>
      </c>
      <c r="I15" s="180">
        <f>ФОТр.тек.!E30</f>
        <v/>
      </c>
      <c r="J15" s="180">
        <f>ROUND(E15*I15,2)</f>
        <v/>
      </c>
    </row>
    <row r="16" ht="31.5" customFormat="1" customHeight="1" s="152">
      <c r="A16" s="174" t="n">
        <v>4</v>
      </c>
      <c r="B16" s="174" t="inlineStr">
        <is>
          <t>1-100-38</t>
        </is>
      </c>
      <c r="C16" s="175" t="inlineStr">
        <is>
          <t>Затраты труда рабочих (Средний разряд работы 3,8)</t>
        </is>
      </c>
      <c r="D16" s="174" t="inlineStr">
        <is>
          <t>чел.-ч</t>
        </is>
      </c>
      <c r="E16" s="174" t="n">
        <v>2800.6212765957</v>
      </c>
      <c r="F16" s="180" t="n">
        <v>9.4</v>
      </c>
      <c r="G16" s="180">
        <f>ROUND(E16*F16,2)</f>
        <v/>
      </c>
      <c r="H16" s="61">
        <f>G16/G17</f>
        <v/>
      </c>
      <c r="I16" s="180">
        <f>ФОТр.тек.!E37</f>
        <v/>
      </c>
      <c r="J16" s="180">
        <f>ROUND(E16*I16,2)</f>
        <v/>
      </c>
    </row>
    <row r="17" ht="31.5" customFormat="1" customHeight="1" s="152">
      <c r="A17" s="174" t="n"/>
      <c r="B17" s="174" t="n"/>
      <c r="C17" s="175" t="inlineStr">
        <is>
          <t>Итого по разделу "Затраты труда рабочих-строителей"</t>
        </is>
      </c>
      <c r="D17" s="174" t="inlineStr">
        <is>
          <t>чел.-ч</t>
        </is>
      </c>
      <c r="E17" s="174">
        <f>SUM(E13:E16)</f>
        <v/>
      </c>
      <c r="F17" s="180" t="n"/>
      <c r="G17" s="180">
        <f>SUM(G13:G16)</f>
        <v/>
      </c>
      <c r="H17" s="61" t="n">
        <v>1</v>
      </c>
      <c r="I17" s="180" t="n"/>
      <c r="J17" s="180">
        <f>SUM(J13:J16)</f>
        <v/>
      </c>
    </row>
    <row r="18" ht="15.75" customFormat="1" customHeight="1" s="152">
      <c r="A18" s="174" t="n"/>
      <c r="B18" s="174" t="inlineStr">
        <is>
          <t>Затраты труда машинистов</t>
        </is>
      </c>
      <c r="C18" s="197" t="n"/>
      <c r="D18" s="197" t="n"/>
      <c r="E18" s="197" t="n"/>
      <c r="F18" s="197" t="n"/>
      <c r="G18" s="197" t="n"/>
      <c r="H18" s="198" t="n"/>
      <c r="I18" s="180" t="n"/>
      <c r="J18" s="180" t="n"/>
    </row>
    <row r="19" ht="15.75" customFormat="1" customHeight="1" s="152">
      <c r="A19" s="174" t="n">
        <v>5</v>
      </c>
      <c r="B19" s="174" t="n">
        <v>2</v>
      </c>
      <c r="C19" s="175" t="inlineStr">
        <is>
          <t>Затраты труда машинистов</t>
        </is>
      </c>
      <c r="D19" s="174" t="inlineStr">
        <is>
          <t>чел.-ч</t>
        </is>
      </c>
      <c r="E19" s="174" t="n">
        <v>131.778834</v>
      </c>
      <c r="F19" s="180" t="n">
        <v>13.19</v>
      </c>
      <c r="G19" s="180">
        <f>ROUND(E19*F19,2)</f>
        <v/>
      </c>
      <c r="H19" s="61" t="n">
        <v>1</v>
      </c>
      <c r="I19" s="180">
        <f>ROUND(F19*'Прил. 10'!$D$10,2)</f>
        <v/>
      </c>
      <c r="J19" s="180">
        <f>ROUND(E19*I19,2)</f>
        <v/>
      </c>
    </row>
    <row r="20" ht="15.75" customFormat="1" customHeight="1" s="152">
      <c r="A20" s="174" t="n"/>
      <c r="B20" s="173" t="inlineStr">
        <is>
          <t>Машины и механизмы</t>
        </is>
      </c>
      <c r="C20" s="197" t="n"/>
      <c r="D20" s="197" t="n"/>
      <c r="E20" s="197" t="n"/>
      <c r="F20" s="197" t="n"/>
      <c r="G20" s="197" t="n"/>
      <c r="H20" s="198" t="n"/>
      <c r="I20" s="180" t="n"/>
      <c r="J20" s="180" t="n"/>
    </row>
    <row r="21" ht="15.75" customFormat="1" customHeight="1" s="152">
      <c r="A21" s="174" t="n"/>
      <c r="B21" s="174" t="inlineStr">
        <is>
          <t>Основные Машины и механизмы</t>
        </is>
      </c>
      <c r="C21" s="197" t="n"/>
      <c r="D21" s="197" t="n"/>
      <c r="E21" s="197" t="n"/>
      <c r="F21" s="197" t="n"/>
      <c r="G21" s="197" t="n"/>
      <c r="H21" s="198" t="n"/>
      <c r="I21" s="180" t="n"/>
      <c r="J21" s="180" t="n"/>
    </row>
    <row r="22" ht="15.75" customFormat="1" customHeight="1" s="152">
      <c r="A22" s="174" t="n">
        <v>6</v>
      </c>
      <c r="B22" s="181" t="inlineStr">
        <is>
          <t>91.06.05-011</t>
        </is>
      </c>
      <c r="C22" s="191" t="inlineStr">
        <is>
          <t>Погрузчики, грузоподъемность 5 т</t>
        </is>
      </c>
      <c r="D22" s="194" t="inlineStr">
        <is>
          <t>маш.час</t>
        </is>
      </c>
      <c r="E22" s="192" t="n">
        <v>71.3</v>
      </c>
      <c r="F22" s="66" t="n">
        <v>89.98999999999999</v>
      </c>
      <c r="G22" s="66">
        <f>ROUND(E22*F22,2)</f>
        <v/>
      </c>
      <c r="H22" s="61">
        <f>G22/G50</f>
        <v/>
      </c>
      <c r="I22" s="180">
        <f>ROUND(F22*'Прил. 10'!$D$11,2)</f>
        <v/>
      </c>
      <c r="J22" s="180">
        <f>ROUND(E22*I22,2)</f>
        <v/>
      </c>
    </row>
    <row r="23" ht="15.75" customFormat="1" customHeight="1" s="152">
      <c r="A23" s="174" t="n">
        <v>7</v>
      </c>
      <c r="B23" s="181" t="inlineStr">
        <is>
          <t>91.06.09-001</t>
        </is>
      </c>
      <c r="C23" s="191" t="inlineStr">
        <is>
          <t>Вышки телескопические 25 м</t>
        </is>
      </c>
      <c r="D23" s="194" t="inlineStr">
        <is>
          <t>маш.час</t>
        </is>
      </c>
      <c r="E23" s="192" t="n">
        <v>15.7355</v>
      </c>
      <c r="F23" s="66" t="n">
        <v>142.7</v>
      </c>
      <c r="G23" s="66">
        <f>ROUND(E23*F23,2)</f>
        <v/>
      </c>
      <c r="H23" s="61">
        <f>G23/G50</f>
        <v/>
      </c>
      <c r="I23" s="180">
        <f>ROUND(F23*'Прил. 10'!$D$11,2)</f>
        <v/>
      </c>
      <c r="J23" s="180">
        <f>ROUND(E23*I23,2)</f>
        <v/>
      </c>
    </row>
    <row r="24" ht="31.5" customFormat="1" customHeight="1" s="152">
      <c r="A24" s="174" t="n">
        <v>8</v>
      </c>
      <c r="B24" s="181" t="inlineStr">
        <is>
          <t>91.06.03-058</t>
        </is>
      </c>
      <c r="C24" s="191" t="inlineStr">
        <is>
          <t>Лебедки электрические тяговым усилием 156,96 кН (16 т)</t>
        </is>
      </c>
      <c r="D24" s="194" t="inlineStr">
        <is>
          <t>маш.час</t>
        </is>
      </c>
      <c r="E24" s="192" t="n">
        <v>8.800000000000001</v>
      </c>
      <c r="F24" s="66" t="n">
        <v>131.44</v>
      </c>
      <c r="G24" s="66">
        <f>ROUND(E24*F24,2)</f>
        <v/>
      </c>
      <c r="H24" s="61">
        <f>G24/G50</f>
        <v/>
      </c>
      <c r="I24" s="180">
        <f>ROUND(F24*'Прил. 10'!$D$11,2)</f>
        <v/>
      </c>
      <c r="J24" s="180">
        <f>ROUND(E24*I24,2)</f>
        <v/>
      </c>
    </row>
    <row r="25" ht="31.5" customFormat="1" customHeight="1" s="152">
      <c r="A25" s="174" t="n">
        <v>9</v>
      </c>
      <c r="B25" s="181" t="inlineStr">
        <is>
          <t>91.14.02-001</t>
        </is>
      </c>
      <c r="C25" s="191" t="inlineStr">
        <is>
          <t>Автомобили бортовые, грузоподъемность до 5 т</t>
        </is>
      </c>
      <c r="D25" s="194" t="inlineStr">
        <is>
          <t>маш.час</t>
        </is>
      </c>
      <c r="E25" s="192" t="n">
        <v>15.798934</v>
      </c>
      <c r="F25" s="66" t="n">
        <v>65.70999999999999</v>
      </c>
      <c r="G25" s="66">
        <f>ROUND(E25*F25,2)</f>
        <v/>
      </c>
      <c r="H25" s="61">
        <f>G25/G50</f>
        <v/>
      </c>
      <c r="I25" s="180">
        <f>ROUND(F25*'Прил. 10'!$D$11,2)</f>
        <v/>
      </c>
      <c r="J25" s="180">
        <f>ROUND(E25*I25,2)</f>
        <v/>
      </c>
    </row>
    <row r="26" ht="31.5" customFormat="1" customHeight="1" s="152">
      <c r="A26" s="174" t="n">
        <v>10</v>
      </c>
      <c r="B26" s="181" t="inlineStr">
        <is>
          <t>91.05.05-015</t>
        </is>
      </c>
      <c r="C26" s="191" t="inlineStr">
        <is>
          <t>Краны на автомобильном ходу, грузоподъемность 16 т</t>
        </is>
      </c>
      <c r="D26" s="194" t="inlineStr">
        <is>
          <t>маш.час</t>
        </is>
      </c>
      <c r="E26" s="192" t="n">
        <v>8.991400000000001</v>
      </c>
      <c r="F26" s="66" t="n">
        <v>115.4</v>
      </c>
      <c r="G26" s="66">
        <f>ROUND(E26*F26,2)</f>
        <v/>
      </c>
      <c r="H26" s="61">
        <f>G26/G50</f>
        <v/>
      </c>
      <c r="I26" s="180">
        <f>ROUND(F26*'Прил. 10'!$D$11,2)</f>
        <v/>
      </c>
      <c r="J26" s="180">
        <f>ROUND(E26*I26,2)</f>
        <v/>
      </c>
    </row>
    <row r="27" ht="15.75" customFormat="1" customHeight="1" s="152">
      <c r="A27" s="174" t="n"/>
      <c r="B27" s="181" t="inlineStr">
        <is>
          <t>Итого основные Машины и механизмы</t>
        </is>
      </c>
      <c r="C27" s="197" t="n"/>
      <c r="D27" s="197" t="n"/>
      <c r="E27" s="197" t="n"/>
      <c r="F27" s="198" t="n"/>
      <c r="G27" s="66">
        <f>SUM(G22:G26)</f>
        <v/>
      </c>
      <c r="H27" s="61">
        <f>SUM(H22:H26)</f>
        <v/>
      </c>
      <c r="I27" s="180" t="n"/>
      <c r="J27" s="180">
        <f>SUM(J22:J26)</f>
        <v/>
      </c>
    </row>
    <row r="28" outlineLevel="1" ht="47.25" customFormat="1" customHeight="1" s="152">
      <c r="A28" s="174" t="n">
        <v>11</v>
      </c>
      <c r="B28" s="181" t="inlineStr">
        <is>
          <t>91.09.05-022</t>
        </is>
      </c>
      <c r="C28" s="191" t="inlineStr">
        <is>
          <t>Тепловозы широкой колеи маневровые, мощность 552 кВт (750 л.с.)</t>
        </is>
      </c>
      <c r="D28" s="194" t="inlineStr">
        <is>
          <t>маш.час</t>
        </is>
      </c>
      <c r="E28" s="192" t="n">
        <v>0.72</v>
      </c>
      <c r="F28" s="66" t="n">
        <v>480</v>
      </c>
      <c r="G28" s="66">
        <f>ROUND(E28*F28,2)</f>
        <v/>
      </c>
      <c r="H28" s="61">
        <f>G28/G50</f>
        <v/>
      </c>
      <c r="I28" s="180">
        <f>ROUND(F28*'Прил. 10'!$D$11,2)</f>
        <v/>
      </c>
      <c r="J28" s="180">
        <f>ROUND(E28*I28,2)</f>
        <v/>
      </c>
    </row>
    <row r="29" outlineLevel="1" ht="31.5" customFormat="1" customHeight="1" s="152">
      <c r="A29" s="174" t="n">
        <v>12</v>
      </c>
      <c r="B29" s="181" t="inlineStr">
        <is>
          <t>91.17.04-233</t>
        </is>
      </c>
      <c r="C29" s="191" t="inlineStr">
        <is>
          <t>Установки для сварки ручной дуговой (постоянного тока)</t>
        </is>
      </c>
      <c r="D29" s="194" t="inlineStr">
        <is>
          <t>маш.час</t>
        </is>
      </c>
      <c r="E29" s="192" t="n">
        <v>33.2831</v>
      </c>
      <c r="F29" s="66" t="n">
        <v>8.1</v>
      </c>
      <c r="G29" s="66">
        <f>ROUND(E29*F29,2)</f>
        <v/>
      </c>
      <c r="H29" s="61">
        <f>G29/G50</f>
        <v/>
      </c>
      <c r="I29" s="180">
        <f>ROUND(F29*'Прил. 10'!$D$11,2)</f>
        <v/>
      </c>
      <c r="J29" s="180">
        <f>ROUND(E29*I29,2)</f>
        <v/>
      </c>
    </row>
    <row r="30" outlineLevel="1" ht="31.5" customFormat="1" customHeight="1" s="152">
      <c r="A30" s="174" t="n">
        <v>13</v>
      </c>
      <c r="B30" s="181" t="inlineStr">
        <is>
          <t>91.09.04-002</t>
        </is>
      </c>
      <c r="C30" s="191" t="inlineStr">
        <is>
          <t>Дрезины широкой колеи с краном 3,5 т</t>
        </is>
      </c>
      <c r="D30" s="194" t="inlineStr">
        <is>
          <t>маш.час</t>
        </is>
      </c>
      <c r="E30" s="192" t="n">
        <v>0.74</v>
      </c>
      <c r="F30" s="66" t="n">
        <v>252.4</v>
      </c>
      <c r="G30" s="66">
        <f>ROUND(E30*F30,2)</f>
        <v/>
      </c>
      <c r="H30" s="61">
        <f>G30/G50</f>
        <v/>
      </c>
      <c r="I30" s="180">
        <f>ROUND(F30*'Прил. 10'!$D$11,2)</f>
        <v/>
      </c>
      <c r="J30" s="180">
        <f>ROUND(E30*I30,2)</f>
        <v/>
      </c>
    </row>
    <row r="31" outlineLevel="1" ht="31.5" customFormat="1" customHeight="1" s="152">
      <c r="A31" s="174" t="n">
        <v>14</v>
      </c>
      <c r="B31" s="181" t="inlineStr">
        <is>
          <t>91.05.04-006</t>
        </is>
      </c>
      <c r="C31" s="191" t="inlineStr">
        <is>
          <t>Краны мостовые электрические, грузоподъемность 10 т</t>
        </is>
      </c>
      <c r="D31" s="194" t="inlineStr">
        <is>
          <t>маш.час</t>
        </is>
      </c>
      <c r="E31" s="192" t="n">
        <v>1.6</v>
      </c>
      <c r="F31" s="66" t="n">
        <v>73.12</v>
      </c>
      <c r="G31" s="66">
        <f>ROUND(E31*F31,2)</f>
        <v/>
      </c>
      <c r="H31" s="61">
        <f>G31/G50</f>
        <v/>
      </c>
      <c r="I31" s="180">
        <f>ROUND(F31*'Прил. 10'!$D$11,2)</f>
        <v/>
      </c>
      <c r="J31" s="180">
        <f>ROUND(E31*I31,2)</f>
        <v/>
      </c>
    </row>
    <row r="32" outlineLevel="1" ht="63" customFormat="1" customHeight="1" s="152">
      <c r="A32" s="174" t="n">
        <v>15</v>
      </c>
      <c r="B32" s="181" t="inlineStr">
        <is>
          <t>91.18.01-007</t>
        </is>
      </c>
      <c r="C32" s="19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2" s="194" t="inlineStr">
        <is>
          <t>маш.час</t>
        </is>
      </c>
      <c r="E32" s="192" t="n">
        <v>1.28</v>
      </c>
      <c r="F32" s="66" t="n">
        <v>90</v>
      </c>
      <c r="G32" s="66">
        <f>ROUND(E32*F32,2)</f>
        <v/>
      </c>
      <c r="H32" s="61">
        <f>G32/G50</f>
        <v/>
      </c>
      <c r="I32" s="180">
        <f>ROUND(F32*'Прил. 10'!$D$11,2)</f>
        <v/>
      </c>
      <c r="J32" s="180">
        <f>ROUND(E32*I32,2)</f>
        <v/>
      </c>
    </row>
    <row r="33" outlineLevel="1" ht="31.5" customFormat="1" customHeight="1" s="152">
      <c r="A33" s="174" t="n">
        <v>16</v>
      </c>
      <c r="B33" s="181" t="inlineStr">
        <is>
          <t>91.05.07-001</t>
        </is>
      </c>
      <c r="C33" s="191" t="inlineStr">
        <is>
          <t>Краны на железнодорожном ходу, грузоподъемность 10 т</t>
        </is>
      </c>
      <c r="D33" s="194" t="inlineStr">
        <is>
          <t>маш.час</t>
        </is>
      </c>
      <c r="E33" s="192" t="n">
        <v>0.72</v>
      </c>
      <c r="F33" s="66" t="n">
        <v>127.71</v>
      </c>
      <c r="G33" s="66">
        <f>ROUND(E33*F33,2)</f>
        <v/>
      </c>
      <c r="H33" s="61">
        <f>G33/G50</f>
        <v/>
      </c>
      <c r="I33" s="180">
        <f>ROUND(F33*'Прил. 10'!$D$11,2)</f>
        <v/>
      </c>
      <c r="J33" s="180">
        <f>ROUND(E33*I33,2)</f>
        <v/>
      </c>
    </row>
    <row r="34" outlineLevel="1" ht="31.5" customFormat="1" customHeight="1" s="152">
      <c r="A34" s="174" t="n">
        <v>17</v>
      </c>
      <c r="B34" s="181" t="inlineStr">
        <is>
          <t>91.05.01-017</t>
        </is>
      </c>
      <c r="C34" s="191" t="inlineStr">
        <is>
          <t>Краны башенные, грузоподъемность 8 т</t>
        </is>
      </c>
      <c r="D34" s="194" t="inlineStr">
        <is>
          <t>маш.час</t>
        </is>
      </c>
      <c r="E34" s="192" t="n">
        <v>0.61425</v>
      </c>
      <c r="F34" s="66" t="n">
        <v>86.40000000000001</v>
      </c>
      <c r="G34" s="66">
        <f>ROUND(E34*F34,2)</f>
        <v/>
      </c>
      <c r="H34" s="61">
        <f>G34/G50</f>
        <v/>
      </c>
      <c r="I34" s="180">
        <f>ROUND(F34*'Прил. 10'!$D$11,2)</f>
        <v/>
      </c>
      <c r="J34" s="180">
        <f>ROUND(E34*I34,2)</f>
        <v/>
      </c>
    </row>
    <row r="35" outlineLevel="1" ht="15.75" customFormat="1" customHeight="1" s="152">
      <c r="A35" s="174" t="n">
        <v>18</v>
      </c>
      <c r="B35" s="181" t="inlineStr">
        <is>
          <t>91.09.03-035</t>
        </is>
      </c>
      <c r="C35" s="191" t="inlineStr">
        <is>
          <t>Платформы широкой колеи 71 т</t>
        </is>
      </c>
      <c r="D35" s="194" t="inlineStr">
        <is>
          <t>маш.час</t>
        </is>
      </c>
      <c r="E35" s="192" t="n">
        <v>3.02</v>
      </c>
      <c r="F35" s="66" t="n">
        <v>16.64</v>
      </c>
      <c r="G35" s="66">
        <f>ROUND(E35*F35,2)</f>
        <v/>
      </c>
      <c r="H35" s="61">
        <f>G35/G50</f>
        <v/>
      </c>
      <c r="I35" s="180">
        <f>ROUND(F35*'Прил. 10'!$D$11,2)</f>
        <v/>
      </c>
      <c r="J35" s="180">
        <f>ROUND(E35*I35,2)</f>
        <v/>
      </c>
    </row>
    <row r="36" outlineLevel="1" ht="31.5" customFormat="1" customHeight="1" s="152">
      <c r="A36" s="174" t="n">
        <v>19</v>
      </c>
      <c r="B36" s="181" t="inlineStr">
        <is>
          <t>91.21.19-014</t>
        </is>
      </c>
      <c r="C36" s="191" t="inlineStr">
        <is>
          <t>Станки трубогибочные для труб диаметром 200-500 мм</t>
        </is>
      </c>
      <c r="D36" s="194" t="inlineStr">
        <is>
          <t>маш.час</t>
        </is>
      </c>
      <c r="E36" s="192" t="n">
        <v>0.528</v>
      </c>
      <c r="F36" s="66" t="n">
        <v>91.83</v>
      </c>
      <c r="G36" s="66">
        <f>ROUND(E36*F36,2)</f>
        <v/>
      </c>
      <c r="H36" s="61">
        <f>G36/G50</f>
        <v/>
      </c>
      <c r="I36" s="180">
        <f>ROUND(F36*'Прил. 10'!$D$11,2)</f>
        <v/>
      </c>
      <c r="J36" s="180">
        <f>ROUND(E36*I36,2)</f>
        <v/>
      </c>
    </row>
    <row r="37" outlineLevel="1" ht="31.5" customFormat="1" customHeight="1" s="152">
      <c r="A37" s="174" t="n">
        <v>20</v>
      </c>
      <c r="B37" s="181" t="inlineStr">
        <is>
          <t>91.06.03-061</t>
        </is>
      </c>
      <c r="C37" s="191" t="inlineStr">
        <is>
          <t>Лебедки электрические тяговым усилием до 12,26 кН (1,25 т)</t>
        </is>
      </c>
      <c r="D37" s="194" t="inlineStr">
        <is>
          <t>маш.час</t>
        </is>
      </c>
      <c r="E37" s="192" t="n">
        <v>12.299</v>
      </c>
      <c r="F37" s="66" t="n">
        <v>3.28</v>
      </c>
      <c r="G37" s="66">
        <f>ROUND(E37*F37,2)</f>
        <v/>
      </c>
      <c r="H37" s="61">
        <f>G37/G50</f>
        <v/>
      </c>
      <c r="I37" s="180">
        <f>ROUND(F37*'Прил. 10'!$D$11,2)</f>
        <v/>
      </c>
      <c r="J37" s="180">
        <f>ROUND(E37*I37,2)</f>
        <v/>
      </c>
    </row>
    <row r="38" outlineLevel="1" ht="31.5" customFormat="1" customHeight="1" s="152">
      <c r="A38" s="174" t="n">
        <v>21</v>
      </c>
      <c r="B38" s="181" t="inlineStr">
        <is>
          <t>91.06.06-042</t>
        </is>
      </c>
      <c r="C38" s="191" t="inlineStr">
        <is>
          <t>Подъемники гидравлические, высота подъема 10 м</t>
        </is>
      </c>
      <c r="D38" s="194" t="inlineStr">
        <is>
          <t>маш.час</t>
        </is>
      </c>
      <c r="E38" s="192" t="n">
        <v>1.212</v>
      </c>
      <c r="F38" s="66" t="n">
        <v>29.6</v>
      </c>
      <c r="G38" s="66">
        <f>ROUND(E38*F38,2)</f>
        <v/>
      </c>
      <c r="H38" s="61">
        <f>G38/G50</f>
        <v/>
      </c>
      <c r="I38" s="180">
        <f>ROUND(F38*'Прил. 10'!$D$11,2)</f>
        <v/>
      </c>
      <c r="J38" s="180">
        <f>ROUND(E38*I38,2)</f>
        <v/>
      </c>
    </row>
    <row r="39" outlineLevel="1" ht="31.5" customFormat="1" customHeight="1" s="152">
      <c r="A39" s="174" t="n">
        <v>22</v>
      </c>
      <c r="B39" s="181" t="inlineStr">
        <is>
          <t>91.06.03-055</t>
        </is>
      </c>
      <c r="C39" s="191" t="inlineStr">
        <is>
          <t>Лебедки электрические тяговым усилием 19,62 кН (2 т)</t>
        </is>
      </c>
      <c r="D39" s="194" t="inlineStr">
        <is>
          <t>маш.час</t>
        </is>
      </c>
      <c r="E39" s="192" t="n">
        <v>4.02</v>
      </c>
      <c r="F39" s="66" t="n">
        <v>6.66</v>
      </c>
      <c r="G39" s="66">
        <f>ROUND(E39*F39,2)</f>
        <v/>
      </c>
      <c r="H39" s="61">
        <f>G39/G50</f>
        <v/>
      </c>
      <c r="I39" s="180">
        <f>ROUND(F39*'Прил. 10'!$D$11,2)</f>
        <v/>
      </c>
      <c r="J39" s="180">
        <f>ROUND(E39*I39,2)</f>
        <v/>
      </c>
    </row>
    <row r="40" outlineLevel="1" ht="31.5" customFormat="1" customHeight="1" s="152">
      <c r="A40" s="174" t="n">
        <v>23</v>
      </c>
      <c r="B40" s="181" t="inlineStr">
        <is>
          <t>91.06.03-060</t>
        </is>
      </c>
      <c r="C40" s="191" t="inlineStr">
        <is>
          <t>Лебедки электрические тяговым усилием до 5,79 кН (0,59 т)</t>
        </is>
      </c>
      <c r="D40" s="194" t="inlineStr">
        <is>
          <t>маш.час</t>
        </is>
      </c>
      <c r="E40" s="192" t="n">
        <v>14.18336</v>
      </c>
      <c r="F40" s="66" t="n">
        <v>1.7</v>
      </c>
      <c r="G40" s="66">
        <f>ROUND(E40*F40,2)</f>
        <v/>
      </c>
      <c r="H40" s="61">
        <f>G40/G50</f>
        <v/>
      </c>
      <c r="I40" s="180">
        <f>ROUND(F40*'Прил. 10'!$D$11,2)</f>
        <v/>
      </c>
      <c r="J40" s="180">
        <f>ROUND(E40*I40,2)</f>
        <v/>
      </c>
    </row>
    <row r="41" outlineLevel="1" ht="31.5" customFormat="1" customHeight="1" s="152">
      <c r="A41" s="174" t="n">
        <v>24</v>
      </c>
      <c r="B41" s="181" t="inlineStr">
        <is>
          <t>91.07.07-041</t>
        </is>
      </c>
      <c r="C41" s="191" t="inlineStr">
        <is>
          <t>Растворонасосы, производительность 1 м3/ч</t>
        </is>
      </c>
      <c r="D41" s="194" t="inlineStr">
        <is>
          <t>маш.час</t>
        </is>
      </c>
      <c r="E41" s="192" t="n">
        <v>1.316</v>
      </c>
      <c r="F41" s="66" t="n">
        <v>14.15</v>
      </c>
      <c r="G41" s="66">
        <f>ROUND(E41*F41,2)</f>
        <v/>
      </c>
      <c r="H41" s="61">
        <f>G41/G50</f>
        <v/>
      </c>
      <c r="I41" s="180">
        <f>ROUND(F41*'Прил. 10'!$D$11,2)</f>
        <v/>
      </c>
      <c r="J41" s="180">
        <f>ROUND(E41*I41,2)</f>
        <v/>
      </c>
    </row>
    <row r="42" outlineLevel="1" ht="31.5" customFormat="1" customHeight="1" s="152">
      <c r="A42" s="174" t="n">
        <v>25</v>
      </c>
      <c r="B42" s="181" t="inlineStr">
        <is>
          <t>91.06.01-003</t>
        </is>
      </c>
      <c r="C42" s="191" t="inlineStr">
        <is>
          <t>Домкраты гидравлические, грузоподъемность 63-100 т</t>
        </is>
      </c>
      <c r="D42" s="194" t="inlineStr">
        <is>
          <t>маш.час</t>
        </is>
      </c>
      <c r="E42" s="192" t="n">
        <v>12.299</v>
      </c>
      <c r="F42" s="66" t="n">
        <v>0.9</v>
      </c>
      <c r="G42" s="66">
        <f>ROUND(E42*F42,2)</f>
        <v/>
      </c>
      <c r="H42" s="61">
        <f>G42/G50</f>
        <v/>
      </c>
      <c r="I42" s="180">
        <f>ROUND(F42*'Прил. 10'!$D$11,2)</f>
        <v/>
      </c>
      <c r="J42" s="180">
        <f>ROUND(E42*I42,2)</f>
        <v/>
      </c>
    </row>
    <row r="43" outlineLevel="1" ht="47.25" customFormat="1" customHeight="1" s="152">
      <c r="A43" s="174" t="n">
        <v>26</v>
      </c>
      <c r="B43" s="181" t="inlineStr">
        <is>
          <t>91.06.06-048</t>
        </is>
      </c>
      <c r="C43" s="191" t="inlineStr">
        <is>
          <t>Подъемники одномачтовые, грузоподъемность до 500 кг, высота подъема 45 м</t>
        </is>
      </c>
      <c r="D43" s="194" t="inlineStr">
        <is>
          <t>маш.час</t>
        </is>
      </c>
      <c r="E43" s="192" t="n">
        <v>0.24275</v>
      </c>
      <c r="F43" s="66" t="n">
        <v>31.26</v>
      </c>
      <c r="G43" s="66">
        <f>ROUND(E43*F43,2)</f>
        <v/>
      </c>
      <c r="H43" s="61">
        <f>G43/G50</f>
        <v/>
      </c>
      <c r="I43" s="180">
        <f>ROUND(F43*'Прил. 10'!$D$11,2)</f>
        <v/>
      </c>
      <c r="J43" s="180">
        <f>ROUND(E43*I43,2)</f>
        <v/>
      </c>
    </row>
    <row r="44" outlineLevel="1" ht="47.25" customFormat="1" customHeight="1" s="152">
      <c r="A44" s="174" t="n">
        <v>27</v>
      </c>
      <c r="B44" s="181" t="inlineStr">
        <is>
          <t>91.04.01-041</t>
        </is>
      </c>
      <c r="C44" s="191" t="inlineStr">
        <is>
          <t>Молотки бурильные легкие при работе от передвижных компрессорных станций</t>
        </is>
      </c>
      <c r="D44" s="194" t="inlineStr">
        <is>
          <t>маш.час</t>
        </is>
      </c>
      <c r="E44" s="192" t="n">
        <v>1.28</v>
      </c>
      <c r="F44" s="66" t="n">
        <v>2.99</v>
      </c>
      <c r="G44" s="66">
        <f>ROUND(E44*F44,2)</f>
        <v/>
      </c>
      <c r="H44" s="61">
        <f>G44/G50</f>
        <v/>
      </c>
      <c r="I44" s="180">
        <f>ROUND(F44*'Прил. 10'!$D$11,2)</f>
        <v/>
      </c>
      <c r="J44" s="180">
        <f>ROUND(E44*I44,2)</f>
        <v/>
      </c>
    </row>
    <row r="45" outlineLevel="1" ht="63" customFormat="1" customHeight="1" s="152">
      <c r="A45" s="174" t="n">
        <v>28</v>
      </c>
      <c r="B45" s="181" t="inlineStr">
        <is>
          <t>91.18.01-011</t>
        </is>
      </c>
      <c r="C45" s="191" t="inlineStr">
        <is>
          <t>Компрессоры передвижные с электродвигателем давление 600 кПа (6 ат), производительность 0,5 м3/мин</t>
        </is>
      </c>
      <c r="D45" s="194" t="inlineStr">
        <is>
          <t>маш.час</t>
        </is>
      </c>
      <c r="E45" s="192" t="n">
        <v>0.212928</v>
      </c>
      <c r="F45" s="66" t="n">
        <v>3.7</v>
      </c>
      <c r="G45" s="66">
        <f>ROUND(E45*F45,2)</f>
        <v/>
      </c>
      <c r="H45" s="61">
        <f>G45/G50</f>
        <v/>
      </c>
      <c r="I45" s="180">
        <f>ROUND(F45*'Прил. 10'!$D$11,2)</f>
        <v/>
      </c>
      <c r="J45" s="180">
        <f>ROUND(E45*I45,2)</f>
        <v/>
      </c>
    </row>
    <row r="46" outlineLevel="1" ht="15.75" customFormat="1" customHeight="1" s="152">
      <c r="A46" s="174" t="n">
        <v>29</v>
      </c>
      <c r="B46" s="181" t="inlineStr">
        <is>
          <t>91.17.04-042</t>
        </is>
      </c>
      <c r="C46" s="191" t="inlineStr">
        <is>
          <t>Аппараты для газовой сварки и резки</t>
        </is>
      </c>
      <c r="D46" s="194" t="inlineStr">
        <is>
          <t>маш.час</t>
        </is>
      </c>
      <c r="E46" s="192" t="n">
        <v>0.64</v>
      </c>
      <c r="F46" s="66" t="n">
        <v>1.2</v>
      </c>
      <c r="G46" s="66">
        <f>ROUND(E46*F46,2)</f>
        <v/>
      </c>
      <c r="H46" s="61">
        <f>G46/G50</f>
        <v/>
      </c>
      <c r="I46" s="180">
        <f>ROUND(F46*'Прил. 10'!$D$11,2)</f>
        <v/>
      </c>
      <c r="J46" s="180">
        <f>ROUND(E46*I46,2)</f>
        <v/>
      </c>
    </row>
    <row r="47" outlineLevel="1" ht="31.5" customFormat="1" customHeight="1" s="152">
      <c r="A47" s="174" t="n">
        <v>30</v>
      </c>
      <c r="B47" s="181" t="inlineStr">
        <is>
          <t>91.21.16-012</t>
        </is>
      </c>
      <c r="C47" s="191" t="inlineStr">
        <is>
          <t>Прессы гидравлические с электроприводом</t>
        </is>
      </c>
      <c r="D47" s="194" t="inlineStr">
        <is>
          <t>маш.час</t>
        </is>
      </c>
      <c r="E47" s="192" t="n">
        <v>0.594</v>
      </c>
      <c r="F47" s="66" t="n">
        <v>1.11</v>
      </c>
      <c r="G47" s="66">
        <f>ROUND(E47*F47,2)</f>
        <v/>
      </c>
      <c r="H47" s="61">
        <f>G47/G50</f>
        <v/>
      </c>
      <c r="I47" s="180">
        <f>ROUND(F47*'Прил. 10'!$D$11,2)</f>
        <v/>
      </c>
      <c r="J47" s="180">
        <f>ROUND(E47*I47,2)</f>
        <v/>
      </c>
    </row>
    <row r="48" outlineLevel="1" ht="15.75" customFormat="1" customHeight="1" s="152">
      <c r="A48" s="174" t="n">
        <v>31</v>
      </c>
      <c r="B48" s="181" t="inlineStr">
        <is>
          <t>91.21.01-016</t>
        </is>
      </c>
      <c r="C48" s="191" t="inlineStr">
        <is>
          <t>Агрегаты шпатлево-окрасочные</t>
        </is>
      </c>
      <c r="D48" s="194" t="inlineStr">
        <is>
          <t>маш.час</t>
        </is>
      </c>
      <c r="E48" s="192" t="n">
        <v>0.212928</v>
      </c>
      <c r="F48" s="66" t="n">
        <v>2.7</v>
      </c>
      <c r="G48" s="66">
        <f>ROUND(E48*F48,2)</f>
        <v/>
      </c>
      <c r="H48" s="61">
        <f>G48/G50</f>
        <v/>
      </c>
      <c r="I48" s="180">
        <f>ROUND(F48*'Прил. 10'!$D$11,2)</f>
        <v/>
      </c>
      <c r="J48" s="180">
        <f>ROUND(E48*I48,2)</f>
        <v/>
      </c>
    </row>
    <row r="49" ht="15.75" customFormat="1" customHeight="1" s="152">
      <c r="A49" s="174" t="n"/>
      <c r="B49" s="174" t="inlineStr">
        <is>
          <t>Итого прочие Машины и механизмы</t>
        </is>
      </c>
      <c r="C49" s="197" t="n"/>
      <c r="D49" s="197" t="n"/>
      <c r="E49" s="197" t="n"/>
      <c r="F49" s="198" t="n"/>
      <c r="G49" s="180">
        <f>SUM(G28:G48)</f>
        <v/>
      </c>
      <c r="H49" s="61">
        <f>SUM(H28:H48)</f>
        <v/>
      </c>
      <c r="I49" s="180" t="n"/>
      <c r="J49" s="180">
        <f>SUM(J28:J48)</f>
        <v/>
      </c>
    </row>
    <row r="50" ht="15.75" customFormat="1" customHeight="1" s="152">
      <c r="A50" s="174" t="n"/>
      <c r="B50" s="174" t="inlineStr">
        <is>
          <t>Итого по разделу "Машины и механизмы"</t>
        </is>
      </c>
      <c r="C50" s="197" t="n"/>
      <c r="D50" s="197" t="n"/>
      <c r="E50" s="197" t="n"/>
      <c r="F50" s="198" t="n"/>
      <c r="G50" s="180">
        <f>G27+G49</f>
        <v/>
      </c>
      <c r="H50" s="61">
        <f>H27+H49</f>
        <v/>
      </c>
      <c r="I50" s="180" t="n"/>
      <c r="J50" s="180">
        <f>J27+J49</f>
        <v/>
      </c>
    </row>
    <row r="51" ht="15.75" customFormat="1" customHeight="1" s="152">
      <c r="A51" s="182" t="n"/>
      <c r="B51" s="184" t="inlineStr">
        <is>
          <t>Оборудование</t>
        </is>
      </c>
      <c r="C51" s="197" t="n"/>
      <c r="D51" s="197" t="n"/>
      <c r="E51" s="197" t="n"/>
      <c r="F51" s="197" t="n"/>
      <c r="G51" s="197" t="n"/>
      <c r="H51" s="197" t="n"/>
      <c r="I51" s="197" t="n"/>
      <c r="J51" s="198" t="n"/>
    </row>
    <row r="52" ht="15.75" customFormat="1" customHeight="1" s="152">
      <c r="A52" s="182" t="n"/>
      <c r="B52" s="182" t="inlineStr">
        <is>
          <t>Основное оборудование</t>
        </is>
      </c>
      <c r="C52" s="197" t="n"/>
      <c r="D52" s="197" t="n"/>
      <c r="E52" s="197" t="n"/>
      <c r="F52" s="197" t="n"/>
      <c r="G52" s="197" t="n"/>
      <c r="H52" s="197" t="n"/>
      <c r="I52" s="197" t="n"/>
      <c r="J52" s="198" t="n"/>
    </row>
    <row r="53" ht="63" customFormat="1" customHeight="1" s="152">
      <c r="A53" s="175" t="n">
        <v>32</v>
      </c>
      <c r="B53" s="181" t="inlineStr">
        <is>
          <t>Прайс из СД ОП</t>
        </is>
      </c>
      <c r="C53" s="191" t="inlineStr">
        <is>
          <t>Программное обеспечение SCADA (комплект ABB): Лицензия на базовую конфигурацию NM SCADA версия 9.x:NM версия 9.X включено</t>
        </is>
      </c>
      <c r="D53" s="194" t="inlineStr">
        <is>
          <t>компл.</t>
        </is>
      </c>
      <c r="E53" s="192" t="n">
        <v>1</v>
      </c>
      <c r="F53" s="66">
        <f>ROUND(I53/'Прил. 10'!$D$13,2)</f>
        <v/>
      </c>
      <c r="G53" s="66">
        <f>ROUND(E53*F53,2)</f>
        <v/>
      </c>
      <c r="H53" s="61" t="n">
        <v>0.31270640309826</v>
      </c>
      <c r="I53" s="180" t="n">
        <v>29279657.4282</v>
      </c>
      <c r="J53" s="180" t="n">
        <v>29279657.4282</v>
      </c>
    </row>
    <row r="54" ht="63" customFormat="1" customHeight="1" s="152">
      <c r="A54" s="175" t="n">
        <v>33</v>
      </c>
      <c r="B54" s="181" t="inlineStr">
        <is>
          <t>Прайс из СД ОП</t>
        </is>
      </c>
      <c r="C54" s="191" t="inlineStr">
        <is>
          <t>Лицензия на объем резервируемого дискового пространства: HP DP Advanced Backup to Disk 10TB E-LTU (B7038BAE)</t>
        </is>
      </c>
      <c r="D54" s="194" t="inlineStr">
        <is>
          <t>шт.</t>
        </is>
      </c>
      <c r="E54" s="192" t="n">
        <v>5</v>
      </c>
      <c r="F54" s="66">
        <f>ROUND(I54/'Прил. 10'!$D$13,2)</f>
        <v/>
      </c>
      <c r="G54" s="66">
        <f>ROUND(E54*F54,2)</f>
        <v/>
      </c>
      <c r="H54" s="61" t="n">
        <v>0.052337993673353</v>
      </c>
      <c r="I54" s="180" t="n">
        <v>980113.3012</v>
      </c>
      <c r="J54" s="180" t="n">
        <v>4900566.506</v>
      </c>
    </row>
    <row r="55" ht="31.5" customFormat="1" customHeight="1" s="152">
      <c r="A55" s="175" t="n">
        <v>34</v>
      </c>
      <c r="B55" s="181" t="inlineStr">
        <is>
          <t>Прайс из СД ОП</t>
        </is>
      </c>
      <c r="C55" s="191" t="inlineStr">
        <is>
          <t>Жесткий диск: HP 1.8TB 12G SAS 10K 2.5in SC 512e HDD</t>
        </is>
      </c>
      <c r="D55" s="194" t="inlineStr">
        <is>
          <t>шт.</t>
        </is>
      </c>
      <c r="E55" s="192" t="n">
        <v>52</v>
      </c>
      <c r="F55" s="66">
        <f>ROUND(I55/'Прил. 10'!$D$13,2)</f>
        <v/>
      </c>
      <c r="G55" s="66">
        <f>ROUND(E55*F55,2)</f>
        <v/>
      </c>
      <c r="H55" s="61" t="n">
        <v>0.03205389381792</v>
      </c>
      <c r="I55" s="180" t="n">
        <v>57717.3878</v>
      </c>
      <c r="J55" s="180" t="n">
        <v>3001304.1656</v>
      </c>
    </row>
    <row r="56" ht="47.25" customFormat="1" customHeight="1" s="152">
      <c r="A56" s="175" t="n">
        <v>35</v>
      </c>
      <c r="B56" s="181" t="inlineStr">
        <is>
          <t>Прайс из СД ОП</t>
        </is>
      </c>
      <c r="C56" s="191" t="inlineStr">
        <is>
          <t>ПРЕЦИЗИОННЫЙ КОНДИЦИОНЕР шкафного типа в комплекте с автоматикой</t>
        </is>
      </c>
      <c r="D56" s="194" t="inlineStr">
        <is>
          <t>компл.</t>
        </is>
      </c>
      <c r="E56" s="192" t="n">
        <v>2</v>
      </c>
      <c r="F56" s="66">
        <f>ROUND(I56/'Прил. 10'!$D$13,2)</f>
        <v/>
      </c>
      <c r="G56" s="66">
        <f>ROUND(E56*F56,2)</f>
        <v/>
      </c>
      <c r="H56" s="61" t="n">
        <v>0.030488840668132</v>
      </c>
      <c r="I56" s="180" t="n">
        <v>1427381.725</v>
      </c>
      <c r="J56" s="180" t="n">
        <v>2854763.45</v>
      </c>
    </row>
    <row r="57" ht="31.5" customFormat="1" customHeight="1" s="152">
      <c r="A57" s="175" t="n">
        <v>36</v>
      </c>
      <c r="B57" s="181" t="inlineStr">
        <is>
          <t>Прайс из СД ОП</t>
        </is>
      </c>
      <c r="C57" s="191" t="inlineStr">
        <is>
          <t>Коммутатор: HPE 5930 4-slot FB AC Bundle</t>
        </is>
      </c>
      <c r="D57" s="194" t="inlineStr">
        <is>
          <t>шт.</t>
        </is>
      </c>
      <c r="E57" s="192" t="n">
        <v>2</v>
      </c>
      <c r="F57" s="66">
        <f>ROUND(I57/'Прил. 10'!$D$13,2)</f>
        <v/>
      </c>
      <c r="G57" s="66">
        <f>ROUND(E57*F57,2)</f>
        <v/>
      </c>
      <c r="H57" s="61" t="n">
        <v>0.030394203632959</v>
      </c>
      <c r="I57" s="180" t="n">
        <v>1422951.1474</v>
      </c>
      <c r="J57" s="180" t="n">
        <v>2845902.2948</v>
      </c>
    </row>
    <row r="58" ht="31.5" customFormat="1" customHeight="1" s="152">
      <c r="A58" s="175" t="n">
        <v>37</v>
      </c>
      <c r="B58" s="181" t="inlineStr">
        <is>
          <t>Прайс из СД ОП</t>
        </is>
      </c>
      <c r="C58" s="191" t="inlineStr">
        <is>
          <t>Шасси системы хранения: HPE StoreOnce 3540 24TB System</t>
        </is>
      </c>
      <c r="D58" s="194" t="inlineStr">
        <is>
          <t>шт.</t>
        </is>
      </c>
      <c r="E58" s="192" t="n">
        <v>2</v>
      </c>
      <c r="F58" s="66">
        <f>ROUND(I58/'Прил. 10'!$D$13,2)</f>
        <v/>
      </c>
      <c r="G58" s="66">
        <f>ROUND(E58*F58,2)</f>
        <v/>
      </c>
      <c r="H58" s="61" t="n">
        <v>0.028088960931084</v>
      </c>
      <c r="I58" s="180" t="n">
        <v>1315027.6832</v>
      </c>
      <c r="J58" s="180" t="n">
        <v>2630055.3664</v>
      </c>
    </row>
    <row r="59" ht="31.5" customFormat="1" customHeight="1" s="152">
      <c r="A59" s="175" t="n">
        <v>38</v>
      </c>
      <c r="B59" s="181" t="inlineStr">
        <is>
          <t>Прайс из СД ОП</t>
        </is>
      </c>
      <c r="C59" s="191" t="inlineStr">
        <is>
          <t>Сервер: HP DL380 Gen9 24SFF CTO Server</t>
        </is>
      </c>
      <c r="D59" s="194" t="inlineStr">
        <is>
          <t>шт.</t>
        </is>
      </c>
      <c r="E59" s="192" t="n">
        <v>12</v>
      </c>
      <c r="F59" s="66">
        <f>ROUND(I59/'Прил. 10'!$D$13,2)</f>
        <v/>
      </c>
      <c r="G59" s="66">
        <f>ROUND(E59*F59,2)</f>
        <v/>
      </c>
      <c r="H59" s="61" t="n">
        <v>0.024745426562583</v>
      </c>
      <c r="I59" s="180" t="n">
        <v>193082.501</v>
      </c>
      <c r="J59" s="180" t="n">
        <v>2316990.012</v>
      </c>
    </row>
    <row r="60" ht="31.5" customFormat="1" customHeight="1" s="152">
      <c r="A60" s="175" t="n">
        <v>39</v>
      </c>
      <c r="B60" s="181" t="inlineStr">
        <is>
          <t>Прайс из СД ОП</t>
        </is>
      </c>
      <c r="C60" s="191" t="inlineStr">
        <is>
          <t>ДГУ в контейнере АД-120С-Т400-2РМ5 серия ПРОФ</t>
        </is>
      </c>
      <c r="D60" s="194" t="inlineStr">
        <is>
          <t>компл.</t>
        </is>
      </c>
      <c r="E60" s="192" t="n">
        <v>1</v>
      </c>
      <c r="F60" s="66">
        <f>ROUND(I60/'Прил. 10'!$D$13,2)</f>
        <v/>
      </c>
      <c r="G60" s="66">
        <f>ROUND(E60*F60,2)</f>
        <v/>
      </c>
      <c r="H60" s="61" t="n">
        <v>0.021691472081542</v>
      </c>
      <c r="I60" s="180" t="n">
        <v>2031038.9086</v>
      </c>
      <c r="J60" s="180" t="n">
        <v>2031038.9086</v>
      </c>
    </row>
    <row r="61" ht="47.25" customFormat="1" customHeight="1" s="152">
      <c r="A61" s="175" t="n">
        <v>40</v>
      </c>
      <c r="B61" s="181" t="inlineStr">
        <is>
          <t>Прайс из СД ОП</t>
        </is>
      </c>
      <c r="C61" s="191" t="inlineStr">
        <is>
          <t>Двупортовый адаптер главной шины: HPE 82Q 8Gb Dual Port PCI-e FC HBA</t>
        </is>
      </c>
      <c r="D61" s="194" t="inlineStr">
        <is>
          <t>шт.</t>
        </is>
      </c>
      <c r="E61" s="192" t="n">
        <v>14</v>
      </c>
      <c r="F61" s="66">
        <f>ROUND(I61/'Прил. 10'!$D$13,2)</f>
        <v/>
      </c>
      <c r="G61" s="66">
        <f>ROUND(E61*F61,2)</f>
        <v/>
      </c>
      <c r="H61" s="61" t="n">
        <v>0.02140115142154</v>
      </c>
      <c r="I61" s="180" t="n">
        <v>143132.5212</v>
      </c>
      <c r="J61" s="180" t="n">
        <v>2003855.2968</v>
      </c>
    </row>
    <row r="62" ht="31.5" customFormat="1" customHeight="1" s="152">
      <c r="A62" s="175" t="n">
        <v>41</v>
      </c>
      <c r="B62" s="181" t="inlineStr">
        <is>
          <t>Прайс из СД ОП</t>
        </is>
      </c>
      <c r="C62" s="191" t="inlineStr">
        <is>
          <t>Офисный пакет для терминального сервера: Office Professional Plus 2016</t>
        </is>
      </c>
      <c r="D62" s="194" t="inlineStr">
        <is>
          <t>шт.</t>
        </is>
      </c>
      <c r="E62" s="192" t="n">
        <v>50</v>
      </c>
      <c r="F62" s="66">
        <f>ROUND(I62/'Прил. 10'!$D$13,2)</f>
        <v/>
      </c>
      <c r="G62" s="66">
        <f>ROUND(E62*F62,2)</f>
        <v/>
      </c>
      <c r="H62" s="61" t="n">
        <v>0.020988867376058</v>
      </c>
      <c r="I62" s="180" t="n">
        <v>39305.0376</v>
      </c>
      <c r="J62" s="180" t="n">
        <v>1965251.88</v>
      </c>
    </row>
    <row r="63" ht="63" customFormat="1" customHeight="1" s="152">
      <c r="A63" s="175" t="n">
        <v>42</v>
      </c>
      <c r="B63" s="181" t="inlineStr">
        <is>
          <t>Прайс из СД ОП</t>
        </is>
      </c>
      <c r="C63" s="191" t="inlineStr">
        <is>
          <t>Коммутатор пограничный: Cisco Catalyst 3850 48 Port Data IP Services,mfg in Russia,SNTC-8X5XNBD Cisco Catalyst 3850 48 Port Data IP Base</t>
        </is>
      </c>
      <c r="D63" s="194" t="inlineStr">
        <is>
          <t>шт.</t>
        </is>
      </c>
      <c r="E63" s="192" t="n">
        <v>2</v>
      </c>
      <c r="F63" s="66">
        <f>ROUND(I63/'Прил. 10'!$D$13,2)</f>
        <v/>
      </c>
      <c r="G63" s="66">
        <f>ROUND(E63*F63,2)</f>
        <v/>
      </c>
      <c r="H63" s="61" t="n">
        <v>0.020632563805801</v>
      </c>
      <c r="I63" s="180" t="n">
        <v>965945.0432</v>
      </c>
      <c r="J63" s="180" t="n">
        <v>1931890.0864</v>
      </c>
    </row>
    <row r="64" ht="409.5" customFormat="1" customHeight="1" s="152">
      <c r="A64" s="175" t="n">
        <v>43</v>
      </c>
      <c r="B64" s="181" t="inlineStr">
        <is>
          <t>Прайс из СД ОП</t>
        </is>
      </c>
      <c r="C64" s="191" t="inlineStr">
        <is>
          <t>Рабочая станция: HP Z240 SFF Workstation  Packaging: HP Single Unit (SFF) Packaging  Шасси: HP Z240 SFF 240W 92 percent efficient Chassis  Операционная система: Win 10 Pro 64 RUSS  Опция загрузки ОС: Operating System Load to SATA  Процессор: Intel Xeon E3-1280v5 3.7 GHz (up to 4.0 GHz) 8MB GT0 4C 80W SFF CPU  Оперативная память: 16GB DDR4-2133 nECC (2x8GB) Unbuffered RAM  Графическая карта: NVIDIA Quadro K1200 4GB 4xmDP 1st w/4 mDP-DP cables Graphics  Жесткий диск: 500GB 7200 RPM SATA 1st Hard Drive Жесткий диск: 500GB 7200 RPM SATA 1st Hard Drive  Опция конфигурации Raid: RAID 1 Mirrored Array Configuration  Клавиатура: HP USB Business Slim Keyboard RUSS  Мышь: HP USB Optical Mouse  Оптический привод: 9.5mm Slim SuperMulti DVDRW 1st ODD  Сетевой адаптер: Intel Ethernet I210-T1 PCIe NIC  No Microsoft Office Pre-Loaded SW  Подстставка: HP SFF Chassis Tower Stand  Warranty: HP 3/3/3 SFF Warranty EURO</t>
        </is>
      </c>
      <c r="D64" s="194" t="inlineStr">
        <is>
          <t>компл.</t>
        </is>
      </c>
      <c r="E64" s="192" t="n">
        <v>17</v>
      </c>
      <c r="F64" s="66">
        <f>ROUND(I64/'Прил. 10'!$D$13,2)</f>
        <v/>
      </c>
      <c r="G64" s="66">
        <f>ROUND(E64*F64,2)</f>
        <v/>
      </c>
      <c r="H64" s="61" t="n">
        <v>0.020330817999605</v>
      </c>
      <c r="I64" s="180" t="n">
        <v>111978.6296</v>
      </c>
      <c r="J64" s="180" t="n">
        <v>1903636.7032</v>
      </c>
    </row>
    <row r="65" ht="31.5" customFormat="1" customHeight="1" s="152">
      <c r="A65" s="175" t="n">
        <v>44</v>
      </c>
      <c r="B65" s="181" t="inlineStr">
        <is>
          <t>Прайс из СД ОП</t>
        </is>
      </c>
      <c r="C65" s="191" t="inlineStr">
        <is>
          <t>Жесткий диск: HPE MSA 800GB 12G SAS MU 2.5in SSD</t>
        </is>
      </c>
      <c r="D65" s="194" t="inlineStr">
        <is>
          <t>шт.</t>
        </is>
      </c>
      <c r="E65" s="192" t="n">
        <v>8</v>
      </c>
      <c r="F65" s="66">
        <f>ROUND(I65/'Прил. 10'!$D$13,2)</f>
        <v/>
      </c>
      <c r="G65" s="66">
        <f>ROUND(E65*F65,2)</f>
        <v/>
      </c>
      <c r="H65" s="61" t="n">
        <v>0.020295787748567</v>
      </c>
      <c r="I65" s="180" t="n">
        <v>237544.5892</v>
      </c>
      <c r="J65" s="180" t="n">
        <v>1900356.7136</v>
      </c>
    </row>
    <row r="66" ht="47.25" customFormat="1" customHeight="1" s="152">
      <c r="A66" s="175" t="n">
        <v>45</v>
      </c>
      <c r="B66" s="181" t="inlineStr">
        <is>
          <t>Прайс из СД ОП</t>
        </is>
      </c>
      <c r="C66" s="191" t="inlineStr">
        <is>
          <t>ИБП DELTA Ultron HPH 40 kVA (с одним комплектом АКБ  из 40 шт. на два ИБП)</t>
        </is>
      </c>
      <c r="D66" s="194" t="inlineStr">
        <is>
          <t>компл.</t>
        </is>
      </c>
      <c r="E66" s="192" t="n">
        <v>2</v>
      </c>
      <c r="F66" s="66">
        <f>ROUND(I66/'Прил. 10'!$D$13,2)</f>
        <v/>
      </c>
      <c r="G66" s="66">
        <f>ROUND(E66*F66,2)</f>
        <v/>
      </c>
      <c r="H66" s="61" t="n">
        <v>0.019827951110916</v>
      </c>
      <c r="I66" s="180" t="n">
        <v>928275.8688000001</v>
      </c>
      <c r="J66" s="180" t="n">
        <v>1856551.7376</v>
      </c>
    </row>
    <row r="67" ht="63" customFormat="1" customHeight="1" s="152">
      <c r="A67" s="175" t="n">
        <v>46</v>
      </c>
      <c r="B67" s="181" t="inlineStr">
        <is>
          <t>Прайс из СД ОП</t>
        </is>
      </c>
      <c r="C67" s="191" t="inlineStr">
        <is>
          <t>Рабочая станция: 800G2SFF / Platinum / i5-6500 / 8GB / 500GB 7200 / W10p64 / SuperMulti DVDRW / 3yw / USB Slim kbd / USBmouse</t>
        </is>
      </c>
      <c r="D67" s="194" t="inlineStr">
        <is>
          <t>компл.</t>
        </is>
      </c>
      <c r="E67" s="192" t="n">
        <v>27</v>
      </c>
      <c r="F67" s="66">
        <f>ROUND(I67/'Прил. 10'!$D$13,2)</f>
        <v/>
      </c>
      <c r="G67" s="66">
        <f>ROUND(E67*F67,2)</f>
        <v/>
      </c>
      <c r="H67" s="61" t="n">
        <v>0.019575569638173</v>
      </c>
      <c r="I67" s="180" t="n">
        <v>67885.944</v>
      </c>
      <c r="J67" s="180" t="n">
        <v>1832920.488</v>
      </c>
    </row>
    <row r="68" ht="47.25" customFormat="1" customHeight="1" s="152">
      <c r="A68" s="175" t="n">
        <v>47</v>
      </c>
      <c r="B68" s="181" t="inlineStr">
        <is>
          <t>Прайс из СД ОП</t>
        </is>
      </c>
      <c r="C68" s="191" t="inlineStr">
        <is>
          <t>Лицензия на резервное копирование серверов: HP DP On-line Backup for Windows E-LTU (B6965BAE)</t>
        </is>
      </c>
      <c r="D68" s="194" t="inlineStr">
        <is>
          <t>шт.</t>
        </is>
      </c>
      <c r="E68" s="192" t="n">
        <v>11</v>
      </c>
      <c r="F68" s="66">
        <f>ROUND(I68/'Прил. 10'!$D$13,2)</f>
        <v/>
      </c>
      <c r="G68" s="66">
        <f>ROUND(E68*F68,2)</f>
        <v/>
      </c>
      <c r="H68" s="61" t="n">
        <v>0.018436866520805</v>
      </c>
      <c r="I68" s="180" t="n">
        <v>156936.3846</v>
      </c>
      <c r="J68" s="180" t="n">
        <v>1726300.2306</v>
      </c>
    </row>
    <row r="69" ht="31.5" customFormat="1" customHeight="1" s="152">
      <c r="A69" s="175" t="n">
        <v>48</v>
      </c>
      <c r="B69" s="181" t="inlineStr">
        <is>
          <t>Прайс из СД ОП</t>
        </is>
      </c>
      <c r="C69" s="191" t="inlineStr">
        <is>
          <t>Процессор: HPE DL380 Gen9 E5-2640v4 FIO Kit</t>
        </is>
      </c>
      <c r="D69" s="194" t="inlineStr">
        <is>
          <t>шт.</t>
        </is>
      </c>
      <c r="E69" s="192" t="n">
        <v>12</v>
      </c>
      <c r="F69" s="66">
        <f>ROUND(I69/'Прил. 10'!$D$13,2)</f>
        <v/>
      </c>
      <c r="G69" s="66">
        <f>ROUND(E69*F69,2)</f>
        <v/>
      </c>
      <c r="H69" s="61" t="n">
        <v>0.016735190979425</v>
      </c>
      <c r="I69" s="180" t="n">
        <v>130580.5952</v>
      </c>
      <c r="J69" s="180" t="n">
        <v>1566967.1424</v>
      </c>
    </row>
    <row r="70" ht="110.25" customFormat="1" customHeight="1" s="152">
      <c r="A70" s="175" t="n">
        <v>49</v>
      </c>
      <c r="B70" s="181" t="inlineStr">
        <is>
          <t>Прайс из СД ОП</t>
        </is>
      </c>
      <c r="C70" s="191" t="inlineStr">
        <is>
          <t>Монитор: Dell Display 42.5" P4317Q (3840x2160) Black EUR, adjustment tilt, IPS, 1000:1, 8ms, 16:9, Display Port 1.2, HDMI 1,4 with MHL, VGA, mini DP, RS232, 4 x USB 3.0,Picture in Picture 4 x 1 and 2 x 1 with 4 devices, 8W intergrated speakers, 3Y</t>
        </is>
      </c>
      <c r="D70" s="194" t="inlineStr">
        <is>
          <t>шт.</t>
        </is>
      </c>
      <c r="E70" s="192" t="n">
        <v>22</v>
      </c>
      <c r="F70" s="66">
        <f>ROUND(I70/'Прил. 10'!$D$13,2)</f>
        <v/>
      </c>
      <c r="G70" s="66">
        <f>ROUND(E70*F70,2)</f>
        <v/>
      </c>
      <c r="H70" s="61" t="n">
        <v>0.016011739677681</v>
      </c>
      <c r="I70" s="180" t="n">
        <v>68146.7356</v>
      </c>
      <c r="J70" s="180" t="n">
        <v>1499228.1832</v>
      </c>
    </row>
    <row r="71" ht="31.5" customFormat="1" customHeight="1" s="152">
      <c r="A71" s="175" t="n">
        <v>50</v>
      </c>
      <c r="B71" s="181" t="inlineStr">
        <is>
          <t>Прайс из СД ОП</t>
        </is>
      </c>
      <c r="C71" s="191" t="inlineStr">
        <is>
          <t>Жесткий диск: HPE MSA 600GB 12G SAS 15K 2.5in ENT HDD</t>
        </is>
      </c>
      <c r="D71" s="194" t="inlineStr">
        <is>
          <t>шт.</t>
        </is>
      </c>
      <c r="E71" s="192" t="n">
        <v>40</v>
      </c>
      <c r="F71" s="66">
        <f>ROUND(I71/'Прил. 10'!$D$13,2)</f>
        <v/>
      </c>
      <c r="G71" s="66">
        <f>ROUND(E71*F71,2)</f>
        <v/>
      </c>
      <c r="H71" s="61" t="n">
        <v>0.015363248139018</v>
      </c>
      <c r="I71" s="180" t="n">
        <v>35962.6984</v>
      </c>
      <c r="J71" s="180" t="n">
        <v>1438507.936</v>
      </c>
    </row>
    <row r="72" ht="15.75" customFormat="1" customHeight="1" s="152">
      <c r="A72" s="175" t="n">
        <v>51</v>
      </c>
      <c r="B72" s="181" t="inlineStr">
        <is>
          <t>Прайс из СД ОП</t>
        </is>
      </c>
      <c r="C72" s="191" t="inlineStr">
        <is>
          <t>Сенсорный дисплей: FocusTouch 55”</t>
        </is>
      </c>
      <c r="D72" s="194" t="inlineStr">
        <is>
          <t>шт.</t>
        </is>
      </c>
      <c r="E72" s="192" t="n">
        <v>4</v>
      </c>
      <c r="F72" s="66">
        <f>ROUND(I72/'Прил. 10'!$D$13,2)</f>
        <v/>
      </c>
      <c r="G72" s="66">
        <f>ROUND(E72*F72,2)</f>
        <v/>
      </c>
      <c r="H72" s="61" t="n">
        <v>0.014460594064386</v>
      </c>
      <c r="I72" s="180" t="n">
        <v>338497.4182</v>
      </c>
      <c r="J72" s="180" t="n">
        <v>1353989.6728</v>
      </c>
    </row>
    <row r="73" ht="31.5" customFormat="1" customHeight="1" s="152">
      <c r="A73" s="175" t="n">
        <v>52</v>
      </c>
      <c r="B73" s="181" t="inlineStr">
        <is>
          <t>Прайс из СД ОП</t>
        </is>
      </c>
      <c r="C73" s="191" t="inlineStr">
        <is>
          <t>Модуль памяти: HPE 32GB 2Rx4 PC4-2400T-R Kit</t>
        </is>
      </c>
      <c r="D73" s="194" t="inlineStr">
        <is>
          <t>шт.</t>
        </is>
      </c>
      <c r="E73" s="192" t="n">
        <v>24</v>
      </c>
      <c r="F73" s="66">
        <f>ROUND(I73/'Прил. 10'!$D$13,2)</f>
        <v/>
      </c>
      <c r="G73" s="66">
        <f>ROUND(E73*F73,2)</f>
        <v/>
      </c>
      <c r="H73" s="61" t="n">
        <v>0.013361760956573</v>
      </c>
      <c r="I73" s="180" t="n">
        <v>52129.2736</v>
      </c>
      <c r="J73" s="180" t="n">
        <v>1251102.5664</v>
      </c>
    </row>
    <row r="74" ht="31.5" customFormat="1" customHeight="1" s="152">
      <c r="A74" s="175" t="n">
        <v>53</v>
      </c>
      <c r="B74" s="181" t="inlineStr">
        <is>
          <t>Прайс из СД ОП</t>
        </is>
      </c>
      <c r="C74" s="191" t="inlineStr">
        <is>
          <t>Модуль разъемов: HPE 5930 24p Conv Port and 2p QSFP+ Mod</t>
        </is>
      </c>
      <c r="D74" s="194" t="inlineStr">
        <is>
          <t>шт.</t>
        </is>
      </c>
      <c r="E74" s="192" t="n">
        <v>2</v>
      </c>
      <c r="F74" s="66">
        <f>ROUND(I74/'Прил. 10'!$D$13,2)</f>
        <v/>
      </c>
      <c r="G74" s="66">
        <f>ROUND(E74*F74,2)</f>
        <v/>
      </c>
      <c r="H74" s="61" t="n">
        <v>0.012038627538779</v>
      </c>
      <c r="I74" s="180" t="n">
        <v>563606.7678</v>
      </c>
      <c r="J74" s="180" t="n">
        <v>1127213.5356</v>
      </c>
    </row>
    <row r="75" ht="47.25" customFormat="1" customHeight="1" s="152">
      <c r="A75" s="175" t="n">
        <v>54</v>
      </c>
      <c r="B75" s="181" t="inlineStr">
        <is>
          <t>Прайс из СД ОП</t>
        </is>
      </c>
      <c r="C75" s="191" t="inlineStr">
        <is>
          <t>Офисный пакет для АРМ: Office Standard 2016 Single Open License Type NL</t>
        </is>
      </c>
      <c r="D75" s="194" t="inlineStr">
        <is>
          <t>шт.</t>
        </is>
      </c>
      <c r="E75" s="192" t="n">
        <v>42</v>
      </c>
      <c r="F75" s="66">
        <f>ROUND(I75/'Прил. 10'!$D$13,2)</f>
        <v/>
      </c>
      <c r="G75" s="66">
        <f>ROUND(E75*F75,2)</f>
        <v/>
      </c>
      <c r="H75" s="61" t="n">
        <v>0.011992921605465</v>
      </c>
      <c r="I75" s="180" t="n">
        <v>26736.5226</v>
      </c>
      <c r="J75" s="180" t="n">
        <v>1122933.9492</v>
      </c>
    </row>
    <row r="76" ht="31.5" customFormat="1" customHeight="1" s="152">
      <c r="A76" s="175" t="n">
        <v>55</v>
      </c>
      <c r="B76" s="181" t="inlineStr">
        <is>
          <t>Прайс из СД ОП</t>
        </is>
      </c>
      <c r="C76" s="191" t="inlineStr">
        <is>
          <t>Контроллер дискового массива: HPE MSA 2040 ES SAN DC SFF Storage</t>
        </is>
      </c>
      <c r="D76" s="194" t="inlineStr">
        <is>
          <t>шт.</t>
        </is>
      </c>
      <c r="E76" s="192" t="n">
        <v>2</v>
      </c>
      <c r="F76" s="66">
        <f>ROUND(I76/'Прил. 10'!$D$13,2)</f>
        <v/>
      </c>
      <c r="G76" s="66">
        <f>ROUND(E76*F76,2)</f>
        <v/>
      </c>
      <c r="H76" s="61" t="n">
        <v>0.011463444402023</v>
      </c>
      <c r="I76" s="180" t="n">
        <v>536678.6892</v>
      </c>
      <c r="J76" s="180" t="n">
        <v>1073357.3784</v>
      </c>
    </row>
    <row r="77" ht="63" customFormat="1" customHeight="1" s="152">
      <c r="A77" s="175" t="n">
        <v>56</v>
      </c>
      <c r="B77" s="181" t="inlineStr">
        <is>
          <t>Прайс из СД ОП</t>
        </is>
      </c>
      <c r="C77" s="191" t="inlineStr">
        <is>
          <t>Операционная система: Microsoft Windows Server Standard Core Single License/Software Assurance Pack OPEN 2 License No Level Core License</t>
        </is>
      </c>
      <c r="D77" s="194" t="inlineStr">
        <is>
          <t>шт.</t>
        </is>
      </c>
      <c r="E77" s="192" t="n">
        <v>96</v>
      </c>
      <c r="F77" s="66">
        <f>ROUND(I77/'Прил. 10'!$D$13,2)</f>
        <v/>
      </c>
      <c r="G77" s="66">
        <f>ROUND(E77*F77,2)</f>
        <v/>
      </c>
      <c r="H77" s="61" t="n">
        <v>0.011394761148537</v>
      </c>
      <c r="I77" s="180" t="n">
        <v>11113.8162</v>
      </c>
      <c r="J77" s="180" t="n">
        <v>1066926.3552</v>
      </c>
    </row>
    <row r="78" ht="63" customFormat="1" customHeight="1" s="152">
      <c r="A78" s="175" t="n">
        <v>57</v>
      </c>
      <c r="B78" s="181" t="inlineStr">
        <is>
          <t>Прайс из СД ОП</t>
        </is>
      </c>
      <c r="C78" s="191" t="inlineStr">
        <is>
          <t>Межсетевой экран: ASA 5525-X with FirePOWER Services, 8GE, AC, DES, SSD; SNTC-8X5XNBD ASA 5525-X with Fire</t>
        </is>
      </c>
      <c r="D78" s="194" t="inlineStr">
        <is>
          <t>шт.</t>
        </is>
      </c>
      <c r="E78" s="192" t="n">
        <v>2</v>
      </c>
      <c r="F78" s="66">
        <f>ROUND(I78/'Прил. 10'!$D$13,2)</f>
        <v/>
      </c>
      <c r="G78" s="66">
        <f>ROUND(E78*F78,2)</f>
        <v/>
      </c>
      <c r="H78" s="61" t="n">
        <v>0.009975002376489199</v>
      </c>
      <c r="I78" s="180" t="n">
        <v>466994.9984</v>
      </c>
      <c r="J78" s="180" t="n">
        <v>933989.9968</v>
      </c>
    </row>
    <row r="79" ht="31.5" customFormat="1" customHeight="1" s="152">
      <c r="A79" s="175" t="n">
        <v>58</v>
      </c>
      <c r="B79" s="181" t="inlineStr">
        <is>
          <t>Прайс из СД ОП</t>
        </is>
      </c>
      <c r="C79" s="191" t="inlineStr">
        <is>
          <t>Карта расширения SAS: HP 12Gb DL380 Gen9 SAS Expander Card</t>
        </is>
      </c>
      <c r="D79" s="194" t="inlineStr">
        <is>
          <t>шт.</t>
        </is>
      </c>
      <c r="E79" s="192" t="n">
        <v>14</v>
      </c>
      <c r="F79" s="66">
        <f>ROUND(I79/'Прил. 10'!$D$13,2)</f>
        <v/>
      </c>
      <c r="G79" s="66">
        <f>ROUND(E79*F79,2)</f>
        <v/>
      </c>
      <c r="H79" s="61" t="n">
        <v>0.0090848438242619</v>
      </c>
      <c r="I79" s="180" t="n">
        <v>60760.1234</v>
      </c>
      <c r="J79" s="180" t="n">
        <v>850641.7276</v>
      </c>
    </row>
    <row r="80" ht="94.5" customFormat="1" customHeight="1" s="152">
      <c r="A80" s="175" t="n">
        <v>59</v>
      </c>
      <c r="B80" s="181" t="inlineStr">
        <is>
          <t>Прайс из СД ОП</t>
        </is>
      </c>
      <c r="C80" s="191" t="inlineStr">
        <is>
          <t>Многофункциональное устройство (принтер, сканер, копир) формата А3 с автоподачей: HP LaserJet Enterprise 700 MFP M725dn (A3, 1024Mb, LCD, 40 стр / мин, лазерное МФУ, USB2.0, сетевой, двуст. Печать)</t>
        </is>
      </c>
      <c r="D80" s="194" t="inlineStr">
        <is>
          <t>шт.</t>
        </is>
      </c>
      <c r="E80" s="192" t="n">
        <v>3</v>
      </c>
      <c r="F80" s="66">
        <f>ROUND(I80/'Прил. 10'!$D$13,2)</f>
        <v/>
      </c>
      <c r="G80" s="66">
        <f>ROUND(E80*F80,2)</f>
        <v/>
      </c>
      <c r="H80" s="61" t="n">
        <v>0.008733519743083199</v>
      </c>
      <c r="I80" s="180" t="n">
        <v>272582.0596</v>
      </c>
      <c r="J80" s="180" t="n">
        <v>817746.1788</v>
      </c>
    </row>
    <row r="81" ht="47.25" customFormat="1" customHeight="1" s="152">
      <c r="A81" s="175" t="n">
        <v>60</v>
      </c>
      <c r="B81" s="181" t="inlineStr">
        <is>
          <t>Прайс из СД ОП</t>
        </is>
      </c>
      <c r="C81" s="191" t="inlineStr">
        <is>
          <t>Плоттер с возможностью печати формата A0: HP Designjet T930 36'' Printer</t>
        </is>
      </c>
      <c r="D81" s="194" t="inlineStr">
        <is>
          <t>шт.</t>
        </is>
      </c>
      <c r="E81" s="192" t="n">
        <v>3</v>
      </c>
      <c r="F81" s="66">
        <f>ROUND(I81/'Прил. 10'!$D$13,2)</f>
        <v/>
      </c>
      <c r="G81" s="66">
        <f>ROUND(E81*F81,2)</f>
        <v/>
      </c>
      <c r="H81" s="61" t="n">
        <v>0.0086785274102929</v>
      </c>
      <c r="I81" s="180" t="n">
        <v>270865.6928</v>
      </c>
      <c r="J81" s="180" t="n">
        <v>812597.0784</v>
      </c>
    </row>
    <row r="82" ht="15.75" customFormat="1" customHeight="1" s="152">
      <c r="A82" s="175" t="n"/>
      <c r="B82" s="181" t="n"/>
      <c r="C82" s="191" t="inlineStr">
        <is>
          <t>Итого основное оборудование</t>
        </is>
      </c>
      <c r="D82" s="194" t="n"/>
      <c r="E82" s="192" t="n"/>
      <c r="F82" s="66" t="n"/>
      <c r="G82" s="66">
        <f>SUM(G53:G81)</f>
        <v/>
      </c>
      <c r="H82" s="61">
        <f>SUM(H53:H81)</f>
        <v/>
      </c>
      <c r="I82" s="180" t="n"/>
      <c r="J82" s="180" t="n">
        <v>79896242.9686</v>
      </c>
    </row>
    <row r="83" hidden="1" outlineLevel="1" ht="31.5" customFormat="1" customHeight="1" s="152">
      <c r="A83" s="175" t="n">
        <v>61</v>
      </c>
      <c r="B83" s="181" t="inlineStr">
        <is>
          <t>Прайс из СД ОП</t>
        </is>
      </c>
      <c r="C83" s="191" t="inlineStr">
        <is>
          <t>Жесткий диск: HP 600GB 12G SAS 10K 2.5in SC ENT HDD</t>
        </is>
      </c>
      <c r="D83" s="194" t="inlineStr">
        <is>
          <t>шт.</t>
        </is>
      </c>
      <c r="E83" s="192" t="n">
        <v>24</v>
      </c>
      <c r="F83" s="66">
        <f>ROUND(I83/'Прил. 10'!$D$13,2)</f>
        <v/>
      </c>
      <c r="G83" s="66">
        <f>ROUND(E83*F83,2)</f>
        <v/>
      </c>
      <c r="H83" s="61" t="n">
        <v>0.008120525115417001</v>
      </c>
      <c r="I83" s="180" t="n">
        <v>31681.234</v>
      </c>
      <c r="J83" s="180" t="n">
        <v>760349.616</v>
      </c>
    </row>
    <row r="84" hidden="1" outlineLevel="1" ht="31.5" customFormat="1" customHeight="1" s="152">
      <c r="A84" s="175" t="n">
        <v>62</v>
      </c>
      <c r="B84" s="181" t="inlineStr">
        <is>
          <t>Прайс из СД ОП</t>
        </is>
      </c>
      <c r="C84" s="191" t="inlineStr">
        <is>
          <t>Коммутатор: HPE 5700 48G 4XG 2QSFP+ Switch</t>
        </is>
      </c>
      <c r="D84" s="194" t="inlineStr">
        <is>
          <t>шт.</t>
        </is>
      </c>
      <c r="E84" s="192" t="n">
        <v>2</v>
      </c>
      <c r="F84" s="66">
        <f>ROUND(I84/'Прил. 10'!$D$13,2)</f>
        <v/>
      </c>
      <c r="G84" s="66">
        <f>ROUND(E84*F84,2)</f>
        <v/>
      </c>
      <c r="H84" s="61" t="n">
        <v>0.008011545975020899</v>
      </c>
      <c r="I84" s="180" t="n">
        <v>375072.7828</v>
      </c>
      <c r="J84" s="180" t="n">
        <v>750145.5656</v>
      </c>
    </row>
    <row r="85" hidden="1" outlineLevel="1" ht="78.75" customFormat="1" customHeight="1" s="152">
      <c r="A85" s="175" t="n">
        <v>63</v>
      </c>
      <c r="B85" s="181" t="inlineStr">
        <is>
          <t>Прайс из СД ОП</t>
        </is>
      </c>
      <c r="C85" s="191" t="inlineStr">
        <is>
          <t>Пользовательские лицензии и опция поддержки: Microsoft Windows Remote Desktop Services CAL Single-Russian License/Software Assurance Pack OPEN No Level User CAL</t>
        </is>
      </c>
      <c r="D85" s="194" t="inlineStr">
        <is>
          <t>шт.</t>
        </is>
      </c>
      <c r="E85" s="192" t="n">
        <v>50</v>
      </c>
      <c r="F85" s="66">
        <f>ROUND(I85/'Прил. 10'!$D$13,2)</f>
        <v/>
      </c>
      <c r="G85" s="66">
        <f>ROUND(E85*F85,2)</f>
        <v/>
      </c>
      <c r="H85" s="61" t="n">
        <v>0.0075994370941653</v>
      </c>
      <c r="I85" s="180" t="n">
        <v>14231.171</v>
      </c>
      <c r="J85" s="180" t="n">
        <v>711558.55</v>
      </c>
    </row>
    <row r="86" hidden="1" outlineLevel="1" ht="31.5" customFormat="1" customHeight="1" s="152">
      <c r="A86" s="175" t="n">
        <v>64</v>
      </c>
      <c r="B86" s="181" t="inlineStr">
        <is>
          <t>Прайс из СД ОП</t>
        </is>
      </c>
      <c r="C86" s="191" t="inlineStr">
        <is>
          <t>Трансивер: HPE 16Gb FC/10GbE 100m SFP+ XCVR</t>
        </is>
      </c>
      <c r="D86" s="194" t="inlineStr">
        <is>
          <t>шт.</t>
        </is>
      </c>
      <c r="E86" s="192" t="n">
        <v>20</v>
      </c>
      <c r="F86" s="66">
        <f>ROUND(I86/'Прил. 10'!$D$13,2)</f>
        <v/>
      </c>
      <c r="G86" s="66">
        <f>ROUND(E86*F86,2)</f>
        <v/>
      </c>
      <c r="H86" s="61" t="n">
        <v>0.0072667647028762</v>
      </c>
      <c r="I86" s="180" t="n">
        <v>34020.4708</v>
      </c>
      <c r="J86" s="180" t="n">
        <v>680409.416</v>
      </c>
    </row>
    <row r="87" hidden="1" outlineLevel="1" ht="31.5" customFormat="1" customHeight="1" s="152">
      <c r="A87" s="175" t="n">
        <v>65</v>
      </c>
      <c r="B87" s="181" t="inlineStr">
        <is>
          <t>Прайс из СД ОП</t>
        </is>
      </c>
      <c r="C87" s="191" t="inlineStr">
        <is>
          <t>Блок питания: HPE 800W FS Plat Ht Plg Pwr Supply Kit</t>
        </is>
      </c>
      <c r="D87" s="194" t="inlineStr">
        <is>
          <t>шт.</t>
        </is>
      </c>
      <c r="E87" s="192" t="n">
        <v>28</v>
      </c>
      <c r="F87" s="66">
        <f>ROUND(I87/'Прил. 10'!$D$13,2)</f>
        <v/>
      </c>
      <c r="G87" s="66">
        <f>ROUND(E87*F87,2)</f>
        <v/>
      </c>
      <c r="H87" s="61" t="n">
        <v>0.0070364486245386</v>
      </c>
      <c r="I87" s="180" t="n">
        <v>23530.1506</v>
      </c>
      <c r="J87" s="180" t="n">
        <v>658844.2168000001</v>
      </c>
    </row>
    <row r="88" hidden="1" outlineLevel="1" ht="31.5" customFormat="1" customHeight="1" s="152">
      <c r="A88" s="175" t="n">
        <v>66</v>
      </c>
      <c r="B88" s="181" t="inlineStr">
        <is>
          <t>Прайс из СД ОП</t>
        </is>
      </c>
      <c r="C88" s="191" t="inlineStr">
        <is>
          <t>Контроллер Raid: HP Smart Array P440ar/2G FIO Controller</t>
        </is>
      </c>
      <c r="D88" s="194" t="inlineStr">
        <is>
          <t>шт.</t>
        </is>
      </c>
      <c r="E88" s="192" t="n">
        <v>14</v>
      </c>
      <c r="F88" s="66">
        <f>ROUND(I88/'Прил. 10'!$D$13,2)</f>
        <v/>
      </c>
      <c r="G88" s="66">
        <f>ROUND(E88*F88,2)</f>
        <v/>
      </c>
      <c r="H88" s="61" t="n">
        <v>0.0069545772129498</v>
      </c>
      <c r="I88" s="180" t="n">
        <v>46512.739</v>
      </c>
      <c r="J88" s="180" t="n">
        <v>651178.346</v>
      </c>
    </row>
    <row r="89" hidden="1" outlineLevel="1" ht="31.5" customFormat="1" customHeight="1" s="152">
      <c r="A89" s="175" t="n">
        <v>67</v>
      </c>
      <c r="B89" s="181" t="inlineStr">
        <is>
          <t>Прайс из СД ОП</t>
        </is>
      </c>
      <c r="C89" s="191" t="inlineStr">
        <is>
          <t>Сетевая плата: HPE Ethernet 10Gb 2P 546FLR-SFP+ Adptr</t>
        </is>
      </c>
      <c r="D89" s="194" t="inlineStr">
        <is>
          <t>шт.</t>
        </is>
      </c>
      <c r="E89" s="192" t="n">
        <v>14</v>
      </c>
      <c r="F89" s="66">
        <f>ROUND(I89/'Прил. 10'!$D$13,2)</f>
        <v/>
      </c>
      <c r="G89" s="66">
        <f>ROUND(E89*F89,2)</f>
        <v/>
      </c>
      <c r="H89" s="61" t="n">
        <v>0.0068226488322085</v>
      </c>
      <c r="I89" s="180" t="n">
        <v>45630.392</v>
      </c>
      <c r="J89" s="180" t="n">
        <v>638825.488</v>
      </c>
    </row>
    <row r="90" hidden="1" outlineLevel="1" ht="63" customFormat="1" customHeight="1" s="152">
      <c r="A90" s="175" t="n">
        <v>68</v>
      </c>
      <c r="B90" s="181" t="inlineStr">
        <is>
          <t>Прайс из СД ОП</t>
        </is>
      </c>
      <c r="C90" s="191" t="inlineStr">
        <is>
          <t>Лицензия на увеличения объема дискового пространства: HPE StoreOnce 3540 24TB Capacity Upg LTU</t>
        </is>
      </c>
      <c r="D90" s="194" t="inlineStr">
        <is>
          <t>шт.</t>
        </is>
      </c>
      <c r="E90" s="192" t="n">
        <v>1</v>
      </c>
      <c r="F90" s="66">
        <f>ROUND(I90/'Прил. 10'!$D$13,2)</f>
        <v/>
      </c>
      <c r="G90" s="66">
        <f>ROUND(E90*F90,2)</f>
        <v/>
      </c>
      <c r="H90" s="61" t="n">
        <v>0.0066443606593556</v>
      </c>
      <c r="I90" s="180" t="n">
        <v>622131.8208</v>
      </c>
      <c r="J90" s="180" t="n">
        <v>622131.8208</v>
      </c>
    </row>
    <row r="91" hidden="1" outlineLevel="1" ht="63" customFormat="1" customHeight="1" s="152">
      <c r="A91" s="175" t="n">
        <v>69</v>
      </c>
      <c r="B91" s="181" t="inlineStr">
        <is>
          <t>Прайс из СД ОП</t>
        </is>
      </c>
      <c r="C91" s="191" t="inlineStr">
        <is>
          <t>Монитор к корпоративному АРМ: HP EliteDisplay E232 Monitor 23" 1920х1080 250 nits 1000:1 178/178 VGA HDMI DisplayPort 3USB</t>
        </is>
      </c>
      <c r="D91" s="194" t="inlineStr">
        <is>
          <t>шт.</t>
        </is>
      </c>
      <c r="E91" s="192" t="n">
        <v>37</v>
      </c>
      <c r="F91" s="66">
        <f>ROUND(I91/'Прил. 10'!$D$13,2)</f>
        <v/>
      </c>
      <c r="G91" s="66">
        <f>ROUND(E91*F91,2)</f>
        <v/>
      </c>
      <c r="H91" s="61" t="n">
        <v>0.006201983732175</v>
      </c>
      <c r="I91" s="180" t="n">
        <v>15694.8842</v>
      </c>
      <c r="J91" s="180" t="n">
        <v>580710.7154</v>
      </c>
    </row>
    <row r="92" hidden="1" outlineLevel="1" ht="31.5" customFormat="1" customHeight="1" s="152">
      <c r="A92" s="175" t="n">
        <v>70</v>
      </c>
      <c r="B92" s="181" t="inlineStr">
        <is>
          <t>Прайс из СД ОП</t>
        </is>
      </c>
      <c r="C92" s="191" t="inlineStr">
        <is>
          <t>Модуль разъемов: HPE 5930 24p SFP+/2p QSFP+ w/Msec Mod</t>
        </is>
      </c>
      <c r="D92" s="194" t="inlineStr">
        <is>
          <t>шт.</t>
        </is>
      </c>
      <c r="E92" s="192" t="n">
        <v>2</v>
      </c>
      <c r="F92" s="66">
        <f>ROUND(I92/'Прил. 10'!$D$13,2)</f>
        <v/>
      </c>
      <c r="G92" s="66">
        <f>ROUND(E92*F92,2)</f>
        <v/>
      </c>
      <c r="H92" s="61" t="n">
        <v>0.0060737398256964</v>
      </c>
      <c r="I92" s="180" t="n">
        <v>284351.423</v>
      </c>
      <c r="J92" s="180" t="n">
        <v>568702.846</v>
      </c>
    </row>
    <row r="93" hidden="1" outlineLevel="1" ht="31.5" customFormat="1" customHeight="1" s="152">
      <c r="A93" s="175" t="n">
        <v>71</v>
      </c>
      <c r="B93" s="181" t="inlineStr">
        <is>
          <t>Прайс из СД ОП</t>
        </is>
      </c>
      <c r="C93" s="191" t="inlineStr">
        <is>
          <t>Лицензия: ASA 5500 10 Security Contexts License</t>
        </is>
      </c>
      <c r="D93" s="194" t="inlineStr">
        <is>
          <t>шт.</t>
        </is>
      </c>
      <c r="E93" s="192" t="n">
        <v>2</v>
      </c>
      <c r="F93" s="66">
        <f>ROUND(I93/'Прил. 10'!$D$13,2)</f>
        <v/>
      </c>
      <c r="G93" s="66">
        <f>ROUND(E93*F93,2)</f>
        <v/>
      </c>
      <c r="H93" s="61" t="n">
        <v>0.0053311407571432</v>
      </c>
      <c r="I93" s="180" t="n">
        <v>249585.5114</v>
      </c>
      <c r="J93" s="180" t="n">
        <v>499171.0228</v>
      </c>
    </row>
    <row r="94" hidden="1" outlineLevel="1" ht="31.5" customFormat="1" customHeight="1" s="152">
      <c r="A94" s="175" t="n">
        <v>72</v>
      </c>
      <c r="B94" s="181" t="inlineStr">
        <is>
          <t>Прайс из СД ОП</t>
        </is>
      </c>
      <c r="C94" s="191" t="inlineStr">
        <is>
          <t>Жесткий диск: HP 80GB 6G SATA RI-2 SFF SC SSD</t>
        </is>
      </c>
      <c r="D94" s="194" t="inlineStr">
        <is>
          <t>шт.</t>
        </is>
      </c>
      <c r="E94" s="192" t="n">
        <v>24</v>
      </c>
      <c r="F94" s="66">
        <f>ROUND(I94/'Прил. 10'!$D$13,2)</f>
        <v/>
      </c>
      <c r="G94" s="66">
        <f>ROUND(E94*F94,2)</f>
        <v/>
      </c>
      <c r="H94" s="61" t="n">
        <v>0.0051177969276959</v>
      </c>
      <c r="I94" s="180" t="n">
        <v>19966.4578</v>
      </c>
      <c r="J94" s="180" t="n">
        <v>479194.9872</v>
      </c>
    </row>
    <row r="95" hidden="1" outlineLevel="1" ht="31.5" customFormat="1" customHeight="1" s="152">
      <c r="A95" s="175" t="n">
        <v>73</v>
      </c>
      <c r="B95" s="181" t="inlineStr">
        <is>
          <t>Прайс из СД ОП</t>
        </is>
      </c>
      <c r="C95" s="191" t="inlineStr">
        <is>
          <t>Операционная система: Red Hat Enterprise Linux Server 2 Sockets 1 Guest</t>
        </is>
      </c>
      <c r="D95" s="194" t="inlineStr">
        <is>
          <t>шт.</t>
        </is>
      </c>
      <c r="E95" s="192" t="n">
        <v>6</v>
      </c>
      <c r="F95" s="66">
        <f>ROUND(I95/'Прил. 10'!$D$13,2)</f>
        <v/>
      </c>
      <c r="G95" s="66">
        <f>ROUND(E95*F95,2)</f>
        <v/>
      </c>
      <c r="H95" s="61" t="n">
        <v>0.0046210527781289</v>
      </c>
      <c r="I95" s="180" t="n">
        <v>72113.8854</v>
      </c>
      <c r="J95" s="180" t="n">
        <v>432683.3124</v>
      </c>
    </row>
    <row r="96" hidden="1" outlineLevel="1" ht="31.5" customFormat="1" customHeight="1" s="152">
      <c r="A96" s="175" t="n">
        <v>74</v>
      </c>
      <c r="B96" s="181" t="inlineStr">
        <is>
          <t>Прайс из СД ОП</t>
        </is>
      </c>
      <c r="C96" s="191" t="inlineStr">
        <is>
          <t>Сервер: HP DL380 Gen9 24SFF CTO Serve</t>
        </is>
      </c>
      <c r="D96" s="194" t="inlineStr">
        <is>
          <t>шт.</t>
        </is>
      </c>
      <c r="E96" s="192" t="n">
        <v>2</v>
      </c>
      <c r="F96" s="66">
        <f>ROUND(I96/'Прил. 10'!$D$13,2)</f>
        <v/>
      </c>
      <c r="G96" s="66">
        <f>ROUND(E96*F96,2)</f>
        <v/>
      </c>
      <c r="H96" s="61" t="n">
        <v>0.0041242377604306</v>
      </c>
      <c r="I96" s="180" t="n">
        <v>193082.501</v>
      </c>
      <c r="J96" s="180" t="n">
        <v>386165.002</v>
      </c>
    </row>
    <row r="97" hidden="1" outlineLevel="1" ht="47.25" customFormat="1" customHeight="1" s="152">
      <c r="A97" s="175" t="n">
        <v>75</v>
      </c>
      <c r="B97" s="181" t="inlineStr">
        <is>
          <t>Прайс из СД ОП</t>
        </is>
      </c>
      <c r="C97" s="191" t="inlineStr">
        <is>
          <t>Щиток силовой  380/220В, 50Гц, напольный, в металлическом корпусе, IP31</t>
        </is>
      </c>
      <c r="D97" s="194" t="inlineStr">
        <is>
          <t>компл.</t>
        </is>
      </c>
      <c r="E97" s="192" t="n">
        <v>1</v>
      </c>
      <c r="F97" s="66">
        <f>ROUND(I97/'Прил. 10'!$D$13,2)</f>
        <v/>
      </c>
      <c r="G97" s="66">
        <f>ROUND(E97*F97,2)</f>
        <v/>
      </c>
      <c r="H97" s="61" t="n">
        <v>0.0037426021760538</v>
      </c>
      <c r="I97" s="180" t="n">
        <v>350431.2944</v>
      </c>
      <c r="J97" s="180" t="n">
        <v>350431.2944</v>
      </c>
    </row>
    <row r="98" hidden="1" outlineLevel="1" ht="78.75" customFormat="1" customHeight="1" s="152">
      <c r="A98" s="175" t="n">
        <v>76</v>
      </c>
      <c r="B98" s="181" t="inlineStr">
        <is>
          <t>Прайс из СД ОП</t>
        </is>
      </c>
      <c r="C98" s="191" t="inlineStr">
        <is>
          <t>Пользовательские лицензии и опция поддержки: Microsoft Windows Server CAL Single-Russian License/Software Assurance Pack OPEN No Level User CAL</t>
        </is>
      </c>
      <c r="D98" s="194" t="inlineStr">
        <is>
          <t>шт.</t>
        </is>
      </c>
      <c r="E98" s="192" t="n">
        <v>90</v>
      </c>
      <c r="F98" s="66">
        <f>ROUND(I98/'Прил. 10'!$D$13,2)</f>
        <v/>
      </c>
      <c r="G98" s="66">
        <f>ROUND(E98*F98,2)</f>
        <v/>
      </c>
      <c r="H98" s="61" t="n">
        <v>0.0029350838877838</v>
      </c>
      <c r="I98" s="180" t="n">
        <v>3053.5654</v>
      </c>
      <c r="J98" s="180" t="n">
        <v>274820.886</v>
      </c>
    </row>
    <row r="99" hidden="1" outlineLevel="1" ht="31.5" customFormat="1" customHeight="1" s="152">
      <c r="A99" s="175" t="n">
        <v>77</v>
      </c>
      <c r="B99" s="181" t="inlineStr">
        <is>
          <t>Прайс из СД ОП</t>
        </is>
      </c>
      <c r="C99" s="191" t="inlineStr">
        <is>
          <t>Кабель интерфейсный: HPE X240 10G SFP+ SFP+ 5m DAC Cable</t>
        </is>
      </c>
      <c r="D99" s="194" t="inlineStr">
        <is>
          <t>шт.</t>
        </is>
      </c>
      <c r="E99" s="192" t="n">
        <v>15</v>
      </c>
      <c r="F99" s="66">
        <f>ROUND(I99/'Прил. 10'!$D$13,2)</f>
        <v/>
      </c>
      <c r="G99" s="66">
        <f>ROUND(E99*F99,2)</f>
        <v/>
      </c>
      <c r="H99" s="61" t="n">
        <v>0.0028050542381087</v>
      </c>
      <c r="I99" s="180" t="n">
        <v>17509.7208</v>
      </c>
      <c r="J99" s="180" t="n">
        <v>262645.812</v>
      </c>
    </row>
    <row r="100" hidden="1" outlineLevel="1" ht="31.5" customFormat="1" customHeight="1" s="152">
      <c r="A100" s="175" t="n">
        <v>78</v>
      </c>
      <c r="B100" s="181" t="inlineStr">
        <is>
          <t>Прайс из СД ОП</t>
        </is>
      </c>
      <c r="C100" s="191" t="inlineStr">
        <is>
          <t>Лицензия IPS: Cisco ASA5525 FirePOWER IPS License</t>
        </is>
      </c>
      <c r="D100" s="194" t="inlineStr">
        <is>
          <t>шт.</t>
        </is>
      </c>
      <c r="E100" s="192" t="n">
        <v>2</v>
      </c>
      <c r="F100" s="66">
        <f>ROUND(I100/'Прил. 10'!$D$13,2)</f>
        <v/>
      </c>
      <c r="G100" s="66">
        <f>ROUND(E100*F100,2)</f>
        <v/>
      </c>
      <c r="H100" s="61" t="n">
        <v>0.0027976665696995</v>
      </c>
      <c r="I100" s="180" t="n">
        <v>130977.041</v>
      </c>
      <c r="J100" s="180" t="n">
        <v>261954.082</v>
      </c>
    </row>
    <row r="101" hidden="1" outlineLevel="1" ht="31.5" customFormat="1" customHeight="1" s="152">
      <c r="A101" s="175" t="n">
        <v>79</v>
      </c>
      <c r="B101" s="181" t="inlineStr">
        <is>
          <t>Прайс из СД ОП</t>
        </is>
      </c>
      <c r="C101" s="191" t="inlineStr">
        <is>
          <t>Кабель интерфейсный: HPE X240 10G SFP+ SFP+ 3m DAC Cable</t>
        </is>
      </c>
      <c r="D101" s="194" t="inlineStr">
        <is>
          <t>шт.</t>
        </is>
      </c>
      <c r="E101" s="192" t="n">
        <v>17</v>
      </c>
      <c r="F101" s="66">
        <f>ROUND(I101/'Прил. 10'!$D$13,2)</f>
        <v/>
      </c>
      <c r="G101" s="66">
        <f>ROUND(E101*F101,2)</f>
        <v/>
      </c>
      <c r="H101" s="61" t="n">
        <v>0.0027538272762217</v>
      </c>
      <c r="I101" s="180" t="n">
        <v>15167.6044</v>
      </c>
      <c r="J101" s="180" t="n">
        <v>257849.2748</v>
      </c>
    </row>
    <row r="102" hidden="1" outlineLevel="1" ht="47.25" customFormat="1" customHeight="1" s="152">
      <c r="A102" s="175" t="n">
        <v>80</v>
      </c>
      <c r="B102" s="181" t="inlineStr">
        <is>
          <t>Прайс из СД ОП</t>
        </is>
      </c>
      <c r="C102" s="191" t="inlineStr">
        <is>
          <t>TS IT Шкаф 600x2000x1200 42U, с обз. и стальной дверью, 19" монтажные рамы (5510141)</t>
        </is>
      </c>
      <c r="D102" s="194" t="inlineStr">
        <is>
          <t>шт.</t>
        </is>
      </c>
      <c r="E102" s="192" t="n">
        <v>2</v>
      </c>
      <c r="F102" s="66">
        <f>ROUND(I102/'Прил. 10'!$D$13,2)</f>
        <v/>
      </c>
      <c r="G102" s="66">
        <f>ROUND(E102*F102,2)</f>
        <v/>
      </c>
      <c r="H102" s="61" t="n">
        <v>0.0027153191382095</v>
      </c>
      <c r="I102" s="180" t="n">
        <v>127121.82</v>
      </c>
      <c r="J102" s="180" t="n">
        <v>254243.64</v>
      </c>
    </row>
    <row r="103" hidden="1" outlineLevel="1" ht="31.5" customFormat="1" customHeight="1" s="152">
      <c r="A103" s="175" t="n">
        <v>81</v>
      </c>
      <c r="B103" s="181" t="inlineStr">
        <is>
          <t>Прайс из СД ОП</t>
        </is>
      </c>
      <c r="C103" s="191" t="inlineStr">
        <is>
          <t>Адаптер FC: HPE StoreOnce 16Gb Fibre Channel Card</t>
        </is>
      </c>
      <c r="D103" s="194" t="inlineStr">
        <is>
          <t>шт.</t>
        </is>
      </c>
      <c r="E103" s="192" t="n">
        <v>2</v>
      </c>
      <c r="F103" s="66">
        <f>ROUND(I103/'Прил. 10'!$D$13,2)</f>
        <v/>
      </c>
      <c r="G103" s="66">
        <f>ROUND(E103*F103,2)</f>
        <v/>
      </c>
      <c r="H103" s="61" t="n">
        <v>0.0026333046532234</v>
      </c>
      <c r="I103" s="180" t="n">
        <v>123282.1864</v>
      </c>
      <c r="J103" s="180" t="n">
        <v>246564.3728</v>
      </c>
    </row>
    <row r="104" hidden="1" outlineLevel="1" ht="94.5" customFormat="1" customHeight="1" s="152">
      <c r="A104" s="175" t="n">
        <v>82</v>
      </c>
      <c r="B104" s="181" t="inlineStr">
        <is>
          <t>Прайс из СД ОП</t>
        </is>
      </c>
      <c r="C104" s="191" t="inlineStr">
        <is>
          <t>Сервер точного времени, компакт. исполнение (ГЛОНАСС/GPS, Ethernet 1xRJ45 NTP (10/100), опорный генератор TCXO, эл.пит. перем 100...240 В). Крепеж для 19" стойки в комплекте.</t>
        </is>
      </c>
      <c r="D104" s="194" t="inlineStr">
        <is>
          <t>компл.</t>
        </is>
      </c>
      <c r="E104" s="192" t="n">
        <v>1</v>
      </c>
      <c r="F104" s="66">
        <f>ROUND(I104/'Прил. 10'!$D$13,2)</f>
        <v/>
      </c>
      <c r="G104" s="66">
        <f>ROUND(E104*F104,2)</f>
        <v/>
      </c>
      <c r="H104" s="61" t="n">
        <v>0.0025692960221376</v>
      </c>
      <c r="I104" s="180" t="n">
        <v>240571.0488</v>
      </c>
      <c r="J104" s="180" t="n">
        <v>240571.0488</v>
      </c>
    </row>
    <row r="105" hidden="1" outlineLevel="1" ht="63" customFormat="1" customHeight="1" s="152">
      <c r="A105" s="175" t="n">
        <v>83</v>
      </c>
      <c r="B105" s="181" t="inlineStr">
        <is>
          <t>Прайс из СД ОП</t>
        </is>
      </c>
      <c r="C105" s="191" t="inlineStr">
        <is>
          <t>Антивирусное ПО на 3 года для физических станций: Kaspersky Endpoint Security для бизнеса - стандартный Russian Edition</t>
        </is>
      </c>
      <c r="D105" s="194" t="inlineStr">
        <is>
          <t>шт.</t>
        </is>
      </c>
      <c r="E105" s="192" t="n">
        <v>54</v>
      </c>
      <c r="F105" s="66">
        <f>ROUND(I105/'Прил. 10'!$D$13,2)</f>
        <v/>
      </c>
      <c r="G105" s="66">
        <f>ROUND(E105*F105,2)</f>
        <v/>
      </c>
      <c r="H105" s="61" t="n">
        <v>0.0024575062249096</v>
      </c>
      <c r="I105" s="180" t="n">
        <v>4261.182</v>
      </c>
      <c r="J105" s="180" t="n">
        <v>230103.828</v>
      </c>
    </row>
    <row r="106" hidden="1" outlineLevel="1" ht="31.5" customFormat="1" customHeight="1" s="152">
      <c r="A106" s="175" t="n">
        <v>84</v>
      </c>
      <c r="B106" s="181" t="inlineStr">
        <is>
          <t>Прайс из СД ОП</t>
        </is>
      </c>
      <c r="C106" s="191" t="inlineStr">
        <is>
          <t>Блок PDU Basic 32A/3P CEE 24xC13 / 6xC19 (7955133)</t>
        </is>
      </c>
      <c r="D106" s="194" t="inlineStr">
        <is>
          <t>шт.</t>
        </is>
      </c>
      <c r="E106" s="192" t="n">
        <v>4</v>
      </c>
      <c r="F106" s="66">
        <f>ROUND(I106/'Прил. 10'!$D$13,2)</f>
        <v/>
      </c>
      <c r="G106" s="66">
        <f>ROUND(E106*F106,2)</f>
        <v/>
      </c>
      <c r="H106" s="61" t="n">
        <v>0.0022719493886228</v>
      </c>
      <c r="I106" s="180" t="n">
        <v>53182.3934</v>
      </c>
      <c r="J106" s="180" t="n">
        <v>212729.5736</v>
      </c>
    </row>
    <row r="107" hidden="1" outlineLevel="1" ht="15.75" customFormat="1" customHeight="1" s="152">
      <c r="A107" s="175" t="n">
        <v>85</v>
      </c>
      <c r="B107" s="181" t="inlineStr">
        <is>
          <t>Прайс из СД ОП</t>
        </is>
      </c>
      <c r="C107" s="191" t="inlineStr">
        <is>
          <t>Модуль SFP: Cisco SFP-10G-SR</t>
        </is>
      </c>
      <c r="D107" s="194" t="inlineStr">
        <is>
          <t>шт.</t>
        </is>
      </c>
      <c r="E107" s="192" t="n">
        <v>4</v>
      </c>
      <c r="F107" s="66">
        <f>ROUND(I107/'Прил. 10'!$D$13,2)</f>
        <v/>
      </c>
      <c r="G107" s="66">
        <f>ROUND(E107*F107,2)</f>
        <v/>
      </c>
      <c r="H107" s="61" t="n">
        <v>0.0022554357768845</v>
      </c>
      <c r="I107" s="180" t="n">
        <v>52795.8384</v>
      </c>
      <c r="J107" s="180" t="n">
        <v>211183.3536</v>
      </c>
    </row>
    <row r="108" hidden="1" outlineLevel="1" ht="47.25" customFormat="1" customHeight="1" s="152">
      <c r="A108" s="175" t="n">
        <v>86</v>
      </c>
      <c r="B108" s="181" t="inlineStr">
        <is>
          <t>Прайс из СД ОП</t>
        </is>
      </c>
      <c r="C108" s="191" t="inlineStr">
        <is>
          <t>Панель диагностической информации: HP DL380 Gen9 Sys Insght Dsply Kit</t>
        </is>
      </c>
      <c r="D108" s="194" t="inlineStr">
        <is>
          <t>шт.</t>
        </is>
      </c>
      <c r="E108" s="192" t="n">
        <v>14</v>
      </c>
      <c r="F108" s="66">
        <f>ROUND(I108/'Прил. 10'!$D$13,2)</f>
        <v/>
      </c>
      <c r="G108" s="66">
        <f>ROUND(E108*F108,2)</f>
        <v/>
      </c>
      <c r="H108" s="61" t="n">
        <v>0.0018509378659085</v>
      </c>
      <c r="I108" s="180" t="n">
        <v>12379.2126</v>
      </c>
      <c r="J108" s="180" t="n">
        <v>173308.9764</v>
      </c>
    </row>
    <row r="109" hidden="1" outlineLevel="1" ht="31.5" customFormat="1" customHeight="1" s="152">
      <c r="A109" s="175" t="n">
        <v>87</v>
      </c>
      <c r="B109" s="181" t="inlineStr">
        <is>
          <t>Прайс из СД ОП</t>
        </is>
      </c>
      <c r="C109" s="191" t="inlineStr">
        <is>
          <t>Жесткий диск: HP 500-GB SATA 6.0-Gb/s Hard Drive</t>
        </is>
      </c>
      <c r="D109" s="194" t="inlineStr">
        <is>
          <t>шт.</t>
        </is>
      </c>
      <c r="E109" s="192" t="n">
        <v>27</v>
      </c>
      <c r="F109" s="66">
        <f>ROUND(I109/'Прил. 10'!$D$13,2)</f>
        <v/>
      </c>
      <c r="G109" s="66">
        <f>ROUND(E109*F109,2)</f>
        <v/>
      </c>
      <c r="H109" s="61" t="n">
        <v>0.0018424076160232</v>
      </c>
      <c r="I109" s="180" t="n">
        <v>6389.269</v>
      </c>
      <c r="J109" s="180" t="n">
        <v>172510.263</v>
      </c>
    </row>
    <row r="110" hidden="1" outlineLevel="1" ht="31.5" customFormat="1" customHeight="1" s="152">
      <c r="A110" s="175" t="n">
        <v>88</v>
      </c>
      <c r="B110" s="181" t="inlineStr">
        <is>
          <t>Прайс из СД ОП</t>
        </is>
      </c>
      <c r="C110" s="191" t="inlineStr">
        <is>
          <t>Кабель интерфейсный: HPE Premier Flex LC/LC OM4 2f 2m Cable</t>
        </is>
      </c>
      <c r="D110" s="194" t="inlineStr">
        <is>
          <t>шт.</t>
        </is>
      </c>
      <c r="E110" s="192" t="n">
        <v>16</v>
      </c>
      <c r="F110" s="66">
        <f>ROUND(I110/'Прил. 10'!$D$13,2)</f>
        <v/>
      </c>
      <c r="G110" s="66">
        <f>ROUND(E110*F110,2)</f>
        <v/>
      </c>
      <c r="H110" s="61" t="n">
        <v>0.0017195871272944</v>
      </c>
      <c r="I110" s="180" t="n">
        <v>10063.1378</v>
      </c>
      <c r="J110" s="180" t="n">
        <v>161010.2048</v>
      </c>
    </row>
    <row r="111" hidden="1" outlineLevel="1" ht="47.25" customFormat="1" customHeight="1" s="152">
      <c r="A111" s="175" t="n">
        <v>89</v>
      </c>
      <c r="B111" s="181" t="inlineStr">
        <is>
          <t>Прайс из СД ОП</t>
        </is>
      </c>
      <c r="C111" s="191" t="inlineStr">
        <is>
          <t>Щиток силовой  380/220В, 50Гц, навесной, в металлическом корпусе, IP31</t>
        </is>
      </c>
      <c r="D111" s="194" t="inlineStr">
        <is>
          <t>компл.</t>
        </is>
      </c>
      <c r="E111" s="192" t="n">
        <v>1</v>
      </c>
      <c r="F111" s="66">
        <f>ROUND(I111/'Прил. 10'!$D$13,2)</f>
        <v/>
      </c>
      <c r="G111" s="66">
        <f>ROUND(E111*F111,2)</f>
        <v/>
      </c>
      <c r="H111" s="61" t="n">
        <v>0.0015948779360085</v>
      </c>
      <c r="I111" s="180" t="n">
        <v>149333.3016</v>
      </c>
      <c r="J111" s="180" t="n">
        <v>149333.3016</v>
      </c>
    </row>
    <row r="112" hidden="1" outlineLevel="1" ht="47.25" customFormat="1" customHeight="1" s="152">
      <c r="A112" s="175" t="n">
        <v>90</v>
      </c>
      <c r="B112" s="181" t="inlineStr">
        <is>
          <t>Прайс из СД ОП</t>
        </is>
      </c>
      <c r="C112" s="191" t="inlineStr">
        <is>
          <t>Лицензия на пакет резервного копирования: HP Data Prot Stater Pack Windows E-LTU (B6961BAE)</t>
        </is>
      </c>
      <c r="D112" s="194" t="inlineStr">
        <is>
          <t>шт.</t>
        </is>
      </c>
      <c r="E112" s="192" t="n">
        <v>1</v>
      </c>
      <c r="F112" s="66">
        <f>ROUND(I112/'Прил. 10'!$D$13,2)</f>
        <v/>
      </c>
      <c r="G112" s="66">
        <f>ROUND(E112*F112,2)</f>
        <v/>
      </c>
      <c r="H112" s="61" t="n">
        <v>0.0015626336048132</v>
      </c>
      <c r="I112" s="180" t="n">
        <v>146314.1662</v>
      </c>
      <c r="J112" s="180" t="n">
        <v>146314.1662</v>
      </c>
    </row>
    <row r="113" hidden="1" outlineLevel="1" ht="31.5" customFormat="1" customHeight="1" s="152">
      <c r="A113" s="175" t="n">
        <v>91</v>
      </c>
      <c r="B113" s="181" t="inlineStr">
        <is>
          <t>Прайс из СД ОП</t>
        </is>
      </c>
      <c r="C113" s="191" t="inlineStr">
        <is>
          <t>Процессор: HPE DL380 Gen9 E5-2637v4 FIO Kit</t>
        </is>
      </c>
      <c r="D113" s="194" t="inlineStr">
        <is>
          <t>шт.</t>
        </is>
      </c>
      <c r="E113" s="192" t="n">
        <v>2</v>
      </c>
      <c r="F113" s="66">
        <f>ROUND(I113/'Прил. 10'!$D$13,2)</f>
        <v/>
      </c>
      <c r="G113" s="66">
        <f>ROUND(E113*F113,2)</f>
        <v/>
      </c>
      <c r="H113" s="61" t="n">
        <v>0.0015523985083719</v>
      </c>
      <c r="I113" s="180" t="n">
        <v>72677.9114</v>
      </c>
      <c r="J113" s="180" t="n">
        <v>145355.8228</v>
      </c>
    </row>
    <row r="114" hidden="1" outlineLevel="1" ht="31.5" customFormat="1" customHeight="1" s="152">
      <c r="A114" s="175" t="n">
        <v>92</v>
      </c>
      <c r="B114" s="181" t="inlineStr">
        <is>
          <t>Прайс из СД ОП</t>
        </is>
      </c>
      <c r="C114" s="191" t="inlineStr">
        <is>
          <t>Монитор к технологическому АРМ: HP Z24n Narrow Bezel IPS, 61 см (24")</t>
        </is>
      </c>
      <c r="D114" s="194" t="inlineStr">
        <is>
          <t>шт.</t>
        </is>
      </c>
      <c r="E114" s="192" t="n">
        <v>4</v>
      </c>
      <c r="F114" s="66">
        <f>ROUND(I114/'Прил. 10'!$D$13,2)</f>
        <v/>
      </c>
      <c r="G114" s="66">
        <f>ROUND(E114*F114,2)</f>
        <v/>
      </c>
      <c r="H114" s="61" t="n">
        <v>0.0014331702316216</v>
      </c>
      <c r="I114" s="180" t="n">
        <v>33548.0286</v>
      </c>
      <c r="J114" s="180" t="n">
        <v>134192.1144</v>
      </c>
    </row>
    <row r="115" hidden="1" outlineLevel="1" ht="47.25" customFormat="1" customHeight="1" s="152">
      <c r="A115" s="175" t="n">
        <v>93</v>
      </c>
      <c r="B115" s="181" t="inlineStr">
        <is>
          <t>Прайс из СД ОП</t>
        </is>
      </c>
      <c r="C115" s="191" t="inlineStr">
        <is>
          <t>Адаптер интерфейса консоли: HP CAT5 KVM USB 1 Pack Interface Adapter</t>
        </is>
      </c>
      <c r="D115" s="194" t="inlineStr">
        <is>
          <t>шт.</t>
        </is>
      </c>
      <c r="E115" s="192" t="n">
        <v>16</v>
      </c>
      <c r="F115" s="66">
        <f>ROUND(I115/'Прил. 10'!$D$13,2)</f>
        <v/>
      </c>
      <c r="G115" s="66">
        <f>ROUND(E115*F115,2)</f>
        <v/>
      </c>
      <c r="H115" s="61" t="n">
        <v>0.001384255175378</v>
      </c>
      <c r="I115" s="180" t="n">
        <v>8100.753</v>
      </c>
      <c r="J115" s="180" t="n">
        <v>129612.048</v>
      </c>
    </row>
    <row r="116" hidden="1" outlineLevel="1" ht="31.5" customFormat="1" customHeight="1" s="152">
      <c r="A116" s="175" t="n">
        <v>94</v>
      </c>
      <c r="B116" s="181" t="inlineStr">
        <is>
          <t>Прайс из СД ОП</t>
        </is>
      </c>
      <c r="C116" s="191" t="inlineStr">
        <is>
          <t>Комплект направляющих: HP 2U SFF Easy Install Rail Kit</t>
        </is>
      </c>
      <c r="D116" s="194" t="inlineStr">
        <is>
          <t>шт.</t>
        </is>
      </c>
      <c r="E116" s="192" t="n">
        <v>14</v>
      </c>
      <c r="F116" s="66">
        <f>ROUND(I116/'Прил. 10'!$D$13,2)</f>
        <v/>
      </c>
      <c r="G116" s="66">
        <f>ROUND(E116*F116,2)</f>
        <v/>
      </c>
      <c r="H116" s="61" t="n">
        <v>0.0013732813120957</v>
      </c>
      <c r="I116" s="180" t="n">
        <v>9184.609399999999</v>
      </c>
      <c r="J116" s="180" t="n">
        <v>128584.5316</v>
      </c>
    </row>
    <row r="117" hidden="1" outlineLevel="1" ht="31.5" customFormat="1" customHeight="1" s="152">
      <c r="A117" s="175" t="n">
        <v>95</v>
      </c>
      <c r="B117" s="181" t="inlineStr">
        <is>
          <t>Прайс из СД ОП</t>
        </is>
      </c>
      <c r="C117" s="191" t="inlineStr">
        <is>
          <t>Кондиционер Daikin FTYN50L/RYN50L/-40</t>
        </is>
      </c>
      <c r="D117" s="194" t="inlineStr">
        <is>
          <t>шт.</t>
        </is>
      </c>
      <c r="E117" s="192" t="n">
        <v>2</v>
      </c>
      <c r="F117" s="66">
        <f>ROUND(I117/'Прил. 10'!$D$13,2)</f>
        <v/>
      </c>
      <c r="G117" s="66">
        <f>ROUND(E117*F117,2)</f>
        <v/>
      </c>
      <c r="H117" s="61" t="n">
        <v>0.0013606560876396</v>
      </c>
      <c r="I117" s="180" t="n">
        <v>63701.1966</v>
      </c>
      <c r="J117" s="180" t="n">
        <v>127402.3932</v>
      </c>
    </row>
    <row r="118" hidden="1" outlineLevel="1" ht="31.5" customFormat="1" customHeight="1" s="152">
      <c r="A118" s="175" t="n">
        <v>96</v>
      </c>
      <c r="B118" s="181" t="inlineStr">
        <is>
          <t>Прайс из СД ОП</t>
        </is>
      </c>
      <c r="C118" s="191" t="inlineStr">
        <is>
          <t>Монитор к корпоративному АРМ: HP Z24n Narrow Bezel IPS, 61 см (24")</t>
        </is>
      </c>
      <c r="D118" s="194" t="inlineStr">
        <is>
          <t>шт.</t>
        </is>
      </c>
      <c r="E118" s="192" t="n">
        <v>3</v>
      </c>
      <c r="F118" s="66">
        <f>ROUND(I118/'Прил. 10'!$D$13,2)</f>
        <v/>
      </c>
      <c r="G118" s="66">
        <f>ROUND(E118*F118,2)</f>
        <v/>
      </c>
      <c r="H118" s="61" t="n">
        <v>0.0010670594479807</v>
      </c>
      <c r="I118" s="180" t="n">
        <v>33304.0138</v>
      </c>
      <c r="J118" s="180" t="n">
        <v>99912.0414</v>
      </c>
    </row>
    <row r="119" hidden="1" outlineLevel="1" ht="31.5" customFormat="1" customHeight="1" s="152">
      <c r="A119" s="175" t="n">
        <v>97</v>
      </c>
      <c r="B119" s="181" t="inlineStr">
        <is>
          <t>Прайс из СД ОП</t>
        </is>
      </c>
      <c r="C119" s="191" t="inlineStr">
        <is>
          <t>Блок питания: HPE A58x0AF 300W AC Power Supply</t>
        </is>
      </c>
      <c r="D119" s="194" t="inlineStr">
        <is>
          <t>шт.</t>
        </is>
      </c>
      <c r="E119" s="192" t="n">
        <v>4</v>
      </c>
      <c r="F119" s="66">
        <f>ROUND(I119/'Прил. 10'!$D$13,2)</f>
        <v/>
      </c>
      <c r="G119" s="66">
        <f>ROUND(E119*F119,2)</f>
        <v/>
      </c>
      <c r="H119" s="61" t="n">
        <v>0.0010344474047831</v>
      </c>
      <c r="I119" s="180" t="n">
        <v>24214.619</v>
      </c>
      <c r="J119" s="180" t="n">
        <v>96858.476</v>
      </c>
    </row>
    <row r="120" hidden="1" outlineLevel="1" ht="47.25" customFormat="1" customHeight="1" s="152">
      <c r="A120" s="175" t="n">
        <v>98</v>
      </c>
      <c r="B120" s="181" t="inlineStr">
        <is>
          <t>Прайс из СД ОП</t>
        </is>
      </c>
      <c r="C120" s="191" t="inlineStr">
        <is>
          <t>Клавиатура и монитор с KVM-консолью: HP LCD8500 1U RU Rackmount Console Kit</t>
        </is>
      </c>
      <c r="D120" s="194" t="inlineStr">
        <is>
          <t>шт.</t>
        </is>
      </c>
      <c r="E120" s="192" t="n">
        <v>1</v>
      </c>
      <c r="F120" s="66">
        <f>ROUND(I120/'Прил. 10'!$D$13,2)</f>
        <v/>
      </c>
      <c r="G120" s="66">
        <f>ROUND(E120*F120,2)</f>
        <v/>
      </c>
      <c r="H120" s="61" t="n">
        <v>0.00098563597646735</v>
      </c>
      <c r="I120" s="180" t="n">
        <v>92288.11259999999</v>
      </c>
      <c r="J120" s="180" t="n">
        <v>92288.11259999999</v>
      </c>
    </row>
    <row r="121" hidden="1" outlineLevel="1" ht="31.5" customFormat="1" customHeight="1" s="152">
      <c r="A121" s="175" t="n">
        <v>99</v>
      </c>
      <c r="B121" s="181" t="inlineStr">
        <is>
          <t>Прайс из СД ОП</t>
        </is>
      </c>
      <c r="C121" s="191" t="inlineStr">
        <is>
          <t>Трансивер: HPE MSA 2040 8Gb SW FC SFP 4 Pk</t>
        </is>
      </c>
      <c r="D121" s="194" t="inlineStr">
        <is>
          <t>шт.</t>
        </is>
      </c>
      <c r="E121" s="192" t="n">
        <v>4</v>
      </c>
      <c r="F121" s="66">
        <f>ROUND(I121/'Прил. 10'!$D$13,2)</f>
        <v/>
      </c>
      <c r="G121" s="66">
        <f>ROUND(E121*F121,2)</f>
        <v/>
      </c>
      <c r="H121" s="61" t="n">
        <v>0.0009719122959754</v>
      </c>
      <c r="I121" s="180" t="n">
        <v>22750.7806</v>
      </c>
      <c r="J121" s="180" t="n">
        <v>91003.12239999999</v>
      </c>
    </row>
    <row r="122" hidden="1" outlineLevel="1" ht="31.5" customFormat="1" customHeight="1" s="152">
      <c r="A122" s="175" t="n">
        <v>100</v>
      </c>
      <c r="B122" s="181" t="inlineStr">
        <is>
          <t>Прайс из СД ОП</t>
        </is>
      </c>
      <c r="C122" s="191" t="inlineStr">
        <is>
          <t>Кабель-органайзер для сервера 2U: HP 2U CMA for Easy Install Rail Kit</t>
        </is>
      </c>
      <c r="D122" s="194" t="inlineStr">
        <is>
          <t>шт.</t>
        </is>
      </c>
      <c r="E122" s="192" t="n">
        <v>14</v>
      </c>
      <c r="F122" s="66">
        <f>ROUND(I122/'Прил. 10'!$D$13,2)</f>
        <v/>
      </c>
      <c r="G122" s="66">
        <f>ROUND(E122*F122,2)</f>
        <v/>
      </c>
      <c r="H122" s="61" t="n">
        <v>0.00095532246756757</v>
      </c>
      <c r="I122" s="180" t="n">
        <v>6389.269</v>
      </c>
      <c r="J122" s="180" t="n">
        <v>89449.766</v>
      </c>
    </row>
    <row r="123" hidden="1" outlineLevel="1" ht="63" customFormat="1" customHeight="1" s="152">
      <c r="A123" s="175" t="n">
        <v>101</v>
      </c>
      <c r="B123" s="181" t="inlineStr">
        <is>
          <t>Прайс из СД ОП</t>
        </is>
      </c>
      <c r="C123" s="191" t="inlineStr">
        <is>
          <t>Антивирусное ПО на 3 года для виртуальных серверов: Kaspersky Security для виртуальных сред, Server Russian Edition</t>
        </is>
      </c>
      <c r="D123" s="194" t="inlineStr">
        <is>
          <t>шт.</t>
        </is>
      </c>
      <c r="E123" s="192" t="n">
        <v>14</v>
      </c>
      <c r="F123" s="66">
        <f>ROUND(I123/'Прил. 10'!$D$13,2)</f>
        <v/>
      </c>
      <c r="G123" s="66">
        <f>ROUND(E123*F123,2)</f>
        <v/>
      </c>
      <c r="H123" s="61" t="n">
        <v>0.00077857868512424</v>
      </c>
      <c r="I123" s="180" t="n">
        <v>5207.1932</v>
      </c>
      <c r="J123" s="180" t="n">
        <v>72900.70480000001</v>
      </c>
    </row>
    <row r="124" hidden="1" outlineLevel="1" ht="31.5" customFormat="1" customHeight="1" s="152">
      <c r="A124" s="175" t="n">
        <v>102</v>
      </c>
      <c r="B124" s="181" t="inlineStr">
        <is>
          <t>Прайс из СД ОП</t>
        </is>
      </c>
      <c r="C124" s="191" t="inlineStr">
        <is>
          <t>Лицензия ПО: HPE StoreOnce 2000/3000 Catalyst LTU</t>
        </is>
      </c>
      <c r="D124" s="194" t="inlineStr">
        <is>
          <t>шт.</t>
        </is>
      </c>
      <c r="E124" s="192" t="n">
        <v>2</v>
      </c>
      <c r="F124" s="66">
        <f>ROUND(I124/'Прил. 10'!$D$13,2)</f>
        <v/>
      </c>
      <c r="G124" s="66">
        <f>ROUND(E124*F124,2)</f>
        <v/>
      </c>
      <c r="H124" s="61" t="n">
        <v>0.00077449240192812</v>
      </c>
      <c r="I124" s="180" t="n">
        <v>36259.0468</v>
      </c>
      <c r="J124" s="180" t="n">
        <v>72518.09359999999</v>
      </c>
    </row>
    <row r="125" hidden="1" outlineLevel="1" ht="141.75" customFormat="1" customHeight="1" s="152">
      <c r="A125" s="175" t="n">
        <v>103</v>
      </c>
      <c r="B125" s="181" t="inlineStr">
        <is>
          <t>Прайс из СД ОП</t>
        </is>
      </c>
      <c r="C125" s="191" t="inlineStr">
        <is>
          <t>Монитор к технологическому и корпоративному АРМ (диспетчера): Dell Display 42.5" P4317Q (3840x2160) Black EUR, adjustment tilt, IPS, 1000:1, 8ms, 16:9, Display Port 1.2, HDMI 1,4 with MHL, VGA, mini DP, RS232, 4 x USB 3.0,Picture in Picture 4 x 1 and 2 x 1 with 4 devices, 8W intergrated speakers, 3Y</t>
        </is>
      </c>
      <c r="D125" s="194" t="inlineStr">
        <is>
          <t>шт.</t>
        </is>
      </c>
      <c r="E125" s="192" t="n">
        <v>1</v>
      </c>
      <c r="F125" s="66">
        <f>ROUND(I125/'Прил. 10'!$D$13,2)</f>
        <v/>
      </c>
      <c r="G125" s="66">
        <f>ROUND(E125*F125,2)</f>
        <v/>
      </c>
      <c r="H125" s="61" t="n">
        <v>0.00066874845858471</v>
      </c>
      <c r="I125" s="180" t="n">
        <v>62616.9646</v>
      </c>
      <c r="J125" s="180" t="n">
        <v>62616.9646</v>
      </c>
    </row>
    <row r="126" hidden="1" outlineLevel="1" ht="31.5" customFormat="1" customHeight="1" s="152">
      <c r="A126" s="175" t="n">
        <v>104</v>
      </c>
      <c r="B126" s="181" t="inlineStr">
        <is>
          <t>Прайс из СД ОП</t>
        </is>
      </c>
      <c r="C126" s="191" t="inlineStr">
        <is>
          <t>Блок питания резервный: 350W AC Config 1 Power Supply</t>
        </is>
      </c>
      <c r="D126" s="194" t="inlineStr">
        <is>
          <t>шт.</t>
        </is>
      </c>
      <c r="E126" s="192" t="n">
        <v>2</v>
      </c>
      <c r="F126" s="66">
        <f>ROUND(I126/'Прил. 10'!$D$13,2)</f>
        <v/>
      </c>
      <c r="G126" s="66">
        <f>ROUND(E126*F126,2)</f>
        <v/>
      </c>
      <c r="H126" s="61" t="n">
        <v>0.00058935408875663</v>
      </c>
      <c r="I126" s="180" t="n">
        <v>27591.5134</v>
      </c>
      <c r="J126" s="180" t="n">
        <v>55183.0268</v>
      </c>
    </row>
    <row r="127" hidden="1" outlineLevel="1" ht="31.5" customFormat="1" customHeight="1" s="152">
      <c r="A127" s="175" t="n">
        <v>105</v>
      </c>
      <c r="B127" s="181" t="inlineStr">
        <is>
          <t>Прайс из СД ОП</t>
        </is>
      </c>
      <c r="C127" s="191" t="inlineStr">
        <is>
          <t>Блок питания: 350W AC Config 1 Power Supply</t>
        </is>
      </c>
      <c r="D127" s="194" t="inlineStr">
        <is>
          <t>шт.</t>
        </is>
      </c>
      <c r="E127" s="192" t="n">
        <v>2</v>
      </c>
      <c r="F127" s="66">
        <f>ROUND(I127/'Прил. 10'!$D$13,2)</f>
        <v/>
      </c>
      <c r="G127" s="66">
        <f>ROUND(E127*F127,2)</f>
        <v/>
      </c>
      <c r="H127" s="61" t="n">
        <v>0.00058935408875663</v>
      </c>
      <c r="I127" s="180" t="n">
        <v>27591.5134</v>
      </c>
      <c r="J127" s="180" t="n">
        <v>55183.0268</v>
      </c>
    </row>
    <row r="128" hidden="1" outlineLevel="1" ht="47.25" customFormat="1" customHeight="1" s="152">
      <c r="A128" s="175" t="n">
        <v>106</v>
      </c>
      <c r="B128" s="181" t="inlineStr">
        <is>
          <t>Прайс из СД ОП</t>
        </is>
      </c>
      <c r="C128" s="191" t="inlineStr">
        <is>
          <t>Антенна: Антенна ГЛОНАСС/GPS со встроенной грозозащитой. (-40…+85 С)</t>
        </is>
      </c>
      <c r="D128" s="194" t="inlineStr">
        <is>
          <t>шт.</t>
        </is>
      </c>
      <c r="E128" s="192" t="n">
        <v>1</v>
      </c>
      <c r="F128" s="66">
        <f>ROUND(I128/'Прил. 10'!$D$13,2)</f>
        <v/>
      </c>
      <c r="G128" s="66">
        <f>ROUND(E128*F128,2)</f>
        <v/>
      </c>
      <c r="H128" s="61" t="n">
        <v>0.00038063674486509</v>
      </c>
      <c r="I128" s="180" t="n">
        <v>35640.1832</v>
      </c>
      <c r="J128" s="180" t="n">
        <v>35640.1832</v>
      </c>
    </row>
    <row r="129" hidden="1" outlineLevel="1" ht="15.75" customFormat="1" customHeight="1" s="152">
      <c r="A129" s="175" t="n">
        <v>107</v>
      </c>
      <c r="B129" s="181" t="inlineStr">
        <is>
          <t>Прайс из СД ОП</t>
        </is>
      </c>
      <c r="C129" s="191" t="inlineStr">
        <is>
          <t>Шасси: HP DL380 Gen9 2SFF Bay Kit</t>
        </is>
      </c>
      <c r="D129" s="194" t="inlineStr">
        <is>
          <t>шт.</t>
        </is>
      </c>
      <c r="E129" s="192" t="n">
        <v>2</v>
      </c>
      <c r="F129" s="66">
        <f>ROUND(I129/'Прил. 10'!$D$13,2)</f>
        <v/>
      </c>
      <c r="G129" s="66">
        <f>ROUND(E129*F129,2)</f>
        <v/>
      </c>
      <c r="H129" s="61" t="n">
        <v>0.00033265634567448</v>
      </c>
      <c r="I129" s="180" t="n">
        <v>15573.8158</v>
      </c>
      <c r="J129" s="180" t="n">
        <v>31147.6316</v>
      </c>
    </row>
    <row r="130" hidden="1" outlineLevel="1" ht="31.5" customFormat="1" customHeight="1" s="152">
      <c r="A130" s="175" t="n">
        <v>108</v>
      </c>
      <c r="B130" s="181" t="inlineStr">
        <is>
          <t>Прайс из СД ОП</t>
        </is>
      </c>
      <c r="C130" s="191" t="inlineStr">
        <is>
          <t>Опция установки: HPE Installation Service</t>
        </is>
      </c>
      <c r="D130" s="194" t="inlineStr">
        <is>
          <t>шт.</t>
        </is>
      </c>
      <c r="E130" s="192" t="n">
        <v>1</v>
      </c>
      <c r="F130" s="66">
        <f>ROUND(I130/'Прил. 10'!$D$13,2)</f>
        <v/>
      </c>
      <c r="G130" s="66">
        <f>ROUND(E130*F130,2)</f>
        <v/>
      </c>
      <c r="H130" s="61" t="n">
        <v>0.00029853868896941</v>
      </c>
      <c r="I130" s="180" t="n">
        <v>27953.091</v>
      </c>
      <c r="J130" s="180" t="n">
        <v>27953.091</v>
      </c>
    </row>
    <row r="131" hidden="1" outlineLevel="1" ht="31.5" customFormat="1" customHeight="1" s="152">
      <c r="A131" s="175" t="n">
        <v>109</v>
      </c>
      <c r="B131" s="181" t="inlineStr">
        <is>
          <t>Прайс из СД ОП</t>
        </is>
      </c>
      <c r="C131" s="191" t="inlineStr">
        <is>
          <t>DVD привод: HP Mobile USB DVDRW Drive</t>
        </is>
      </c>
      <c r="D131" s="194" t="inlineStr">
        <is>
          <t>шт.</t>
        </is>
      </c>
      <c r="E131" s="192" t="n">
        <v>2</v>
      </c>
      <c r="F131" s="66">
        <f>ROUND(I131/'Прил. 10'!$D$13,2)</f>
        <v/>
      </c>
      <c r="G131" s="66">
        <f>ROUND(E131*F131,2)</f>
        <v/>
      </c>
      <c r="H131" s="61" t="n">
        <v>0.00029000843908405</v>
      </c>
      <c r="I131" s="180" t="n">
        <v>13577.1888</v>
      </c>
      <c r="J131" s="180" t="n">
        <v>27154.3776</v>
      </c>
    </row>
    <row r="132" hidden="1" outlineLevel="1" ht="47.25" customFormat="1" customHeight="1" s="152">
      <c r="A132" s="175" t="n">
        <v>110</v>
      </c>
      <c r="B132" s="181" t="inlineStr">
        <is>
          <t>Прайс из СД ОП</t>
        </is>
      </c>
      <c r="C132" s="191" t="inlineStr">
        <is>
          <t>Колонки HP Speaker bar (compatible with all HP monitors except Pavilion,v185ws) black</t>
        </is>
      </c>
      <c r="D132" s="194" t="inlineStr">
        <is>
          <t>шт.</t>
        </is>
      </c>
      <c r="E132" s="192" t="n">
        <v>7</v>
      </c>
      <c r="F132" s="66">
        <f>ROUND(I132/'Прил. 10'!$D$13,2)</f>
        <v/>
      </c>
      <c r="G132" s="66">
        <f>ROUND(E132*F132,2)</f>
        <v/>
      </c>
      <c r="H132" s="61" t="n">
        <v>0.00028062509735342</v>
      </c>
      <c r="I132" s="180" t="n">
        <v>3753.6838</v>
      </c>
      <c r="J132" s="180" t="n">
        <v>26275.7866</v>
      </c>
    </row>
    <row r="133" hidden="1" outlineLevel="1" ht="31.5" customFormat="1" customHeight="1" s="152">
      <c r="A133" s="175" t="n">
        <v>111</v>
      </c>
      <c r="B133" s="181" t="inlineStr">
        <is>
          <t>Прайс из СД ОП</t>
        </is>
      </c>
      <c r="C133" s="191" t="inlineStr">
        <is>
          <t>Согласователь работы кондиционеров CPK-DM</t>
        </is>
      </c>
      <c r="D133" s="194" t="inlineStr">
        <is>
          <t>шт.</t>
        </is>
      </c>
      <c r="E133" s="192" t="n">
        <v>1</v>
      </c>
      <c r="F133" s="66">
        <f>ROUND(I133/'Прил. 10'!$D$13,2)</f>
        <v/>
      </c>
      <c r="G133" s="66">
        <f>ROUND(E133*F133,2)</f>
        <v/>
      </c>
      <c r="H133" s="61" t="n">
        <v>0.0002547609036811</v>
      </c>
      <c r="I133" s="180" t="n">
        <v>23854.043</v>
      </c>
      <c r="J133" s="180" t="n">
        <v>23854.043</v>
      </c>
    </row>
    <row r="134" hidden="1" outlineLevel="1" ht="31.5" customFormat="1" customHeight="1" s="152">
      <c r="A134" s="175" t="n">
        <v>112</v>
      </c>
      <c r="B134" s="181" t="inlineStr">
        <is>
          <t>Прайс из СД ОП</t>
        </is>
      </c>
      <c r="C134" s="191" t="inlineStr">
        <is>
          <t>Кабель интерфейсный: HPE X240 10G SFP+ SFP+ 0.65m DAC Cable</t>
        </is>
      </c>
      <c r="D134" s="194" t="inlineStr">
        <is>
          <t>шт.</t>
        </is>
      </c>
      <c r="E134" s="192" t="n">
        <v>2</v>
      </c>
      <c r="F134" s="66">
        <f>ROUND(I134/'Прил. 10'!$D$13,2)</f>
        <v/>
      </c>
      <c r="G134" s="66">
        <f>ROUND(E134*F134,2)</f>
        <v/>
      </c>
      <c r="H134" s="61" t="n">
        <v>0.00022392992370904</v>
      </c>
      <c r="I134" s="180" t="n">
        <v>10483.622</v>
      </c>
      <c r="J134" s="180" t="n">
        <v>20967.244</v>
      </c>
    </row>
    <row r="135" hidden="1" outlineLevel="1" ht="63" customFormat="1" customHeight="1" s="152">
      <c r="A135" s="175" t="n">
        <v>113</v>
      </c>
      <c r="B135" s="181" t="inlineStr">
        <is>
          <t>Прайс из СД ОП</t>
        </is>
      </c>
      <c r="C135" s="191" t="inlineStr">
        <is>
          <t>Патч-корд FTP, категория 6, F/UTP экранированный, LSZH, 5 м, серый: Cabeus PC-FTP-RJ45-Cat.6-0.5m-LSZH</t>
        </is>
      </c>
      <c r="D135" s="194" t="inlineStr">
        <is>
          <t>шт.</t>
        </is>
      </c>
      <c r="E135" s="192" t="n">
        <v>48</v>
      </c>
      <c r="F135" s="66">
        <f>ROUND(I135/'Прил. 10'!$D$13,2)</f>
        <v/>
      </c>
      <c r="G135" s="66">
        <f>ROUND(E135*F135,2)</f>
        <v/>
      </c>
      <c r="H135" s="61" t="n">
        <v>0.00018606494741721</v>
      </c>
      <c r="I135" s="180" t="n">
        <v>362.9548</v>
      </c>
      <c r="J135" s="180" t="n">
        <v>17421.8304</v>
      </c>
    </row>
    <row r="136" hidden="1" outlineLevel="1" ht="31.5" customFormat="1" customHeight="1" s="152">
      <c r="A136" s="175" t="n">
        <v>114</v>
      </c>
      <c r="B136" s="181" t="inlineStr">
        <is>
          <t>Прайс из СД ОП</t>
        </is>
      </c>
      <c r="C136" s="191" t="inlineStr">
        <is>
          <t>Операционная система: Windows 10 Профессиональная</t>
        </is>
      </c>
      <c r="D136" s="194" t="inlineStr">
        <is>
          <t>шт.</t>
        </is>
      </c>
      <c r="E136" s="192" t="n">
        <v>2</v>
      </c>
      <c r="F136" s="66">
        <f>ROUND(I136/'Прил. 10'!$D$13,2)</f>
        <v/>
      </c>
      <c r="G136" s="66">
        <f>ROUND(E136*F136,2)</f>
        <v/>
      </c>
      <c r="H136" s="61" t="n">
        <v>0.00017943409716539</v>
      </c>
      <c r="I136" s="180" t="n">
        <v>8400.4818</v>
      </c>
      <c r="J136" s="180" t="n">
        <v>16800.9636</v>
      </c>
    </row>
    <row r="137" hidden="1" outlineLevel="1" ht="31.5" customFormat="1" customHeight="1" s="152">
      <c r="A137" s="175" t="n">
        <v>115</v>
      </c>
      <c r="B137" s="181" t="inlineStr">
        <is>
          <t>Прайс из СД ОП</t>
        </is>
      </c>
      <c r="C137" s="191" t="inlineStr">
        <is>
          <t>Привод DVD: HP Mobile USB DVDRW Drive</t>
        </is>
      </c>
      <c r="D137" s="194" t="inlineStr">
        <is>
          <t>шт.</t>
        </is>
      </c>
      <c r="E137" s="192" t="n">
        <v>1</v>
      </c>
      <c r="F137" s="66">
        <f>ROUND(I137/'Прил. 10'!$D$13,2)</f>
        <v/>
      </c>
      <c r="G137" s="66">
        <f>ROUND(E137*F137,2)</f>
        <v/>
      </c>
      <c r="H137" s="61" t="n">
        <v>0.00014500421954203</v>
      </c>
      <c r="I137" s="180" t="n">
        <v>13577.1888</v>
      </c>
      <c r="J137" s="180" t="n">
        <v>13577.1888</v>
      </c>
    </row>
    <row r="138" hidden="1" outlineLevel="1" ht="15.75" customFormat="1" customHeight="1" s="152">
      <c r="A138" s="175" t="n">
        <v>116</v>
      </c>
      <c r="B138" s="181" t="inlineStr">
        <is>
          <t>Прайс из СД ОП</t>
        </is>
      </c>
      <c r="C138" s="191" t="inlineStr">
        <is>
          <t>Функциональный адаптер AF-D</t>
        </is>
      </c>
      <c r="D138" s="194" t="inlineStr">
        <is>
          <t>шт.</t>
        </is>
      </c>
      <c r="E138" s="192" t="n">
        <v>2</v>
      </c>
      <c r="F138" s="66">
        <f>ROUND(I138/'Прил. 10'!$D$13,2)</f>
        <v/>
      </c>
      <c r="G138" s="66">
        <f>ROUND(E138*F138,2)</f>
        <v/>
      </c>
      <c r="H138" s="61" t="n">
        <v>0.00014475150111138</v>
      </c>
      <c r="I138" s="180" t="n">
        <v>6776.763</v>
      </c>
      <c r="J138" s="180" t="n">
        <v>13553.526</v>
      </c>
    </row>
    <row r="139" hidden="1" outlineLevel="1" ht="47.25" customFormat="1" customHeight="1" s="152">
      <c r="A139" s="175" t="n">
        <v>117</v>
      </c>
      <c r="B139" s="181" t="inlineStr">
        <is>
          <t>Прайс из СД ОП</t>
        </is>
      </c>
      <c r="C139" s="191" t="inlineStr">
        <is>
          <t>Патч-корд FTP, категория 6, F/UTP экранированный, LSZH, 20 м, серый: Cabeus PC-FTP-RJ45-Cat.6-20m-LSZH</t>
        </is>
      </c>
      <c r="D139" s="194" t="inlineStr">
        <is>
          <t>шт.</t>
        </is>
      </c>
      <c r="E139" s="192" t="n">
        <v>2</v>
      </c>
      <c r="F139" s="66">
        <f>ROUND(I139/'Прил. 10'!$D$13,2)</f>
        <v/>
      </c>
      <c r="G139" s="66">
        <f>ROUND(E139*F139,2)</f>
        <v/>
      </c>
      <c r="H139" s="61" t="n">
        <v>2.9085350812199e-05</v>
      </c>
      <c r="I139" s="180" t="n">
        <v>1361.6752</v>
      </c>
      <c r="J139" s="180" t="n">
        <v>2723.3504</v>
      </c>
    </row>
    <row r="140" hidden="1" outlineLevel="1" ht="63" customFormat="1" customHeight="1" s="152">
      <c r="A140" s="175" t="n">
        <v>118</v>
      </c>
      <c r="B140" s="181" t="inlineStr">
        <is>
          <t>Прайс из СД ОП</t>
        </is>
      </c>
      <c r="C140" s="191" t="inlineStr">
        <is>
          <t>Патч-корд FTP, категория 6, F/UTP экранированный, LSZH, 0.5 м, серый: Cabeus PC-FTP-RJ45-Cat.6-0.5m-LSZH</t>
        </is>
      </c>
      <c r="D140" s="194" t="inlineStr">
        <is>
          <t>шт.</t>
        </is>
      </c>
      <c r="E140" s="192" t="n">
        <v>10</v>
      </c>
      <c r="F140" s="66">
        <f>ROUND(I140/'Прил. 10'!$D$13,2)</f>
        <v/>
      </c>
      <c r="G140" s="66">
        <f>ROUND(E140*F140,2)</f>
        <v/>
      </c>
      <c r="H140" s="61" t="n">
        <v>1.0282564717994e-05</v>
      </c>
      <c r="I140" s="180" t="n">
        <v>96.2788</v>
      </c>
      <c r="J140" s="180" t="n">
        <v>962.788</v>
      </c>
    </row>
    <row r="141" hidden="1" outlineLevel="1" ht="31.5" customFormat="1" customHeight="1" s="152">
      <c r="A141" s="175" t="n">
        <v>119</v>
      </c>
      <c r="B141" s="181" t="inlineStr">
        <is>
          <t>Прайс из СД ОП</t>
        </is>
      </c>
      <c r="C141" s="191" t="inlineStr">
        <is>
          <t>Лицензия ПО: HPE StoreOnce 16Gb Fibrechannel Card LTU</t>
        </is>
      </c>
      <c r="D141" s="194" t="inlineStr">
        <is>
          <t>шт.</t>
        </is>
      </c>
      <c r="E141" s="192" t="n">
        <v>1</v>
      </c>
      <c r="F141" s="66">
        <f>ROUND(I141/'Прил. 10'!$D$13,2)</f>
        <v/>
      </c>
      <c r="G141" s="66">
        <f>ROUND(E141*F141,2)</f>
        <v/>
      </c>
      <c r="H141" s="61" t="n">
        <v>8.5309184526403e-07</v>
      </c>
      <c r="I141" s="180" t="n">
        <v>79.8776</v>
      </c>
      <c r="J141" s="180" t="n">
        <v>79.8776</v>
      </c>
    </row>
    <row r="142" collapsed="1" ht="15.75" customFormat="1" customHeight="1" s="152">
      <c r="A142" s="175" t="n"/>
      <c r="B142" s="181" t="n"/>
      <c r="C142" s="191" t="inlineStr">
        <is>
          <t>Итого прочее оборудование</t>
        </is>
      </c>
      <c r="D142" s="194" t="n"/>
      <c r="E142" s="192" t="n"/>
      <c r="F142" s="66" t="n"/>
      <c r="G142" s="66">
        <f>SUM(G83:G141)</f>
        <v/>
      </c>
      <c r="H142" s="61">
        <f>SUM(H83:H141)</f>
        <v/>
      </c>
      <c r="I142" s="180" t="n"/>
      <c r="J142" s="180" t="n">
        <v>13736817.1098</v>
      </c>
    </row>
    <row r="143" ht="15.75" customFormat="1" customHeight="1" s="152">
      <c r="A143" s="182" t="n"/>
      <c r="B143" s="182" t="n"/>
      <c r="C143" s="182" t="inlineStr">
        <is>
          <t>Итого по разделу «Оборудование»</t>
        </is>
      </c>
      <c r="D143" s="182" t="n"/>
      <c r="E143" s="182" t="n"/>
      <c r="F143" s="183" t="n"/>
      <c r="G143" s="183">
        <f>G82+G142</f>
        <v/>
      </c>
      <c r="H143" s="72">
        <f>H82+H142</f>
        <v/>
      </c>
      <c r="I143" s="183" t="n"/>
      <c r="J143" s="183">
        <f>J82+J142</f>
        <v/>
      </c>
    </row>
    <row r="144" ht="15.75" customFormat="1" customHeight="1" s="152">
      <c r="A144" s="182" t="n"/>
      <c r="B144" s="182" t="n"/>
      <c r="C144" s="182" t="inlineStr">
        <is>
          <t>в том числе технологическое оборудование</t>
        </is>
      </c>
      <c r="D144" s="182" t="n"/>
      <c r="E144" s="182" t="n"/>
      <c r="F144" s="183" t="n"/>
      <c r="G144" s="183">
        <f>G143</f>
        <v/>
      </c>
      <c r="H144" s="72">
        <f>H143</f>
        <v/>
      </c>
      <c r="I144" s="183" t="n"/>
      <c r="J144" s="183">
        <f>J143</f>
        <v/>
      </c>
    </row>
    <row r="145" ht="15.75" customFormat="1" customHeight="1" s="152">
      <c r="A145" s="174" t="n"/>
      <c r="B145" s="173" t="inlineStr">
        <is>
          <t>Материалы</t>
        </is>
      </c>
      <c r="C145" s="197" t="n"/>
      <c r="D145" s="197" t="n"/>
      <c r="E145" s="197" t="n"/>
      <c r="F145" s="197" t="n"/>
      <c r="G145" s="197" t="n"/>
      <c r="H145" s="198" t="n"/>
      <c r="I145" s="180" t="n"/>
      <c r="J145" s="180" t="n"/>
    </row>
    <row r="146" ht="15.75" customFormat="1" customHeight="1" s="152">
      <c r="A146" s="174" t="n"/>
      <c r="B146" s="174" t="inlineStr">
        <is>
          <t>Основные Материалы</t>
        </is>
      </c>
      <c r="C146" s="197" t="n"/>
      <c r="D146" s="197" t="n"/>
      <c r="E146" s="197" t="n"/>
      <c r="F146" s="197" t="n"/>
      <c r="G146" s="197" t="n"/>
      <c r="H146" s="198" t="n"/>
      <c r="I146" s="180" t="n"/>
      <c r="J146" s="180" t="n"/>
    </row>
    <row r="147" ht="31.5" customFormat="1" customHeight="1" s="152">
      <c r="A147" s="174" t="n">
        <v>120</v>
      </c>
      <c r="B147" s="181" t="inlineStr">
        <is>
          <t>21.1.06.09-0181</t>
        </is>
      </c>
      <c r="C147" s="191" t="inlineStr">
        <is>
          <t>Кабель силовой с медными жилами ВВГнг(A)-LS 5х25-660</t>
        </is>
      </c>
      <c r="D147" s="194" t="inlineStr">
        <is>
          <t>1000 м</t>
        </is>
      </c>
      <c r="E147" s="192" t="n">
        <v>0.165</v>
      </c>
      <c r="F147" s="66" t="n">
        <v>109675.42</v>
      </c>
      <c r="G147" s="66">
        <f>ROUND(E147*F147,2)</f>
        <v/>
      </c>
      <c r="H147" s="61">
        <f>G147/G315</f>
        <v/>
      </c>
      <c r="I147" s="180">
        <f>ROUND(F147*'Прил. 10'!$D$12,2)</f>
        <v/>
      </c>
      <c r="J147" s="180">
        <f>ROUND(E147*I147,2)</f>
        <v/>
      </c>
    </row>
    <row r="148" ht="31.5" customFormat="1" customHeight="1" s="152">
      <c r="A148" s="174" t="n">
        <v>121</v>
      </c>
      <c r="B148" s="181" t="inlineStr">
        <is>
          <t>Прайс из СД ОП</t>
        </is>
      </c>
      <c r="C148" s="191" t="inlineStr">
        <is>
          <t>Консольный переключатель: HP 0x1x8 G3 KVM Console Switch</t>
        </is>
      </c>
      <c r="D148" s="194" t="inlineStr">
        <is>
          <t>шт.</t>
        </is>
      </c>
      <c r="E148" s="192" t="n">
        <v>2</v>
      </c>
      <c r="F148" s="66" t="n">
        <v>7102.05</v>
      </c>
      <c r="G148" s="66">
        <f>ROUND(E148*F148,2)</f>
        <v/>
      </c>
      <c r="H148" s="61">
        <f>G148/G315</f>
        <v/>
      </c>
      <c r="I148" s="180">
        <f>ROUND(F148*'Прил. 10'!$D$12,2)</f>
        <v/>
      </c>
      <c r="J148" s="180">
        <f>ROUND(E148*I148,2)</f>
        <v/>
      </c>
    </row>
    <row r="149" ht="31.5" customFormat="1" customHeight="1" s="152">
      <c r="A149" s="174" t="n">
        <v>122</v>
      </c>
      <c r="B149" s="181" t="inlineStr">
        <is>
          <t>Прайс из СД ОП</t>
        </is>
      </c>
      <c r="C149" s="191" t="inlineStr">
        <is>
          <t>Кабельный органайзер,хром. 80x40mm (7112000)</t>
        </is>
      </c>
      <c r="D149" s="194" t="inlineStr">
        <is>
          <t>шт.</t>
        </is>
      </c>
      <c r="E149" s="192" t="n">
        <v>20</v>
      </c>
      <c r="F149" s="66" t="n">
        <v>653.58</v>
      </c>
      <c r="G149" s="66">
        <f>ROUND(E149*F149,2)</f>
        <v/>
      </c>
      <c r="H149" s="61">
        <f>G149/G315</f>
        <v/>
      </c>
      <c r="I149" s="180">
        <f>ROUND(F149*'Прил. 10'!$D$12,2)</f>
        <v/>
      </c>
      <c r="J149" s="180">
        <f>ROUND(E149*I149,2)</f>
        <v/>
      </c>
    </row>
    <row r="150" ht="31.5" customFormat="1" customHeight="1" s="152">
      <c r="A150" s="174" t="n">
        <v>123</v>
      </c>
      <c r="B150" s="181" t="inlineStr">
        <is>
          <t>Прайс из СД ОП</t>
        </is>
      </c>
      <c r="C150" s="191" t="inlineStr">
        <is>
          <t>TS Профиль 17х73 внутр. уровень для шир/гл 1200мм 4шт (8612020)</t>
        </is>
      </c>
      <c r="D150" s="194" t="inlineStr">
        <is>
          <t>шт.</t>
        </is>
      </c>
      <c r="E150" s="192" t="n">
        <v>8</v>
      </c>
      <c r="F150" s="66" t="n">
        <v>1180.84</v>
      </c>
      <c r="G150" s="66">
        <f>ROUND(E150*F150,2)</f>
        <v/>
      </c>
      <c r="H150" s="61">
        <f>G150/G315</f>
        <v/>
      </c>
      <c r="I150" s="180">
        <f>ROUND(F150*'Прил. 10'!$D$12,2)</f>
        <v/>
      </c>
      <c r="J150" s="180">
        <f>ROUND(E150*I150,2)</f>
        <v/>
      </c>
    </row>
    <row r="151" ht="31.5" customFormat="1" customHeight="1" s="152">
      <c r="A151" s="174" t="n">
        <v>124</v>
      </c>
      <c r="B151" s="181" t="inlineStr">
        <is>
          <t>Прайс из СД ОП</t>
        </is>
      </c>
      <c r="C151" s="191" t="inlineStr">
        <is>
          <t>Миниколонна алюминиевая 0.35м серый металлик RAL 9006</t>
        </is>
      </c>
      <c r="D151" s="194" t="inlineStr">
        <is>
          <t>шт.</t>
        </is>
      </c>
      <c r="E151" s="192" t="n">
        <v>11</v>
      </c>
      <c r="F151" s="66" t="n">
        <v>748.37</v>
      </c>
      <c r="G151" s="66">
        <f>ROUND(E151*F151,2)</f>
        <v/>
      </c>
      <c r="H151" s="61">
        <f>G151/G315</f>
        <v/>
      </c>
      <c r="I151" s="180">
        <f>ROUND(F151*'Прил. 10'!$D$12,2)</f>
        <v/>
      </c>
      <c r="J151" s="180">
        <f>ROUND(E151*I151,2)</f>
        <v/>
      </c>
    </row>
    <row r="152" ht="15.75" customFormat="1" customHeight="1" s="152">
      <c r="A152" s="174" t="n">
        <v>125</v>
      </c>
      <c r="B152" s="181" t="inlineStr">
        <is>
          <t>Прайс из СД ОП</t>
        </is>
      </c>
      <c r="C152" s="191" t="inlineStr">
        <is>
          <t>Электрорадиатор Эконом ЭЭЕ-8/1200</t>
        </is>
      </c>
      <c r="D152" s="194" t="inlineStr">
        <is>
          <t>шт.</t>
        </is>
      </c>
      <c r="E152" s="192" t="n">
        <v>2</v>
      </c>
      <c r="F152" s="66" t="n">
        <v>3661.61</v>
      </c>
      <c r="G152" s="66">
        <f>ROUND(E152*F152,2)</f>
        <v/>
      </c>
      <c r="H152" s="61">
        <f>G152/G315</f>
        <v/>
      </c>
      <c r="I152" s="180">
        <f>ROUND(F152*'Прил. 10'!$D$12,2)</f>
        <v/>
      </c>
      <c r="J152" s="180">
        <f>ROUND(E152*I152,2)</f>
        <v/>
      </c>
    </row>
    <row r="153" ht="31.5" customFormat="1" customHeight="1" s="152">
      <c r="A153" s="174" t="n">
        <v>126</v>
      </c>
      <c r="B153" s="181" t="inlineStr">
        <is>
          <t>21.1.06.09-0157</t>
        </is>
      </c>
      <c r="C153" s="191" t="inlineStr">
        <is>
          <t>Кабель силовой с медными жилами ВВГнг(A)-LS 3х25-660</t>
        </is>
      </c>
      <c r="D153" s="194" t="inlineStr">
        <is>
          <t>1000 м</t>
        </is>
      </c>
      <c r="E153" s="192" t="n">
        <v>0.08</v>
      </c>
      <c r="F153" s="66" t="n">
        <v>89337.92999999999</v>
      </c>
      <c r="G153" s="66">
        <f>ROUND(E153*F153,2)</f>
        <v/>
      </c>
      <c r="H153" s="61">
        <f>G153/G315</f>
        <v/>
      </c>
      <c r="I153" s="180">
        <f>ROUND(F153*'Прил. 10'!$D$12,2)</f>
        <v/>
      </c>
      <c r="J153" s="180">
        <f>ROUND(E153*I153,2)</f>
        <v/>
      </c>
    </row>
    <row r="154" ht="31.5" customFormat="1" customHeight="1" s="152">
      <c r="A154" s="174" t="n">
        <v>127</v>
      </c>
      <c r="B154" s="181" t="inlineStr">
        <is>
          <t>Прайс из СД ОП</t>
        </is>
      </c>
      <c r="C154" s="191" t="inlineStr">
        <is>
          <t>Комплект для монтажа: ASA 5512-X -- ASA 5555-X Rail Kit</t>
        </is>
      </c>
      <c r="D154" s="194" t="inlineStr">
        <is>
          <t>шт.</t>
        </is>
      </c>
      <c r="E154" s="192" t="n">
        <v>2</v>
      </c>
      <c r="F154" s="66" t="n">
        <v>3482.45</v>
      </c>
      <c r="G154" s="66">
        <f>ROUND(E154*F154,2)</f>
        <v/>
      </c>
      <c r="H154" s="61">
        <f>G154/G315</f>
        <v/>
      </c>
      <c r="I154" s="180">
        <f>ROUND(F154*'Прил. 10'!$D$12,2)</f>
        <v/>
      </c>
      <c r="J154" s="180">
        <f>ROUND(E154*I154,2)</f>
        <v/>
      </c>
    </row>
    <row r="155" ht="31.5" customFormat="1" customHeight="1" s="152">
      <c r="A155" s="174" t="n">
        <v>128</v>
      </c>
      <c r="B155" s="181" t="inlineStr">
        <is>
          <t>Прайс из СД ОП</t>
        </is>
      </c>
      <c r="C155" s="191" t="inlineStr">
        <is>
          <t>Автоматический выключатель 380В, 160А</t>
        </is>
      </c>
      <c r="D155" s="194" t="inlineStr">
        <is>
          <t>шт.</t>
        </is>
      </c>
      <c r="E155" s="192" t="n">
        <v>1</v>
      </c>
      <c r="F155" s="66" t="n">
        <v>5738.54</v>
      </c>
      <c r="G155" s="66">
        <f>ROUND(E155*F155,2)</f>
        <v/>
      </c>
      <c r="H155" s="61">
        <f>G155/G315</f>
        <v/>
      </c>
      <c r="I155" s="180">
        <f>ROUND(F155*'Прил. 10'!$D$12,2)</f>
        <v/>
      </c>
      <c r="J155" s="180">
        <f>ROUND(E155*I155,2)</f>
        <v/>
      </c>
    </row>
    <row r="156" ht="31.5" customFormat="1" customHeight="1" s="152">
      <c r="A156" s="174" t="n">
        <v>129</v>
      </c>
      <c r="B156" s="181" t="inlineStr">
        <is>
          <t>Прайс из СД ОП</t>
        </is>
      </c>
      <c r="C156" s="191" t="inlineStr">
        <is>
          <t>Антенный кабель   РК50-7-311 Антенный кабель 100 м (-60…+85 С).</t>
        </is>
      </c>
      <c r="D156" s="194" t="inlineStr">
        <is>
          <t>шт.</t>
        </is>
      </c>
      <c r="E156" s="192" t="n">
        <v>1</v>
      </c>
      <c r="F156" s="66" t="n">
        <v>5264.35</v>
      </c>
      <c r="G156" s="66">
        <f>ROUND(E156*F156,2)</f>
        <v/>
      </c>
      <c r="H156" s="61">
        <f>G156/G315</f>
        <v/>
      </c>
      <c r="I156" s="180">
        <f>ROUND(F156*'Прил. 10'!$D$12,2)</f>
        <v/>
      </c>
      <c r="J156" s="180">
        <f>ROUND(E156*I156,2)</f>
        <v/>
      </c>
    </row>
    <row r="157" ht="47.25" customFormat="1" customHeight="1" s="152">
      <c r="A157" s="174" t="n">
        <v>130</v>
      </c>
      <c r="B157" s="181" t="inlineStr">
        <is>
          <t>Прайс из СД ОП</t>
        </is>
      </c>
      <c r="C157" s="191" t="inlineStr">
        <is>
          <t>Переносной дымосос ДПЭ-7 1ЦМ в комплекте с всасывающим рукавом 5м и напорным рукавом 10м</t>
        </is>
      </c>
      <c r="D157" s="194" t="inlineStr">
        <is>
          <t>шт.</t>
        </is>
      </c>
      <c r="E157" s="192" t="n">
        <v>1</v>
      </c>
      <c r="F157" s="66" t="n">
        <v>4982.47</v>
      </c>
      <c r="G157" s="66">
        <f>ROUND(E157*F157,2)</f>
        <v/>
      </c>
      <c r="H157" s="61">
        <f>G157/G315</f>
        <v/>
      </c>
      <c r="I157" s="180">
        <f>ROUND(F157*'Прил. 10'!$D$12,2)</f>
        <v/>
      </c>
      <c r="J157" s="180">
        <f>ROUND(E157*I157,2)</f>
        <v/>
      </c>
    </row>
    <row r="158" ht="31.5" customFormat="1" customHeight="1" s="152">
      <c r="A158" s="174" t="n">
        <v>131</v>
      </c>
      <c r="B158" s="181" t="inlineStr">
        <is>
          <t>Прайс из СД ОП</t>
        </is>
      </c>
      <c r="C158" s="191" t="inlineStr">
        <is>
          <t>Боковая стенка TS IT 2000x1200 двухсекционная, 1шт. (5501040)</t>
        </is>
      </c>
      <c r="D158" s="194" t="inlineStr">
        <is>
          <t>шт.</t>
        </is>
      </c>
      <c r="E158" s="192" t="n">
        <v>2</v>
      </c>
      <c r="F158" s="66" t="n">
        <v>2361.56</v>
      </c>
      <c r="G158" s="66">
        <f>ROUND(E158*F158,2)</f>
        <v/>
      </c>
      <c r="H158" s="61">
        <f>G158/G315</f>
        <v/>
      </c>
      <c r="I158" s="180">
        <f>ROUND(F158*'Прил. 10'!$D$12,2)</f>
        <v/>
      </c>
      <c r="J158" s="180">
        <f>ROUND(E158*I158,2)</f>
        <v/>
      </c>
    </row>
    <row r="159" ht="31.5" customFormat="1" customHeight="1" s="152">
      <c r="A159" s="174" t="n">
        <v>132</v>
      </c>
      <c r="B159" s="181" t="inlineStr">
        <is>
          <t>21.1.06.09-0152</t>
        </is>
      </c>
      <c r="C159" s="191" t="inlineStr">
        <is>
          <t>Кабель силовой с медными жилами ВВГнг(A)-LS 3х2,5-660</t>
        </is>
      </c>
      <c r="D159" s="194" t="inlineStr">
        <is>
          <t>1000 м</t>
        </is>
      </c>
      <c r="E159" s="192" t="n">
        <v>0.665</v>
      </c>
      <c r="F159" s="66" t="n">
        <v>6920.41</v>
      </c>
      <c r="G159" s="66">
        <f>ROUND(E159*F159,2)</f>
        <v/>
      </c>
      <c r="H159" s="61">
        <f>G159/G315</f>
        <v/>
      </c>
      <c r="I159" s="180">
        <f>ROUND(F159*'Прил. 10'!$D$12,2)</f>
        <v/>
      </c>
      <c r="J159" s="180">
        <f>ROUND(E159*I159,2)</f>
        <v/>
      </c>
    </row>
    <row r="160" ht="47.25" customFormat="1" customHeight="1" s="152">
      <c r="A160" s="174" t="n">
        <v>133</v>
      </c>
      <c r="B160" s="181" t="inlineStr">
        <is>
          <t>Прайс из СД ОП</t>
        </is>
      </c>
      <c r="C160" s="191" t="inlineStr">
        <is>
          <t>ТРУБА МЕДНАЯ   D18мм с теплоизоляционными трубками толщиной 19 мм</t>
        </is>
      </c>
      <c r="D160" s="194" t="inlineStr">
        <is>
          <t>м</t>
        </is>
      </c>
      <c r="E160" s="192" t="n">
        <v>40</v>
      </c>
      <c r="F160" s="66" t="n">
        <v>105.16</v>
      </c>
      <c r="G160" s="66">
        <f>ROUND(E160*F160,2)</f>
        <v/>
      </c>
      <c r="H160" s="61">
        <f>G160/G315</f>
        <v/>
      </c>
      <c r="I160" s="180">
        <f>ROUND(F160*'Прил. 10'!$D$12,2)</f>
        <v/>
      </c>
      <c r="J160" s="180">
        <f>ROUND(E160*I160,2)</f>
        <v/>
      </c>
    </row>
    <row r="161" ht="15.75" customFormat="1" customHeight="1" s="152">
      <c r="A161" s="174" t="n">
        <v>134</v>
      </c>
      <c r="B161" s="181" t="inlineStr">
        <is>
          <t>Прайс из СД ОП</t>
        </is>
      </c>
      <c r="C161" s="191" t="inlineStr">
        <is>
          <t>Монтажный комплект</t>
        </is>
      </c>
      <c r="D161" s="194" t="inlineStr">
        <is>
          <t>шт.</t>
        </is>
      </c>
      <c r="E161" s="192" t="n">
        <v>1</v>
      </c>
      <c r="F161" s="66" t="n">
        <v>4176.06</v>
      </c>
      <c r="G161" s="66">
        <f>ROUND(E161*F161,2)</f>
        <v/>
      </c>
      <c r="H161" s="61">
        <f>G161/G315</f>
        <v/>
      </c>
      <c r="I161" s="180">
        <f>ROUND(F161*'Прил. 10'!$D$12,2)</f>
        <v/>
      </c>
      <c r="J161" s="180">
        <f>ROUND(E161*I161,2)</f>
        <v/>
      </c>
    </row>
    <row r="162" ht="63" customFormat="1" customHeight="1" s="152">
      <c r="A162" s="174" t="n">
        <v>135</v>
      </c>
      <c r="B162" s="181" t="inlineStr">
        <is>
          <t>Прайс из СД ОП</t>
        </is>
      </c>
      <c r="C162" s="191" t="inlineStr">
        <is>
          <t>Светильник с люминесцентной лампой, потолочный 2,36Вт. Взрывобезопасный ЛПП-08УЕхп-2х36-025 ЭПРА</t>
        </is>
      </c>
      <c r="D162" s="194" t="inlineStr">
        <is>
          <t>шт.</t>
        </is>
      </c>
      <c r="E162" s="192" t="n">
        <v>2</v>
      </c>
      <c r="F162" s="66" t="n">
        <v>2030.2</v>
      </c>
      <c r="G162" s="66">
        <f>ROUND(E162*F162,2)</f>
        <v/>
      </c>
      <c r="H162" s="61">
        <f>G162/G315</f>
        <v/>
      </c>
      <c r="I162" s="180">
        <f>ROUND(F162*'Прил. 10'!$D$12,2)</f>
        <v/>
      </c>
      <c r="J162" s="180">
        <f>ROUND(E162*I162,2)</f>
        <v/>
      </c>
    </row>
    <row r="163" ht="31.5" customFormat="1" customHeight="1" s="152">
      <c r="A163" s="174" t="n">
        <v>136</v>
      </c>
      <c r="B163" s="181" t="inlineStr">
        <is>
          <t>Прайс из СД ОП</t>
        </is>
      </c>
      <c r="C163" s="191" t="inlineStr">
        <is>
          <t>Кабель стековый: 50CM Type 1 Stacking Cable</t>
        </is>
      </c>
      <c r="D163" s="194" t="inlineStr">
        <is>
          <t>шт.</t>
        </is>
      </c>
      <c r="E163" s="192" t="n">
        <v>2</v>
      </c>
      <c r="F163" s="66" t="n">
        <v>1963.67</v>
      </c>
      <c r="G163" s="66">
        <f>ROUND(E163*F163,2)</f>
        <v/>
      </c>
      <c r="H163" s="61">
        <f>G163/G315</f>
        <v/>
      </c>
      <c r="I163" s="180">
        <f>ROUND(F163*'Прил. 10'!$D$12,2)</f>
        <v/>
      </c>
      <c r="J163" s="180">
        <f>ROUND(E163*I163,2)</f>
        <v/>
      </c>
    </row>
    <row r="164" ht="63" customFormat="1" customHeight="1" s="152">
      <c r="A164" s="174" t="n">
        <v>137</v>
      </c>
      <c r="B164" s="181" t="inlineStr">
        <is>
          <t>07.1.01.01-0028</t>
        </is>
      </c>
      <c r="C164" s="191" t="inlineStr">
        <is>
          <t>Дверь противопожарная металлическая: остекленная однопольная ДПМО-01/60, размером 900х2100 мм</t>
        </is>
      </c>
      <c r="D164" s="194" t="inlineStr">
        <is>
          <t>шт</t>
        </is>
      </c>
      <c r="E164" s="192" t="n">
        <v>1</v>
      </c>
      <c r="F164" s="66" t="n">
        <v>3756</v>
      </c>
      <c r="G164" s="66">
        <f>ROUND(E164*F164,2)</f>
        <v/>
      </c>
      <c r="H164" s="61">
        <f>G164/G315</f>
        <v/>
      </c>
      <c r="I164" s="180">
        <f>ROUND(F164*'Прил. 10'!$D$12,2)</f>
        <v/>
      </c>
      <c r="J164" s="180">
        <f>ROUND(E164*I164,2)</f>
        <v/>
      </c>
    </row>
    <row r="165" ht="31.5" customFormat="1" customHeight="1" s="152">
      <c r="A165" s="174" t="n">
        <v>138</v>
      </c>
      <c r="B165" s="181" t="inlineStr">
        <is>
          <t>Прайс из СД ОП</t>
        </is>
      </c>
      <c r="C165" s="191" t="inlineStr">
        <is>
          <t>Вентиляторная панель TS IT 3 вент. макс. (5502010)</t>
        </is>
      </c>
      <c r="D165" s="194" t="inlineStr">
        <is>
          <t>шт.</t>
        </is>
      </c>
      <c r="E165" s="192" t="n">
        <v>2</v>
      </c>
      <c r="F165" s="66" t="n">
        <v>1854.33</v>
      </c>
      <c r="G165" s="66">
        <f>ROUND(E165*F165,2)</f>
        <v/>
      </c>
      <c r="H165" s="61">
        <f>G165/G315</f>
        <v/>
      </c>
      <c r="I165" s="180">
        <f>ROUND(F165*'Прил. 10'!$D$12,2)</f>
        <v/>
      </c>
      <c r="J165" s="180">
        <f>ROUND(E165*I165,2)</f>
        <v/>
      </c>
    </row>
    <row r="166" ht="31.5" customFormat="1" customHeight="1" s="152">
      <c r="A166" s="174" t="n">
        <v>139</v>
      </c>
      <c r="B166" s="181" t="inlineStr">
        <is>
          <t>Прайс из СД ОП</t>
        </is>
      </c>
      <c r="C166" s="191" t="inlineStr">
        <is>
          <t>Глухая панель 19", 3ЕВ (3x1ЕВ), RAL 9005 (7151305)</t>
        </is>
      </c>
      <c r="D166" s="194" t="inlineStr">
        <is>
          <t>шт.</t>
        </is>
      </c>
      <c r="E166" s="192" t="n">
        <v>6</v>
      </c>
      <c r="F166" s="66" t="n">
        <v>601.61</v>
      </c>
      <c r="G166" s="66">
        <f>ROUND(E166*F166,2)</f>
        <v/>
      </c>
      <c r="H166" s="61">
        <f>G166/G315</f>
        <v/>
      </c>
      <c r="I166" s="180">
        <f>ROUND(F166*'Прил. 10'!$D$12,2)</f>
        <v/>
      </c>
      <c r="J166" s="180">
        <f>ROUND(E166*I166,2)</f>
        <v/>
      </c>
    </row>
    <row r="167" ht="47.25" customFormat="1" customHeight="1" s="152">
      <c r="A167" s="174" t="n">
        <v>140</v>
      </c>
      <c r="B167" s="181" t="inlineStr">
        <is>
          <t>Прайс из СД ОП</t>
        </is>
      </c>
      <c r="C167" s="191" t="inlineStr">
        <is>
          <t>Панель основания цельная с вентиляцией для TS, TS IT ШхГ 600х1200мм (5502360)</t>
        </is>
      </c>
      <c r="D167" s="194" t="inlineStr">
        <is>
          <t>шт.</t>
        </is>
      </c>
      <c r="E167" s="192" t="n">
        <v>2</v>
      </c>
      <c r="F167" s="66" t="n">
        <v>1591.65</v>
      </c>
      <c r="G167" s="66">
        <f>ROUND(E167*F167,2)</f>
        <v/>
      </c>
      <c r="H167" s="61">
        <f>G167/G315</f>
        <v/>
      </c>
      <c r="I167" s="180">
        <f>ROUND(F167*'Прил. 10'!$D$12,2)</f>
        <v/>
      </c>
      <c r="J167" s="180">
        <f>ROUND(E167*I167,2)</f>
        <v/>
      </c>
    </row>
    <row r="168" ht="31.5" customFormat="1" customHeight="1" s="152">
      <c r="A168" s="174" t="n">
        <v>141</v>
      </c>
      <c r="B168" s="181" t="inlineStr">
        <is>
          <t>Прайс из СД ОП</t>
        </is>
      </c>
      <c r="C168" s="191" t="inlineStr">
        <is>
          <t>SZ Компактный светильник 8Вт/100-240В (4140010)</t>
        </is>
      </c>
      <c r="D168" s="194" t="inlineStr">
        <is>
          <t>шт.</t>
        </is>
      </c>
      <c r="E168" s="192" t="n">
        <v>2</v>
      </c>
      <c r="F168" s="66" t="n">
        <v>1558.51</v>
      </c>
      <c r="G168" s="66">
        <f>ROUND(E168*F168,2)</f>
        <v/>
      </c>
      <c r="H168" s="61">
        <f>G168/G315</f>
        <v/>
      </c>
      <c r="I168" s="180">
        <f>ROUND(F168*'Прил. 10'!$D$12,2)</f>
        <v/>
      </c>
      <c r="J168" s="180">
        <f>ROUND(E168*I168,2)</f>
        <v/>
      </c>
    </row>
    <row r="169" ht="31.5" customFormat="1" customHeight="1" s="152">
      <c r="A169" s="174" t="n">
        <v>142</v>
      </c>
      <c r="B169" s="181" t="inlineStr">
        <is>
          <t>Прайс из СД ОП</t>
        </is>
      </c>
      <c r="C169" s="191" t="inlineStr">
        <is>
          <t>DK-TS Транспортировочный комплект 4шт</t>
        </is>
      </c>
      <c r="D169" s="194" t="inlineStr">
        <is>
          <t>шт.</t>
        </is>
      </c>
      <c r="E169" s="192" t="n">
        <v>1</v>
      </c>
      <c r="F169" s="66" t="n">
        <v>3018.4</v>
      </c>
      <c r="G169" s="66">
        <f>ROUND(E169*F169,2)</f>
        <v/>
      </c>
      <c r="H169" s="61">
        <f>G169/G315</f>
        <v/>
      </c>
      <c r="I169" s="180">
        <f>ROUND(F169*'Прил. 10'!$D$12,2)</f>
        <v/>
      </c>
      <c r="J169" s="180">
        <f>ROUND(E169*I169,2)</f>
        <v/>
      </c>
    </row>
    <row r="170" ht="47.25" customFormat="1" customHeight="1" s="152">
      <c r="A170" s="174" t="n">
        <v>143</v>
      </c>
      <c r="B170" s="181" t="inlineStr">
        <is>
          <t>Прайс из СД ОП</t>
        </is>
      </c>
      <c r="C170" s="191" t="inlineStr">
        <is>
          <t>ТРУБА МЕДНАЯ   D14мм с теплоизоляционными трубками толщиной 19 мм</t>
        </is>
      </c>
      <c r="D170" s="194" t="inlineStr">
        <is>
          <t>м</t>
        </is>
      </c>
      <c r="E170" s="192" t="n">
        <v>40</v>
      </c>
      <c r="F170" s="66" t="n">
        <v>75.23999999999999</v>
      </c>
      <c r="G170" s="66">
        <f>ROUND(E170*F170,2)</f>
        <v/>
      </c>
      <c r="H170" s="61">
        <f>G170/G315</f>
        <v/>
      </c>
      <c r="I170" s="180">
        <f>ROUND(F170*'Прил. 10'!$D$12,2)</f>
        <v/>
      </c>
      <c r="J170" s="180">
        <f>ROUND(E170*I170,2)</f>
        <v/>
      </c>
    </row>
    <row r="171" ht="31.5" customFormat="1" customHeight="1" s="152">
      <c r="A171" s="174" t="n">
        <v>144</v>
      </c>
      <c r="B171" s="181" t="inlineStr">
        <is>
          <t>21.1.06.09-0182</t>
        </is>
      </c>
      <c r="C171" s="191" t="inlineStr">
        <is>
          <t>Кабель силовой с медными жилами ВВГнг(A)-LS 5х35-660</t>
        </is>
      </c>
      <c r="D171" s="194" t="inlineStr">
        <is>
          <t>1000 м</t>
        </is>
      </c>
      <c r="E171" s="192" t="n">
        <v>0.02</v>
      </c>
      <c r="F171" s="66" t="n">
        <v>150364.44</v>
      </c>
      <c r="G171" s="66">
        <f>ROUND(E171*F171,2)</f>
        <v/>
      </c>
      <c r="H171" s="61">
        <f>G171/G315</f>
        <v/>
      </c>
      <c r="I171" s="180">
        <f>ROUND(F171*'Прил. 10'!$D$12,2)</f>
        <v/>
      </c>
      <c r="J171" s="180">
        <f>ROUND(E171*I171,2)</f>
        <v/>
      </c>
    </row>
    <row r="172" ht="31.5" customFormat="1" customHeight="1" s="152">
      <c r="A172" s="174" t="n">
        <v>145</v>
      </c>
      <c r="B172" s="181" t="inlineStr">
        <is>
          <t>Прайс из СД ОП</t>
        </is>
      </c>
      <c r="C172" s="191" t="inlineStr">
        <is>
          <t>Flex-Block угловые элементы 100мм 4шт (8100000)</t>
        </is>
      </c>
      <c r="D172" s="194" t="inlineStr">
        <is>
          <t>шт.</t>
        </is>
      </c>
      <c r="E172" s="192" t="n">
        <v>8</v>
      </c>
      <c r="F172" s="66" t="n">
        <v>370.03</v>
      </c>
      <c r="G172" s="66">
        <f>ROUND(E172*F172,2)</f>
        <v/>
      </c>
      <c r="H172" s="61">
        <f>G172/G315</f>
        <v/>
      </c>
      <c r="I172" s="180">
        <f>ROUND(F172*'Прил. 10'!$D$12,2)</f>
        <v/>
      </c>
      <c r="J172" s="180">
        <f>ROUND(E172*I172,2)</f>
        <v/>
      </c>
    </row>
    <row r="173" ht="31.5" customFormat="1" customHeight="1" s="152">
      <c r="A173" s="174" t="n">
        <v>146</v>
      </c>
      <c r="B173" s="181" t="inlineStr">
        <is>
          <t>Прайс из СД ОП</t>
        </is>
      </c>
      <c r="C173" s="191" t="inlineStr">
        <is>
          <t>Flex-Block панели с вентиляцией 100х600мм 2шт (8100602)</t>
        </is>
      </c>
      <c r="D173" s="194" t="inlineStr">
        <is>
          <t>шт.</t>
        </is>
      </c>
      <c r="E173" s="192" t="n">
        <v>4</v>
      </c>
      <c r="F173" s="66" t="n">
        <v>622.34</v>
      </c>
      <c r="G173" s="66">
        <f>ROUND(E173*F173,2)</f>
        <v/>
      </c>
      <c r="H173" s="61">
        <f>G173/G315</f>
        <v/>
      </c>
      <c r="I173" s="180">
        <f>ROUND(F173*'Прил. 10'!$D$12,2)</f>
        <v/>
      </c>
      <c r="J173" s="180">
        <f>ROUND(E173*I173,2)</f>
        <v/>
      </c>
    </row>
    <row r="174" ht="31.5" customFormat="1" customHeight="1" s="152">
      <c r="A174" s="174" t="n">
        <v>147</v>
      </c>
      <c r="B174" s="181" t="inlineStr">
        <is>
          <t>Прайс из СД ОП</t>
        </is>
      </c>
      <c r="C174" s="191" t="inlineStr">
        <is>
          <t>Подставка: HP 2009 SFF Tower Stand JB</t>
        </is>
      </c>
      <c r="D174" s="194" t="inlineStr">
        <is>
          <t>шт.</t>
        </is>
      </c>
      <c r="E174" s="192" t="n">
        <v>27</v>
      </c>
      <c r="F174" s="66" t="n">
        <v>88.67</v>
      </c>
      <c r="G174" s="66">
        <f>ROUND(E174*F174,2)</f>
        <v/>
      </c>
      <c r="H174" s="61">
        <f>G174/G315</f>
        <v/>
      </c>
      <c r="I174" s="180">
        <f>ROUND(F174*'Прил. 10'!$D$12,2)</f>
        <v/>
      </c>
      <c r="J174" s="180">
        <f>ROUND(E174*I174,2)</f>
        <v/>
      </c>
    </row>
    <row r="175" ht="126" customFormat="1" customHeight="1" s="152">
      <c r="A175" s="174" t="n">
        <v>148</v>
      </c>
      <c r="B175" s="181" t="inlineStr">
        <is>
          <t>14.5.01.10-0029</t>
        </is>
      </c>
      <c r="C175" s="191" t="inlineStr">
        <is>
          <t>Пена монтажная полиуретановая противопожарная однокомпонентная модифицированная для заполнения, уплотнения, утепления, изоляции и соединения швов и стыков в местах с повышенными требованиями пожарной безопасности (0,88 л)</t>
        </is>
      </c>
      <c r="D175" s="194" t="inlineStr">
        <is>
          <t>шт</t>
        </is>
      </c>
      <c r="E175" s="192" t="n">
        <v>21.5909091</v>
      </c>
      <c r="F175" s="66" t="n">
        <v>110.11</v>
      </c>
      <c r="G175" s="66">
        <f>ROUND(E175*F175,2)</f>
        <v/>
      </c>
      <c r="H175" s="61">
        <f>G175/G315</f>
        <v/>
      </c>
      <c r="I175" s="180">
        <f>ROUND(F175*'Прил. 10'!$D$12,2)</f>
        <v/>
      </c>
      <c r="J175" s="180">
        <f>ROUND(E175*I175,2)</f>
        <v/>
      </c>
    </row>
    <row r="176" ht="31.5" customFormat="1" customHeight="1" s="152">
      <c r="A176" s="174" t="n">
        <v>149</v>
      </c>
      <c r="B176" s="181" t="inlineStr">
        <is>
          <t>Прайс из СД ОП</t>
        </is>
      </c>
      <c r="C176" s="191" t="inlineStr">
        <is>
          <t>Крепление панелей основания TS IT Г=1200 (5501350)</t>
        </is>
      </c>
      <c r="D176" s="194" t="inlineStr">
        <is>
          <t>шт.</t>
        </is>
      </c>
      <c r="E176" s="192" t="n">
        <v>4</v>
      </c>
      <c r="F176" s="66" t="n">
        <v>558.51</v>
      </c>
      <c r="G176" s="66">
        <f>ROUND(E176*F176,2)</f>
        <v/>
      </c>
      <c r="H176" s="61">
        <f>G176/G315</f>
        <v/>
      </c>
      <c r="I176" s="180">
        <f>ROUND(F176*'Прил. 10'!$D$12,2)</f>
        <v/>
      </c>
      <c r="J176" s="180">
        <f>ROUND(E176*I176,2)</f>
        <v/>
      </c>
    </row>
    <row r="177" ht="31.5" customFormat="1" customHeight="1" s="152">
      <c r="A177" s="174" t="n">
        <v>150</v>
      </c>
      <c r="B177" s="181" t="inlineStr">
        <is>
          <t>Прайс из СД ОП</t>
        </is>
      </c>
      <c r="C177" s="191" t="inlineStr">
        <is>
          <t>Панель ввода кабеля щёточная 19" 1U (5502255)</t>
        </is>
      </c>
      <c r="D177" s="194" t="inlineStr">
        <is>
          <t>шт.</t>
        </is>
      </c>
      <c r="E177" s="192" t="n">
        <v>6</v>
      </c>
      <c r="F177" s="66" t="n">
        <v>364.83</v>
      </c>
      <c r="G177" s="66">
        <f>ROUND(E177*F177,2)</f>
        <v/>
      </c>
      <c r="H177" s="61">
        <f>G177/G315</f>
        <v/>
      </c>
      <c r="I177" s="180">
        <f>ROUND(F177*'Прил. 10'!$D$12,2)</f>
        <v/>
      </c>
      <c r="J177" s="180">
        <f>ROUND(E177*I177,2)</f>
        <v/>
      </c>
    </row>
    <row r="178" ht="15.75" customFormat="1" customHeight="1" s="152">
      <c r="A178" s="174" t="n">
        <v>151</v>
      </c>
      <c r="B178" s="181" t="inlineStr">
        <is>
          <t>Прайс из СД ОП</t>
        </is>
      </c>
      <c r="C178" s="191" t="inlineStr">
        <is>
          <t>Стыковочный узел УС-1</t>
        </is>
      </c>
      <c r="D178" s="194" t="inlineStr">
        <is>
          <t>шт.</t>
        </is>
      </c>
      <c r="E178" s="192" t="n">
        <v>1</v>
      </c>
      <c r="F178" s="66" t="n">
        <v>2011.38</v>
      </c>
      <c r="G178" s="66">
        <f>ROUND(E178*F178,2)</f>
        <v/>
      </c>
      <c r="H178" s="61">
        <f>G178/G315</f>
        <v/>
      </c>
      <c r="I178" s="180">
        <f>ROUND(F178*'Прил. 10'!$D$12,2)</f>
        <v/>
      </c>
      <c r="J178" s="180">
        <f>ROUND(E178*I178,2)</f>
        <v/>
      </c>
    </row>
    <row r="179" ht="15.75" customFormat="1" customHeight="1" s="152">
      <c r="A179" s="174" t="n"/>
      <c r="B179" s="181" t="inlineStr">
        <is>
          <t>Итого основные Материалы</t>
        </is>
      </c>
      <c r="C179" s="197" t="n"/>
      <c r="D179" s="197" t="n"/>
      <c r="E179" s="197" t="n"/>
      <c r="F179" s="198" t="n"/>
      <c r="G179" s="66">
        <f>SUM(G147:G178)</f>
        <v/>
      </c>
      <c r="H179" s="61">
        <f>SUM(H147:H178)</f>
        <v/>
      </c>
      <c r="I179" s="180" t="n"/>
      <c r="J179" s="180">
        <f>SUM(J147:J178)</f>
        <v/>
      </c>
    </row>
    <row r="180" hidden="1" outlineLevel="1" ht="47.25" customFormat="1" customHeight="1" s="152">
      <c r="A180" s="174" t="n">
        <v>152</v>
      </c>
      <c r="B180" s="181" t="inlineStr">
        <is>
          <t>20.2.07.07-0038</t>
        </is>
      </c>
      <c r="C180" s="191" t="inlineStr">
        <is>
          <t>Лоток прямой открытого сейсмостойкий ЛП-50К/200, горячеоцинкованный</t>
        </is>
      </c>
      <c r="D180" s="194" t="inlineStr">
        <is>
          <t>м</t>
        </is>
      </c>
      <c r="E180" s="192" t="n">
        <v>15</v>
      </c>
      <c r="F180" s="66" t="n">
        <v>130.48</v>
      </c>
      <c r="G180" s="66">
        <f>ROUND(E180*F180,2)</f>
        <v/>
      </c>
      <c r="H180" s="61">
        <f>G180/G315</f>
        <v/>
      </c>
      <c r="I180" s="180">
        <f>ROUND(F180*'Прил. 10'!$D$12,2)</f>
        <v/>
      </c>
      <c r="J180" s="180">
        <f>ROUND(E180*I180,2)</f>
        <v/>
      </c>
    </row>
    <row r="181" hidden="1" outlineLevel="1" ht="31.5" customFormat="1" customHeight="1" s="152">
      <c r="A181" s="174" t="n">
        <v>153</v>
      </c>
      <c r="B181" s="181" t="inlineStr">
        <is>
          <t>Прайс из СД ОП</t>
        </is>
      </c>
      <c r="C181" s="191" t="inlineStr">
        <is>
          <t>SZ Концевой выключатель с держателем 1шт (4127010)</t>
        </is>
      </c>
      <c r="D181" s="194" t="inlineStr">
        <is>
          <t>шт.</t>
        </is>
      </c>
      <c r="E181" s="192" t="n">
        <v>4</v>
      </c>
      <c r="F181" s="66" t="n">
        <v>365.93</v>
      </c>
      <c r="G181" s="66">
        <f>ROUND(E181*F181,2)</f>
        <v/>
      </c>
      <c r="H181" s="61">
        <f>G181/G315</f>
        <v/>
      </c>
      <c r="I181" s="180">
        <f>ROUND(F181*'Прил. 10'!$D$12,2)</f>
        <v/>
      </c>
      <c r="J181" s="180">
        <f>ROUND(E181*I181,2)</f>
        <v/>
      </c>
    </row>
    <row r="182" hidden="1" outlineLevel="1" ht="31.5" customFormat="1" customHeight="1" s="152">
      <c r="A182" s="174" t="n">
        <v>154</v>
      </c>
      <c r="B182" s="181" t="inlineStr">
        <is>
          <t>06.1.01.05-0037</t>
        </is>
      </c>
      <c r="C182" s="191" t="inlineStr">
        <is>
          <t>Кирпич керамический одинарный, марка 150, размер 250х120х65 мм</t>
        </is>
      </c>
      <c r="D182" s="194" t="inlineStr">
        <is>
          <t>1000 шт</t>
        </is>
      </c>
      <c r="E182" s="192" t="n">
        <v>0.63</v>
      </c>
      <c r="F182" s="66" t="n">
        <v>2027</v>
      </c>
      <c r="G182" s="66">
        <f>ROUND(E182*F182,2)</f>
        <v/>
      </c>
      <c r="H182" s="61">
        <f>G182/G315</f>
        <v/>
      </c>
      <c r="I182" s="180">
        <f>ROUND(F182*'Прил. 10'!$D$12,2)</f>
        <v/>
      </c>
      <c r="J182" s="180">
        <f>ROUND(E182*I182,2)</f>
        <v/>
      </c>
    </row>
    <row r="183" hidden="1" outlineLevel="1" ht="78.75" customFormat="1" customHeight="1" s="152">
      <c r="A183" s="174" t="n">
        <v>155</v>
      </c>
      <c r="B183" s="181" t="inlineStr">
        <is>
          <t>14.2.02.11-0024</t>
        </is>
      </c>
      <c r="C183" s="191" t="inlineStr">
        <is>
          <t>Состав огнезащитный однокомпонентный тонкослойный терморасширяющегося типа на органической основе для пассивной огнезащиты металлоконструкций</t>
        </is>
      </c>
      <c r="D183" s="194" t="inlineStr">
        <is>
          <t>кг</t>
        </is>
      </c>
      <c r="E183" s="192" t="n">
        <v>5.07</v>
      </c>
      <c r="F183" s="66" t="n">
        <v>228.35</v>
      </c>
      <c r="G183" s="66">
        <f>ROUND(E183*F183,2)</f>
        <v/>
      </c>
      <c r="H183" s="61">
        <f>G183/G315</f>
        <v/>
      </c>
      <c r="I183" s="180">
        <f>ROUND(F183*'Прил. 10'!$D$12,2)</f>
        <v/>
      </c>
      <c r="J183" s="180">
        <f>ROUND(E183*I183,2)</f>
        <v/>
      </c>
    </row>
    <row r="184" hidden="1" outlineLevel="1" ht="31.5" customFormat="1" customHeight="1" s="152">
      <c r="A184" s="174" t="n">
        <v>156</v>
      </c>
      <c r="B184" s="181" t="inlineStr">
        <is>
          <t>25.1.01.04-0031</t>
        </is>
      </c>
      <c r="C184" s="191" t="inlineStr">
        <is>
          <t>Шпалы непропитанные для железных дорог, тип I</t>
        </is>
      </c>
      <c r="D184" s="194" t="inlineStr">
        <is>
          <t>шт</t>
        </is>
      </c>
      <c r="E184" s="192" t="n">
        <v>4</v>
      </c>
      <c r="F184" s="66" t="n">
        <v>266.67</v>
      </c>
      <c r="G184" s="66">
        <f>ROUND(E184*F184,2)</f>
        <v/>
      </c>
      <c r="H184" s="61">
        <f>G184/G315</f>
        <v/>
      </c>
      <c r="I184" s="180">
        <f>ROUND(F184*'Прил. 10'!$D$12,2)</f>
        <v/>
      </c>
      <c r="J184" s="180">
        <f>ROUND(E184*I184,2)</f>
        <v/>
      </c>
    </row>
    <row r="185" hidden="1" outlineLevel="1" ht="31.5" customFormat="1" customHeight="1" s="152">
      <c r="A185" s="174" t="n">
        <v>157</v>
      </c>
      <c r="B185" s="181" t="inlineStr">
        <is>
          <t>Прайс из СД ОП</t>
        </is>
      </c>
      <c r="C185" s="191" t="inlineStr">
        <is>
          <t>DK Дополнительн. вентилятор 119x119x38mm (7980000)</t>
        </is>
      </c>
      <c r="D185" s="194" t="inlineStr">
        <is>
          <t>шт.</t>
        </is>
      </c>
      <c r="E185" s="192" t="n">
        <v>2</v>
      </c>
      <c r="F185" s="66" t="n">
        <v>497.82</v>
      </c>
      <c r="G185" s="66">
        <f>ROUND(E185*F185,2)</f>
        <v/>
      </c>
      <c r="H185" s="61">
        <f>G185/G315</f>
        <v/>
      </c>
      <c r="I185" s="180">
        <f>ROUND(F185*'Прил. 10'!$D$12,2)</f>
        <v/>
      </c>
      <c r="J185" s="180">
        <f>ROUND(E185*I185,2)</f>
        <v/>
      </c>
    </row>
    <row r="186" hidden="1" outlineLevel="1" ht="31.5" customFormat="1" customHeight="1" s="152">
      <c r="A186" s="174" t="n">
        <v>158</v>
      </c>
      <c r="B186" s="181" t="inlineStr">
        <is>
          <t>14.4.02.09-0301</t>
        </is>
      </c>
      <c r="C186" s="191" t="inlineStr">
        <is>
          <t>Композиция антикоррозионная цинкнаполненная</t>
        </is>
      </c>
      <c r="D186" s="194" t="inlineStr">
        <is>
          <t>кг</t>
        </is>
      </c>
      <c r="E186" s="192" t="n">
        <v>3.725</v>
      </c>
      <c r="F186" s="66" t="n">
        <v>238.48</v>
      </c>
      <c r="G186" s="66">
        <f>ROUND(E186*F186,2)</f>
        <v/>
      </c>
      <c r="H186" s="61">
        <f>G186/G315</f>
        <v/>
      </c>
      <c r="I186" s="180">
        <f>ROUND(F186*'Прил. 10'!$D$12,2)</f>
        <v/>
      </c>
      <c r="J186" s="180">
        <f>ROUND(E186*I186,2)</f>
        <v/>
      </c>
    </row>
    <row r="187" hidden="1" outlineLevel="1" ht="78.75" customFormat="1" customHeight="1" s="152">
      <c r="A187" s="174" t="n">
        <v>159</v>
      </c>
      <c r="B187" s="181" t="inlineStr">
        <is>
          <t>19.3.02.08-0022</t>
        </is>
      </c>
      <c r="C187" s="191" t="inlineStr">
        <is>
          <t>Кронштейны для крепления внешнего блока сплит-системы, рекомендуемая нагрузка до 150 кг (два кронштейна, болты, гайки, шайбы)</t>
        </is>
      </c>
      <c r="D187" s="194" t="inlineStr">
        <is>
          <t>компл</t>
        </is>
      </c>
      <c r="E187" s="192" t="n">
        <v>4</v>
      </c>
      <c r="F187" s="66" t="n">
        <v>212.77</v>
      </c>
      <c r="G187" s="66">
        <f>ROUND(E187*F187,2)</f>
        <v/>
      </c>
      <c r="H187" s="61">
        <f>G187/G315</f>
        <v/>
      </c>
      <c r="I187" s="180">
        <f>ROUND(F187*'Прил. 10'!$D$12,2)</f>
        <v/>
      </c>
      <c r="J187" s="180">
        <f>ROUND(E187*I187,2)</f>
        <v/>
      </c>
    </row>
    <row r="188" hidden="1" outlineLevel="1" ht="15.75" customFormat="1" customHeight="1" s="152">
      <c r="A188" s="174" t="n">
        <v>160</v>
      </c>
      <c r="B188" s="181" t="inlineStr">
        <is>
          <t>Прайс из СД ОП</t>
        </is>
      </c>
      <c r="C188" s="191" t="inlineStr">
        <is>
          <t>Сифон для конденсата Vecam</t>
        </is>
      </c>
      <c r="D188" s="194" t="inlineStr">
        <is>
          <t>шт.</t>
        </is>
      </c>
      <c r="E188" s="192" t="n">
        <v>2</v>
      </c>
      <c r="F188" s="66" t="n">
        <v>418</v>
      </c>
      <c r="G188" s="66">
        <f>ROUND(E188*F188,2)</f>
        <v/>
      </c>
      <c r="H188" s="61">
        <f>G188/G315</f>
        <v/>
      </c>
      <c r="I188" s="180">
        <f>ROUND(F188*'Прил. 10'!$D$12,2)</f>
        <v/>
      </c>
      <c r="J188" s="180">
        <f>ROUND(E188*I188,2)</f>
        <v/>
      </c>
    </row>
    <row r="189" hidden="1" outlineLevel="1" ht="31.5" customFormat="1" customHeight="1" s="152">
      <c r="A189" s="174" t="n">
        <v>161</v>
      </c>
      <c r="B189" s="181" t="inlineStr">
        <is>
          <t>21.1.06.09-0153</t>
        </is>
      </c>
      <c r="C189" s="191" t="inlineStr">
        <is>
          <t>Кабель силовой с медными жилами ВВГнг(A)-LS 3х4-660</t>
        </is>
      </c>
      <c r="D189" s="194" t="inlineStr">
        <is>
          <t>1000 м</t>
        </is>
      </c>
      <c r="E189" s="192" t="n">
        <v>0.08</v>
      </c>
      <c r="F189" s="66" t="n">
        <v>10296.33</v>
      </c>
      <c r="G189" s="66">
        <f>ROUND(E189*F189,2)</f>
        <v/>
      </c>
      <c r="H189" s="61">
        <f>G189/G315</f>
        <v/>
      </c>
      <c r="I189" s="180">
        <f>ROUND(F189*'Прил. 10'!$D$12,2)</f>
        <v/>
      </c>
      <c r="J189" s="180">
        <f>ROUND(E189*I189,2)</f>
        <v/>
      </c>
    </row>
    <row r="190" hidden="1" outlineLevel="1" ht="31.5" customFormat="1" customHeight="1" s="152">
      <c r="A190" s="174" t="n">
        <v>162</v>
      </c>
      <c r="B190" s="181" t="inlineStr">
        <is>
          <t>Прайс из СД ОП</t>
        </is>
      </c>
      <c r="C190" s="191" t="inlineStr">
        <is>
          <t>SZ Концевой выключатель + штекер 1шт (4315710)</t>
        </is>
      </c>
      <c r="D190" s="194" t="inlineStr">
        <is>
          <t>шт.</t>
        </is>
      </c>
      <c r="E190" s="192" t="n">
        <v>2</v>
      </c>
      <c r="F190" s="66" t="n">
        <v>411.62</v>
      </c>
      <c r="G190" s="66">
        <f>ROUND(E190*F190,2)</f>
        <v/>
      </c>
      <c r="H190" s="61">
        <f>G190/G315</f>
        <v/>
      </c>
      <c r="I190" s="180">
        <f>ROUND(F190*'Прил. 10'!$D$12,2)</f>
        <v/>
      </c>
      <c r="J190" s="180">
        <f>ROUND(E190*I190,2)</f>
        <v/>
      </c>
    </row>
    <row r="191" hidden="1" outlineLevel="1" ht="31.5" customFormat="1" customHeight="1" s="152">
      <c r="A191" s="174" t="n">
        <v>163</v>
      </c>
      <c r="B191" s="181" t="inlineStr">
        <is>
          <t>01.7.15.07-0014</t>
        </is>
      </c>
      <c r="C191" s="191" t="inlineStr">
        <is>
          <t>Дюбели распорные полипропиленовые</t>
        </is>
      </c>
      <c r="D191" s="194" t="inlineStr">
        <is>
          <t>100 шт</t>
        </is>
      </c>
      <c r="E191" s="192" t="n">
        <v>9.4216</v>
      </c>
      <c r="F191" s="66" t="n">
        <v>86</v>
      </c>
      <c r="G191" s="66">
        <f>ROUND(E191*F191,2)</f>
        <v/>
      </c>
      <c r="H191" s="61">
        <f>G191/G315</f>
        <v/>
      </c>
      <c r="I191" s="180">
        <f>ROUND(F191*'Прил. 10'!$D$12,2)</f>
        <v/>
      </c>
      <c r="J191" s="180">
        <f>ROUND(E191*I191,2)</f>
        <v/>
      </c>
    </row>
    <row r="192" hidden="1" outlineLevel="1" ht="31.5" customFormat="1" customHeight="1" s="152">
      <c r="A192" s="174" t="n">
        <v>164</v>
      </c>
      <c r="B192" s="181" t="inlineStr">
        <is>
          <t>Прайс из СД ОП</t>
        </is>
      </c>
      <c r="C192" s="191" t="inlineStr">
        <is>
          <t>TS Соединитель наружный  (8800490)</t>
        </is>
      </c>
      <c r="D192" s="194" t="inlineStr">
        <is>
          <t>шт.</t>
        </is>
      </c>
      <c r="E192" s="192" t="n">
        <v>6</v>
      </c>
      <c r="F192" s="66" t="n">
        <v>132.57</v>
      </c>
      <c r="G192" s="66">
        <f>ROUND(E192*F192,2)</f>
        <v/>
      </c>
      <c r="H192" s="61">
        <f>G192/G315</f>
        <v/>
      </c>
      <c r="I192" s="180">
        <f>ROUND(F192*'Прил. 10'!$D$12,2)</f>
        <v/>
      </c>
      <c r="J192" s="180">
        <f>ROUND(E192*I192,2)</f>
        <v/>
      </c>
    </row>
    <row r="193" hidden="1" outlineLevel="1" ht="31.5" customFormat="1" customHeight="1" s="152">
      <c r="A193" s="174" t="n">
        <v>165</v>
      </c>
      <c r="B193" s="181" t="inlineStr">
        <is>
          <t>Прайс из СД ОП</t>
        </is>
      </c>
      <c r="C193" s="191" t="inlineStr">
        <is>
          <t>Фильтр. прокладка Flex-Block 600/800  (7583500)</t>
        </is>
      </c>
      <c r="D193" s="194" t="inlineStr">
        <is>
          <t>шт.</t>
        </is>
      </c>
      <c r="E193" s="192" t="n">
        <v>4</v>
      </c>
      <c r="F193" s="66" t="n">
        <v>194.22</v>
      </c>
      <c r="G193" s="66">
        <f>ROUND(E193*F193,2)</f>
        <v/>
      </c>
      <c r="H193" s="61">
        <f>G193/G315</f>
        <v/>
      </c>
      <c r="I193" s="180">
        <f>ROUND(F193*'Прил. 10'!$D$12,2)</f>
        <v/>
      </c>
      <c r="J193" s="180">
        <f>ROUND(E193*I193,2)</f>
        <v/>
      </c>
    </row>
    <row r="194" hidden="1" outlineLevel="1" ht="31.5" customFormat="1" customHeight="1" s="152">
      <c r="A194" s="174" t="n">
        <v>166</v>
      </c>
      <c r="B194" s="181" t="inlineStr">
        <is>
          <t>Прайс из СД ОП</t>
        </is>
      </c>
      <c r="C194" s="191" t="inlineStr">
        <is>
          <t>Держатель излишков кабеля 280x151x75mm</t>
        </is>
      </c>
      <c r="D194" s="194" t="inlineStr">
        <is>
          <t>шт.</t>
        </is>
      </c>
      <c r="E194" s="192" t="n">
        <v>2</v>
      </c>
      <c r="F194" s="66" t="n">
        <v>383.93</v>
      </c>
      <c r="G194" s="66">
        <f>ROUND(E194*F194,2)</f>
        <v/>
      </c>
      <c r="H194" s="61">
        <f>G194/G315</f>
        <v/>
      </c>
      <c r="I194" s="180">
        <f>ROUND(F194*'Прил. 10'!$D$12,2)</f>
        <v/>
      </c>
      <c r="J194" s="180">
        <f>ROUND(E194*I194,2)</f>
        <v/>
      </c>
    </row>
    <row r="195" hidden="1" outlineLevel="1" ht="47.25" customFormat="1" customHeight="1" s="152">
      <c r="A195" s="174" t="n">
        <v>167</v>
      </c>
      <c r="B195" s="181" t="inlineStr">
        <is>
          <t>08.3.08.02-0061</t>
        </is>
      </c>
      <c r="C195" s="191" t="inlineStr">
        <is>
          <t>Уголок горячекатаный, марка стали Ст1сп-Ст6сп, ширина полок 35-70 мм</t>
        </is>
      </c>
      <c r="D195" s="194" t="inlineStr">
        <is>
          <t>т</t>
        </is>
      </c>
      <c r="E195" s="192" t="n">
        <v>0.1131</v>
      </c>
      <c r="F195" s="66" t="n">
        <v>6505.41</v>
      </c>
      <c r="G195" s="66">
        <f>ROUND(E195*F195,2)</f>
        <v/>
      </c>
      <c r="H195" s="61">
        <f>G195/G315</f>
        <v/>
      </c>
      <c r="I195" s="180">
        <f>ROUND(F195*'Прил. 10'!$D$12,2)</f>
        <v/>
      </c>
      <c r="J195" s="180">
        <f>ROUND(E195*I195,2)</f>
        <v/>
      </c>
    </row>
    <row r="196" hidden="1" outlineLevel="1" ht="47.25" customFormat="1" customHeight="1" s="152">
      <c r="A196" s="174" t="n">
        <v>168</v>
      </c>
      <c r="B196" s="181" t="inlineStr">
        <is>
          <t>Прайс из СД ОП</t>
        </is>
      </c>
      <c r="C196" s="191" t="inlineStr">
        <is>
          <t>ТРУБА МЕДНАЯ   D12мм с теплоизоляционными трубками толщиной 19 мм</t>
        </is>
      </c>
      <c r="D196" s="194" t="inlineStr">
        <is>
          <t>м</t>
        </is>
      </c>
      <c r="E196" s="192" t="n">
        <v>14</v>
      </c>
      <c r="F196" s="66" t="n">
        <v>50.16</v>
      </c>
      <c r="G196" s="66">
        <f>ROUND(E196*F196,2)</f>
        <v/>
      </c>
      <c r="H196" s="61">
        <f>G196/G315</f>
        <v/>
      </c>
      <c r="I196" s="180">
        <f>ROUND(F196*'Прил. 10'!$D$12,2)</f>
        <v/>
      </c>
      <c r="J196" s="180">
        <f>ROUND(E196*I196,2)</f>
        <v/>
      </c>
    </row>
    <row r="197" hidden="1" outlineLevel="1" ht="15.75" customFormat="1" customHeight="1" s="152">
      <c r="A197" s="174" t="n">
        <v>169</v>
      </c>
      <c r="B197" s="181" t="inlineStr">
        <is>
          <t>Прайс из СД ОП</t>
        </is>
      </c>
      <c r="C197" s="191" t="inlineStr">
        <is>
          <t>ФРЕОН</t>
        </is>
      </c>
      <c r="D197" s="194" t="inlineStr">
        <is>
          <t>кг.</t>
        </is>
      </c>
      <c r="E197" s="192" t="n">
        <v>6</v>
      </c>
      <c r="F197" s="66" t="n">
        <v>117.03</v>
      </c>
      <c r="G197" s="66">
        <f>ROUND(E197*F197,2)</f>
        <v/>
      </c>
      <c r="H197" s="61">
        <f>G197/G315</f>
        <v/>
      </c>
      <c r="I197" s="180">
        <f>ROUND(F197*'Прил. 10'!$D$12,2)</f>
        <v/>
      </c>
      <c r="J197" s="180">
        <f>ROUND(E197*I197,2)</f>
        <v/>
      </c>
    </row>
    <row r="198" hidden="1" outlineLevel="1" ht="31.5" customFormat="1" customHeight="1" s="152">
      <c r="A198" s="174" t="n">
        <v>170</v>
      </c>
      <c r="B198" s="181" t="inlineStr">
        <is>
          <t>Прайс из СД ОП</t>
        </is>
      </c>
      <c r="C198" s="191" t="inlineStr">
        <is>
          <t>Flex-Block фальш-панели 100х1200мм (8100120)</t>
        </is>
      </c>
      <c r="D198" s="194" t="inlineStr">
        <is>
          <t>шт.</t>
        </is>
      </c>
      <c r="E198" s="192" t="n">
        <v>2</v>
      </c>
      <c r="F198" s="66" t="n">
        <v>342.48</v>
      </c>
      <c r="G198" s="66">
        <f>ROUND(E198*F198,2)</f>
        <v/>
      </c>
      <c r="H198" s="61">
        <f>G198/G315</f>
        <v/>
      </c>
      <c r="I198" s="180">
        <f>ROUND(F198*'Прил. 10'!$D$12,2)</f>
        <v/>
      </c>
      <c r="J198" s="180">
        <f>ROUND(E198*I198,2)</f>
        <v/>
      </c>
    </row>
    <row r="199" hidden="1" outlineLevel="1" ht="31.5" customFormat="1" customHeight="1" s="152">
      <c r="A199" s="174" t="n">
        <v>171</v>
      </c>
      <c r="B199" s="181" t="inlineStr">
        <is>
          <t>21.1.06.09-0178</t>
        </is>
      </c>
      <c r="C199" s="191" t="inlineStr">
        <is>
          <t>Кабель силовой с медными жилами ВВГнг(A)-LS 5х6-660</t>
        </is>
      </c>
      <c r="D199" s="194" t="inlineStr">
        <is>
          <t>1000 м</t>
        </is>
      </c>
      <c r="E199" s="192" t="n">
        <v>0.025</v>
      </c>
      <c r="F199" s="66" t="n">
        <v>25431.81</v>
      </c>
      <c r="G199" s="66">
        <f>ROUND(E199*F199,2)</f>
        <v/>
      </c>
      <c r="H199" s="61">
        <f>G199/G315</f>
        <v/>
      </c>
      <c r="I199" s="180">
        <f>ROUND(F199*'Прил. 10'!$D$12,2)</f>
        <v/>
      </c>
      <c r="J199" s="180">
        <f>ROUND(E199*I199,2)</f>
        <v/>
      </c>
    </row>
    <row r="200" hidden="1" outlineLevel="1" ht="31.5" customFormat="1" customHeight="1" s="152">
      <c r="A200" s="174" t="n">
        <v>172</v>
      </c>
      <c r="B200" s="181" t="inlineStr">
        <is>
          <t>Прайс из СД ОП</t>
        </is>
      </c>
      <c r="C200" s="191" t="inlineStr">
        <is>
          <t>КРОНШТЕЙНЫ для крепления наружного блока</t>
        </is>
      </c>
      <c r="D200" s="194" t="inlineStr">
        <is>
          <t>шт.</t>
        </is>
      </c>
      <c r="E200" s="192" t="n">
        <v>2</v>
      </c>
      <c r="F200" s="66" t="n">
        <v>317.67</v>
      </c>
      <c r="G200" s="66">
        <f>ROUND(E200*F200,2)</f>
        <v/>
      </c>
      <c r="H200" s="61">
        <f>G200/G315</f>
        <v/>
      </c>
      <c r="I200" s="180">
        <f>ROUND(F200*'Прил. 10'!$D$12,2)</f>
        <v/>
      </c>
      <c r="J200" s="180">
        <f>ROUND(E200*I200,2)</f>
        <v/>
      </c>
    </row>
    <row r="201" hidden="1" outlineLevel="1" ht="47.25" customFormat="1" customHeight="1" s="152">
      <c r="A201" s="174" t="n">
        <v>173</v>
      </c>
      <c r="B201" s="181" t="inlineStr">
        <is>
          <t>Прайс из СД ОП</t>
        </is>
      </c>
      <c r="C201" s="191" t="inlineStr">
        <is>
          <t>ТРУБА МЕДНАЯ   D6мм с теплоизоляционными трубками толщиной 19 мм</t>
        </is>
      </c>
      <c r="D201" s="194" t="inlineStr">
        <is>
          <t>м</t>
        </is>
      </c>
      <c r="E201" s="192" t="n">
        <v>14</v>
      </c>
      <c r="F201" s="66" t="n">
        <v>45.15</v>
      </c>
      <c r="G201" s="66">
        <f>ROUND(E201*F201,2)</f>
        <v/>
      </c>
      <c r="H201" s="61">
        <f>G201/G315</f>
        <v/>
      </c>
      <c r="I201" s="180">
        <f>ROUND(F201*'Прил. 10'!$D$12,2)</f>
        <v/>
      </c>
      <c r="J201" s="180">
        <f>ROUND(E201*I201,2)</f>
        <v/>
      </c>
    </row>
    <row r="202" hidden="1" outlineLevel="1" ht="47.25" customFormat="1" customHeight="1" s="152">
      <c r="A202" s="174" t="n">
        <v>174</v>
      </c>
      <c r="B202" s="181" t="inlineStr">
        <is>
          <t>Прайс из СД ОП</t>
        </is>
      </c>
      <c r="C202" s="191" t="inlineStr">
        <is>
          <t>Шнур оптический duplexLC-LC 50/125 mm OM3 20м LSZH: Cabeus FOP-50-LC-LC-20m</t>
        </is>
      </c>
      <c r="D202" s="194" t="inlineStr">
        <is>
          <t>шт.</t>
        </is>
      </c>
      <c r="E202" s="192" t="n">
        <v>4</v>
      </c>
      <c r="F202" s="66" t="n">
        <v>144.85</v>
      </c>
      <c r="G202" s="66">
        <f>ROUND(E202*F202,2)</f>
        <v/>
      </c>
      <c r="H202" s="61">
        <f>G202/G315</f>
        <v/>
      </c>
      <c r="I202" s="180">
        <f>ROUND(F202*'Прил. 10'!$D$12,2)</f>
        <v/>
      </c>
      <c r="J202" s="180">
        <f>ROUND(E202*I202,2)</f>
        <v/>
      </c>
    </row>
    <row r="203" hidden="1" outlineLevel="1" ht="31.5" customFormat="1" customHeight="1" s="152">
      <c r="A203" s="174" t="n">
        <v>175</v>
      </c>
      <c r="B203" s="181" t="inlineStr">
        <is>
          <t>08.3.07.01-0075</t>
        </is>
      </c>
      <c r="C203" s="191" t="inlineStr">
        <is>
          <t>Сталь полосовая, марка стали: Ст1сп-Ст6сп, спокойная</t>
        </is>
      </c>
      <c r="D203" s="194" t="inlineStr">
        <is>
          <t>т</t>
        </is>
      </c>
      <c r="E203" s="192" t="n">
        <v>0.0945</v>
      </c>
      <c r="F203" s="66" t="n">
        <v>5630.34</v>
      </c>
      <c r="G203" s="66">
        <f>ROUND(E203*F203,2)</f>
        <v/>
      </c>
      <c r="H203" s="61">
        <f>G203/G315</f>
        <v/>
      </c>
      <c r="I203" s="180">
        <f>ROUND(F203*'Прил. 10'!$D$12,2)</f>
        <v/>
      </c>
      <c r="J203" s="180">
        <f>ROUND(E203*I203,2)</f>
        <v/>
      </c>
    </row>
    <row r="204" hidden="1" outlineLevel="1" ht="47.25" customFormat="1" customHeight="1" s="152">
      <c r="A204" s="174" t="n">
        <v>176</v>
      </c>
      <c r="B204" s="181" t="inlineStr">
        <is>
          <t>999-9950</t>
        </is>
      </c>
      <c r="C204" s="191" t="inlineStr">
        <is>
          <t>Вспомогательные ненормируемые ресурсы (2% от Оплаты труда рабочих)</t>
        </is>
      </c>
      <c r="D204" s="194" t="inlineStr">
        <is>
          <t>руб</t>
        </is>
      </c>
      <c r="E204" s="192" t="n">
        <v>515.0436</v>
      </c>
      <c r="F204" s="66" t="n">
        <v>1</v>
      </c>
      <c r="G204" s="66">
        <f>ROUND(E204*F204,2)</f>
        <v/>
      </c>
      <c r="H204" s="61">
        <f>G204/G315</f>
        <v/>
      </c>
      <c r="I204" s="180">
        <f>ROUND(F204*'Прил. 10'!$D$12,2)</f>
        <v/>
      </c>
      <c r="J204" s="180">
        <f>ROUND(E204*I204,2)</f>
        <v/>
      </c>
    </row>
    <row r="205" hidden="1" outlineLevel="1" ht="15.75" customFormat="1" customHeight="1" s="152">
      <c r="A205" s="174" t="n">
        <v>177</v>
      </c>
      <c r="B205" s="181" t="inlineStr">
        <is>
          <t>01.7.15.10-0052</t>
        </is>
      </c>
      <c r="C205" s="191" t="inlineStr">
        <is>
          <t>Скобы двухлапковые</t>
        </is>
      </c>
      <c r="D205" s="194" t="inlineStr">
        <is>
          <t>10 шт</t>
        </is>
      </c>
      <c r="E205" s="192" t="n">
        <v>33.25</v>
      </c>
      <c r="F205" s="66" t="n">
        <v>11.89</v>
      </c>
      <c r="G205" s="66">
        <f>ROUND(E205*F205,2)</f>
        <v/>
      </c>
      <c r="H205" s="61">
        <f>G205/G315</f>
        <v/>
      </c>
      <c r="I205" s="180">
        <f>ROUND(F205*'Прил. 10'!$D$12,2)</f>
        <v/>
      </c>
      <c r="J205" s="180">
        <f>ROUND(E205*I205,2)</f>
        <v/>
      </c>
    </row>
    <row r="206" hidden="1" outlineLevel="1" ht="15.75" customFormat="1" customHeight="1" s="152">
      <c r="A206" s="174" t="n">
        <v>178</v>
      </c>
      <c r="B206" s="181" t="inlineStr">
        <is>
          <t>Прайс из СД ОП</t>
        </is>
      </c>
      <c r="C206" s="191" t="inlineStr">
        <is>
          <t>КАБЕЛЬ межблочный 5х0,75</t>
        </is>
      </c>
      <c r="D206" s="194" t="inlineStr">
        <is>
          <t>м</t>
        </is>
      </c>
      <c r="E206" s="192" t="n">
        <v>40</v>
      </c>
      <c r="F206" s="66" t="n">
        <v>9.859999999999999</v>
      </c>
      <c r="G206" s="66">
        <f>ROUND(E206*F206,2)</f>
        <v/>
      </c>
      <c r="H206" s="61">
        <f>G206/G315</f>
        <v/>
      </c>
      <c r="I206" s="180">
        <f>ROUND(F206*'Прил. 10'!$D$12,2)</f>
        <v/>
      </c>
      <c r="J206" s="180">
        <f>ROUND(E206*I206,2)</f>
        <v/>
      </c>
    </row>
    <row r="207" hidden="1" outlineLevel="1" ht="15.75" customFormat="1" customHeight="1" s="152">
      <c r="A207" s="174" t="n">
        <v>179</v>
      </c>
      <c r="B207" s="181" t="inlineStr">
        <is>
          <t>07.2.07.13-0171</t>
        </is>
      </c>
      <c r="C207" s="191" t="inlineStr">
        <is>
          <t>Подкладки металлические</t>
        </is>
      </c>
      <c r="D207" s="194" t="inlineStr">
        <is>
          <t>кг</t>
        </is>
      </c>
      <c r="E207" s="192" t="n">
        <v>30.4</v>
      </c>
      <c r="F207" s="66" t="n">
        <v>12.6</v>
      </c>
      <c r="G207" s="66">
        <f>ROUND(E207*F207,2)</f>
        <v/>
      </c>
      <c r="H207" s="61">
        <f>G207/G315</f>
        <v/>
      </c>
      <c r="I207" s="180">
        <f>ROUND(F207*'Прил. 10'!$D$12,2)</f>
        <v/>
      </c>
      <c r="J207" s="180">
        <f>ROUND(E207*I207,2)</f>
        <v/>
      </c>
    </row>
    <row r="208" hidden="1" outlineLevel="1" ht="31.5" customFormat="1" customHeight="1" s="152">
      <c r="A208" s="174" t="n">
        <v>180</v>
      </c>
      <c r="B208" s="181" t="inlineStr">
        <is>
          <t>Прайс из СД ОП</t>
        </is>
      </c>
      <c r="C208" s="191" t="inlineStr">
        <is>
          <t>ТРУБА ГОФРИРОВАННАЯ для дренажа   внутренним диаметром 32</t>
        </is>
      </c>
      <c r="D208" s="194" t="inlineStr">
        <is>
          <t>м</t>
        </is>
      </c>
      <c r="E208" s="192" t="n">
        <v>50</v>
      </c>
      <c r="F208" s="66" t="n">
        <v>6.69</v>
      </c>
      <c r="G208" s="66">
        <f>ROUND(E208*F208,2)</f>
        <v/>
      </c>
      <c r="H208" s="61">
        <f>G208/G315</f>
        <v/>
      </c>
      <c r="I208" s="180">
        <f>ROUND(F208*'Прил. 10'!$D$12,2)</f>
        <v/>
      </c>
      <c r="J208" s="180">
        <f>ROUND(E208*I208,2)</f>
        <v/>
      </c>
    </row>
    <row r="209" hidden="1" outlineLevel="1" ht="47.25" customFormat="1" customHeight="1" s="152">
      <c r="A209" s="174" t="n">
        <v>181</v>
      </c>
      <c r="B209" s="181" t="inlineStr">
        <is>
          <t>14.3.02.03-0022</t>
        </is>
      </c>
      <c r="C209" s="191" t="inlineStr">
        <is>
          <t>Краска водно-дисперсионная поливинилацетатная ВД-ВА-27А, Э-ВА-27Т, белая</t>
        </is>
      </c>
      <c r="D209" s="194" t="inlineStr">
        <is>
          <t>т</t>
        </is>
      </c>
      <c r="E209" s="192" t="n">
        <v>0.01764</v>
      </c>
      <c r="F209" s="66" t="n">
        <v>15471</v>
      </c>
      <c r="G209" s="66">
        <f>ROUND(E209*F209,2)</f>
        <v/>
      </c>
      <c r="H209" s="61">
        <f>G209/G315</f>
        <v/>
      </c>
      <c r="I209" s="180">
        <f>ROUND(F209*'Прил. 10'!$D$12,2)</f>
        <v/>
      </c>
      <c r="J209" s="180">
        <f>ROUND(E209*I209,2)</f>
        <v/>
      </c>
    </row>
    <row r="210" hidden="1" outlineLevel="1" ht="63" customFormat="1" customHeight="1" s="152">
      <c r="A210" s="174" t="n">
        <v>182</v>
      </c>
      <c r="B210" s="181" t="inlineStr">
        <is>
          <t>20.3.03.04-0325</t>
        </is>
      </c>
      <c r="C210" s="191" t="inlineStr">
        <is>
          <t>Светильники люминесцентные с зеркальной экранирующей решеткой встраиваемые типа: ARS/R 418 (595) с ЭМПРА</t>
        </is>
      </c>
      <c r="D210" s="194" t="inlineStr">
        <is>
          <t>шт</t>
        </is>
      </c>
      <c r="E210" s="192" t="n">
        <v>1</v>
      </c>
      <c r="F210" s="66" t="n">
        <v>272.3</v>
      </c>
      <c r="G210" s="66">
        <f>ROUND(E210*F210,2)</f>
        <v/>
      </c>
      <c r="H210" s="61">
        <f>G210/G315</f>
        <v/>
      </c>
      <c r="I210" s="180">
        <f>ROUND(F210*'Прил. 10'!$D$12,2)</f>
        <v/>
      </c>
      <c r="J210" s="180">
        <f>ROUND(E210*I210,2)</f>
        <v/>
      </c>
    </row>
    <row r="211" hidden="1" outlineLevel="1" ht="47.25" customFormat="1" customHeight="1" s="152">
      <c r="A211" s="174" t="n">
        <v>183</v>
      </c>
      <c r="B211" s="181" t="inlineStr">
        <is>
          <t>20.2.05.02-0013</t>
        </is>
      </c>
      <c r="C211" s="191" t="inlineStr">
        <is>
          <t>Держатели пластиковые с защелкой для крепления труб, рукавов и гибких вводов, диаметр 50 мм</t>
        </is>
      </c>
      <c r="D211" s="194" t="inlineStr">
        <is>
          <t>100 шт</t>
        </is>
      </c>
      <c r="E211" s="192" t="n">
        <v>2</v>
      </c>
      <c r="F211" s="66" t="n">
        <v>136</v>
      </c>
      <c r="G211" s="66">
        <f>ROUND(E211*F211,2)</f>
        <v/>
      </c>
      <c r="H211" s="61">
        <f>G211/G315</f>
        <v/>
      </c>
      <c r="I211" s="180">
        <f>ROUND(F211*'Прил. 10'!$D$12,2)</f>
        <v/>
      </c>
      <c r="J211" s="180">
        <f>ROUND(E211*I211,2)</f>
        <v/>
      </c>
    </row>
    <row r="212" hidden="1" outlineLevel="1" ht="47.25" customFormat="1" customHeight="1" s="152">
      <c r="A212" s="174" t="n">
        <v>184</v>
      </c>
      <c r="B212" s="181" t="inlineStr">
        <is>
          <t>04.3.01.12-0111</t>
        </is>
      </c>
      <c r="C212" s="191" t="inlineStr">
        <is>
          <t>Раствор готовый отделочный тяжелый, цементно-известковый, состав 1:1:6</t>
        </is>
      </c>
      <c r="D212" s="194" t="inlineStr">
        <is>
          <t>м3</t>
        </is>
      </c>
      <c r="E212" s="192" t="n">
        <v>0.5236</v>
      </c>
      <c r="F212" s="66" t="n">
        <v>517.91</v>
      </c>
      <c r="G212" s="66">
        <f>ROUND(E212*F212,2)</f>
        <v/>
      </c>
      <c r="H212" s="61">
        <f>G212/G315</f>
        <v/>
      </c>
      <c r="I212" s="180">
        <f>ROUND(F212*'Прил. 10'!$D$12,2)</f>
        <v/>
      </c>
      <c r="J212" s="180">
        <f>ROUND(E212*I212,2)</f>
        <v/>
      </c>
    </row>
    <row r="213" hidden="1" outlineLevel="1" ht="31.5" customFormat="1" customHeight="1" s="152">
      <c r="A213" s="174" t="n">
        <v>185</v>
      </c>
      <c r="B213" s="181" t="inlineStr">
        <is>
          <t>Прайс из СД ОП</t>
        </is>
      </c>
      <c r="C213" s="191" t="inlineStr">
        <is>
          <t>TS Межшкафная верхняя крышка 1200мм 1шт (8800825)</t>
        </is>
      </c>
      <c r="D213" s="194" t="inlineStr">
        <is>
          <t>шт.</t>
        </is>
      </c>
      <c r="E213" s="192" t="n">
        <v>1</v>
      </c>
      <c r="F213" s="66" t="n">
        <v>267.73</v>
      </c>
      <c r="G213" s="66">
        <f>ROUND(E213*F213,2)</f>
        <v/>
      </c>
      <c r="H213" s="61">
        <f>G213/G315</f>
        <v/>
      </c>
      <c r="I213" s="180">
        <f>ROUND(F213*'Прил. 10'!$D$12,2)</f>
        <v/>
      </c>
      <c r="J213" s="180">
        <f>ROUND(E213*I213,2)</f>
        <v/>
      </c>
    </row>
    <row r="214" hidden="1" outlineLevel="1" ht="15.75" customFormat="1" customHeight="1" s="152">
      <c r="A214" s="174" t="n">
        <v>186</v>
      </c>
      <c r="B214" s="181" t="inlineStr">
        <is>
          <t>20.2.10.03-0021</t>
        </is>
      </c>
      <c r="C214" s="191" t="inlineStr">
        <is>
          <t>Наконечники кабельные П6-4Д-МУЗ</t>
        </is>
      </c>
      <c r="D214" s="194" t="inlineStr">
        <is>
          <t>100 шт</t>
        </is>
      </c>
      <c r="E214" s="192" t="n">
        <v>0.45</v>
      </c>
      <c r="F214" s="66" t="n">
        <v>580</v>
      </c>
      <c r="G214" s="66">
        <f>ROUND(E214*F214,2)</f>
        <v/>
      </c>
      <c r="H214" s="61">
        <f>G214/G315</f>
        <v/>
      </c>
      <c r="I214" s="180">
        <f>ROUND(F214*'Прил. 10'!$D$12,2)</f>
        <v/>
      </c>
      <c r="J214" s="180">
        <f>ROUND(E214*I214,2)</f>
        <v/>
      </c>
    </row>
    <row r="215" hidden="1" outlineLevel="1" ht="31.5" customFormat="1" customHeight="1" s="152">
      <c r="A215" s="174" t="n">
        <v>187</v>
      </c>
      <c r="B215" s="181" t="inlineStr">
        <is>
          <t>21.2.03.05-0072</t>
        </is>
      </c>
      <c r="C215" s="191" t="inlineStr">
        <is>
          <t>Провод силовой установочный с медными жилами ПуГВ 1х10-450</t>
        </is>
      </c>
      <c r="D215" s="194" t="inlineStr">
        <is>
          <t>1000 м</t>
        </is>
      </c>
      <c r="E215" s="192" t="n">
        <v>0.03</v>
      </c>
      <c r="F215" s="66" t="n">
        <v>7991.46</v>
      </c>
      <c r="G215" s="66">
        <f>ROUND(E215*F215,2)</f>
        <v/>
      </c>
      <c r="H215" s="61">
        <f>G215/G315</f>
        <v/>
      </c>
      <c r="I215" s="180">
        <f>ROUND(F215*'Прил. 10'!$D$12,2)</f>
        <v/>
      </c>
      <c r="J215" s="180">
        <f>ROUND(E215*I215,2)</f>
        <v/>
      </c>
    </row>
    <row r="216" hidden="1" outlineLevel="1" ht="31.5" customFormat="1" customHeight="1" s="152">
      <c r="A216" s="174" t="n">
        <v>188</v>
      </c>
      <c r="B216" s="181" t="inlineStr">
        <is>
          <t>Прайс из СД ОП</t>
        </is>
      </c>
      <c r="C216" s="191" t="inlineStr">
        <is>
          <t>ТРУБА ГОФРИРОВАННАЯ для дренажа   внутренним диаметром 20</t>
        </is>
      </c>
      <c r="D216" s="194" t="inlineStr">
        <is>
          <t>м</t>
        </is>
      </c>
      <c r="E216" s="192" t="n">
        <v>70</v>
      </c>
      <c r="F216" s="66" t="n">
        <v>3.35</v>
      </c>
      <c r="G216" s="66">
        <f>ROUND(E216*F216,2)</f>
        <v/>
      </c>
      <c r="H216" s="61">
        <f>G216/G315</f>
        <v/>
      </c>
      <c r="I216" s="180">
        <f>ROUND(F216*'Прил. 10'!$D$12,2)</f>
        <v/>
      </c>
      <c r="J216" s="180">
        <f>ROUND(E216*I216,2)</f>
        <v/>
      </c>
    </row>
    <row r="217" hidden="1" outlineLevel="1" ht="31.5" customFormat="1" customHeight="1" s="152">
      <c r="A217" s="174" t="n">
        <v>189</v>
      </c>
      <c r="B217" s="181" t="inlineStr">
        <is>
          <t>20.2.03.23-0008</t>
        </is>
      </c>
      <c r="C217" s="191" t="inlineStr">
        <is>
          <t>Стойки кабельные оцинкованные, марка К-1152ц</t>
        </is>
      </c>
      <c r="D217" s="194" t="inlineStr">
        <is>
          <t>1000 шт</t>
        </is>
      </c>
      <c r="E217" s="192" t="n">
        <v>0.011</v>
      </c>
      <c r="F217" s="66" t="n">
        <v>21150.8</v>
      </c>
      <c r="G217" s="66">
        <f>ROUND(E217*F217,2)</f>
        <v/>
      </c>
      <c r="H217" s="61">
        <f>G217/G315</f>
        <v/>
      </c>
      <c r="I217" s="180">
        <f>ROUND(F217*'Прил. 10'!$D$12,2)</f>
        <v/>
      </c>
      <c r="J217" s="180">
        <f>ROUND(E217*I217,2)</f>
        <v/>
      </c>
    </row>
    <row r="218" hidden="1" outlineLevel="1" ht="31.5" customFormat="1" customHeight="1" s="152">
      <c r="A218" s="174" t="n">
        <v>190</v>
      </c>
      <c r="B218" s="181" t="inlineStr">
        <is>
          <t>Прайс из СД ОП</t>
        </is>
      </c>
      <c r="C218" s="191" t="inlineStr">
        <is>
          <t>SZ Карман для документации для DIN 1шт (2510000)</t>
        </is>
      </c>
      <c r="D218" s="194" t="inlineStr">
        <is>
          <t>шт.</t>
        </is>
      </c>
      <c r="E218" s="192" t="n">
        <v>2</v>
      </c>
      <c r="F218" s="66" t="n">
        <v>109.93</v>
      </c>
      <c r="G218" s="66">
        <f>ROUND(E218*F218,2)</f>
        <v/>
      </c>
      <c r="H218" s="61">
        <f>G218/G315</f>
        <v/>
      </c>
      <c r="I218" s="180">
        <f>ROUND(F218*'Прил. 10'!$D$12,2)</f>
        <v/>
      </c>
      <c r="J218" s="180">
        <f>ROUND(E218*I218,2)</f>
        <v/>
      </c>
    </row>
    <row r="219" hidden="1" outlineLevel="1" ht="15.75" customFormat="1" customHeight="1" s="152">
      <c r="A219" s="174" t="n">
        <v>191</v>
      </c>
      <c r="B219" s="181" t="inlineStr">
        <is>
          <t>Прайс из СД ОП</t>
        </is>
      </c>
      <c r="C219" s="191" t="inlineStr">
        <is>
          <t>IN "Липучка", моток 5м x 16мм 1шт</t>
        </is>
      </c>
      <c r="D219" s="194" t="inlineStr">
        <is>
          <t>шт.</t>
        </is>
      </c>
      <c r="E219" s="192" t="n">
        <v>1</v>
      </c>
      <c r="F219" s="66" t="n">
        <v>200.77</v>
      </c>
      <c r="G219" s="66">
        <f>ROUND(E219*F219,2)</f>
        <v/>
      </c>
      <c r="H219" s="61">
        <f>G219/G315</f>
        <v/>
      </c>
      <c r="I219" s="180">
        <f>ROUND(F219*'Прил. 10'!$D$12,2)</f>
        <v/>
      </c>
      <c r="J219" s="180">
        <f>ROUND(E219*I219,2)</f>
        <v/>
      </c>
    </row>
    <row r="220" hidden="1" outlineLevel="1" ht="31.5" customFormat="1" customHeight="1" s="152">
      <c r="A220" s="174" t="n">
        <v>192</v>
      </c>
      <c r="B220" s="181" t="inlineStr">
        <is>
          <t>21.2.03.05-0074</t>
        </is>
      </c>
      <c r="C220" s="191" t="inlineStr">
        <is>
          <t>Провод силовой установочный с медными жилами ПуГВ 1х25-450</t>
        </is>
      </c>
      <c r="D220" s="194" t="inlineStr">
        <is>
          <t>1000 м</t>
        </is>
      </c>
      <c r="E220" s="192" t="n">
        <v>0.01</v>
      </c>
      <c r="F220" s="66" t="n">
        <v>19362.19</v>
      </c>
      <c r="G220" s="66">
        <f>ROUND(E220*F220,2)</f>
        <v/>
      </c>
      <c r="H220" s="61">
        <f>G220/G315</f>
        <v/>
      </c>
      <c r="I220" s="180">
        <f>ROUND(F220*'Прил. 10'!$D$12,2)</f>
        <v/>
      </c>
      <c r="J220" s="180">
        <f>ROUND(E220*I220,2)</f>
        <v/>
      </c>
    </row>
    <row r="221" hidden="1" outlineLevel="1" ht="31.5" customFormat="1" customHeight="1" s="152">
      <c r="A221" s="174" t="n">
        <v>193</v>
      </c>
      <c r="B221" s="181" t="inlineStr">
        <is>
          <t>04.3.01.12-0003</t>
        </is>
      </c>
      <c r="C221" s="191" t="inlineStr">
        <is>
          <t>Раствор кладочный, цементно-известковый, М50</t>
        </is>
      </c>
      <c r="D221" s="194" t="inlineStr">
        <is>
          <t>м3</t>
        </is>
      </c>
      <c r="E221" s="192" t="n">
        <v>0.3717</v>
      </c>
      <c r="F221" s="66" t="n">
        <v>519.8</v>
      </c>
      <c r="G221" s="66">
        <f>ROUND(E221*F221,2)</f>
        <v/>
      </c>
      <c r="H221" s="61">
        <f>G221/G315</f>
        <v/>
      </c>
      <c r="I221" s="180">
        <f>ROUND(F221*'Прил. 10'!$D$12,2)</f>
        <v/>
      </c>
      <c r="J221" s="180">
        <f>ROUND(E221*I221,2)</f>
        <v/>
      </c>
    </row>
    <row r="222" hidden="1" outlineLevel="1" ht="15.75" customFormat="1" customHeight="1" s="152">
      <c r="A222" s="174" t="n">
        <v>194</v>
      </c>
      <c r="B222" s="181" t="inlineStr">
        <is>
          <t>Прайс из СД ОП</t>
        </is>
      </c>
      <c r="C222" s="191" t="inlineStr">
        <is>
          <t>SZ Кабельные хомуты, 100шт</t>
        </is>
      </c>
      <c r="D222" s="194" t="inlineStr">
        <is>
          <t>шт.</t>
        </is>
      </c>
      <c r="E222" s="192" t="n">
        <v>1</v>
      </c>
      <c r="F222" s="66" t="n">
        <v>189.04</v>
      </c>
      <c r="G222" s="66">
        <f>ROUND(E222*F222,2)</f>
        <v/>
      </c>
      <c r="H222" s="61">
        <f>G222/G315</f>
        <v/>
      </c>
      <c r="I222" s="180">
        <f>ROUND(F222*'Прил. 10'!$D$12,2)</f>
        <v/>
      </c>
      <c r="J222" s="180">
        <f>ROUND(E222*I222,2)</f>
        <v/>
      </c>
    </row>
    <row r="223" hidden="1" outlineLevel="1" ht="47.25" customFormat="1" customHeight="1" s="152">
      <c r="A223" s="174" t="n">
        <v>195</v>
      </c>
      <c r="B223" s="181" t="inlineStr">
        <is>
          <t>20.2.07.09-0026</t>
        </is>
      </c>
      <c r="C223" s="191" t="inlineStr">
        <is>
          <t>Угол горизонтальный 45°, сейсмостойкий ЛУ-200, горячеоцинкованный</t>
        </is>
      </c>
      <c r="D223" s="194" t="inlineStr">
        <is>
          <t>шт</t>
        </is>
      </c>
      <c r="E223" s="192" t="n">
        <v>2</v>
      </c>
      <c r="F223" s="66" t="n">
        <v>90.84</v>
      </c>
      <c r="G223" s="66">
        <f>ROUND(E223*F223,2)</f>
        <v/>
      </c>
      <c r="H223" s="61">
        <f>G223/G315</f>
        <v/>
      </c>
      <c r="I223" s="180">
        <f>ROUND(F223*'Прил. 10'!$D$12,2)</f>
        <v/>
      </c>
      <c r="J223" s="180">
        <f>ROUND(E223*I223,2)</f>
        <v/>
      </c>
    </row>
    <row r="224" hidden="1" outlineLevel="1" ht="63" customFormat="1" customHeight="1" s="152">
      <c r="A224" s="174" t="n">
        <v>196</v>
      </c>
      <c r="B224" s="181" t="inlineStr">
        <is>
          <t>19.3.02.08-0021</t>
        </is>
      </c>
      <c r="C224" s="191" t="inlineStr">
        <is>
          <t>Кронштейны для крепления внешнего блока сплит-системы, рекомендуемая нагрузка до 80 кг (два кронштейна, болты, гайки, шайбы)</t>
        </is>
      </c>
      <c r="D224" s="194" t="inlineStr">
        <is>
          <t>компл</t>
        </is>
      </c>
      <c r="E224" s="192" t="n">
        <v>2</v>
      </c>
      <c r="F224" s="66" t="n">
        <v>90.27</v>
      </c>
      <c r="G224" s="66">
        <f>ROUND(E224*F224,2)</f>
        <v/>
      </c>
      <c r="H224" s="61">
        <f>G224/G315</f>
        <v/>
      </c>
      <c r="I224" s="180">
        <f>ROUND(F224*'Прил. 10'!$D$12,2)</f>
        <v/>
      </c>
      <c r="J224" s="180">
        <f>ROUND(E224*I224,2)</f>
        <v/>
      </c>
    </row>
    <row r="225" hidden="1" outlineLevel="1" ht="31.5" customFormat="1" customHeight="1" s="152">
      <c r="A225" s="174" t="n">
        <v>197</v>
      </c>
      <c r="B225" s="181" t="inlineStr">
        <is>
          <t>21.1.06.09-0177</t>
        </is>
      </c>
      <c r="C225" s="191" t="inlineStr">
        <is>
          <t>Кабель силовой с медными жилами ВВГнг(A)-LS 5х4-660</t>
        </is>
      </c>
      <c r="D225" s="194" t="inlineStr">
        <is>
          <t>1000 м</t>
        </is>
      </c>
      <c r="E225" s="192" t="n">
        <v>0.01</v>
      </c>
      <c r="F225" s="66" t="n">
        <v>18047.85</v>
      </c>
      <c r="G225" s="66">
        <f>ROUND(E225*F225,2)</f>
        <v/>
      </c>
      <c r="H225" s="61">
        <f>G225/G315</f>
        <v/>
      </c>
      <c r="I225" s="180">
        <f>ROUND(F225*'Прил. 10'!$D$12,2)</f>
        <v/>
      </c>
      <c r="J225" s="180">
        <f>ROUND(E225*I225,2)</f>
        <v/>
      </c>
    </row>
    <row r="226" hidden="1" outlineLevel="1" ht="47.25" customFormat="1" customHeight="1" s="152">
      <c r="A226" s="174" t="n">
        <v>198</v>
      </c>
      <c r="B226" s="181" t="inlineStr">
        <is>
          <t>24.3.01.02-0022</t>
        </is>
      </c>
      <c r="C226" s="191" t="inlineStr">
        <is>
          <t>Трубы гибкие гофрированные легкие из самозатухающего ПВХ (IP55) серии FL, с зондом, диаметром: 20 мм</t>
        </is>
      </c>
      <c r="D226" s="194" t="inlineStr">
        <is>
          <t>10 м</t>
        </is>
      </c>
      <c r="E226" s="192" t="n">
        <v>8</v>
      </c>
      <c r="F226" s="66" t="n">
        <v>21.2</v>
      </c>
      <c r="G226" s="66">
        <f>ROUND(E226*F226,2)</f>
        <v/>
      </c>
      <c r="H226" s="61">
        <f>G226/G315</f>
        <v/>
      </c>
      <c r="I226" s="180">
        <f>ROUND(F226*'Прил. 10'!$D$12,2)</f>
        <v/>
      </c>
      <c r="J226" s="180">
        <f>ROUND(E226*I226,2)</f>
        <v/>
      </c>
    </row>
    <row r="227" hidden="1" outlineLevel="1" ht="31.5" customFormat="1" customHeight="1" s="152">
      <c r="A227" s="174" t="n">
        <v>199</v>
      </c>
      <c r="B227" s="181" t="inlineStr">
        <is>
          <t>01.7.11.07-0034</t>
        </is>
      </c>
      <c r="C227" s="191" t="inlineStr">
        <is>
          <t>Электроды сварочные Э42А, диаметр 4 мм</t>
        </is>
      </c>
      <c r="D227" s="194" t="inlineStr">
        <is>
          <t>кг</t>
        </is>
      </c>
      <c r="E227" s="192" t="n">
        <v>15.6975</v>
      </c>
      <c r="F227" s="66" t="n">
        <v>10.57</v>
      </c>
      <c r="G227" s="66">
        <f>ROUND(E227*F227,2)</f>
        <v/>
      </c>
      <c r="H227" s="61">
        <f>G227/G315</f>
        <v/>
      </c>
      <c r="I227" s="180">
        <f>ROUND(F227*'Прил. 10'!$D$12,2)</f>
        <v/>
      </c>
      <c r="J227" s="180">
        <f>ROUND(E227*I227,2)</f>
        <v/>
      </c>
    </row>
    <row r="228" hidden="1" outlineLevel="1" ht="15.75" customFormat="1" customHeight="1" s="152">
      <c r="A228" s="174" t="n">
        <v>200</v>
      </c>
      <c r="B228" s="181" t="inlineStr">
        <is>
          <t>Прайс из СД ОП</t>
        </is>
      </c>
      <c r="C228" s="191" t="inlineStr">
        <is>
          <t>КАБЕЛЬ межблочный 5х1,5</t>
        </is>
      </c>
      <c r="D228" s="194" t="inlineStr">
        <is>
          <t>м</t>
        </is>
      </c>
      <c r="E228" s="192" t="n">
        <v>14</v>
      </c>
      <c r="F228" s="66" t="n">
        <v>11.7</v>
      </c>
      <c r="G228" s="66">
        <f>ROUND(E228*F228,2)</f>
        <v/>
      </c>
      <c r="H228" s="61">
        <f>G228/G315</f>
        <v/>
      </c>
      <c r="I228" s="180">
        <f>ROUND(F228*'Прил. 10'!$D$12,2)</f>
        <v/>
      </c>
      <c r="J228" s="180">
        <f>ROUND(E228*I228,2)</f>
        <v/>
      </c>
    </row>
    <row r="229" hidden="1" outlineLevel="1" ht="78.75" customFormat="1" customHeight="1" s="152">
      <c r="A229" s="174" t="n">
        <v>201</v>
      </c>
      <c r="B229" s="181" t="inlineStr">
        <is>
          <t>20.2.07.11-0002</t>
        </is>
      </c>
      <c r="C229" s="191" t="inlineStr">
        <is>
          <t>Секция ответвления кабельной трассы из лотков прямых на 3 направления, сейсмостойкая, СО-50/200 (ЛС-Т-200), горячеоцинкованная</t>
        </is>
      </c>
      <c r="D229" s="194" t="inlineStr">
        <is>
          <t>шт</t>
        </is>
      </c>
      <c r="E229" s="192" t="n">
        <v>1</v>
      </c>
      <c r="F229" s="66" t="n">
        <v>154.88</v>
      </c>
      <c r="G229" s="66">
        <f>ROUND(E229*F229,2)</f>
        <v/>
      </c>
      <c r="H229" s="61">
        <f>G229/G315</f>
        <v/>
      </c>
      <c r="I229" s="180">
        <f>ROUND(F229*'Прил. 10'!$D$12,2)</f>
        <v/>
      </c>
      <c r="J229" s="180">
        <f>ROUND(E229*I229,2)</f>
        <v/>
      </c>
    </row>
    <row r="230" hidden="1" outlineLevel="1" ht="31.5" customFormat="1" customHeight="1" s="152">
      <c r="A230" s="174" t="n">
        <v>202</v>
      </c>
      <c r="B230" s="181" t="inlineStr">
        <is>
          <t>10.3.02.03-0011</t>
        </is>
      </c>
      <c r="C230" s="191" t="inlineStr">
        <is>
          <t>Припои оловянно-свинцовые бессурьмянистые, марка ПОС30</t>
        </is>
      </c>
      <c r="D230" s="194" t="inlineStr">
        <is>
          <t>т</t>
        </is>
      </c>
      <c r="E230" s="192" t="n">
        <v>0.0019025</v>
      </c>
      <c r="F230" s="66" t="n">
        <v>68050</v>
      </c>
      <c r="G230" s="66">
        <f>ROUND(E230*F230,2)</f>
        <v/>
      </c>
      <c r="H230" s="61">
        <f>G230/G315</f>
        <v/>
      </c>
      <c r="I230" s="180">
        <f>ROUND(F230*'Прил. 10'!$D$12,2)</f>
        <v/>
      </c>
      <c r="J230" s="180">
        <f>ROUND(E230*I230,2)</f>
        <v/>
      </c>
    </row>
    <row r="231" hidden="1" outlineLevel="1" ht="31.5" customFormat="1" customHeight="1" s="152">
      <c r="A231" s="174" t="n">
        <v>203</v>
      </c>
      <c r="B231" s="181" t="inlineStr">
        <is>
          <t>01.7.11.07-0040</t>
        </is>
      </c>
      <c r="C231" s="191" t="inlineStr">
        <is>
          <t>Электроды сварочные Э50А, диаметр 4 мм</t>
        </is>
      </c>
      <c r="D231" s="194" t="inlineStr">
        <is>
          <t>т</t>
        </is>
      </c>
      <c r="E231" s="192" t="n">
        <v>0.0108</v>
      </c>
      <c r="F231" s="66" t="n">
        <v>11524</v>
      </c>
      <c r="G231" s="66">
        <f>ROUND(E231*F231,2)</f>
        <v/>
      </c>
      <c r="H231" s="61">
        <f>G231/G315</f>
        <v/>
      </c>
      <c r="I231" s="180">
        <f>ROUND(F231*'Прил. 10'!$D$12,2)</f>
        <v/>
      </c>
      <c r="J231" s="180">
        <f>ROUND(E231*I231,2)</f>
        <v/>
      </c>
    </row>
    <row r="232" hidden="1" outlineLevel="1" ht="31.5" customFormat="1" customHeight="1" s="152">
      <c r="A232" s="174" t="n">
        <v>204</v>
      </c>
      <c r="B232" s="181" t="inlineStr">
        <is>
          <t>14.4.01.02-0022</t>
        </is>
      </c>
      <c r="C232" s="191" t="inlineStr">
        <is>
          <t>Грунтовка акриловая: CAPAGRUND, адгезионная, CAPAROL</t>
        </is>
      </c>
      <c r="D232" s="194" t="inlineStr">
        <is>
          <t>л</t>
        </is>
      </c>
      <c r="E232" s="192" t="n">
        <v>2.0085</v>
      </c>
      <c r="F232" s="66" t="n">
        <v>58.16</v>
      </c>
      <c r="G232" s="66">
        <f>ROUND(E232*F232,2)</f>
        <v/>
      </c>
      <c r="H232" s="61">
        <f>G232/G315</f>
        <v/>
      </c>
      <c r="I232" s="180">
        <f>ROUND(F232*'Прил. 10'!$D$12,2)</f>
        <v/>
      </c>
      <c r="J232" s="180">
        <f>ROUND(E232*I232,2)</f>
        <v/>
      </c>
    </row>
    <row r="233" hidden="1" outlineLevel="1" ht="47.25" customFormat="1" customHeight="1" s="152">
      <c r="A233" s="174" t="n">
        <v>205</v>
      </c>
      <c r="B233" s="181" t="inlineStr">
        <is>
          <t>20.2.10.03-0001</t>
        </is>
      </c>
      <c r="C233" s="191" t="inlineStr">
        <is>
          <t>Наконечники кабельные латунные, сечением жилы 2,5 мм2, диаметр 10 мм, длина 25 мм</t>
        </is>
      </c>
      <c r="D233" s="194" t="inlineStr">
        <is>
          <t>100 шт</t>
        </is>
      </c>
      <c r="E233" s="192" t="n">
        <v>1.894</v>
      </c>
      <c r="F233" s="66" t="n">
        <v>53</v>
      </c>
      <c r="G233" s="66">
        <f>ROUND(E233*F233,2)</f>
        <v/>
      </c>
      <c r="H233" s="61">
        <f>G233/G315</f>
        <v/>
      </c>
      <c r="I233" s="180">
        <f>ROUND(F233*'Прил. 10'!$D$12,2)</f>
        <v/>
      </c>
      <c r="J233" s="180">
        <f>ROUND(E233*I233,2)</f>
        <v/>
      </c>
    </row>
    <row r="234" hidden="1" outlineLevel="1" ht="15.75" customFormat="1" customHeight="1" s="152">
      <c r="A234" s="174" t="n">
        <v>206</v>
      </c>
      <c r="B234" s="181" t="inlineStr">
        <is>
          <t>20.3.02.07-0004</t>
        </is>
      </c>
      <c r="C234" s="191" t="inlineStr">
        <is>
          <t>Лампы люминесцентные ЛБ-65</t>
        </is>
      </c>
      <c r="D234" s="194" t="inlineStr">
        <is>
          <t>шт</t>
        </is>
      </c>
      <c r="E234" s="192" t="n">
        <v>4</v>
      </c>
      <c r="F234" s="66" t="n">
        <v>21.42</v>
      </c>
      <c r="G234" s="66">
        <f>ROUND(E234*F234,2)</f>
        <v/>
      </c>
      <c r="H234" s="61">
        <f>G234/G315</f>
        <v/>
      </c>
      <c r="I234" s="180">
        <f>ROUND(F234*'Прил. 10'!$D$12,2)</f>
        <v/>
      </c>
      <c r="J234" s="180">
        <f>ROUND(E234*I234,2)</f>
        <v/>
      </c>
    </row>
    <row r="235" hidden="1" outlineLevel="1" ht="15.75" customFormat="1" customHeight="1" s="152">
      <c r="A235" s="174" t="n">
        <v>207</v>
      </c>
      <c r="B235" s="181" t="inlineStr">
        <is>
          <t>14.4.02.09-0001</t>
        </is>
      </c>
      <c r="C235" s="191" t="inlineStr">
        <is>
          <t>Краска</t>
        </is>
      </c>
      <c r="D235" s="194" t="inlineStr">
        <is>
          <t>кг</t>
        </is>
      </c>
      <c r="E235" s="192" t="n">
        <v>2.953</v>
      </c>
      <c r="F235" s="66" t="n">
        <v>28.6</v>
      </c>
      <c r="G235" s="66">
        <f>ROUND(E235*F235,2)</f>
        <v/>
      </c>
      <c r="H235" s="61">
        <f>G235/G315</f>
        <v/>
      </c>
      <c r="I235" s="180">
        <f>ROUND(F235*'Прил. 10'!$D$12,2)</f>
        <v/>
      </c>
      <c r="J235" s="180">
        <f>ROUND(E235*I235,2)</f>
        <v/>
      </c>
    </row>
    <row r="236" hidden="1" outlineLevel="1" ht="31.5" customFormat="1" customHeight="1" s="152">
      <c r="A236" s="174" t="n">
        <v>208</v>
      </c>
      <c r="B236" s="181" t="inlineStr">
        <is>
          <t>11.2.11.05-0002</t>
        </is>
      </c>
      <c r="C236" s="191" t="inlineStr">
        <is>
          <t>Фанера клееная обрезная, сорт В/ВВ, ФК, ФБА, толщина 4 мм</t>
        </is>
      </c>
      <c r="D236" s="194" t="inlineStr">
        <is>
          <t>м3</t>
        </is>
      </c>
      <c r="E236" s="192" t="n">
        <v>0.016</v>
      </c>
      <c r="F236" s="66" t="n">
        <v>4949.4</v>
      </c>
      <c r="G236" s="66">
        <f>ROUND(E236*F236,2)</f>
        <v/>
      </c>
      <c r="H236" s="61">
        <f>G236/G315</f>
        <v/>
      </c>
      <c r="I236" s="180">
        <f>ROUND(F236*'Прил. 10'!$D$12,2)</f>
        <v/>
      </c>
      <c r="J236" s="180">
        <f>ROUND(E236*I236,2)</f>
        <v/>
      </c>
    </row>
    <row r="237" hidden="1" outlineLevel="1" ht="15.75" customFormat="1" customHeight="1" s="152">
      <c r="A237" s="174" t="n">
        <v>209</v>
      </c>
      <c r="B237" s="181" t="inlineStr">
        <is>
          <t>14.4.03.03-0002</t>
        </is>
      </c>
      <c r="C237" s="191" t="inlineStr">
        <is>
          <t>Лак битумный БТ-123</t>
        </is>
      </c>
      <c r="D237" s="194" t="inlineStr">
        <is>
          <t>т</t>
        </is>
      </c>
      <c r="E237" s="192" t="n">
        <v>0.010056</v>
      </c>
      <c r="F237" s="66" t="n">
        <v>7826.9</v>
      </c>
      <c r="G237" s="66">
        <f>ROUND(E237*F237,2)</f>
        <v/>
      </c>
      <c r="H237" s="61">
        <f>G237/G315</f>
        <v/>
      </c>
      <c r="I237" s="180">
        <f>ROUND(F237*'Прил. 10'!$D$12,2)</f>
        <v/>
      </c>
      <c r="J237" s="180">
        <f>ROUND(E237*I237,2)</f>
        <v/>
      </c>
    </row>
    <row r="238" hidden="1" outlineLevel="1" ht="31.5" customFormat="1" customHeight="1" s="152">
      <c r="A238" s="174" t="n">
        <v>210</v>
      </c>
      <c r="B238" s="181" t="inlineStr">
        <is>
          <t>20.2.03.13-0006</t>
        </is>
      </c>
      <c r="C238" s="191" t="inlineStr">
        <is>
          <t>Полка кабельная К-1161ц из оцинкованной стали</t>
        </is>
      </c>
      <c r="D238" s="194" t="inlineStr">
        <is>
          <t>1000 шт</t>
        </is>
      </c>
      <c r="E238" s="192" t="n">
        <v>0.011</v>
      </c>
      <c r="F238" s="66" t="n">
        <v>6190.47</v>
      </c>
      <c r="G238" s="66">
        <f>ROUND(E238*F238,2)</f>
        <v/>
      </c>
      <c r="H238" s="61">
        <f>G238/G315</f>
        <v/>
      </c>
      <c r="I238" s="180">
        <f>ROUND(F238*'Прил. 10'!$D$12,2)</f>
        <v/>
      </c>
      <c r="J238" s="180">
        <f>ROUND(E238*I238,2)</f>
        <v/>
      </c>
    </row>
    <row r="239" hidden="1" outlineLevel="1" ht="31.5" customFormat="1" customHeight="1" s="152">
      <c r="A239" s="174" t="n">
        <v>211</v>
      </c>
      <c r="B239" s="181" t="inlineStr">
        <is>
          <t>20.2.10.03-0006</t>
        </is>
      </c>
      <c r="C239" s="191" t="inlineStr">
        <is>
          <t>Наконечники кабельные медные соединительные</t>
        </is>
      </c>
      <c r="D239" s="194" t="inlineStr">
        <is>
          <t>100 шт</t>
        </is>
      </c>
      <c r="E239" s="192" t="n">
        <v>0.18</v>
      </c>
      <c r="F239" s="66" t="n">
        <v>365</v>
      </c>
      <c r="G239" s="66">
        <f>ROUND(E239*F239,2)</f>
        <v/>
      </c>
      <c r="H239" s="61">
        <f>G239/G315</f>
        <v/>
      </c>
      <c r="I239" s="180">
        <f>ROUND(F239*'Прил. 10'!$D$12,2)</f>
        <v/>
      </c>
      <c r="J239" s="180">
        <f>ROUND(E239*I239,2)</f>
        <v/>
      </c>
    </row>
    <row r="240" hidden="1" outlineLevel="1" ht="15.75" customFormat="1" customHeight="1" s="152">
      <c r="A240" s="174" t="n">
        <v>212</v>
      </c>
      <c r="B240" s="181" t="inlineStr">
        <is>
          <t>14.5.11.01-0001</t>
        </is>
      </c>
      <c r="C240" s="191" t="inlineStr">
        <is>
          <t>Шпатлевка клеевая</t>
        </is>
      </c>
      <c r="D240" s="194" t="inlineStr">
        <is>
          <t>т</t>
        </is>
      </c>
      <c r="E240" s="192" t="n">
        <v>0.01428</v>
      </c>
      <c r="F240" s="66" t="n">
        <v>4294</v>
      </c>
      <c r="G240" s="66">
        <f>ROUND(E240*F240,2)</f>
        <v/>
      </c>
      <c r="H240" s="61">
        <f>G240/G315</f>
        <v/>
      </c>
      <c r="I240" s="180">
        <f>ROUND(F240*'Прил. 10'!$D$12,2)</f>
        <v/>
      </c>
      <c r="J240" s="180">
        <f>ROUND(E240*I240,2)</f>
        <v/>
      </c>
    </row>
    <row r="241" hidden="1" outlineLevel="1" ht="47.25" customFormat="1" customHeight="1" s="152">
      <c r="A241" s="174" t="n">
        <v>213</v>
      </c>
      <c r="B241" s="181" t="inlineStr">
        <is>
          <t>08.1.02.11-0023</t>
        </is>
      </c>
      <c r="C241" s="191" t="inlineStr">
        <is>
          <t>Поковки простые строительные (скобы, закрепы, хомуты), масса до 1,6 кг</t>
        </is>
      </c>
      <c r="D241" s="194" t="inlineStr">
        <is>
          <t>кг</t>
        </is>
      </c>
      <c r="E241" s="192" t="n">
        <v>4</v>
      </c>
      <c r="F241" s="66" t="n">
        <v>15.14</v>
      </c>
      <c r="G241" s="66">
        <f>ROUND(E241*F241,2)</f>
        <v/>
      </c>
      <c r="H241" s="61">
        <f>G241/G315</f>
        <v/>
      </c>
      <c r="I241" s="180">
        <f>ROUND(F241*'Прил. 10'!$D$12,2)</f>
        <v/>
      </c>
      <c r="J241" s="180">
        <f>ROUND(E241*I241,2)</f>
        <v/>
      </c>
    </row>
    <row r="242" hidden="1" outlineLevel="1" ht="15.75" customFormat="1" customHeight="1" s="152">
      <c r="A242" s="174" t="n">
        <v>214</v>
      </c>
      <c r="B242" s="181" t="inlineStr">
        <is>
          <t>21.2.03.09-0101</t>
        </is>
      </c>
      <c r="C242" s="191" t="inlineStr">
        <is>
          <t>Провод силовой АПРН 1х35-660</t>
        </is>
      </c>
      <c r="D242" s="194" t="inlineStr">
        <is>
          <t>1000 м</t>
        </is>
      </c>
      <c r="E242" s="192" t="n">
        <v>0.0056</v>
      </c>
      <c r="F242" s="66" t="n">
        <v>10534.99</v>
      </c>
      <c r="G242" s="66">
        <f>ROUND(E242*F242,2)</f>
        <v/>
      </c>
      <c r="H242" s="61">
        <f>G242/G315</f>
        <v/>
      </c>
      <c r="I242" s="180">
        <f>ROUND(F242*'Прил. 10'!$D$12,2)</f>
        <v/>
      </c>
      <c r="J242" s="180">
        <f>ROUND(E242*I242,2)</f>
        <v/>
      </c>
    </row>
    <row r="243" hidden="1" outlineLevel="1" ht="15.75" customFormat="1" customHeight="1" s="152">
      <c r="A243" s="174" t="n">
        <v>215</v>
      </c>
      <c r="B243" s="181" t="inlineStr">
        <is>
          <t>01.7.15.02-0051</t>
        </is>
      </c>
      <c r="C243" s="191" t="inlineStr">
        <is>
          <t>Болты анкерные</t>
        </is>
      </c>
      <c r="D243" s="194" t="inlineStr">
        <is>
          <t>т</t>
        </is>
      </c>
      <c r="E243" s="192" t="n">
        <v>0.00567</v>
      </c>
      <c r="F243" s="66" t="n">
        <v>10068</v>
      </c>
      <c r="G243" s="66">
        <f>ROUND(E243*F243,2)</f>
        <v/>
      </c>
      <c r="H243" s="61">
        <f>G243/G315</f>
        <v/>
      </c>
      <c r="I243" s="180">
        <f>ROUND(F243*'Прил. 10'!$D$12,2)</f>
        <v/>
      </c>
      <c r="J243" s="180">
        <f>ROUND(E243*I243,2)</f>
        <v/>
      </c>
    </row>
    <row r="244" hidden="1" outlineLevel="1" ht="126" customFormat="1" customHeight="1" s="152">
      <c r="A244" s="174" t="n">
        <v>216</v>
      </c>
      <c r="B244" s="181" t="inlineStr">
        <is>
          <t>14.5.01.10-0029</t>
        </is>
      </c>
      <c r="C244" s="191" t="inlineStr">
        <is>
          <t>Пена монтажная полиуретановая противопожарная однокомпонентная модифицированная для заполнения, уплотнения, утепления, изоляции и соединения швов и стыков в местах с повышенными требованиями пожарной безопасности (0,88 л)</t>
        </is>
      </c>
      <c r="D244" s="194" t="inlineStr">
        <is>
          <t>шт</t>
        </is>
      </c>
      <c r="E244" s="192" t="n">
        <v>0.5103</v>
      </c>
      <c r="F244" s="66" t="n">
        <v>110.11</v>
      </c>
      <c r="G244" s="66">
        <f>ROUND(E244*F244,2)</f>
        <v/>
      </c>
      <c r="H244" s="61">
        <f>G244/G315</f>
        <v/>
      </c>
      <c r="I244" s="180">
        <f>ROUND(F244*'Прил. 10'!$D$12,2)</f>
        <v/>
      </c>
      <c r="J244" s="180">
        <f>ROUND(E244*I244,2)</f>
        <v/>
      </c>
    </row>
    <row r="245" hidden="1" outlineLevel="1" ht="31.5" customFormat="1" customHeight="1" s="152">
      <c r="A245" s="174" t="n">
        <v>217</v>
      </c>
      <c r="B245" s="181" t="inlineStr">
        <is>
          <t>01.7.15.03-0042</t>
        </is>
      </c>
      <c r="C245" s="191" t="inlineStr">
        <is>
          <t>Болты с гайками и шайбами строительные</t>
        </is>
      </c>
      <c r="D245" s="194" t="inlineStr">
        <is>
          <t>кг</t>
        </is>
      </c>
      <c r="E245" s="192" t="n">
        <v>5.612</v>
      </c>
      <c r="F245" s="66" t="n">
        <v>9.039999999999999</v>
      </c>
      <c r="G245" s="66">
        <f>ROUND(E245*F245,2)</f>
        <v/>
      </c>
      <c r="H245" s="61">
        <f>G245/G315</f>
        <v/>
      </c>
      <c r="I245" s="180">
        <f>ROUND(F245*'Прил. 10'!$D$12,2)</f>
        <v/>
      </c>
      <c r="J245" s="180">
        <f>ROUND(E245*I245,2)</f>
        <v/>
      </c>
    </row>
    <row r="246" hidden="1" outlineLevel="1" ht="31.5" customFormat="1" customHeight="1" s="152">
      <c r="A246" s="174" t="n">
        <v>218</v>
      </c>
      <c r="B246" s="181" t="inlineStr">
        <is>
          <t>24.3.03.01-0101</t>
        </is>
      </c>
      <c r="C246" s="191" t="inlineStr">
        <is>
          <t>Трубка полиэтиленовая, диаметр 6-10 мм</t>
        </is>
      </c>
      <c r="D246" s="194" t="inlineStr">
        <is>
          <t>10 м</t>
        </is>
      </c>
      <c r="E246" s="192" t="n">
        <v>1.6</v>
      </c>
      <c r="F246" s="66" t="n">
        <v>29.75</v>
      </c>
      <c r="G246" s="66">
        <f>ROUND(E246*F246,2)</f>
        <v/>
      </c>
      <c r="H246" s="61">
        <f>G246/G315</f>
        <v/>
      </c>
      <c r="I246" s="180">
        <f>ROUND(F246*'Прил. 10'!$D$12,2)</f>
        <v/>
      </c>
      <c r="J246" s="180">
        <f>ROUND(E246*I246,2)</f>
        <v/>
      </c>
    </row>
    <row r="247" hidden="1" outlineLevel="1" ht="78.75" customFormat="1" customHeight="1" s="152">
      <c r="A247" s="174" t="n">
        <v>219</v>
      </c>
      <c r="B247" s="181" t="inlineStr">
        <is>
          <t>20.4.03.05-0006</t>
        </is>
      </c>
      <c r="C247" s="191" t="inlineStr">
        <is>
          <t>Розетка штепсельная двухместная для открытой проводки с заземляющими контактами и с монтажной пластиной серии "Москвичка", марка РА 10-831, белая</t>
        </is>
      </c>
      <c r="D247" s="194" t="inlineStr">
        <is>
          <t>100 шт</t>
        </is>
      </c>
      <c r="E247" s="192" t="n">
        <v>0.05</v>
      </c>
      <c r="F247" s="66" t="n">
        <v>926.3099999999999</v>
      </c>
      <c r="G247" s="66">
        <f>ROUND(E247*F247,2)</f>
        <v/>
      </c>
      <c r="H247" s="61">
        <f>G247/G315</f>
        <v/>
      </c>
      <c r="I247" s="180">
        <f>ROUND(F247*'Прил. 10'!$D$12,2)</f>
        <v/>
      </c>
      <c r="J247" s="180">
        <f>ROUND(E247*I247,2)</f>
        <v/>
      </c>
    </row>
    <row r="248" hidden="1" outlineLevel="1" ht="31.5" customFormat="1" customHeight="1" s="152">
      <c r="A248" s="174" t="n">
        <v>220</v>
      </c>
      <c r="B248" s="181" t="inlineStr">
        <is>
          <t>08.1.02.17-0161</t>
        </is>
      </c>
      <c r="C248" s="191" t="inlineStr">
        <is>
          <t>Сетка тканая с квадратными ячейками № 05, без покрытия</t>
        </is>
      </c>
      <c r="D248" s="194" t="inlineStr">
        <is>
          <t>м2</t>
        </is>
      </c>
      <c r="E248" s="192" t="n">
        <v>1.5512</v>
      </c>
      <c r="F248" s="66" t="n">
        <v>28.25</v>
      </c>
      <c r="G248" s="66">
        <f>ROUND(E248*F248,2)</f>
        <v/>
      </c>
      <c r="H248" s="61">
        <f>G248/G315</f>
        <v/>
      </c>
      <c r="I248" s="180">
        <f>ROUND(F248*'Прил. 10'!$D$12,2)</f>
        <v/>
      </c>
      <c r="J248" s="180">
        <f>ROUND(E248*I248,2)</f>
        <v/>
      </c>
    </row>
    <row r="249" hidden="1" outlineLevel="1" ht="31.5" customFormat="1" customHeight="1" s="152">
      <c r="A249" s="174" t="n">
        <v>221</v>
      </c>
      <c r="B249" s="181" t="inlineStr">
        <is>
          <t>25.2.01.01-0017</t>
        </is>
      </c>
      <c r="C249" s="191" t="inlineStr">
        <is>
          <t>Бирки маркировочные пластмассовые</t>
        </is>
      </c>
      <c r="D249" s="194" t="inlineStr">
        <is>
          <t>100 шт</t>
        </is>
      </c>
      <c r="E249" s="192" t="n">
        <v>1.3625</v>
      </c>
      <c r="F249" s="66" t="n">
        <v>30.74</v>
      </c>
      <c r="G249" s="66">
        <f>ROUND(E249*F249,2)</f>
        <v/>
      </c>
      <c r="H249" s="61">
        <f>G249/G315</f>
        <v/>
      </c>
      <c r="I249" s="180">
        <f>ROUND(F249*'Прил. 10'!$D$12,2)</f>
        <v/>
      </c>
      <c r="J249" s="180">
        <f>ROUND(E249*I249,2)</f>
        <v/>
      </c>
    </row>
    <row r="250" hidden="1" outlineLevel="1" ht="31.5" customFormat="1" customHeight="1" s="152">
      <c r="A250" s="174" t="n">
        <v>222</v>
      </c>
      <c r="B250" s="181" t="inlineStr">
        <is>
          <t>01.7.15.03-0031</t>
        </is>
      </c>
      <c r="C250" s="191" t="inlineStr">
        <is>
          <t>Болты с гайками и шайбами оцинкованные, диаметр 6 мм</t>
        </is>
      </c>
      <c r="D250" s="194" t="inlineStr">
        <is>
          <t>кг</t>
        </is>
      </c>
      <c r="E250" s="192" t="n">
        <v>1.466</v>
      </c>
      <c r="F250" s="66" t="n">
        <v>28.22</v>
      </c>
      <c r="G250" s="66">
        <f>ROUND(E250*F250,2)</f>
        <v/>
      </c>
      <c r="H250" s="61">
        <f>G250/G315</f>
        <v/>
      </c>
      <c r="I250" s="180">
        <f>ROUND(F250*'Прил. 10'!$D$12,2)</f>
        <v/>
      </c>
      <c r="J250" s="180">
        <f>ROUND(E250*I250,2)</f>
        <v/>
      </c>
    </row>
    <row r="251" hidden="1" outlineLevel="1" ht="31.5" customFormat="1" customHeight="1" s="152">
      <c r="A251" s="174" t="n">
        <v>223</v>
      </c>
      <c r="B251" s="181" t="inlineStr">
        <is>
          <t>Прайс из СД ОП</t>
        </is>
      </c>
      <c r="C251" s="191" t="inlineStr">
        <is>
          <t>Муфта надвижная ремонтная П/П Dу110</t>
        </is>
      </c>
      <c r="D251" s="194" t="inlineStr">
        <is>
          <t>шт.</t>
        </is>
      </c>
      <c r="E251" s="192" t="n">
        <v>1</v>
      </c>
      <c r="F251" s="66" t="n">
        <v>37.95</v>
      </c>
      <c r="G251" s="66">
        <f>ROUND(E251*F251,2)</f>
        <v/>
      </c>
      <c r="H251" s="61">
        <f>G251/G315</f>
        <v/>
      </c>
      <c r="I251" s="180">
        <f>ROUND(F251*'Прил. 10'!$D$12,2)</f>
        <v/>
      </c>
      <c r="J251" s="180">
        <f>ROUND(E251*I251,2)</f>
        <v/>
      </c>
    </row>
    <row r="252" hidden="1" outlineLevel="1" ht="31.5" customFormat="1" customHeight="1" s="152">
      <c r="A252" s="174" t="n">
        <v>224</v>
      </c>
      <c r="B252" s="181" t="inlineStr">
        <is>
          <t>01.7.15.14-0165</t>
        </is>
      </c>
      <c r="C252" s="191" t="inlineStr">
        <is>
          <t>Шурупы с полукруглой головкой 4х40 мм</t>
        </is>
      </c>
      <c r="D252" s="194" t="inlineStr">
        <is>
          <t>т</t>
        </is>
      </c>
      <c r="E252" s="192" t="n">
        <v>0.002797</v>
      </c>
      <c r="F252" s="66" t="n">
        <v>12430</v>
      </c>
      <c r="G252" s="66">
        <f>ROUND(E252*F252,2)</f>
        <v/>
      </c>
      <c r="H252" s="61">
        <f>G252/G315</f>
        <v/>
      </c>
      <c r="I252" s="180">
        <f>ROUND(F252*'Прил. 10'!$D$12,2)</f>
        <v/>
      </c>
      <c r="J252" s="180">
        <f>ROUND(E252*I252,2)</f>
        <v/>
      </c>
    </row>
    <row r="253" hidden="1" outlineLevel="1" ht="47.25" customFormat="1" customHeight="1" s="152">
      <c r="A253" s="174" t="n">
        <v>225</v>
      </c>
      <c r="B253" s="181" t="inlineStr">
        <is>
          <t>07.2.07.04-0007</t>
        </is>
      </c>
      <c r="C253" s="191" t="inlineStr">
        <is>
          <t>Конструкции стальные индивидуальные решетчатые сварные, масса до 0,1 т</t>
        </is>
      </c>
      <c r="D253" s="194" t="inlineStr">
        <is>
          <t>т</t>
        </is>
      </c>
      <c r="E253" s="192" t="n">
        <v>0.003</v>
      </c>
      <c r="F253" s="66" t="n">
        <v>11500</v>
      </c>
      <c r="G253" s="66">
        <f>ROUND(E253*F253,2)</f>
        <v/>
      </c>
      <c r="H253" s="61">
        <f>G253/G315</f>
        <v/>
      </c>
      <c r="I253" s="180">
        <f>ROUND(F253*'Прил. 10'!$D$12,2)</f>
        <v/>
      </c>
      <c r="J253" s="180">
        <f>ROUND(E253*I253,2)</f>
        <v/>
      </c>
    </row>
    <row r="254" hidden="1" outlineLevel="1" ht="15.75" customFormat="1" customHeight="1" s="152">
      <c r="A254" s="174" t="n">
        <v>226</v>
      </c>
      <c r="B254" s="181" t="inlineStr">
        <is>
          <t>01.3.02.08-0001</t>
        </is>
      </c>
      <c r="C254" s="191" t="inlineStr">
        <is>
          <t>Кислород газообразный технический</t>
        </is>
      </c>
      <c r="D254" s="194" t="inlineStr">
        <is>
          <t>м3</t>
        </is>
      </c>
      <c r="E254" s="192" t="n">
        <v>4.968</v>
      </c>
      <c r="F254" s="66" t="n">
        <v>6.22</v>
      </c>
      <c r="G254" s="66">
        <f>ROUND(E254*F254,2)</f>
        <v/>
      </c>
      <c r="H254" s="61">
        <f>G254/G315</f>
        <v/>
      </c>
      <c r="I254" s="180">
        <f>ROUND(F254*'Прил. 10'!$D$12,2)</f>
        <v/>
      </c>
      <c r="J254" s="180">
        <f>ROUND(E254*I254,2)</f>
        <v/>
      </c>
    </row>
    <row r="255" hidden="1" outlineLevel="1" ht="63" customFormat="1" customHeight="1" s="152">
      <c r="A255" s="174" t="n">
        <v>227</v>
      </c>
      <c r="B255" s="181" t="inlineStr">
        <is>
          <t>20.4.01.01-0042</t>
        </is>
      </c>
      <c r="C255" s="191" t="inlineStr">
        <is>
          <t>Выключатель одноклавишный для открытой проводки серии "Прима", марка: А16-046 с подсветкой, цвет белый</t>
        </is>
      </c>
      <c r="D255" s="194" t="inlineStr">
        <is>
          <t>10 шт</t>
        </is>
      </c>
      <c r="E255" s="192" t="n">
        <v>0.3</v>
      </c>
      <c r="F255" s="66" t="n">
        <v>96.2</v>
      </c>
      <c r="G255" s="66">
        <f>ROUND(E255*F255,2)</f>
        <v/>
      </c>
      <c r="H255" s="61">
        <f>G255/G315</f>
        <v/>
      </c>
      <c r="I255" s="180">
        <f>ROUND(F255*'Прил. 10'!$D$12,2)</f>
        <v/>
      </c>
      <c r="J255" s="180">
        <f>ROUND(E255*I255,2)</f>
        <v/>
      </c>
    </row>
    <row r="256" hidden="1" outlineLevel="1" ht="15.75" customFormat="1" customHeight="1" s="152">
      <c r="A256" s="174" t="n">
        <v>228</v>
      </c>
      <c r="B256" s="181" t="inlineStr">
        <is>
          <t>Прайс из СД ОП</t>
        </is>
      </c>
      <c r="C256" s="191" t="inlineStr">
        <is>
          <t>тройник П/П 110/32</t>
        </is>
      </c>
      <c r="D256" s="194" t="inlineStr">
        <is>
          <t>шт.</t>
        </is>
      </c>
      <c r="E256" s="192" t="n">
        <v>1</v>
      </c>
      <c r="F256" s="66" t="n">
        <v>28.43</v>
      </c>
      <c r="G256" s="66">
        <f>ROUND(E256*F256,2)</f>
        <v/>
      </c>
      <c r="H256" s="61">
        <f>G256/G315</f>
        <v/>
      </c>
      <c r="I256" s="180">
        <f>ROUND(F256*'Прил. 10'!$D$12,2)</f>
        <v/>
      </c>
      <c r="J256" s="180">
        <f>ROUND(E256*I256,2)</f>
        <v/>
      </c>
    </row>
    <row r="257" hidden="1" outlineLevel="1" ht="15.75" customFormat="1" customHeight="1" s="152">
      <c r="A257" s="174" t="n">
        <v>229</v>
      </c>
      <c r="B257" s="181" t="inlineStr">
        <is>
          <t>20.2.02.01-0019</t>
        </is>
      </c>
      <c r="C257" s="191" t="inlineStr">
        <is>
          <t>Втулки изолирующие</t>
        </is>
      </c>
      <c r="D257" s="194" t="inlineStr">
        <is>
          <t>1000 шт</t>
        </is>
      </c>
      <c r="E257" s="192" t="n">
        <v>0.09791999999999999</v>
      </c>
      <c r="F257" s="66" t="n">
        <v>270</v>
      </c>
      <c r="G257" s="66">
        <f>ROUND(E257*F257,2)</f>
        <v/>
      </c>
      <c r="H257" s="61">
        <f>G257/G315</f>
        <v/>
      </c>
      <c r="I257" s="180">
        <f>ROUND(F257*'Прил. 10'!$D$12,2)</f>
        <v/>
      </c>
      <c r="J257" s="180">
        <f>ROUND(E257*I257,2)</f>
        <v/>
      </c>
    </row>
    <row r="258" hidden="1" outlineLevel="1" ht="47.25" customFormat="1" customHeight="1" s="152">
      <c r="A258" s="174" t="n">
        <v>230</v>
      </c>
      <c r="B258" s="181" t="inlineStr">
        <is>
          <t>01.7.06.05-0041</t>
        </is>
      </c>
      <c r="C258" s="191" t="inlineStr">
        <is>
          <t>Лента изоляционная прорезиненная односторонняя, ширина 20 мм, толщина 0,25-0,35 мм</t>
        </is>
      </c>
      <c r="D258" s="194" t="inlineStr">
        <is>
          <t>кг</t>
        </is>
      </c>
      <c r="E258" s="192" t="n">
        <v>0.7914</v>
      </c>
      <c r="F258" s="66" t="n">
        <v>30.4</v>
      </c>
      <c r="G258" s="66">
        <f>ROUND(E258*F258,2)</f>
        <v/>
      </c>
      <c r="H258" s="61">
        <f>G258/G315</f>
        <v/>
      </c>
      <c r="I258" s="180">
        <f>ROUND(F258*'Прил. 10'!$D$12,2)</f>
        <v/>
      </c>
      <c r="J258" s="180">
        <f>ROUND(E258*I258,2)</f>
        <v/>
      </c>
    </row>
    <row r="259" hidden="1" outlineLevel="1" ht="47.25" customFormat="1" customHeight="1" s="152">
      <c r="A259" s="174" t="n">
        <v>231</v>
      </c>
      <c r="B259" s="181" t="inlineStr">
        <is>
          <t>08.3.07.01-0076</t>
        </is>
      </c>
      <c r="C259" s="191" t="inlineStr">
        <is>
          <t>Прокат полосовой, горячекатаный, марка стали Ст3сп, ширина 50-200 мм, толщина 4-5 мм</t>
        </is>
      </c>
      <c r="D259" s="194" t="inlineStr">
        <is>
          <t>т</t>
        </is>
      </c>
      <c r="E259" s="192" t="n">
        <v>0.0048</v>
      </c>
      <c r="F259" s="66" t="n">
        <v>5000</v>
      </c>
      <c r="G259" s="66">
        <f>ROUND(E259*F259,2)</f>
        <v/>
      </c>
      <c r="H259" s="61">
        <f>G259/G315</f>
        <v/>
      </c>
      <c r="I259" s="180">
        <f>ROUND(F259*'Прил. 10'!$D$12,2)</f>
        <v/>
      </c>
      <c r="J259" s="180">
        <f>ROUND(E259*I259,2)</f>
        <v/>
      </c>
    </row>
    <row r="260" hidden="1" outlineLevel="1" ht="15.75" customFormat="1" customHeight="1" s="152">
      <c r="A260" s="174" t="n">
        <v>232</v>
      </c>
      <c r="B260" s="181" t="inlineStr">
        <is>
          <t>01.3.02.03-0001</t>
        </is>
      </c>
      <c r="C260" s="191" t="inlineStr">
        <is>
          <t>Ацетилен газообразный технический</t>
        </is>
      </c>
      <c r="D260" s="194" t="inlineStr">
        <is>
          <t>м3</t>
        </is>
      </c>
      <c r="E260" s="192" t="n">
        <v>0.5639999999999999</v>
      </c>
      <c r="F260" s="66" t="n">
        <v>38.51</v>
      </c>
      <c r="G260" s="66">
        <f>ROUND(E260*F260,2)</f>
        <v/>
      </c>
      <c r="H260" s="61">
        <f>G260/G315</f>
        <v/>
      </c>
      <c r="I260" s="180">
        <f>ROUND(F260*'Прил. 10'!$D$12,2)</f>
        <v/>
      </c>
      <c r="J260" s="180">
        <f>ROUND(E260*I260,2)</f>
        <v/>
      </c>
    </row>
    <row r="261" hidden="1" outlineLevel="1" ht="15.75" customFormat="1" customHeight="1" s="152">
      <c r="A261" s="174" t="n">
        <v>233</v>
      </c>
      <c r="B261" s="181" t="inlineStr">
        <is>
          <t>20.1.02.06-0031</t>
        </is>
      </c>
      <c r="C261" s="191" t="inlineStr">
        <is>
          <t>Припой</t>
        </is>
      </c>
      <c r="D261" s="194" t="inlineStr">
        <is>
          <t>кг</t>
        </is>
      </c>
      <c r="E261" s="192" t="n">
        <v>0.252</v>
      </c>
      <c r="F261" s="66" t="n">
        <v>85.97</v>
      </c>
      <c r="G261" s="66">
        <f>ROUND(E261*F261,2)</f>
        <v/>
      </c>
      <c r="H261" s="61">
        <f>G261/G315</f>
        <v/>
      </c>
      <c r="I261" s="180">
        <f>ROUND(F261*'Прил. 10'!$D$12,2)</f>
        <v/>
      </c>
      <c r="J261" s="180">
        <f>ROUND(E261*I261,2)</f>
        <v/>
      </c>
    </row>
    <row r="262" hidden="1" outlineLevel="1" ht="15.75" customFormat="1" customHeight="1" s="152">
      <c r="A262" s="174" t="n">
        <v>234</v>
      </c>
      <c r="B262" s="181" t="inlineStr">
        <is>
          <t>01.7.06.07-0002</t>
        </is>
      </c>
      <c r="C262" s="191" t="inlineStr">
        <is>
          <t>Лента монтажная, тип ЛМ-5</t>
        </is>
      </c>
      <c r="D262" s="194" t="inlineStr">
        <is>
          <t>10 м</t>
        </is>
      </c>
      <c r="E262" s="192" t="n">
        <v>2.907</v>
      </c>
      <c r="F262" s="66" t="n">
        <v>6.9</v>
      </c>
      <c r="G262" s="66">
        <f>ROUND(E262*F262,2)</f>
        <v/>
      </c>
      <c r="H262" s="61">
        <f>G262/G315</f>
        <v/>
      </c>
      <c r="I262" s="180">
        <f>ROUND(F262*'Прил. 10'!$D$12,2)</f>
        <v/>
      </c>
      <c r="J262" s="180">
        <f>ROUND(E262*I262,2)</f>
        <v/>
      </c>
    </row>
    <row r="263" hidden="1" outlineLevel="1" ht="63" customFormat="1" customHeight="1" s="152">
      <c r="A263" s="174" t="n">
        <v>235</v>
      </c>
      <c r="B263" s="181" t="inlineStr">
        <is>
          <t>20.5.02.11-0002</t>
        </is>
      </c>
      <c r="C263" s="191" t="inlineStr">
        <is>
          <t>Коробка для установки выключателей, переключателей и штепсельных розеток при скрытой электропроводке КУВ-1М</t>
        </is>
      </c>
      <c r="D263" s="194" t="inlineStr">
        <is>
          <t>10 шт</t>
        </is>
      </c>
      <c r="E263" s="192" t="n">
        <v>0.6</v>
      </c>
      <c r="F263" s="66" t="n">
        <v>29.8</v>
      </c>
      <c r="G263" s="66">
        <f>ROUND(E263*F263,2)</f>
        <v/>
      </c>
      <c r="H263" s="61">
        <f>G263/G315</f>
        <v/>
      </c>
      <c r="I263" s="180">
        <f>ROUND(F263*'Прил. 10'!$D$12,2)</f>
        <v/>
      </c>
      <c r="J263" s="180">
        <f>ROUND(E263*I263,2)</f>
        <v/>
      </c>
    </row>
    <row r="264" hidden="1" outlineLevel="1" ht="15.75" customFormat="1" customHeight="1" s="152">
      <c r="A264" s="174" t="n">
        <v>236</v>
      </c>
      <c r="B264" s="181" t="inlineStr">
        <is>
          <t>14.4.04.09-0025</t>
        </is>
      </c>
      <c r="C264" s="191" t="inlineStr">
        <is>
          <t>Эмаль ХВ-1100, серая</t>
        </is>
      </c>
      <c r="D264" s="194" t="inlineStr">
        <is>
          <t>т</t>
        </is>
      </c>
      <c r="E264" s="192" t="n">
        <v>0.00072</v>
      </c>
      <c r="F264" s="66" t="n">
        <v>24119</v>
      </c>
      <c r="G264" s="66">
        <f>ROUND(E264*F264,2)</f>
        <v/>
      </c>
      <c r="H264" s="61">
        <f>G264/G315</f>
        <v/>
      </c>
      <c r="I264" s="180">
        <f>ROUND(F264*'Прил. 10'!$D$12,2)</f>
        <v/>
      </c>
      <c r="J264" s="180">
        <f>ROUND(E264*I264,2)</f>
        <v/>
      </c>
    </row>
    <row r="265" hidden="1" outlineLevel="1" ht="47.25" customFormat="1" customHeight="1" s="152">
      <c r="A265" s="174" t="n">
        <v>237</v>
      </c>
      <c r="B265" s="181" t="inlineStr">
        <is>
          <t>08.3.05.02-0101</t>
        </is>
      </c>
      <c r="C265" s="191" t="inlineStr">
        <is>
          <t>Прокат толстолистовой горячекатаный в листах, марка стали ВСт3пс5, толщина 4-6 мм</t>
        </is>
      </c>
      <c r="D265" s="194" t="inlineStr">
        <is>
          <t>т</t>
        </is>
      </c>
      <c r="E265" s="192" t="n">
        <v>0.003</v>
      </c>
      <c r="F265" s="66" t="n">
        <v>5763</v>
      </c>
      <c r="G265" s="66">
        <f>ROUND(E265*F265,2)</f>
        <v/>
      </c>
      <c r="H265" s="61">
        <f>G265/G315</f>
        <v/>
      </c>
      <c r="I265" s="180">
        <f>ROUND(F265*'Прил. 10'!$D$12,2)</f>
        <v/>
      </c>
      <c r="J265" s="180">
        <f>ROUND(E265*I265,2)</f>
        <v/>
      </c>
    </row>
    <row r="266" hidden="1" outlineLevel="1" ht="31.5" customFormat="1" customHeight="1" s="152">
      <c r="A266" s="174" t="n">
        <v>238</v>
      </c>
      <c r="B266" s="181" t="inlineStr">
        <is>
          <t>01.7.17.11-0011</t>
        </is>
      </c>
      <c r="C266" s="191" t="inlineStr">
        <is>
          <t>Шкурка шлифовальная двухслойная с зернистостью 40-25</t>
        </is>
      </c>
      <c r="D266" s="194" t="inlineStr">
        <is>
          <t>м2</t>
        </is>
      </c>
      <c r="E266" s="192" t="n">
        <v>0.2352</v>
      </c>
      <c r="F266" s="66" t="n">
        <v>72.31999999999999</v>
      </c>
      <c r="G266" s="66">
        <f>ROUND(E266*F266,2)</f>
        <v/>
      </c>
      <c r="H266" s="61">
        <f>G266/G315</f>
        <v/>
      </c>
      <c r="I266" s="180">
        <f>ROUND(F266*'Прил. 10'!$D$12,2)</f>
        <v/>
      </c>
      <c r="J266" s="180">
        <f>ROUND(E266*I266,2)</f>
        <v/>
      </c>
    </row>
    <row r="267" hidden="1" outlineLevel="1" ht="31.5" customFormat="1" customHeight="1" s="152">
      <c r="A267" s="174" t="n">
        <v>239</v>
      </c>
      <c r="B267" s="181" t="inlineStr">
        <is>
          <t>01.7.19.04-0031</t>
        </is>
      </c>
      <c r="C267" s="191" t="inlineStr">
        <is>
          <t>Прокладки резиновые (пластина техническая прессованная)</t>
        </is>
      </c>
      <c r="D267" s="194" t="inlineStr">
        <is>
          <t>кг</t>
        </is>
      </c>
      <c r="E267" s="192" t="n">
        <v>0.73</v>
      </c>
      <c r="F267" s="66" t="n">
        <v>23.09</v>
      </c>
      <c r="G267" s="66">
        <f>ROUND(E267*F267,2)</f>
        <v/>
      </c>
      <c r="H267" s="61">
        <f>G267/G315</f>
        <v/>
      </c>
      <c r="I267" s="180">
        <f>ROUND(F267*'Прил. 10'!$D$12,2)</f>
        <v/>
      </c>
      <c r="J267" s="180">
        <f>ROUND(E267*I267,2)</f>
        <v/>
      </c>
    </row>
    <row r="268" hidden="1" outlineLevel="1" ht="47.25" customFormat="1" customHeight="1" s="152">
      <c r="A268" s="174" t="n">
        <v>240</v>
      </c>
      <c r="B268" s="181" t="inlineStr">
        <is>
          <t>22.2.02.14-0012</t>
        </is>
      </c>
      <c r="C268" s="191" t="inlineStr">
        <is>
          <t>Проволока стальная оцинкованная для воздушных линий связи, диаметр 2 мм</t>
        </is>
      </c>
      <c r="D268" s="194" t="inlineStr">
        <is>
          <t>т</t>
        </is>
      </c>
      <c r="E268" s="192" t="n">
        <v>0.0012</v>
      </c>
      <c r="F268" s="66" t="n">
        <v>11200.3</v>
      </c>
      <c r="G268" s="66">
        <f>ROUND(E268*F268,2)</f>
        <v/>
      </c>
      <c r="H268" s="61">
        <f>G268/G315</f>
        <v/>
      </c>
      <c r="I268" s="180">
        <f>ROUND(F268*'Прил. 10'!$D$12,2)</f>
        <v/>
      </c>
      <c r="J268" s="180">
        <f>ROUND(E268*I268,2)</f>
        <v/>
      </c>
    </row>
    <row r="269" hidden="1" outlineLevel="1" ht="31.5" customFormat="1" customHeight="1" s="152">
      <c r="A269" s="174" t="n">
        <v>241</v>
      </c>
      <c r="B269" s="181" t="inlineStr">
        <is>
          <t>01.7.15.14-0164</t>
        </is>
      </c>
      <c r="C269" s="191" t="inlineStr">
        <is>
          <t>Шурупы с полукруглой головкой 3,5х35 мм</t>
        </is>
      </c>
      <c r="D269" s="194" t="inlineStr">
        <is>
          <t>т</t>
        </is>
      </c>
      <c r="E269" s="192" t="n">
        <v>0.0007</v>
      </c>
      <c r="F269" s="66" t="n">
        <v>16974</v>
      </c>
      <c r="G269" s="66">
        <f>ROUND(E269*F269,2)</f>
        <v/>
      </c>
      <c r="H269" s="61">
        <f>G269/G315</f>
        <v/>
      </c>
      <c r="I269" s="180">
        <f>ROUND(F269*'Прил. 10'!$D$12,2)</f>
        <v/>
      </c>
      <c r="J269" s="180">
        <f>ROUND(E269*I269,2)</f>
        <v/>
      </c>
    </row>
    <row r="270" hidden="1" outlineLevel="1" ht="31.5" customFormat="1" customHeight="1" s="152">
      <c r="A270" s="174" t="n">
        <v>242</v>
      </c>
      <c r="B270" s="181" t="inlineStr">
        <is>
          <t>25.2.01.01-0016</t>
        </is>
      </c>
      <c r="C270" s="191" t="inlineStr">
        <is>
          <t>Бирки маркировочные БМ полистироловые</t>
        </is>
      </c>
      <c r="D270" s="194" t="inlineStr">
        <is>
          <t>100 шт</t>
        </is>
      </c>
      <c r="E270" s="192" t="n">
        <v>0.08</v>
      </c>
      <c r="F270" s="66" t="n">
        <v>142.5</v>
      </c>
      <c r="G270" s="66">
        <f>ROUND(E270*F270,2)</f>
        <v/>
      </c>
      <c r="H270" s="61">
        <f>G270/G315</f>
        <v/>
      </c>
      <c r="I270" s="180">
        <f>ROUND(F270*'Прил. 10'!$D$12,2)</f>
        <v/>
      </c>
      <c r="J270" s="180">
        <f>ROUND(E270*I270,2)</f>
        <v/>
      </c>
    </row>
    <row r="271" hidden="1" outlineLevel="1" ht="15.75" customFormat="1" customHeight="1" s="152">
      <c r="A271" s="174" t="n">
        <v>243</v>
      </c>
      <c r="B271" s="181" t="inlineStr">
        <is>
          <t>01.7.15.07-0152</t>
        </is>
      </c>
      <c r="C271" s="191" t="inlineStr">
        <is>
          <t>Дюбели с шурупом, размер 6х35 мм</t>
        </is>
      </c>
      <c r="D271" s="194" t="inlineStr">
        <is>
          <t>100 шт</t>
        </is>
      </c>
      <c r="E271" s="192" t="n">
        <v>1.4</v>
      </c>
      <c r="F271" s="66" t="n">
        <v>8</v>
      </c>
      <c r="G271" s="66">
        <f>ROUND(E271*F271,2)</f>
        <v/>
      </c>
      <c r="H271" s="61">
        <f>G271/G315</f>
        <v/>
      </c>
      <c r="I271" s="180">
        <f>ROUND(F271*'Прил. 10'!$D$12,2)</f>
        <v/>
      </c>
      <c r="J271" s="180">
        <f>ROUND(E271*I271,2)</f>
        <v/>
      </c>
    </row>
    <row r="272" hidden="1" outlineLevel="1" ht="31.5" customFormat="1" customHeight="1" s="152">
      <c r="A272" s="174" t="n">
        <v>244</v>
      </c>
      <c r="B272" s="181" t="inlineStr">
        <is>
          <t>10.3.02.03-0013</t>
        </is>
      </c>
      <c r="C272" s="191" t="inlineStr">
        <is>
          <t>Припои оловянно-свинцовые бессурьмянистые, марка ПОС61</t>
        </is>
      </c>
      <c r="D272" s="194" t="inlineStr">
        <is>
          <t>т</t>
        </is>
      </c>
      <c r="E272" s="192" t="n">
        <v>9.000000000000001e-05</v>
      </c>
      <c r="F272" s="66" t="n">
        <v>114220</v>
      </c>
      <c r="G272" s="66">
        <f>ROUND(E272*F272,2)</f>
        <v/>
      </c>
      <c r="H272" s="61">
        <f>G272/G315</f>
        <v/>
      </c>
      <c r="I272" s="180">
        <f>ROUND(F272*'Прил. 10'!$D$12,2)</f>
        <v/>
      </c>
      <c r="J272" s="180">
        <f>ROUND(E272*I272,2)</f>
        <v/>
      </c>
    </row>
    <row r="273" hidden="1" outlineLevel="1" ht="15.75" customFormat="1" customHeight="1" s="152">
      <c r="A273" s="174" t="n">
        <v>245</v>
      </c>
      <c r="B273" s="181" t="inlineStr">
        <is>
          <t>20.2.08.07-0033</t>
        </is>
      </c>
      <c r="C273" s="191" t="inlineStr">
        <is>
          <t>Скоба У1078</t>
        </is>
      </c>
      <c r="D273" s="194" t="inlineStr">
        <is>
          <t>100 шт</t>
        </is>
      </c>
      <c r="E273" s="192" t="n">
        <v>0.0165</v>
      </c>
      <c r="F273" s="66" t="n">
        <v>617</v>
      </c>
      <c r="G273" s="66">
        <f>ROUND(E273*F273,2)</f>
        <v/>
      </c>
      <c r="H273" s="61">
        <f>G273/G315</f>
        <v/>
      </c>
      <c r="I273" s="180">
        <f>ROUND(F273*'Прил. 10'!$D$12,2)</f>
        <v/>
      </c>
      <c r="J273" s="180">
        <f>ROUND(E273*I273,2)</f>
        <v/>
      </c>
    </row>
    <row r="274" hidden="1" outlineLevel="1" ht="15.75" customFormat="1" customHeight="1" s="152">
      <c r="A274" s="174" t="n">
        <v>246</v>
      </c>
      <c r="B274" s="181" t="inlineStr">
        <is>
          <t>14.5.09.07-0034</t>
        </is>
      </c>
      <c r="C274" s="191" t="inlineStr">
        <is>
          <t>Растворитель Р-7</t>
        </is>
      </c>
      <c r="D274" s="194" t="inlineStr">
        <is>
          <t>т</t>
        </is>
      </c>
      <c r="E274" s="192" t="n">
        <v>0.0008</v>
      </c>
      <c r="F274" s="66" t="n">
        <v>11300</v>
      </c>
      <c r="G274" s="66">
        <f>ROUND(E274*F274,2)</f>
        <v/>
      </c>
      <c r="H274" s="61">
        <f>G274/G315</f>
        <v/>
      </c>
      <c r="I274" s="180">
        <f>ROUND(F274*'Прил. 10'!$D$12,2)</f>
        <v/>
      </c>
      <c r="J274" s="180">
        <f>ROUND(E274*I274,2)</f>
        <v/>
      </c>
    </row>
    <row r="275" hidden="1" outlineLevel="1" ht="15.75" customFormat="1" customHeight="1" s="152">
      <c r="A275" s="174" t="n">
        <v>247</v>
      </c>
      <c r="B275" s="181" t="inlineStr">
        <is>
          <t>01.7.20.03-0012</t>
        </is>
      </c>
      <c r="C275" s="191" t="inlineStr">
        <is>
          <t>Мешковина джутовая</t>
        </is>
      </c>
      <c r="D275" s="194" t="inlineStr">
        <is>
          <t>м2</t>
        </is>
      </c>
      <c r="E275" s="192" t="n">
        <v>0.9</v>
      </c>
      <c r="F275" s="66" t="n">
        <v>8.33</v>
      </c>
      <c r="G275" s="66">
        <f>ROUND(E275*F275,2)</f>
        <v/>
      </c>
      <c r="H275" s="61">
        <f>G275/G315</f>
        <v/>
      </c>
      <c r="I275" s="180">
        <f>ROUND(F275*'Прил. 10'!$D$12,2)</f>
        <v/>
      </c>
      <c r="J275" s="180">
        <f>ROUND(E275*I275,2)</f>
        <v/>
      </c>
    </row>
    <row r="276" hidden="1" outlineLevel="1" ht="15.75" customFormat="1" customHeight="1" s="152">
      <c r="A276" s="174" t="n">
        <v>248</v>
      </c>
      <c r="B276" s="181" t="inlineStr">
        <is>
          <t>20.2.01.05-0005</t>
        </is>
      </c>
      <c r="C276" s="191" t="inlineStr">
        <is>
          <t>Гильзы кабельные медные ГМ 16</t>
        </is>
      </c>
      <c r="D276" s="194" t="inlineStr">
        <is>
          <t>100 шт</t>
        </is>
      </c>
      <c r="E276" s="192" t="n">
        <v>0.04</v>
      </c>
      <c r="F276" s="66" t="n">
        <v>143</v>
      </c>
      <c r="G276" s="66">
        <f>ROUND(E276*F276,2)</f>
        <v/>
      </c>
      <c r="H276" s="61">
        <f>G276/G315</f>
        <v/>
      </c>
      <c r="I276" s="180">
        <f>ROUND(F276*'Прил. 10'!$D$12,2)</f>
        <v/>
      </c>
      <c r="J276" s="180">
        <f>ROUND(E276*I276,2)</f>
        <v/>
      </c>
    </row>
    <row r="277" hidden="1" outlineLevel="1" ht="15.75" customFormat="1" customHeight="1" s="152">
      <c r="A277" s="174" t="n">
        <v>249</v>
      </c>
      <c r="B277" s="181" t="inlineStr">
        <is>
          <t>14.1.02.01-0002</t>
        </is>
      </c>
      <c r="C277" s="191" t="inlineStr">
        <is>
          <t>Клей БМК-5к</t>
        </is>
      </c>
      <c r="D277" s="194" t="inlineStr">
        <is>
          <t>кг</t>
        </is>
      </c>
      <c r="E277" s="192" t="n">
        <v>0.22</v>
      </c>
      <c r="F277" s="66" t="n">
        <v>25.8</v>
      </c>
      <c r="G277" s="66">
        <f>ROUND(E277*F277,2)</f>
        <v/>
      </c>
      <c r="H277" s="61">
        <f>G277/G315</f>
        <v/>
      </c>
      <c r="I277" s="180">
        <f>ROUND(F277*'Прил. 10'!$D$12,2)</f>
        <v/>
      </c>
      <c r="J277" s="180">
        <f>ROUND(E277*I277,2)</f>
        <v/>
      </c>
    </row>
    <row r="278" hidden="1" outlineLevel="1" ht="31.5" customFormat="1" customHeight="1" s="152">
      <c r="A278" s="174" t="n">
        <v>250</v>
      </c>
      <c r="B278" s="181" t="inlineStr">
        <is>
          <t>10.3.02.03-0012</t>
        </is>
      </c>
      <c r="C278" s="191" t="inlineStr">
        <is>
          <t>Припои оловянно-свинцовые бессурьмянистые, марка ПОС40</t>
        </is>
      </c>
      <c r="D278" s="194" t="inlineStr">
        <is>
          <t>т</t>
        </is>
      </c>
      <c r="E278" s="192" t="n">
        <v>8.4e-05</v>
      </c>
      <c r="F278" s="66" t="n">
        <v>65750</v>
      </c>
      <c r="G278" s="66">
        <f>ROUND(E278*F278,2)</f>
        <v/>
      </c>
      <c r="H278" s="61">
        <f>G278/G315</f>
        <v/>
      </c>
      <c r="I278" s="180">
        <f>ROUND(F278*'Прил. 10'!$D$12,2)</f>
        <v/>
      </c>
      <c r="J278" s="180">
        <f>ROUND(E278*I278,2)</f>
        <v/>
      </c>
    </row>
    <row r="279" hidden="1" outlineLevel="1" ht="31.5" customFormat="1" customHeight="1" s="152">
      <c r="A279" s="174" t="n">
        <v>251</v>
      </c>
      <c r="B279" s="181" t="inlineStr">
        <is>
          <t>01.7.11.07-0045</t>
        </is>
      </c>
      <c r="C279" s="191" t="inlineStr">
        <is>
          <t>Электроды сварочные Э42А, диаметр 5 мм</t>
        </is>
      </c>
      <c r="D279" s="194" t="inlineStr">
        <is>
          <t>т</t>
        </is>
      </c>
      <c r="E279" s="192" t="n">
        <v>0.00049</v>
      </c>
      <c r="F279" s="66" t="n">
        <v>10362</v>
      </c>
      <c r="G279" s="66">
        <f>ROUND(E279*F279,2)</f>
        <v/>
      </c>
      <c r="H279" s="61">
        <f>G279/G315</f>
        <v/>
      </c>
      <c r="I279" s="180">
        <f>ROUND(F279*'Прил. 10'!$D$12,2)</f>
        <v/>
      </c>
      <c r="J279" s="180">
        <f>ROUND(E279*I279,2)</f>
        <v/>
      </c>
    </row>
    <row r="280" hidden="1" outlineLevel="1" ht="15.75" customFormat="1" customHeight="1" s="152">
      <c r="A280" s="174" t="n">
        <v>252</v>
      </c>
      <c r="B280" s="181" t="inlineStr">
        <is>
          <t>01.7.15.01-0036</t>
        </is>
      </c>
      <c r="C280" s="191" t="inlineStr">
        <is>
          <t>Анкер забивной М8</t>
        </is>
      </c>
      <c r="D280" s="194" t="inlineStr">
        <is>
          <t>шт</t>
        </is>
      </c>
      <c r="E280" s="192" t="n">
        <v>8</v>
      </c>
      <c r="F280" s="66" t="n">
        <v>0.63</v>
      </c>
      <c r="G280" s="66">
        <f>ROUND(E280*F280,2)</f>
        <v/>
      </c>
      <c r="H280" s="61">
        <f>G280/G315</f>
        <v/>
      </c>
      <c r="I280" s="180">
        <f>ROUND(F280*'Прил. 10'!$D$12,2)</f>
        <v/>
      </c>
      <c r="J280" s="180">
        <f>ROUND(E280*I280,2)</f>
        <v/>
      </c>
    </row>
    <row r="281" hidden="1" outlineLevel="1" ht="31.5" customFormat="1" customHeight="1" s="152">
      <c r="A281" s="174" t="n">
        <v>253</v>
      </c>
      <c r="B281" s="181" t="inlineStr">
        <is>
          <t>01.7.15.04-0054</t>
        </is>
      </c>
      <c r="C281" s="191" t="inlineStr">
        <is>
          <t>Винты самонарезающие, оцинкованные, размер 4х12 мм</t>
        </is>
      </c>
      <c r="D281" s="194" t="inlineStr">
        <is>
          <t>т</t>
        </is>
      </c>
      <c r="E281" s="192" t="n">
        <v>0.00014</v>
      </c>
      <c r="F281" s="66" t="n">
        <v>33180</v>
      </c>
      <c r="G281" s="66">
        <f>ROUND(E281*F281,2)</f>
        <v/>
      </c>
      <c r="H281" s="61">
        <f>G281/G315</f>
        <v/>
      </c>
      <c r="I281" s="180">
        <f>ROUND(F281*'Прил. 10'!$D$12,2)</f>
        <v/>
      </c>
      <c r="J281" s="180">
        <f>ROUND(E281*I281,2)</f>
        <v/>
      </c>
    </row>
    <row r="282" hidden="1" outlineLevel="1" ht="15.75" customFormat="1" customHeight="1" s="152">
      <c r="A282" s="174" t="n">
        <v>254</v>
      </c>
      <c r="B282" s="181" t="inlineStr">
        <is>
          <t>01.3.02.09-0022</t>
        </is>
      </c>
      <c r="C282" s="191" t="inlineStr">
        <is>
          <t>Пропан-бутан смесь техническая</t>
        </is>
      </c>
      <c r="D282" s="194" t="inlineStr">
        <is>
          <t>кг</t>
        </is>
      </c>
      <c r="E282" s="192" t="n">
        <v>0.72</v>
      </c>
      <c r="F282" s="66" t="n">
        <v>6.09</v>
      </c>
      <c r="G282" s="66">
        <f>ROUND(E282*F282,2)</f>
        <v/>
      </c>
      <c r="H282" s="61">
        <f>G282/G315</f>
        <v/>
      </c>
      <c r="I282" s="180">
        <f>ROUND(F282*'Прил. 10'!$D$12,2)</f>
        <v/>
      </c>
      <c r="J282" s="180">
        <f>ROUND(E282*I282,2)</f>
        <v/>
      </c>
    </row>
    <row r="283" hidden="1" outlineLevel="1" ht="15.75" customFormat="1" customHeight="1" s="152">
      <c r="A283" s="174" t="n">
        <v>255</v>
      </c>
      <c r="B283" s="181" t="inlineStr">
        <is>
          <t>03.1.01.01-0002</t>
        </is>
      </c>
      <c r="C283" s="191" t="inlineStr">
        <is>
          <t>Гипс строительный Г-3</t>
        </is>
      </c>
      <c r="D283" s="194" t="inlineStr">
        <is>
          <t>т</t>
        </is>
      </c>
      <c r="E283" s="192" t="n">
        <v>0.005704</v>
      </c>
      <c r="F283" s="66" t="n">
        <v>729.98</v>
      </c>
      <c r="G283" s="66">
        <f>ROUND(E283*F283,2)</f>
        <v/>
      </c>
      <c r="H283" s="61">
        <f>G283/G315</f>
        <v/>
      </c>
      <c r="I283" s="180">
        <f>ROUND(F283*'Прил. 10'!$D$12,2)</f>
        <v/>
      </c>
      <c r="J283" s="180">
        <f>ROUND(E283*I283,2)</f>
        <v/>
      </c>
    </row>
    <row r="284" hidden="1" outlineLevel="1" ht="15.75" customFormat="1" customHeight="1" s="152">
      <c r="A284" s="174" t="n">
        <v>256</v>
      </c>
      <c r="B284" s="181" t="inlineStr">
        <is>
          <t>20.1.02.23-0082</t>
        </is>
      </c>
      <c r="C284" s="191" t="inlineStr">
        <is>
          <t>Перемычки гибкие, тип ПГС-50</t>
        </is>
      </c>
      <c r="D284" s="194" t="inlineStr">
        <is>
          <t>10 шт</t>
        </is>
      </c>
      <c r="E284" s="192" t="n">
        <v>0.1</v>
      </c>
      <c r="F284" s="66" t="n">
        <v>39</v>
      </c>
      <c r="G284" s="66">
        <f>ROUND(E284*F284,2)</f>
        <v/>
      </c>
      <c r="H284" s="61">
        <f>G284/G315</f>
        <v/>
      </c>
      <c r="I284" s="180">
        <f>ROUND(F284*'Прил. 10'!$D$12,2)</f>
        <v/>
      </c>
      <c r="J284" s="180">
        <f>ROUND(E284*I284,2)</f>
        <v/>
      </c>
    </row>
    <row r="285" hidden="1" outlineLevel="1" ht="63" customFormat="1" customHeight="1" s="152">
      <c r="A285" s="174" t="n">
        <v>257</v>
      </c>
      <c r="B285" s="181" t="inlineStr">
        <is>
          <t>14.4.02.04-0221</t>
        </is>
      </c>
      <c r="C285" s="191" t="inlineStr">
        <is>
          <t>Краска масляная готовая к применению для наружных и внутренних работ МА-15, белила цинковые</t>
        </is>
      </c>
      <c r="D285" s="194" t="inlineStr">
        <is>
          <t>т</t>
        </is>
      </c>
      <c r="E285" s="192" t="n">
        <v>0.00014</v>
      </c>
      <c r="F285" s="66" t="n">
        <v>26932.42</v>
      </c>
      <c r="G285" s="66">
        <f>ROUND(E285*F285,2)</f>
        <v/>
      </c>
      <c r="H285" s="61">
        <f>G285/G315</f>
        <v/>
      </c>
      <c r="I285" s="180">
        <f>ROUND(F285*'Прил. 10'!$D$12,2)</f>
        <v/>
      </c>
      <c r="J285" s="180">
        <f>ROUND(E285*I285,2)</f>
        <v/>
      </c>
    </row>
    <row r="286" hidden="1" outlineLevel="1" ht="15.75" customFormat="1" customHeight="1" s="152">
      <c r="A286" s="174" t="n">
        <v>258</v>
      </c>
      <c r="B286" s="181" t="inlineStr">
        <is>
          <t>01.7.03.01-0002</t>
        </is>
      </c>
      <c r="C286" s="191" t="inlineStr">
        <is>
          <t>Вода водопроводная</t>
        </is>
      </c>
      <c r="D286" s="194" t="inlineStr">
        <is>
          <t>м3</t>
        </is>
      </c>
      <c r="E286" s="192" t="n">
        <v>0.972</v>
      </c>
      <c r="F286" s="66" t="n">
        <v>3.15</v>
      </c>
      <c r="G286" s="66">
        <f>ROUND(E286*F286,2)</f>
        <v/>
      </c>
      <c r="H286" s="61">
        <f>G286/G315</f>
        <v/>
      </c>
      <c r="I286" s="180">
        <f>ROUND(F286*'Прил. 10'!$D$12,2)</f>
        <v/>
      </c>
      <c r="J286" s="180">
        <f>ROUND(E286*I286,2)</f>
        <v/>
      </c>
    </row>
    <row r="287" hidden="1" outlineLevel="1" ht="47.25" customFormat="1" customHeight="1" s="152">
      <c r="A287" s="174" t="n">
        <v>259</v>
      </c>
      <c r="B287" s="181" t="inlineStr">
        <is>
          <t>12.2.03.10-0008</t>
        </is>
      </c>
      <c r="C287" s="191" t="inlineStr">
        <is>
          <t>Стеклопластик рулонный теплоизоляционный, плотность 120 г/м2, ширина 1м</t>
        </is>
      </c>
      <c r="D287" s="194" t="inlineStr">
        <is>
          <t>м2</t>
        </is>
      </c>
      <c r="E287" s="192" t="n">
        <v>0.32</v>
      </c>
      <c r="F287" s="66" t="n">
        <v>9.359999999999999</v>
      </c>
      <c r="G287" s="66">
        <f>ROUND(E287*F287,2)</f>
        <v/>
      </c>
      <c r="H287" s="61">
        <f>G287/G315</f>
        <v/>
      </c>
      <c r="I287" s="180">
        <f>ROUND(F287*'Прил. 10'!$D$12,2)</f>
        <v/>
      </c>
      <c r="J287" s="180">
        <f>ROUND(E287*I287,2)</f>
        <v/>
      </c>
    </row>
    <row r="288" hidden="1" outlineLevel="1" ht="15.75" customFormat="1" customHeight="1" s="152">
      <c r="A288" s="174" t="n">
        <v>260</v>
      </c>
      <c r="B288" s="181" t="inlineStr">
        <is>
          <t>14.4.04.09-0017</t>
        </is>
      </c>
      <c r="C288" s="191" t="inlineStr">
        <is>
          <t>Эмаль ХВ-124, защитная, зеленая</t>
        </is>
      </c>
      <c r="D288" s="194" t="inlineStr">
        <is>
          <t>т</t>
        </is>
      </c>
      <c r="E288" s="192" t="n">
        <v>9.000000000000001e-05</v>
      </c>
      <c r="F288" s="66" t="n">
        <v>28300.4</v>
      </c>
      <c r="G288" s="66">
        <f>ROUND(E288*F288,2)</f>
        <v/>
      </c>
      <c r="H288" s="61">
        <f>G288/G315</f>
        <v/>
      </c>
      <c r="I288" s="180">
        <f>ROUND(F288*'Прил. 10'!$D$12,2)</f>
        <v/>
      </c>
      <c r="J288" s="180">
        <f>ROUND(E288*I288,2)</f>
        <v/>
      </c>
    </row>
    <row r="289" hidden="1" outlineLevel="1" ht="31.5" customFormat="1" customHeight="1" s="152">
      <c r="A289" s="174" t="n">
        <v>261</v>
      </c>
      <c r="B289" s="181" t="inlineStr">
        <is>
          <t>01.7.15.14-0168</t>
        </is>
      </c>
      <c r="C289" s="191" t="inlineStr">
        <is>
          <t>Шурупы с полукруглой головкой 5х70 мм</t>
        </is>
      </c>
      <c r="D289" s="194" t="inlineStr">
        <is>
          <t>т</t>
        </is>
      </c>
      <c r="E289" s="192" t="n">
        <v>0.0002</v>
      </c>
      <c r="F289" s="66" t="n">
        <v>12430</v>
      </c>
      <c r="G289" s="66">
        <f>ROUND(E289*F289,2)</f>
        <v/>
      </c>
      <c r="H289" s="61">
        <f>G289/G315</f>
        <v/>
      </c>
      <c r="I289" s="180">
        <f>ROUND(F289*'Прил. 10'!$D$12,2)</f>
        <v/>
      </c>
      <c r="J289" s="180">
        <f>ROUND(E289*I289,2)</f>
        <v/>
      </c>
    </row>
    <row r="290" hidden="1" outlineLevel="1" ht="15.75" customFormat="1" customHeight="1" s="152">
      <c r="A290" s="174" t="n">
        <v>262</v>
      </c>
      <c r="B290" s="181" t="inlineStr">
        <is>
          <t>20.5.04.10-0011</t>
        </is>
      </c>
      <c r="C290" s="191" t="inlineStr">
        <is>
          <t>Сжимы соединительные</t>
        </is>
      </c>
      <c r="D290" s="194" t="inlineStr">
        <is>
          <t>100 шт</t>
        </is>
      </c>
      <c r="E290" s="192" t="n">
        <v>0.0204</v>
      </c>
      <c r="F290" s="66" t="n">
        <v>100</v>
      </c>
      <c r="G290" s="66">
        <f>ROUND(E290*F290,2)</f>
        <v/>
      </c>
      <c r="H290" s="61">
        <f>G290/G315</f>
        <v/>
      </c>
      <c r="I290" s="180">
        <f>ROUND(F290*'Прил. 10'!$D$12,2)</f>
        <v/>
      </c>
      <c r="J290" s="180">
        <f>ROUND(E290*I290,2)</f>
        <v/>
      </c>
    </row>
    <row r="291" hidden="1" outlineLevel="1" ht="15.75" customFormat="1" customHeight="1" s="152">
      <c r="A291" s="174" t="n">
        <v>263</v>
      </c>
      <c r="B291" s="181" t="inlineStr">
        <is>
          <t>20.2.02.01-0013</t>
        </is>
      </c>
      <c r="C291" s="191" t="inlineStr">
        <is>
          <t>Втулки, диаметр 28 мм</t>
        </is>
      </c>
      <c r="D291" s="194" t="inlineStr">
        <is>
          <t>1000 шт</t>
        </is>
      </c>
      <c r="E291" s="192" t="n">
        <v>0.00976</v>
      </c>
      <c r="F291" s="66" t="n">
        <v>176.21</v>
      </c>
      <c r="G291" s="66">
        <f>ROUND(E291*F291,2)</f>
        <v/>
      </c>
      <c r="H291" s="61">
        <f>G291/G315</f>
        <v/>
      </c>
      <c r="I291" s="180">
        <f>ROUND(F291*'Прил. 10'!$D$12,2)</f>
        <v/>
      </c>
      <c r="J291" s="180">
        <f>ROUND(E291*I291,2)</f>
        <v/>
      </c>
    </row>
    <row r="292" hidden="1" outlineLevel="1" ht="15.75" customFormat="1" customHeight="1" s="152">
      <c r="A292" s="174" t="n">
        <v>264</v>
      </c>
      <c r="B292" s="181" t="inlineStr">
        <is>
          <t>14.4.03.17-0011</t>
        </is>
      </c>
      <c r="C292" s="191" t="inlineStr">
        <is>
          <t>Лак электроизоляционный 318</t>
        </is>
      </c>
      <c r="D292" s="194" t="inlineStr">
        <is>
          <t>кг</t>
        </is>
      </c>
      <c r="E292" s="192" t="n">
        <v>0.046</v>
      </c>
      <c r="F292" s="66" t="n">
        <v>35.63</v>
      </c>
      <c r="G292" s="66">
        <f>ROUND(E292*F292,2)</f>
        <v/>
      </c>
      <c r="H292" s="61">
        <f>G292/G315</f>
        <v/>
      </c>
      <c r="I292" s="180">
        <f>ROUND(F292*'Прил. 10'!$D$12,2)</f>
        <v/>
      </c>
      <c r="J292" s="180">
        <f>ROUND(E292*I292,2)</f>
        <v/>
      </c>
    </row>
    <row r="293" hidden="1" outlineLevel="1" ht="63" customFormat="1" customHeight="1" s="152">
      <c r="A293" s="174" t="n">
        <v>265</v>
      </c>
      <c r="B293" s="181" t="inlineStr">
        <is>
          <t>01.7.15.14-0043</t>
        </is>
      </c>
      <c r="C293" s="191" t="inlineStr">
        <is>
          <t>Шурупы самонарезающий прокалывающий, для крепления металлических профилей или листовых деталей 3,5/11 мм</t>
        </is>
      </c>
      <c r="D293" s="194" t="inlineStr">
        <is>
          <t>100 шт</t>
        </is>
      </c>
      <c r="E293" s="192" t="n">
        <v>0.8159999999999999</v>
      </c>
      <c r="F293" s="66" t="n">
        <v>2</v>
      </c>
      <c r="G293" s="66">
        <f>ROUND(E293*F293,2)</f>
        <v/>
      </c>
      <c r="H293" s="61">
        <f>G293/G315</f>
        <v/>
      </c>
      <c r="I293" s="180">
        <f>ROUND(F293*'Прил. 10'!$D$12,2)</f>
        <v/>
      </c>
      <c r="J293" s="180">
        <f>ROUND(E293*I293,2)</f>
        <v/>
      </c>
    </row>
    <row r="294" hidden="1" outlineLevel="1" ht="15.75" customFormat="1" customHeight="1" s="152">
      <c r="A294" s="174" t="n">
        <v>266</v>
      </c>
      <c r="B294" s="181" t="inlineStr">
        <is>
          <t>01.7.07.20-0002</t>
        </is>
      </c>
      <c r="C294" s="191" t="inlineStr">
        <is>
          <t>Тальк молотый, сорт I</t>
        </is>
      </c>
      <c r="D294" s="194" t="inlineStr">
        <is>
          <t>т</t>
        </is>
      </c>
      <c r="E294" s="192" t="n">
        <v>0.00084</v>
      </c>
      <c r="F294" s="66" t="n">
        <v>1820</v>
      </c>
      <c r="G294" s="66">
        <f>ROUND(E294*F294,2)</f>
        <v/>
      </c>
      <c r="H294" s="61">
        <f>G294/G315</f>
        <v/>
      </c>
      <c r="I294" s="180">
        <f>ROUND(F294*'Прил. 10'!$D$12,2)</f>
        <v/>
      </c>
      <c r="J294" s="180">
        <f>ROUND(E294*I294,2)</f>
        <v/>
      </c>
    </row>
    <row r="295" hidden="1" outlineLevel="1" ht="31.5" customFormat="1" customHeight="1" s="152">
      <c r="A295" s="174" t="n">
        <v>267</v>
      </c>
      <c r="B295" s="181" t="inlineStr">
        <is>
          <t>01.7.15.07-0022</t>
        </is>
      </c>
      <c r="C295" s="191" t="inlineStr">
        <is>
          <t>Дюбели распорные полиэтиленовые, размер 6х40 мм</t>
        </is>
      </c>
      <c r="D295" s="194" t="inlineStr">
        <is>
          <t>1000 шт</t>
        </is>
      </c>
      <c r="E295" s="192" t="n">
        <v>0.008</v>
      </c>
      <c r="F295" s="66" t="n">
        <v>180</v>
      </c>
      <c r="G295" s="66">
        <f>ROUND(E295*F295,2)</f>
        <v/>
      </c>
      <c r="H295" s="61">
        <f>G295/G315</f>
        <v/>
      </c>
      <c r="I295" s="180">
        <f>ROUND(F295*'Прил. 10'!$D$12,2)</f>
        <v/>
      </c>
      <c r="J295" s="180">
        <f>ROUND(E295*I295,2)</f>
        <v/>
      </c>
    </row>
    <row r="296" hidden="1" outlineLevel="1" ht="31.5" customFormat="1" customHeight="1" s="152">
      <c r="A296" s="174" t="n">
        <v>268</v>
      </c>
      <c r="B296" s="181" t="inlineStr">
        <is>
          <t>01.7.11.07-0032</t>
        </is>
      </c>
      <c r="C296" s="191" t="inlineStr">
        <is>
          <t>Электроды сварочные Э42, диаметр 4 мм</t>
        </is>
      </c>
      <c r="D296" s="194" t="inlineStr">
        <is>
          <t>т</t>
        </is>
      </c>
      <c r="E296" s="192" t="n">
        <v>0.0001323</v>
      </c>
      <c r="F296" s="66" t="n">
        <v>10315.01</v>
      </c>
      <c r="G296" s="66">
        <f>ROUND(E296*F296,2)</f>
        <v/>
      </c>
      <c r="H296" s="61">
        <f>G296/G315</f>
        <v/>
      </c>
      <c r="I296" s="180">
        <f>ROUND(F296*'Прил. 10'!$D$12,2)</f>
        <v/>
      </c>
      <c r="J296" s="180">
        <f>ROUND(E296*I296,2)</f>
        <v/>
      </c>
    </row>
    <row r="297" hidden="1" outlineLevel="1" ht="15.75" customFormat="1" customHeight="1" s="152">
      <c r="A297" s="174" t="n">
        <v>269</v>
      </c>
      <c r="B297" s="181" t="inlineStr">
        <is>
          <t>01.3.01.02-0002</t>
        </is>
      </c>
      <c r="C297" s="191" t="inlineStr">
        <is>
          <t>Вазелин технический</t>
        </is>
      </c>
      <c r="D297" s="194" t="inlineStr">
        <is>
          <t>кг</t>
        </is>
      </c>
      <c r="E297" s="192" t="n">
        <v>0.027</v>
      </c>
      <c r="F297" s="66" t="n">
        <v>44.97</v>
      </c>
      <c r="G297" s="66">
        <f>ROUND(E297*F297,2)</f>
        <v/>
      </c>
      <c r="H297" s="61">
        <f>G297/G315</f>
        <v/>
      </c>
      <c r="I297" s="180">
        <f>ROUND(F297*'Прил. 10'!$D$12,2)</f>
        <v/>
      </c>
      <c r="J297" s="180">
        <f>ROUND(E297*I297,2)</f>
        <v/>
      </c>
    </row>
    <row r="298" hidden="1" outlineLevel="1" ht="15.75" customFormat="1" customHeight="1" s="152">
      <c r="A298" s="174" t="n">
        <v>270</v>
      </c>
      <c r="B298" s="181" t="inlineStr">
        <is>
          <t>01.7.20.04-0005</t>
        </is>
      </c>
      <c r="C298" s="191" t="inlineStr">
        <is>
          <t>Нитки швейные</t>
        </is>
      </c>
      <c r="D298" s="194" t="inlineStr">
        <is>
          <t>кг</t>
        </is>
      </c>
      <c r="E298" s="192" t="n">
        <v>0.008</v>
      </c>
      <c r="F298" s="66" t="n">
        <v>133.05</v>
      </c>
      <c r="G298" s="66">
        <f>ROUND(E298*F298,2)</f>
        <v/>
      </c>
      <c r="H298" s="61">
        <f>G298/G315</f>
        <v/>
      </c>
      <c r="I298" s="180">
        <f>ROUND(F298*'Прил. 10'!$D$12,2)</f>
        <v/>
      </c>
      <c r="J298" s="180">
        <f>ROUND(E298*I298,2)</f>
        <v/>
      </c>
    </row>
    <row r="299" hidden="1" outlineLevel="1" ht="31.5" customFormat="1" customHeight="1" s="152">
      <c r="A299" s="174" t="n">
        <v>271</v>
      </c>
      <c r="B299" s="181" t="inlineStr">
        <is>
          <t>14.4.02.04-0151</t>
        </is>
      </c>
      <c r="C299" s="191" t="inlineStr">
        <is>
          <t>Краска масляная и алкидная белила густотертые литопонные МА-021</t>
        </is>
      </c>
      <c r="D299" s="194" t="inlineStr">
        <is>
          <t>т</t>
        </is>
      </c>
      <c r="E299" s="192" t="n">
        <v>4e-05</v>
      </c>
      <c r="F299" s="66" t="n">
        <v>22533</v>
      </c>
      <c r="G299" s="66">
        <f>ROUND(E299*F299,2)</f>
        <v/>
      </c>
      <c r="H299" s="61">
        <f>G299/G315</f>
        <v/>
      </c>
      <c r="I299" s="180">
        <f>ROUND(F299*'Прил. 10'!$D$12,2)</f>
        <v/>
      </c>
      <c r="J299" s="180">
        <f>ROUND(E299*I299,2)</f>
        <v/>
      </c>
    </row>
    <row r="300" hidden="1" outlineLevel="1" ht="15.75" customFormat="1" customHeight="1" s="152">
      <c r="A300" s="174" t="n">
        <v>272</v>
      </c>
      <c r="B300" s="181" t="inlineStr">
        <is>
          <t>14.1.01.01-0003</t>
        </is>
      </c>
      <c r="C300" s="191" t="inlineStr">
        <is>
          <t>Клей столярный сухой</t>
        </is>
      </c>
      <c r="D300" s="194" t="inlineStr">
        <is>
          <t>кг</t>
        </is>
      </c>
      <c r="E300" s="192" t="n">
        <v>0.05</v>
      </c>
      <c r="F300" s="66" t="n">
        <v>16.95</v>
      </c>
      <c r="G300" s="66">
        <f>ROUND(E300*F300,2)</f>
        <v/>
      </c>
      <c r="H300" s="61">
        <f>G300/G315</f>
        <v/>
      </c>
      <c r="I300" s="180">
        <f>ROUND(F300*'Прил. 10'!$D$12,2)</f>
        <v/>
      </c>
      <c r="J300" s="180">
        <f>ROUND(E300*I300,2)</f>
        <v/>
      </c>
    </row>
    <row r="301" hidden="1" outlineLevel="1" ht="31.5" customFormat="1" customHeight="1" s="152">
      <c r="A301" s="174" t="n">
        <v>273</v>
      </c>
      <c r="B301" s="181" t="inlineStr">
        <is>
          <t>01.7.15.04-0011</t>
        </is>
      </c>
      <c r="C301" s="191" t="inlineStr">
        <is>
          <t>Винты с полукруглой головкой, длина 50 мм</t>
        </is>
      </c>
      <c r="D301" s="194" t="inlineStr">
        <is>
          <t>т</t>
        </is>
      </c>
      <c r="E301" s="192" t="n">
        <v>6.12e-05</v>
      </c>
      <c r="F301" s="66" t="n">
        <v>12430</v>
      </c>
      <c r="G301" s="66">
        <f>ROUND(E301*F301,2)</f>
        <v/>
      </c>
      <c r="H301" s="61">
        <f>G301/G315</f>
        <v/>
      </c>
      <c r="I301" s="180">
        <f>ROUND(F301*'Прил. 10'!$D$12,2)</f>
        <v/>
      </c>
      <c r="J301" s="180">
        <f>ROUND(E301*I301,2)</f>
        <v/>
      </c>
    </row>
    <row r="302" hidden="1" outlineLevel="1" ht="31.5" customFormat="1" customHeight="1" s="152">
      <c r="A302" s="174" t="n">
        <v>274</v>
      </c>
      <c r="B302" s="181" t="inlineStr">
        <is>
          <t>03.1.02.03-0011</t>
        </is>
      </c>
      <c r="C302" s="191" t="inlineStr">
        <is>
          <t>Известь строительная негашеная комовая, сорт I</t>
        </is>
      </c>
      <c r="D302" s="194" t="inlineStr">
        <is>
          <t>т</t>
        </is>
      </c>
      <c r="E302" s="192" t="n">
        <v>0.0008</v>
      </c>
      <c r="F302" s="66" t="n">
        <v>734.5</v>
      </c>
      <c r="G302" s="66">
        <f>ROUND(E302*F302,2)</f>
        <v/>
      </c>
      <c r="H302" s="61">
        <f>G302/G315</f>
        <v/>
      </c>
      <c r="I302" s="180">
        <f>ROUND(F302*'Прил. 10'!$D$12,2)</f>
        <v/>
      </c>
      <c r="J302" s="180">
        <f>ROUND(E302*I302,2)</f>
        <v/>
      </c>
    </row>
    <row r="303" hidden="1" outlineLevel="1" ht="15.75" customFormat="1" customHeight="1" s="152">
      <c r="A303" s="174" t="n">
        <v>275</v>
      </c>
      <c r="B303" s="181" t="inlineStr">
        <is>
          <t>01.3.05.07-0001</t>
        </is>
      </c>
      <c r="C303" s="191" t="inlineStr">
        <is>
          <t>Бура</t>
        </is>
      </c>
      <c r="D303" s="194" t="inlineStr">
        <is>
          <t>т</t>
        </is>
      </c>
      <c r="E303" s="192" t="n">
        <v>2.4e-05</v>
      </c>
      <c r="F303" s="66" t="n">
        <v>24600</v>
      </c>
      <c r="G303" s="66">
        <f>ROUND(E303*F303,2)</f>
        <v/>
      </c>
      <c r="H303" s="61">
        <f>G303/G315</f>
        <v/>
      </c>
      <c r="I303" s="180">
        <f>ROUND(F303*'Прил. 10'!$D$12,2)</f>
        <v/>
      </c>
      <c r="J303" s="180">
        <f>ROUND(E303*I303,2)</f>
        <v/>
      </c>
    </row>
    <row r="304" hidden="1" outlineLevel="1" ht="15.75" customFormat="1" customHeight="1" s="152">
      <c r="A304" s="174" t="n">
        <v>276</v>
      </c>
      <c r="B304" s="181" t="inlineStr">
        <is>
          <t>14.5.09.01-0001</t>
        </is>
      </c>
      <c r="C304" s="191" t="inlineStr">
        <is>
          <t>Ацетон технический, сорт I</t>
        </is>
      </c>
      <c r="D304" s="194" t="inlineStr">
        <is>
          <t>т</t>
        </is>
      </c>
      <c r="E304" s="192" t="n">
        <v>4e-05</v>
      </c>
      <c r="F304" s="66" t="n">
        <v>7716.7</v>
      </c>
      <c r="G304" s="66">
        <f>ROUND(E304*F304,2)</f>
        <v/>
      </c>
      <c r="H304" s="61">
        <f>G304/G315</f>
        <v/>
      </c>
      <c r="I304" s="180">
        <f>ROUND(F304*'Прил. 10'!$D$12,2)</f>
        <v/>
      </c>
      <c r="J304" s="180">
        <f>ROUND(E304*I304,2)</f>
        <v/>
      </c>
    </row>
    <row r="305" hidden="1" outlineLevel="1" ht="15.75" customFormat="1" customHeight="1" s="152">
      <c r="A305" s="174" t="n">
        <v>277</v>
      </c>
      <c r="B305" s="181" t="inlineStr">
        <is>
          <t>01.7.15.06-0111</t>
        </is>
      </c>
      <c r="C305" s="191" t="inlineStr">
        <is>
          <t>Гвозди строительные</t>
        </is>
      </c>
      <c r="D305" s="194" t="inlineStr">
        <is>
          <t>т</t>
        </is>
      </c>
      <c r="E305" s="192" t="n">
        <v>2.42e-05</v>
      </c>
      <c r="F305" s="66" t="n">
        <v>11978</v>
      </c>
      <c r="G305" s="66">
        <f>ROUND(E305*F305,2)</f>
        <v/>
      </c>
      <c r="H305" s="61">
        <f>G305/G315</f>
        <v/>
      </c>
      <c r="I305" s="180">
        <f>ROUND(F305*'Прил. 10'!$D$12,2)</f>
        <v/>
      </c>
      <c r="J305" s="180">
        <f>ROUND(E305*I305,2)</f>
        <v/>
      </c>
    </row>
    <row r="306" hidden="1" outlineLevel="1" ht="31.5" customFormat="1" customHeight="1" s="152">
      <c r="A306" s="174" t="n">
        <v>278</v>
      </c>
      <c r="B306" s="181" t="inlineStr">
        <is>
          <t>01.7.15.06-0121</t>
        </is>
      </c>
      <c r="C306" s="191" t="inlineStr">
        <is>
          <t>Гвозди строительные с плоской головкой, размер 1,6х50 мм</t>
        </is>
      </c>
      <c r="D306" s="194" t="inlineStr">
        <is>
          <t>т</t>
        </is>
      </c>
      <c r="E306" s="192" t="n">
        <v>3.36e-05</v>
      </c>
      <c r="F306" s="66" t="n">
        <v>8475</v>
      </c>
      <c r="G306" s="66">
        <f>ROUND(E306*F306,2)</f>
        <v/>
      </c>
      <c r="H306" s="61">
        <f>G306/G315</f>
        <v/>
      </c>
      <c r="I306" s="180">
        <f>ROUND(F306*'Прил. 10'!$D$12,2)</f>
        <v/>
      </c>
      <c r="J306" s="180">
        <f>ROUND(E306*I306,2)</f>
        <v/>
      </c>
    </row>
    <row r="307" hidden="1" outlineLevel="1" ht="15.75" customFormat="1" customHeight="1" s="152">
      <c r="A307" s="174" t="n">
        <v>279</v>
      </c>
      <c r="B307" s="181" t="inlineStr">
        <is>
          <t>01.7.20.08-0051</t>
        </is>
      </c>
      <c r="C307" s="191" t="inlineStr">
        <is>
          <t>Ветошь</t>
        </is>
      </c>
      <c r="D307" s="194" t="inlineStr">
        <is>
          <t>кг</t>
        </is>
      </c>
      <c r="E307" s="192" t="n">
        <v>0.1223</v>
      </c>
      <c r="F307" s="66" t="n">
        <v>1.82</v>
      </c>
      <c r="G307" s="66">
        <f>ROUND(E307*F307,2)</f>
        <v/>
      </c>
      <c r="H307" s="61">
        <f>G307/G315</f>
        <v/>
      </c>
      <c r="I307" s="180">
        <f>ROUND(F307*'Прил. 10'!$D$12,2)</f>
        <v/>
      </c>
      <c r="J307" s="180">
        <f>ROUND(E307*I307,2)</f>
        <v/>
      </c>
    </row>
    <row r="308" hidden="1" outlineLevel="1" ht="15.75" customFormat="1" customHeight="1" s="152">
      <c r="A308" s="174" t="n">
        <v>280</v>
      </c>
      <c r="B308" s="181" t="inlineStr">
        <is>
          <t>14.5.09.07-0022</t>
        </is>
      </c>
      <c r="C308" s="191" t="inlineStr">
        <is>
          <t>Растворитель № 646</t>
        </is>
      </c>
      <c r="D308" s="194" t="inlineStr">
        <is>
          <t>т</t>
        </is>
      </c>
      <c r="E308" s="192" t="n">
        <v>2.08e-05</v>
      </c>
      <c r="F308" s="66" t="n">
        <v>10465</v>
      </c>
      <c r="G308" s="66">
        <f>ROUND(E308*F308,2)</f>
        <v/>
      </c>
      <c r="H308" s="61">
        <f>G308/G315</f>
        <v/>
      </c>
      <c r="I308" s="180">
        <f>ROUND(F308*'Прил. 10'!$D$12,2)</f>
        <v/>
      </c>
      <c r="J308" s="180">
        <f>ROUND(E308*I308,2)</f>
        <v/>
      </c>
    </row>
    <row r="309" hidden="1" outlineLevel="1" ht="15.75" customFormat="1" customHeight="1" s="152">
      <c r="A309" s="174" t="n">
        <v>281</v>
      </c>
      <c r="B309" s="181" t="inlineStr">
        <is>
          <t>01.7.03.01-0001</t>
        </is>
      </c>
      <c r="C309" s="191" t="inlineStr">
        <is>
          <t>Вода</t>
        </is>
      </c>
      <c r="D309" s="194" t="inlineStr">
        <is>
          <t>м3</t>
        </is>
      </c>
      <c r="E309" s="192" t="n">
        <v>0.0693141</v>
      </c>
      <c r="F309" s="66" t="n">
        <v>2.44</v>
      </c>
      <c r="G309" s="66">
        <f>ROUND(E309*F309,2)</f>
        <v/>
      </c>
      <c r="H309" s="61">
        <f>G309/G315</f>
        <v/>
      </c>
      <c r="I309" s="180">
        <f>ROUND(F309*'Прил. 10'!$D$12,2)</f>
        <v/>
      </c>
      <c r="J309" s="180">
        <f>ROUND(E309*I309,2)</f>
        <v/>
      </c>
    </row>
    <row r="310" hidden="1" outlineLevel="1" ht="15.75" customFormat="1" customHeight="1" s="152">
      <c r="A310" s="174" t="n">
        <v>282</v>
      </c>
      <c r="B310" s="181" t="inlineStr">
        <is>
          <t>01.7.03.04-0001</t>
        </is>
      </c>
      <c r="C310" s="191" t="inlineStr">
        <is>
          <t>Электроэнергия</t>
        </is>
      </c>
      <c r="D310" s="194" t="inlineStr">
        <is>
          <t>кВт-ч</t>
        </is>
      </c>
      <c r="E310" s="192" t="n">
        <v>0.38</v>
      </c>
      <c r="F310" s="66" t="n">
        <v>0.4</v>
      </c>
      <c r="G310" s="66">
        <f>ROUND(E310*F310,2)</f>
        <v/>
      </c>
      <c r="H310" s="61">
        <f>G310/G315</f>
        <v/>
      </c>
      <c r="I310" s="180">
        <f>ROUND(F310*'Прил. 10'!$D$12,2)</f>
        <v/>
      </c>
      <c r="J310" s="180">
        <f>ROUND(E310*I310,2)</f>
        <v/>
      </c>
    </row>
    <row r="311" hidden="1" outlineLevel="1" ht="15.75" customFormat="1" customHeight="1" s="152">
      <c r="A311" s="174" t="n">
        <v>283</v>
      </c>
      <c r="B311" s="181" t="inlineStr">
        <is>
          <t>01.7.02.09-0002</t>
        </is>
      </c>
      <c r="C311" s="191" t="inlineStr">
        <is>
          <t>Шпагат бумажный</t>
        </is>
      </c>
      <c r="D311" s="194" t="inlineStr">
        <is>
          <t>кг</t>
        </is>
      </c>
      <c r="E311" s="192" t="n">
        <v>0.01</v>
      </c>
      <c r="F311" s="66" t="n">
        <v>11.5</v>
      </c>
      <c r="G311" s="66">
        <f>ROUND(E311*F311,2)</f>
        <v/>
      </c>
      <c r="H311" s="61">
        <f>G311/G315</f>
        <v/>
      </c>
      <c r="I311" s="180">
        <f>ROUND(F311*'Прил. 10'!$D$12,2)</f>
        <v/>
      </c>
      <c r="J311" s="180">
        <f>ROUND(E311*I311,2)</f>
        <v/>
      </c>
    </row>
    <row r="312" hidden="1" outlineLevel="1" ht="47.25" customFormat="1" customHeight="1" s="152">
      <c r="A312" s="174" t="n">
        <v>284</v>
      </c>
      <c r="B312" s="181" t="inlineStr">
        <is>
          <t>24.3.01.01-0005</t>
        </is>
      </c>
      <c r="C312" s="191" t="inlineStr">
        <is>
          <t>Трубка полихлорвиниловая электромонтажная, толщина стенки 0,6 мм</t>
        </is>
      </c>
      <c r="D312" s="194" t="inlineStr">
        <is>
          <t>кг</t>
        </is>
      </c>
      <c r="E312" s="192" t="n">
        <v>0.0026</v>
      </c>
      <c r="F312" s="66" t="n">
        <v>35.7</v>
      </c>
      <c r="G312" s="66">
        <f>ROUND(E312*F312,2)</f>
        <v/>
      </c>
      <c r="H312" s="61">
        <f>G312/G315</f>
        <v/>
      </c>
      <c r="I312" s="180">
        <f>ROUND(F312*'Прил. 10'!$D$12,2)</f>
        <v/>
      </c>
      <c r="J312" s="180">
        <f>ROUND(E312*I312,2)</f>
        <v/>
      </c>
    </row>
    <row r="313" hidden="1" outlineLevel="1" ht="15.75" customFormat="1" customHeight="1" s="152">
      <c r="A313" s="174" t="n">
        <v>285</v>
      </c>
      <c r="B313" s="181" t="inlineStr">
        <is>
          <t>14.5.05.02-0001</t>
        </is>
      </c>
      <c r="C313" s="191" t="inlineStr">
        <is>
          <t>Олифа натуральная</t>
        </is>
      </c>
      <c r="D313" s="194" t="inlineStr">
        <is>
          <t>кг</t>
        </is>
      </c>
      <c r="E313" s="192" t="n">
        <v>0.002</v>
      </c>
      <c r="F313" s="66" t="n">
        <v>32.6</v>
      </c>
      <c r="G313" s="66">
        <f>ROUND(E313*F313,2)</f>
        <v/>
      </c>
      <c r="H313" s="61">
        <f>G313/G315</f>
        <v/>
      </c>
      <c r="I313" s="180">
        <f>ROUND(F313*'Прил. 10'!$D$12,2)</f>
        <v/>
      </c>
      <c r="J313" s="180">
        <f>ROUND(E313*I313,2)</f>
        <v/>
      </c>
    </row>
    <row r="314" collapsed="1" ht="15.75" customFormat="1" customHeight="1" s="152">
      <c r="A314" s="174" t="n"/>
      <c r="B314" s="174" t="inlineStr">
        <is>
          <t>Итого прочие Материалы</t>
        </is>
      </c>
      <c r="C314" s="197" t="n"/>
      <c r="D314" s="197" t="n"/>
      <c r="E314" s="197" t="n"/>
      <c r="F314" s="198" t="n"/>
      <c r="G314" s="180">
        <f>SUM(G180:G313)</f>
        <v/>
      </c>
      <c r="H314" s="61">
        <f>SUM(H180:H313)</f>
        <v/>
      </c>
      <c r="I314" s="180" t="n"/>
      <c r="J314" s="180">
        <f>SUM(J180:J313)</f>
        <v/>
      </c>
    </row>
    <row r="315" ht="15.75" customFormat="1" customHeight="1" s="152">
      <c r="A315" s="174" t="n"/>
      <c r="B315" s="174" t="inlineStr">
        <is>
          <t>Итого по разделу "Материалы"</t>
        </is>
      </c>
      <c r="C315" s="197" t="n"/>
      <c r="D315" s="197" t="n"/>
      <c r="E315" s="197" t="n"/>
      <c r="F315" s="198" t="n"/>
      <c r="G315" s="180">
        <f>G179+G314</f>
        <v/>
      </c>
      <c r="H315" s="61">
        <f>H179+H314</f>
        <v/>
      </c>
      <c r="I315" s="180" t="n"/>
      <c r="J315" s="180">
        <f>J179+J314</f>
        <v/>
      </c>
    </row>
    <row r="316" ht="15.75" customFormat="1" customHeight="1" s="152">
      <c r="A316" s="175" t="n"/>
      <c r="B316" s="194" t="n"/>
      <c r="C316" s="191" t="inlineStr">
        <is>
          <t>ИТОГО ПО РМ</t>
        </is>
      </c>
      <c r="D316" s="194" t="n"/>
      <c r="E316" s="194" t="n"/>
      <c r="F316" s="193" t="n"/>
      <c r="G316" s="193">
        <f>+G17+G50+G315</f>
        <v/>
      </c>
      <c r="H316" s="78" t="n"/>
      <c r="I316" s="180" t="n"/>
      <c r="J316" s="193">
        <f>+J17+J50+J315</f>
        <v/>
      </c>
    </row>
    <row r="317" ht="15.75" customFormat="1" customHeight="1" s="152">
      <c r="A317" s="175" t="n"/>
      <c r="B317" s="194" t="n"/>
      <c r="C317" s="191" t="inlineStr">
        <is>
          <t>Накладные расходы</t>
        </is>
      </c>
      <c r="D317" s="80" t="n">
        <v>0.7433291266039</v>
      </c>
      <c r="E317" s="194" t="n"/>
      <c r="F317" s="193" t="n"/>
      <c r="G317" s="193">
        <f>(G17+G19)*D317</f>
        <v/>
      </c>
      <c r="H317" s="78" t="n"/>
      <c r="I317" s="180" t="n"/>
      <c r="J317" s="180">
        <f>(J17+J19)*D317</f>
        <v/>
      </c>
    </row>
    <row r="318" ht="15.75" customFormat="1" customHeight="1" s="152">
      <c r="A318" s="175" t="n"/>
      <c r="B318" s="194" t="n"/>
      <c r="C318" s="191" t="inlineStr">
        <is>
          <t>Сметная прибыль</t>
        </is>
      </c>
      <c r="D318" s="80" t="n">
        <v>0.36212476673229</v>
      </c>
      <c r="E318" s="194" t="n"/>
      <c r="F318" s="193" t="n"/>
      <c r="G318" s="193">
        <f>(G17+G19)*D318</f>
        <v/>
      </c>
      <c r="H318" s="78" t="n"/>
      <c r="I318" s="180" t="n"/>
      <c r="J318" s="180">
        <f>(J17+J19)*D318</f>
        <v/>
      </c>
    </row>
    <row r="319" ht="15.75" customFormat="1" customHeight="1" s="152">
      <c r="A319" s="175" t="n"/>
      <c r="B319" s="194" t="n"/>
      <c r="C319" s="191" t="inlineStr">
        <is>
          <t>Итого СМР (с НР и СП)</t>
        </is>
      </c>
      <c r="D319" s="194" t="n"/>
      <c r="E319" s="194" t="n"/>
      <c r="F319" s="193" t="n"/>
      <c r="G319" s="193">
        <f>G316+G317+G318</f>
        <v/>
      </c>
      <c r="H319" s="78" t="n"/>
      <c r="I319" s="180" t="n"/>
      <c r="J319" s="193">
        <f>J316+J317+J318</f>
        <v/>
      </c>
    </row>
    <row r="320" ht="15.75" customFormat="1" customHeight="1" s="152">
      <c r="A320" s="175" t="n"/>
      <c r="B320" s="194" t="n"/>
      <c r="C320" s="191" t="inlineStr">
        <is>
          <t>ВСЕГО СМР + ОБОРУДОВАНИЕ</t>
        </is>
      </c>
      <c r="D320" s="194" t="n"/>
      <c r="E320" s="194" t="n"/>
      <c r="F320" s="193" t="n"/>
      <c r="G320" s="193">
        <f>G143+G319</f>
        <v/>
      </c>
      <c r="H320" s="78" t="n"/>
      <c r="I320" s="180" t="n"/>
      <c r="J320" s="180">
        <f>J143+J319</f>
        <v/>
      </c>
    </row>
    <row r="321" ht="15.75" customFormat="1" customHeight="1" s="152">
      <c r="A321" s="175" t="n"/>
      <c r="B321" s="194" t="n"/>
      <c r="C321" s="191" t="inlineStr">
        <is>
          <t>ИТОГО ПОКАЗАТЕЛЬ НА ЕД. ИЗМ.</t>
        </is>
      </c>
      <c r="D321" s="194" t="inlineStr">
        <is>
          <t>ед.</t>
        </is>
      </c>
      <c r="E321" s="194" t="n">
        <v>600</v>
      </c>
      <c r="F321" s="193" t="n"/>
      <c r="G321" s="193">
        <f>G320/E321</f>
        <v/>
      </c>
      <c r="H321" s="78" t="n"/>
      <c r="I321" s="180" t="n"/>
      <c r="J321" s="193">
        <f>J320/E321</f>
        <v/>
      </c>
    </row>
    <row r="322" ht="15.75" customFormat="1" customHeight="1" s="152">
      <c r="E322" s="152" t="n"/>
      <c r="F322" s="113" t="n"/>
      <c r="G322" s="113" t="n"/>
      <c r="I322" s="113" t="n"/>
      <c r="J322" s="113" t="n"/>
    </row>
    <row r="323" ht="15.75" customFormat="1" customHeight="1" s="152">
      <c r="B323" s="152" t="inlineStr">
        <is>
          <t>Составил ______________________        М.С. Колотиевская</t>
        </is>
      </c>
    </row>
    <row r="324" ht="15.75" customFormat="1" customHeight="1" s="152">
      <c r="B324" s="159" t="inlineStr">
        <is>
          <t xml:space="preserve">                         (подпись, инициалы, фамилия)</t>
        </is>
      </c>
    </row>
    <row r="325" ht="15.75" customFormat="1" customHeight="1" s="152"/>
    <row r="326" ht="15.75" customFormat="1" customHeight="1" s="152">
      <c r="B326" s="152" t="inlineStr">
        <is>
          <t>Проверил ______________________          А.В. Костянецкая</t>
        </is>
      </c>
    </row>
    <row r="327" ht="15.75" customFormat="1" customHeight="1" s="152">
      <c r="B327" s="159" t="inlineStr">
        <is>
          <t xml:space="preserve">                        (подпись, инициалы, фамилия)</t>
        </is>
      </c>
    </row>
    <row r="328" ht="15.75" customFormat="1" customHeight="1" s="152">
      <c r="E328" s="152" t="n"/>
      <c r="F328" s="113" t="n"/>
      <c r="G328" s="113" t="n"/>
      <c r="I328" s="113" t="n"/>
      <c r="J328" s="113" t="n"/>
    </row>
  </sheetData>
  <mergeCells count="27">
    <mergeCell ref="H9:H10"/>
    <mergeCell ref="H2:J2"/>
    <mergeCell ref="B20:H20"/>
    <mergeCell ref="B27:F27"/>
    <mergeCell ref="C9:C10"/>
    <mergeCell ref="E9:E10"/>
    <mergeCell ref="B179:F179"/>
    <mergeCell ref="B9:B10"/>
    <mergeCell ref="D9:D10"/>
    <mergeCell ref="B51:J51"/>
    <mergeCell ref="B18:H18"/>
    <mergeCell ref="B21:H21"/>
    <mergeCell ref="B12:H12"/>
    <mergeCell ref="B314:F314"/>
    <mergeCell ref="D6:J6"/>
    <mergeCell ref="A7:C7"/>
    <mergeCell ref="F9:G9"/>
    <mergeCell ref="B49:F49"/>
    <mergeCell ref="B145:H145"/>
    <mergeCell ref="A4:H4"/>
    <mergeCell ref="A9:A10"/>
    <mergeCell ref="A6:C6"/>
    <mergeCell ref="I9:J9"/>
    <mergeCell ref="B50:F50"/>
    <mergeCell ref="B315:F315"/>
    <mergeCell ref="B52:J52"/>
    <mergeCell ref="B146:H146"/>
  </mergeCells>
  <conditionalFormatting sqref="E13:E328">
    <cfRule type="expression" priority="1" dxfId="0" stopIfTrue="1">
      <formula>E13&gt;=1/10000</formula>
    </cfRule>
  </conditionalFormatting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7"/>
  <sheetViews>
    <sheetView view="pageBreakPreview" topLeftCell="A94" zoomScale="60" zoomScaleNormal="100" workbookViewId="0">
      <selection activeCell="C103" sqref="C103"/>
    </sheetView>
  </sheetViews>
  <sheetFormatPr baseColWidth="8" defaultColWidth="9.140625" defaultRowHeight="15"/>
  <cols>
    <col width="5.7109375" customWidth="1" style="122" min="1" max="1"/>
    <col width="14.85546875" customWidth="1" style="122" min="2" max="2"/>
    <col width="39.140625" customWidth="1" style="122" min="3" max="3"/>
    <col width="8.28515625" customWidth="1" style="122" min="4" max="4"/>
    <col width="13.5703125" customWidth="1" style="122" min="5" max="5"/>
    <col width="13.85546875" customWidth="1" style="122" min="6" max="6"/>
    <col width="14.140625" customWidth="1" style="122" min="7" max="7"/>
    <col width="9.140625" customWidth="1" style="122" min="8" max="8"/>
  </cols>
  <sheetData>
    <row r="1" ht="15.75" customHeight="1" s="122">
      <c r="A1" s="186" t="inlineStr">
        <is>
          <t>Приложение №6</t>
        </is>
      </c>
    </row>
    <row r="2" ht="21.75" customHeight="1" s="122">
      <c r="A2" s="186" t="n"/>
      <c r="B2" s="186" t="n"/>
      <c r="C2" s="186" t="n"/>
      <c r="D2" s="186" t="n"/>
      <c r="E2" s="186" t="n"/>
      <c r="F2" s="186" t="n"/>
      <c r="G2" s="186" t="n"/>
    </row>
    <row r="3" ht="15.75" customHeight="1" s="122">
      <c r="A3" s="169" t="inlineStr">
        <is>
          <t>Расчет стоимости оборудования</t>
        </is>
      </c>
    </row>
    <row r="4" ht="25.5" customHeight="1" s="122">
      <c r="A4" s="187">
        <f>'Прил.5 Расчет СМР и ОБ'!$A$6&amp;'Прил.5 Расчет СМР и ОБ'!$D$6</f>
        <v/>
      </c>
    </row>
    <row r="5" ht="15.75" customHeight="1" s="122">
      <c r="A5" s="152" t="n"/>
      <c r="B5" s="152" t="n"/>
      <c r="C5" s="152" t="n"/>
      <c r="D5" s="152" t="n"/>
      <c r="E5" s="152" t="n"/>
      <c r="F5" s="152" t="n"/>
      <c r="G5" s="152" t="n"/>
    </row>
    <row r="6" ht="30" customFormat="1" customHeight="1" s="152">
      <c r="A6" s="194" t="inlineStr">
        <is>
          <t>№ пп.</t>
        </is>
      </c>
      <c r="B6" s="194" t="inlineStr">
        <is>
          <t>Код ресурса</t>
        </is>
      </c>
      <c r="C6" s="194" t="inlineStr">
        <is>
          <t>Наименование</t>
        </is>
      </c>
      <c r="D6" s="194" t="inlineStr">
        <is>
          <t>Ед. изм.</t>
        </is>
      </c>
      <c r="E6" s="172" t="inlineStr">
        <is>
          <t>Кол-во единиц по проектным данным</t>
        </is>
      </c>
      <c r="F6" s="194" t="inlineStr">
        <is>
          <t>Сметная стоимость в ценах на 01.01.2000 (руб.)</t>
        </is>
      </c>
      <c r="G6" s="198" t="n"/>
    </row>
    <row r="7" ht="15.75" customFormat="1" customHeight="1" s="152">
      <c r="A7" s="200" t="n"/>
      <c r="B7" s="200" t="n"/>
      <c r="C7" s="200" t="n"/>
      <c r="D7" s="200" t="n"/>
      <c r="E7" s="200" t="n"/>
      <c r="F7" s="172" t="inlineStr">
        <is>
          <t>на ед. изм.</t>
        </is>
      </c>
      <c r="G7" s="172" t="inlineStr">
        <is>
          <t>общая</t>
        </is>
      </c>
    </row>
    <row r="8" ht="15.75" customFormat="1" customHeight="1" s="152">
      <c r="A8" s="172" t="n">
        <v>1</v>
      </c>
      <c r="B8" s="172" t="n">
        <v>2</v>
      </c>
      <c r="C8" s="172" t="n">
        <v>3</v>
      </c>
      <c r="D8" s="172" t="n">
        <v>4</v>
      </c>
      <c r="E8" s="172" t="n">
        <v>5</v>
      </c>
      <c r="F8" s="172" t="n">
        <v>6</v>
      </c>
      <c r="G8" s="172" t="n">
        <v>7</v>
      </c>
    </row>
    <row r="9" ht="15.75" customFormat="1" customHeight="1" s="152">
      <c r="A9" s="175" t="n"/>
      <c r="B9" s="191" t="inlineStr">
        <is>
          <t>ИНЖЕНЕРНОЕ ОБОРУДОВАНИЕ</t>
        </is>
      </c>
      <c r="C9" s="197" t="n"/>
      <c r="D9" s="197" t="n"/>
      <c r="E9" s="197" t="n"/>
      <c r="F9" s="197" t="n"/>
      <c r="G9" s="198" t="n"/>
    </row>
    <row r="10" ht="31.5" customFormat="1" customHeight="1" s="152">
      <c r="A10" s="194" t="n"/>
      <c r="B10" s="89" t="n"/>
      <c r="C10" s="191" t="inlineStr">
        <is>
          <t>ИТОГО ИНЖЕНЕРНОЕ ОБОРУДОВАНИЕ</t>
        </is>
      </c>
      <c r="D10" s="89" t="n"/>
      <c r="E10" s="93" t="n"/>
      <c r="F10" s="193" t="n"/>
      <c r="G10" s="193" t="n">
        <v>0</v>
      </c>
    </row>
    <row r="11" ht="15.75" customFormat="1" customHeight="1" s="152">
      <c r="A11" s="194" t="n"/>
      <c r="B11" s="191" t="inlineStr">
        <is>
          <t>ТЕХНОЛОГИЧЕСКОЕ ОБОРУДОВАНИЕ</t>
        </is>
      </c>
      <c r="C11" s="197" t="n"/>
      <c r="D11" s="197" t="n"/>
      <c r="E11" s="197" t="n"/>
      <c r="F11" s="197" t="n"/>
      <c r="G11" s="198" t="n"/>
    </row>
    <row r="12" ht="63" customFormat="1" customHeight="1" s="152">
      <c r="A12" s="194" t="n">
        <v>1</v>
      </c>
      <c r="B12" s="181">
        <f>'Прил.5 Расчет СМР и ОБ'!$B53</f>
        <v/>
      </c>
      <c r="C12" s="191">
        <f>'Прил.5 Расчет СМР и ОБ'!$C53</f>
        <v/>
      </c>
      <c r="D12" s="194">
        <f>'Прил.5 Расчет СМР и ОБ'!$D53</f>
        <v/>
      </c>
      <c r="E12" s="192">
        <f>'Прил.5 Расчет СМР и ОБ'!$E53</f>
        <v/>
      </c>
      <c r="F12" s="66">
        <f>'Прил.5 Расчет СМР и ОБ'!$F53</f>
        <v/>
      </c>
      <c r="G12" s="66">
        <f>E12*F12</f>
        <v/>
      </c>
    </row>
    <row r="13" ht="63" customFormat="1" customHeight="1" s="152">
      <c r="A13" s="194" t="n">
        <v>2</v>
      </c>
      <c r="B13" s="181">
        <f>'Прил.5 Расчет СМР и ОБ'!$B54</f>
        <v/>
      </c>
      <c r="C13" s="191">
        <f>'Прил.5 Расчет СМР и ОБ'!$C54</f>
        <v/>
      </c>
      <c r="D13" s="194">
        <f>'Прил.5 Расчет СМР и ОБ'!$D54</f>
        <v/>
      </c>
      <c r="E13" s="192">
        <f>'Прил.5 Расчет СМР и ОБ'!$E54</f>
        <v/>
      </c>
      <c r="F13" s="66">
        <f>'Прил.5 Расчет СМР и ОБ'!$F54</f>
        <v/>
      </c>
      <c r="G13" s="66">
        <f>E13*F13</f>
        <v/>
      </c>
    </row>
    <row r="14" ht="31.5" customFormat="1" customHeight="1" s="152">
      <c r="A14" s="194" t="n">
        <v>3</v>
      </c>
      <c r="B14" s="181">
        <f>'Прил.5 Расчет СМР и ОБ'!$B55</f>
        <v/>
      </c>
      <c r="C14" s="191">
        <f>'Прил.5 Расчет СМР и ОБ'!$C55</f>
        <v/>
      </c>
      <c r="D14" s="194">
        <f>'Прил.5 Расчет СМР и ОБ'!$D55</f>
        <v/>
      </c>
      <c r="E14" s="192">
        <f>'Прил.5 Расчет СМР и ОБ'!$E55</f>
        <v/>
      </c>
      <c r="F14" s="66">
        <f>'Прил.5 Расчет СМР и ОБ'!$F55</f>
        <v/>
      </c>
      <c r="G14" s="66">
        <f>E14*F14</f>
        <v/>
      </c>
    </row>
    <row r="15" ht="47.25" customFormat="1" customHeight="1" s="152">
      <c r="A15" s="194" t="n">
        <v>4</v>
      </c>
      <c r="B15" s="181">
        <f>'Прил.5 Расчет СМР и ОБ'!$B56</f>
        <v/>
      </c>
      <c r="C15" s="191">
        <f>'Прил.5 Расчет СМР и ОБ'!$C56</f>
        <v/>
      </c>
      <c r="D15" s="194">
        <f>'Прил.5 Расчет СМР и ОБ'!$D56</f>
        <v/>
      </c>
      <c r="E15" s="192">
        <f>'Прил.5 Расчет СМР и ОБ'!$E56</f>
        <v/>
      </c>
      <c r="F15" s="66">
        <f>'Прил.5 Расчет СМР и ОБ'!$F56</f>
        <v/>
      </c>
      <c r="G15" s="66">
        <f>E15*F15</f>
        <v/>
      </c>
    </row>
    <row r="16" ht="31.5" customFormat="1" customHeight="1" s="152">
      <c r="A16" s="194" t="n">
        <v>5</v>
      </c>
      <c r="B16" s="181">
        <f>'Прил.5 Расчет СМР и ОБ'!$B57</f>
        <v/>
      </c>
      <c r="C16" s="191">
        <f>'Прил.5 Расчет СМР и ОБ'!$C57</f>
        <v/>
      </c>
      <c r="D16" s="194">
        <f>'Прил.5 Расчет СМР и ОБ'!$D57</f>
        <v/>
      </c>
      <c r="E16" s="192">
        <f>'Прил.5 Расчет СМР и ОБ'!$E57</f>
        <v/>
      </c>
      <c r="F16" s="66">
        <f>'Прил.5 Расчет СМР и ОБ'!$F57</f>
        <v/>
      </c>
      <c r="G16" s="66">
        <f>E16*F16</f>
        <v/>
      </c>
    </row>
    <row r="17" ht="31.5" customFormat="1" customHeight="1" s="152">
      <c r="A17" s="194" t="n">
        <v>6</v>
      </c>
      <c r="B17" s="181">
        <f>'Прил.5 Расчет СМР и ОБ'!$B58</f>
        <v/>
      </c>
      <c r="C17" s="191">
        <f>'Прил.5 Расчет СМР и ОБ'!$C58</f>
        <v/>
      </c>
      <c r="D17" s="194">
        <f>'Прил.5 Расчет СМР и ОБ'!$D58</f>
        <v/>
      </c>
      <c r="E17" s="192">
        <f>'Прил.5 Расчет СМР и ОБ'!$E58</f>
        <v/>
      </c>
      <c r="F17" s="66">
        <f>'Прил.5 Расчет СМР и ОБ'!$F58</f>
        <v/>
      </c>
      <c r="G17" s="66">
        <f>E17*F17</f>
        <v/>
      </c>
    </row>
    <row r="18" ht="31.5" customFormat="1" customHeight="1" s="152">
      <c r="A18" s="194" t="n">
        <v>7</v>
      </c>
      <c r="B18" s="181">
        <f>'Прил.5 Расчет СМР и ОБ'!$B59</f>
        <v/>
      </c>
      <c r="C18" s="191">
        <f>'Прил.5 Расчет СМР и ОБ'!$C59</f>
        <v/>
      </c>
      <c r="D18" s="194">
        <f>'Прил.5 Расчет СМР и ОБ'!$D59</f>
        <v/>
      </c>
      <c r="E18" s="192">
        <f>'Прил.5 Расчет СМР и ОБ'!$E59</f>
        <v/>
      </c>
      <c r="F18" s="66">
        <f>'Прил.5 Расчет СМР и ОБ'!$F59</f>
        <v/>
      </c>
      <c r="G18" s="66">
        <f>E18*F18</f>
        <v/>
      </c>
    </row>
    <row r="19" ht="31.5" customFormat="1" customHeight="1" s="152">
      <c r="A19" s="194" t="n">
        <v>8</v>
      </c>
      <c r="B19" s="181">
        <f>'Прил.5 Расчет СМР и ОБ'!$B60</f>
        <v/>
      </c>
      <c r="C19" s="191">
        <f>'Прил.5 Расчет СМР и ОБ'!$C60</f>
        <v/>
      </c>
      <c r="D19" s="194">
        <f>'Прил.5 Расчет СМР и ОБ'!$D60</f>
        <v/>
      </c>
      <c r="E19" s="192">
        <f>'Прил.5 Расчет СМР и ОБ'!$E60</f>
        <v/>
      </c>
      <c r="F19" s="66">
        <f>'Прил.5 Расчет СМР и ОБ'!$F60</f>
        <v/>
      </c>
      <c r="G19" s="66">
        <f>E19*F19</f>
        <v/>
      </c>
    </row>
    <row r="20" ht="47.25" customFormat="1" customHeight="1" s="152">
      <c r="A20" s="194" t="n">
        <v>9</v>
      </c>
      <c r="B20" s="181">
        <f>'Прил.5 Расчет СМР и ОБ'!$B61</f>
        <v/>
      </c>
      <c r="C20" s="191">
        <f>'Прил.5 Расчет СМР и ОБ'!$C61</f>
        <v/>
      </c>
      <c r="D20" s="194">
        <f>'Прил.5 Расчет СМР и ОБ'!$D61</f>
        <v/>
      </c>
      <c r="E20" s="192">
        <f>'Прил.5 Расчет СМР и ОБ'!$E61</f>
        <v/>
      </c>
      <c r="F20" s="66">
        <f>'Прил.5 Расчет СМР и ОБ'!$F61</f>
        <v/>
      </c>
      <c r="G20" s="66">
        <f>E20*F20</f>
        <v/>
      </c>
    </row>
    <row r="21" ht="31.5" customFormat="1" customHeight="1" s="152">
      <c r="A21" s="194" t="n">
        <v>10</v>
      </c>
      <c r="B21" s="181">
        <f>'Прил.5 Расчет СМР и ОБ'!$B62</f>
        <v/>
      </c>
      <c r="C21" s="191">
        <f>'Прил.5 Расчет СМР и ОБ'!$C62</f>
        <v/>
      </c>
      <c r="D21" s="194">
        <f>'Прил.5 Расчет СМР и ОБ'!$D62</f>
        <v/>
      </c>
      <c r="E21" s="192">
        <f>'Прил.5 Расчет СМР и ОБ'!$E62</f>
        <v/>
      </c>
      <c r="F21" s="66">
        <f>'Прил.5 Расчет СМР и ОБ'!$F62</f>
        <v/>
      </c>
      <c r="G21" s="66">
        <f>E21*F21</f>
        <v/>
      </c>
    </row>
    <row r="22" ht="78.75" customFormat="1" customHeight="1" s="152">
      <c r="A22" s="194" t="n">
        <v>11</v>
      </c>
      <c r="B22" s="181">
        <f>'Прил.5 Расчет СМР и ОБ'!$B63</f>
        <v/>
      </c>
      <c r="C22" s="191">
        <f>'Прил.5 Расчет СМР и ОБ'!$C63</f>
        <v/>
      </c>
      <c r="D22" s="194">
        <f>'Прил.5 Расчет СМР и ОБ'!$D63</f>
        <v/>
      </c>
      <c r="E22" s="192">
        <f>'Прил.5 Расчет СМР и ОБ'!$E63</f>
        <v/>
      </c>
      <c r="F22" s="66">
        <f>'Прил.5 Расчет СМР и ОБ'!$F63</f>
        <v/>
      </c>
      <c r="G22" s="66">
        <f>E22*F22</f>
        <v/>
      </c>
    </row>
    <row r="23" ht="409.5" customFormat="1" customHeight="1" s="152">
      <c r="A23" s="194" t="n">
        <v>12</v>
      </c>
      <c r="B23" s="181">
        <f>'Прил.5 Расчет СМР и ОБ'!$B64</f>
        <v/>
      </c>
      <c r="C23" s="191">
        <f>'Прил.5 Расчет СМР и ОБ'!$C64</f>
        <v/>
      </c>
      <c r="D23" s="194">
        <f>'Прил.5 Расчет СМР и ОБ'!$D64</f>
        <v/>
      </c>
      <c r="E23" s="192">
        <f>'Прил.5 Расчет СМР и ОБ'!$E64</f>
        <v/>
      </c>
      <c r="F23" s="66">
        <f>'Прил.5 Расчет СМР и ОБ'!$F64</f>
        <v/>
      </c>
      <c r="G23" s="66">
        <f>E23*F23</f>
        <v/>
      </c>
    </row>
    <row r="24" ht="31.5" customFormat="1" customHeight="1" s="152">
      <c r="A24" s="194" t="n">
        <v>13</v>
      </c>
      <c r="B24" s="181">
        <f>'Прил.5 Расчет СМР и ОБ'!$B65</f>
        <v/>
      </c>
      <c r="C24" s="191">
        <f>'Прил.5 Расчет СМР и ОБ'!$C65</f>
        <v/>
      </c>
      <c r="D24" s="194">
        <f>'Прил.5 Расчет СМР и ОБ'!$D65</f>
        <v/>
      </c>
      <c r="E24" s="192">
        <f>'Прил.5 Расчет СМР и ОБ'!$E65</f>
        <v/>
      </c>
      <c r="F24" s="66">
        <f>'Прил.5 Расчет СМР и ОБ'!$F65</f>
        <v/>
      </c>
      <c r="G24" s="66">
        <f>E24*F24</f>
        <v/>
      </c>
    </row>
    <row r="25" ht="47.25" customFormat="1" customHeight="1" s="152">
      <c r="A25" s="194" t="n">
        <v>14</v>
      </c>
      <c r="B25" s="181">
        <f>'Прил.5 Расчет СМР и ОБ'!$B66</f>
        <v/>
      </c>
      <c r="C25" s="191">
        <f>'Прил.5 Расчет СМР и ОБ'!$C66</f>
        <v/>
      </c>
      <c r="D25" s="194">
        <f>'Прил.5 Расчет СМР и ОБ'!$D66</f>
        <v/>
      </c>
      <c r="E25" s="192">
        <f>'Прил.5 Расчет СМР и ОБ'!$E66</f>
        <v/>
      </c>
      <c r="F25" s="66">
        <f>'Прил.5 Расчет СМР и ОБ'!$F66</f>
        <v/>
      </c>
      <c r="G25" s="66">
        <f>E25*F25</f>
        <v/>
      </c>
    </row>
    <row r="26" ht="63" customFormat="1" customHeight="1" s="152">
      <c r="A26" s="194" t="n">
        <v>15</v>
      </c>
      <c r="B26" s="181">
        <f>'Прил.5 Расчет СМР и ОБ'!$B67</f>
        <v/>
      </c>
      <c r="C26" s="191">
        <f>'Прил.5 Расчет СМР и ОБ'!$C67</f>
        <v/>
      </c>
      <c r="D26" s="194">
        <f>'Прил.5 Расчет СМР и ОБ'!$D67</f>
        <v/>
      </c>
      <c r="E26" s="192">
        <f>'Прил.5 Расчет СМР и ОБ'!$E67</f>
        <v/>
      </c>
      <c r="F26" s="66">
        <f>'Прил.5 Расчет СМР и ОБ'!$F67</f>
        <v/>
      </c>
      <c r="G26" s="66">
        <f>E26*F26</f>
        <v/>
      </c>
    </row>
    <row r="27" ht="47.25" customFormat="1" customHeight="1" s="152">
      <c r="A27" s="194" t="n">
        <v>16</v>
      </c>
      <c r="B27" s="181">
        <f>'Прил.5 Расчет СМР и ОБ'!$B68</f>
        <v/>
      </c>
      <c r="C27" s="191">
        <f>'Прил.5 Расчет СМР и ОБ'!$C68</f>
        <v/>
      </c>
      <c r="D27" s="194">
        <f>'Прил.5 Расчет СМР и ОБ'!$D68</f>
        <v/>
      </c>
      <c r="E27" s="192">
        <f>'Прил.5 Расчет СМР и ОБ'!$E68</f>
        <v/>
      </c>
      <c r="F27" s="66">
        <f>'Прил.5 Расчет СМР и ОБ'!$F68</f>
        <v/>
      </c>
      <c r="G27" s="66">
        <f>E27*F27</f>
        <v/>
      </c>
    </row>
    <row r="28" ht="31.5" customFormat="1" customHeight="1" s="152">
      <c r="A28" s="194" t="n">
        <v>17</v>
      </c>
      <c r="B28" s="181">
        <f>'Прил.5 Расчет СМР и ОБ'!$B69</f>
        <v/>
      </c>
      <c r="C28" s="191">
        <f>'Прил.5 Расчет СМР и ОБ'!$C69</f>
        <v/>
      </c>
      <c r="D28" s="194">
        <f>'Прил.5 Расчет СМР и ОБ'!$D69</f>
        <v/>
      </c>
      <c r="E28" s="192">
        <f>'Прил.5 Расчет СМР и ОБ'!$E69</f>
        <v/>
      </c>
      <c r="F28" s="66">
        <f>'Прил.5 Расчет СМР и ОБ'!$F69</f>
        <v/>
      </c>
      <c r="G28" s="66">
        <f>E28*F28</f>
        <v/>
      </c>
    </row>
    <row r="29" ht="110.25" customFormat="1" customHeight="1" s="152">
      <c r="A29" s="194" t="n">
        <v>18</v>
      </c>
      <c r="B29" s="181">
        <f>'Прил.5 Расчет СМР и ОБ'!$B70</f>
        <v/>
      </c>
      <c r="C29" s="191">
        <f>'Прил.5 Расчет СМР и ОБ'!$C70</f>
        <v/>
      </c>
      <c r="D29" s="194">
        <f>'Прил.5 Расчет СМР и ОБ'!$D70</f>
        <v/>
      </c>
      <c r="E29" s="192">
        <f>'Прил.5 Расчет СМР и ОБ'!$E70</f>
        <v/>
      </c>
      <c r="F29" s="66">
        <f>'Прил.5 Расчет СМР и ОБ'!$F70</f>
        <v/>
      </c>
      <c r="G29" s="66">
        <f>E29*F29</f>
        <v/>
      </c>
    </row>
    <row r="30" ht="31.5" customFormat="1" customHeight="1" s="152">
      <c r="A30" s="194" t="n">
        <v>19</v>
      </c>
      <c r="B30" s="181">
        <f>'Прил.5 Расчет СМР и ОБ'!$B71</f>
        <v/>
      </c>
      <c r="C30" s="191">
        <f>'Прил.5 Расчет СМР и ОБ'!$C71</f>
        <v/>
      </c>
      <c r="D30" s="194">
        <f>'Прил.5 Расчет СМР и ОБ'!$D71</f>
        <v/>
      </c>
      <c r="E30" s="192">
        <f>'Прил.5 Расчет СМР и ОБ'!$E71</f>
        <v/>
      </c>
      <c r="F30" s="66">
        <f>'Прил.5 Расчет СМР и ОБ'!$F71</f>
        <v/>
      </c>
      <c r="G30" s="66">
        <f>E30*F30</f>
        <v/>
      </c>
    </row>
    <row r="31" ht="31.5" customFormat="1" customHeight="1" s="152">
      <c r="A31" s="194" t="n">
        <v>20</v>
      </c>
      <c r="B31" s="181">
        <f>'Прил.5 Расчет СМР и ОБ'!$B72</f>
        <v/>
      </c>
      <c r="C31" s="191">
        <f>'Прил.5 Расчет СМР и ОБ'!$C72</f>
        <v/>
      </c>
      <c r="D31" s="194">
        <f>'Прил.5 Расчет СМР и ОБ'!$D72</f>
        <v/>
      </c>
      <c r="E31" s="192">
        <f>'Прил.5 Расчет СМР и ОБ'!$E72</f>
        <v/>
      </c>
      <c r="F31" s="66">
        <f>'Прил.5 Расчет СМР и ОБ'!$F72</f>
        <v/>
      </c>
      <c r="G31" s="66">
        <f>E31*F31</f>
        <v/>
      </c>
    </row>
    <row r="32" ht="31.5" customFormat="1" customHeight="1" s="152">
      <c r="A32" s="194" t="n">
        <v>21</v>
      </c>
      <c r="B32" s="181">
        <f>'Прил.5 Расчет СМР и ОБ'!$B73</f>
        <v/>
      </c>
      <c r="C32" s="191">
        <f>'Прил.5 Расчет СМР и ОБ'!$C73</f>
        <v/>
      </c>
      <c r="D32" s="194">
        <f>'Прил.5 Расчет СМР и ОБ'!$D73</f>
        <v/>
      </c>
      <c r="E32" s="192">
        <f>'Прил.5 Расчет СМР и ОБ'!$E73</f>
        <v/>
      </c>
      <c r="F32" s="66">
        <f>'Прил.5 Расчет СМР и ОБ'!$F73</f>
        <v/>
      </c>
      <c r="G32" s="66">
        <f>E32*F32</f>
        <v/>
      </c>
    </row>
    <row r="33" ht="31.5" customFormat="1" customHeight="1" s="152">
      <c r="A33" s="194" t="n">
        <v>22</v>
      </c>
      <c r="B33" s="181">
        <f>'Прил.5 Расчет СМР и ОБ'!$B74</f>
        <v/>
      </c>
      <c r="C33" s="191">
        <f>'Прил.5 Расчет СМР и ОБ'!$C74</f>
        <v/>
      </c>
      <c r="D33" s="194">
        <f>'Прил.5 Расчет СМР и ОБ'!$D74</f>
        <v/>
      </c>
      <c r="E33" s="192">
        <f>'Прил.5 Расчет СМР и ОБ'!$E74</f>
        <v/>
      </c>
      <c r="F33" s="66">
        <f>'Прил.5 Расчет СМР и ОБ'!$F74</f>
        <v/>
      </c>
      <c r="G33" s="66">
        <f>E33*F33</f>
        <v/>
      </c>
    </row>
    <row r="34" ht="47.25" customFormat="1" customHeight="1" s="152">
      <c r="A34" s="194" t="n">
        <v>23</v>
      </c>
      <c r="B34" s="181">
        <f>'Прил.5 Расчет СМР и ОБ'!$B75</f>
        <v/>
      </c>
      <c r="C34" s="191">
        <f>'Прил.5 Расчет СМР и ОБ'!$C75</f>
        <v/>
      </c>
      <c r="D34" s="194">
        <f>'Прил.5 Расчет СМР и ОБ'!$D75</f>
        <v/>
      </c>
      <c r="E34" s="192">
        <f>'Прил.5 Расчет СМР и ОБ'!$E75</f>
        <v/>
      </c>
      <c r="F34" s="66">
        <f>'Прил.5 Расчет СМР и ОБ'!$F75</f>
        <v/>
      </c>
      <c r="G34" s="66">
        <f>E34*F34</f>
        <v/>
      </c>
    </row>
    <row r="35" ht="31.5" customFormat="1" customHeight="1" s="152">
      <c r="A35" s="194" t="n">
        <v>24</v>
      </c>
      <c r="B35" s="181">
        <f>'Прил.5 Расчет СМР и ОБ'!$B76</f>
        <v/>
      </c>
      <c r="C35" s="191">
        <f>'Прил.5 Расчет СМР и ОБ'!$C76</f>
        <v/>
      </c>
      <c r="D35" s="194">
        <f>'Прил.5 Расчет СМР и ОБ'!$D76</f>
        <v/>
      </c>
      <c r="E35" s="192">
        <f>'Прил.5 Расчет СМР и ОБ'!$E76</f>
        <v/>
      </c>
      <c r="F35" s="66">
        <f>'Прил.5 Расчет СМР и ОБ'!$F76</f>
        <v/>
      </c>
      <c r="G35" s="66">
        <f>E35*F35</f>
        <v/>
      </c>
    </row>
    <row r="36" ht="63" customFormat="1" customHeight="1" s="152">
      <c r="A36" s="194" t="n">
        <v>25</v>
      </c>
      <c r="B36" s="181">
        <f>'Прил.5 Расчет СМР и ОБ'!$B77</f>
        <v/>
      </c>
      <c r="C36" s="191">
        <f>'Прил.5 Расчет СМР и ОБ'!$C77</f>
        <v/>
      </c>
      <c r="D36" s="194">
        <f>'Прил.5 Расчет СМР и ОБ'!$D77</f>
        <v/>
      </c>
      <c r="E36" s="192">
        <f>'Прил.5 Расчет СМР и ОБ'!$E77</f>
        <v/>
      </c>
      <c r="F36" s="66">
        <f>'Прил.5 Расчет СМР и ОБ'!$F77</f>
        <v/>
      </c>
      <c r="G36" s="66">
        <f>E36*F36</f>
        <v/>
      </c>
    </row>
    <row r="37" ht="63" customFormat="1" customHeight="1" s="152">
      <c r="A37" s="194" t="n">
        <v>26</v>
      </c>
      <c r="B37" s="181">
        <f>'Прил.5 Расчет СМР и ОБ'!$B78</f>
        <v/>
      </c>
      <c r="C37" s="191">
        <f>'Прил.5 Расчет СМР и ОБ'!$C78</f>
        <v/>
      </c>
      <c r="D37" s="194">
        <f>'Прил.5 Расчет СМР и ОБ'!$D78</f>
        <v/>
      </c>
      <c r="E37" s="192">
        <f>'Прил.5 Расчет СМР и ОБ'!$E78</f>
        <v/>
      </c>
      <c r="F37" s="66">
        <f>'Прил.5 Расчет СМР и ОБ'!$F78</f>
        <v/>
      </c>
      <c r="G37" s="66">
        <f>E37*F37</f>
        <v/>
      </c>
    </row>
    <row r="38" ht="31.5" customFormat="1" customHeight="1" s="152">
      <c r="A38" s="194" t="n">
        <v>27</v>
      </c>
      <c r="B38" s="181">
        <f>'Прил.5 Расчет СМР и ОБ'!$B79</f>
        <v/>
      </c>
      <c r="C38" s="191">
        <f>'Прил.5 Расчет СМР и ОБ'!$C79</f>
        <v/>
      </c>
      <c r="D38" s="194">
        <f>'Прил.5 Расчет СМР и ОБ'!$D79</f>
        <v/>
      </c>
      <c r="E38" s="192">
        <f>'Прил.5 Расчет СМР и ОБ'!$E79</f>
        <v/>
      </c>
      <c r="F38" s="66">
        <f>'Прил.5 Расчет СМР и ОБ'!$F79</f>
        <v/>
      </c>
      <c r="G38" s="66">
        <f>E38*F38</f>
        <v/>
      </c>
    </row>
    <row r="39" ht="94.5" customFormat="1" customHeight="1" s="152">
      <c r="A39" s="194" t="n">
        <v>28</v>
      </c>
      <c r="B39" s="181">
        <f>'Прил.5 Расчет СМР и ОБ'!$B80</f>
        <v/>
      </c>
      <c r="C39" s="191">
        <f>'Прил.5 Расчет СМР и ОБ'!$C80</f>
        <v/>
      </c>
      <c r="D39" s="194">
        <f>'Прил.5 Расчет СМР и ОБ'!$D80</f>
        <v/>
      </c>
      <c r="E39" s="192">
        <f>'Прил.5 Расчет СМР и ОБ'!$E80</f>
        <v/>
      </c>
      <c r="F39" s="66">
        <f>'Прил.5 Расчет СМР и ОБ'!$F80</f>
        <v/>
      </c>
      <c r="G39" s="66">
        <f>E39*F39</f>
        <v/>
      </c>
    </row>
    <row r="40" ht="47.25" customFormat="1" customHeight="1" s="152">
      <c r="A40" s="194" t="n">
        <v>29</v>
      </c>
      <c r="B40" s="181">
        <f>'Прил.5 Расчет СМР и ОБ'!$B81</f>
        <v/>
      </c>
      <c r="C40" s="191">
        <f>'Прил.5 Расчет СМР и ОБ'!$C81</f>
        <v/>
      </c>
      <c r="D40" s="194">
        <f>'Прил.5 Расчет СМР и ОБ'!$D81</f>
        <v/>
      </c>
      <c r="E40" s="192">
        <f>'Прил.5 Расчет СМР и ОБ'!$E81</f>
        <v/>
      </c>
      <c r="F40" s="66">
        <f>'Прил.5 Расчет СМР и ОБ'!$F81</f>
        <v/>
      </c>
      <c r="G40" s="66">
        <f>E40*F40</f>
        <v/>
      </c>
    </row>
    <row r="41" ht="31.5" customFormat="1" customHeight="1" s="152">
      <c r="A41" s="194" t="n">
        <v>30</v>
      </c>
      <c r="B41" s="181">
        <f>'Прил.5 Расчет СМР и ОБ'!$B83</f>
        <v/>
      </c>
      <c r="C41" s="191">
        <f>'Прил.5 Расчет СМР и ОБ'!$C83</f>
        <v/>
      </c>
      <c r="D41" s="194">
        <f>'Прил.5 Расчет СМР и ОБ'!$D83</f>
        <v/>
      </c>
      <c r="E41" s="192">
        <f>'Прил.5 Расчет СМР и ОБ'!$E83</f>
        <v/>
      </c>
      <c r="F41" s="66">
        <f>'Прил.5 Расчет СМР и ОБ'!$F83</f>
        <v/>
      </c>
      <c r="G41" s="66">
        <f>E41*F41</f>
        <v/>
      </c>
    </row>
    <row r="42" ht="31.5" customFormat="1" customHeight="1" s="152">
      <c r="A42" s="194" t="n">
        <v>31</v>
      </c>
      <c r="B42" s="181">
        <f>'Прил.5 Расчет СМР и ОБ'!$B84</f>
        <v/>
      </c>
      <c r="C42" s="191">
        <f>'Прил.5 Расчет СМР и ОБ'!$C84</f>
        <v/>
      </c>
      <c r="D42" s="194">
        <f>'Прил.5 Расчет СМР и ОБ'!$D84</f>
        <v/>
      </c>
      <c r="E42" s="192">
        <f>'Прил.5 Расчет СМР и ОБ'!$E84</f>
        <v/>
      </c>
      <c r="F42" s="66">
        <f>'Прил.5 Расчет СМР и ОБ'!$F84</f>
        <v/>
      </c>
      <c r="G42" s="66">
        <f>E42*F42</f>
        <v/>
      </c>
    </row>
    <row r="43" ht="78.75" customFormat="1" customHeight="1" s="152">
      <c r="A43" s="194" t="n">
        <v>32</v>
      </c>
      <c r="B43" s="181">
        <f>'Прил.5 Расчет СМР и ОБ'!$B85</f>
        <v/>
      </c>
      <c r="C43" s="191">
        <f>'Прил.5 Расчет СМР и ОБ'!$C85</f>
        <v/>
      </c>
      <c r="D43" s="194">
        <f>'Прил.5 Расчет СМР и ОБ'!$D85</f>
        <v/>
      </c>
      <c r="E43" s="192">
        <f>'Прил.5 Расчет СМР и ОБ'!$E85</f>
        <v/>
      </c>
      <c r="F43" s="66">
        <f>'Прил.5 Расчет СМР и ОБ'!$F85</f>
        <v/>
      </c>
      <c r="G43" s="66">
        <f>E43*F43</f>
        <v/>
      </c>
    </row>
    <row r="44" ht="31.5" customFormat="1" customHeight="1" s="152">
      <c r="A44" s="194" t="n">
        <v>33</v>
      </c>
      <c r="B44" s="181">
        <f>'Прил.5 Расчет СМР и ОБ'!$B86</f>
        <v/>
      </c>
      <c r="C44" s="191">
        <f>'Прил.5 Расчет СМР и ОБ'!$C86</f>
        <v/>
      </c>
      <c r="D44" s="194">
        <f>'Прил.5 Расчет СМР и ОБ'!$D86</f>
        <v/>
      </c>
      <c r="E44" s="192">
        <f>'Прил.5 Расчет СМР и ОБ'!$E86</f>
        <v/>
      </c>
      <c r="F44" s="66">
        <f>'Прил.5 Расчет СМР и ОБ'!$F86</f>
        <v/>
      </c>
      <c r="G44" s="66">
        <f>E44*F44</f>
        <v/>
      </c>
    </row>
    <row r="45" ht="31.5" customFormat="1" customHeight="1" s="152">
      <c r="A45" s="194" t="n">
        <v>34</v>
      </c>
      <c r="B45" s="181">
        <f>'Прил.5 Расчет СМР и ОБ'!$B87</f>
        <v/>
      </c>
      <c r="C45" s="191">
        <f>'Прил.5 Расчет СМР и ОБ'!$C87</f>
        <v/>
      </c>
      <c r="D45" s="194">
        <f>'Прил.5 Расчет СМР и ОБ'!$D87</f>
        <v/>
      </c>
      <c r="E45" s="192">
        <f>'Прил.5 Расчет СМР и ОБ'!$E87</f>
        <v/>
      </c>
      <c r="F45" s="66">
        <f>'Прил.5 Расчет СМР и ОБ'!$F87</f>
        <v/>
      </c>
      <c r="G45" s="66">
        <f>E45*F45</f>
        <v/>
      </c>
    </row>
    <row r="46" ht="31.5" customFormat="1" customHeight="1" s="152">
      <c r="A46" s="194" t="n">
        <v>35</v>
      </c>
      <c r="B46" s="181">
        <f>'Прил.5 Расчет СМР и ОБ'!$B88</f>
        <v/>
      </c>
      <c r="C46" s="191">
        <f>'Прил.5 Расчет СМР и ОБ'!$C88</f>
        <v/>
      </c>
      <c r="D46" s="194">
        <f>'Прил.5 Расчет СМР и ОБ'!$D88</f>
        <v/>
      </c>
      <c r="E46" s="192">
        <f>'Прил.5 Расчет СМР и ОБ'!$E88</f>
        <v/>
      </c>
      <c r="F46" s="66">
        <f>'Прил.5 Расчет СМР и ОБ'!$F88</f>
        <v/>
      </c>
      <c r="G46" s="66">
        <f>E46*F46</f>
        <v/>
      </c>
    </row>
    <row r="47" ht="31.5" customFormat="1" customHeight="1" s="152">
      <c r="A47" s="194" t="n">
        <v>36</v>
      </c>
      <c r="B47" s="181">
        <f>'Прил.5 Расчет СМР и ОБ'!$B89</f>
        <v/>
      </c>
      <c r="C47" s="191">
        <f>'Прил.5 Расчет СМР и ОБ'!$C89</f>
        <v/>
      </c>
      <c r="D47" s="194">
        <f>'Прил.5 Расчет СМР и ОБ'!$D89</f>
        <v/>
      </c>
      <c r="E47" s="192">
        <f>'Прил.5 Расчет СМР и ОБ'!$E89</f>
        <v/>
      </c>
      <c r="F47" s="66">
        <f>'Прил.5 Расчет СМР и ОБ'!$F89</f>
        <v/>
      </c>
      <c r="G47" s="66">
        <f>E47*F47</f>
        <v/>
      </c>
    </row>
    <row r="48" ht="63" customFormat="1" customHeight="1" s="152">
      <c r="A48" s="194" t="n">
        <v>37</v>
      </c>
      <c r="B48" s="181">
        <f>'Прил.5 Расчет СМР и ОБ'!$B90</f>
        <v/>
      </c>
      <c r="C48" s="191">
        <f>'Прил.5 Расчет СМР и ОБ'!$C90</f>
        <v/>
      </c>
      <c r="D48" s="194">
        <f>'Прил.5 Расчет СМР и ОБ'!$D90</f>
        <v/>
      </c>
      <c r="E48" s="192">
        <f>'Прил.5 Расчет СМР и ОБ'!$E90</f>
        <v/>
      </c>
      <c r="F48" s="66">
        <f>'Прил.5 Расчет СМР и ОБ'!$F90</f>
        <v/>
      </c>
      <c r="G48" s="66">
        <f>E48*F48</f>
        <v/>
      </c>
    </row>
    <row r="49" ht="63" customFormat="1" customHeight="1" s="152">
      <c r="A49" s="194" t="n">
        <v>38</v>
      </c>
      <c r="B49" s="181">
        <f>'Прил.5 Расчет СМР и ОБ'!$B91</f>
        <v/>
      </c>
      <c r="C49" s="191">
        <f>'Прил.5 Расчет СМР и ОБ'!$C91</f>
        <v/>
      </c>
      <c r="D49" s="194">
        <f>'Прил.5 Расчет СМР и ОБ'!$D91</f>
        <v/>
      </c>
      <c r="E49" s="192">
        <f>'Прил.5 Расчет СМР и ОБ'!$E91</f>
        <v/>
      </c>
      <c r="F49" s="66">
        <f>'Прил.5 Расчет СМР и ОБ'!$F91</f>
        <v/>
      </c>
      <c r="G49" s="66">
        <f>E49*F49</f>
        <v/>
      </c>
    </row>
    <row r="50" ht="31.5" customFormat="1" customHeight="1" s="152">
      <c r="A50" s="194" t="n">
        <v>39</v>
      </c>
      <c r="B50" s="181">
        <f>'Прил.5 Расчет СМР и ОБ'!$B92</f>
        <v/>
      </c>
      <c r="C50" s="191">
        <f>'Прил.5 Расчет СМР и ОБ'!$C92</f>
        <v/>
      </c>
      <c r="D50" s="194">
        <f>'Прил.5 Расчет СМР и ОБ'!$D92</f>
        <v/>
      </c>
      <c r="E50" s="192">
        <f>'Прил.5 Расчет СМР и ОБ'!$E92</f>
        <v/>
      </c>
      <c r="F50" s="66">
        <f>'Прил.5 Расчет СМР и ОБ'!$F92</f>
        <v/>
      </c>
      <c r="G50" s="66">
        <f>E50*F50</f>
        <v/>
      </c>
    </row>
    <row r="51" ht="31.5" customFormat="1" customHeight="1" s="152">
      <c r="A51" s="194" t="n">
        <v>40</v>
      </c>
      <c r="B51" s="181">
        <f>'Прил.5 Расчет СМР и ОБ'!$B93</f>
        <v/>
      </c>
      <c r="C51" s="191">
        <f>'Прил.5 Расчет СМР и ОБ'!$C93</f>
        <v/>
      </c>
      <c r="D51" s="194">
        <f>'Прил.5 Расчет СМР и ОБ'!$D93</f>
        <v/>
      </c>
      <c r="E51" s="192">
        <f>'Прил.5 Расчет СМР и ОБ'!$E93</f>
        <v/>
      </c>
      <c r="F51" s="66">
        <f>'Прил.5 Расчет СМР и ОБ'!$F93</f>
        <v/>
      </c>
      <c r="G51" s="66">
        <f>E51*F51</f>
        <v/>
      </c>
    </row>
    <row r="52" ht="31.5" customFormat="1" customHeight="1" s="152">
      <c r="A52" s="194" t="n">
        <v>41</v>
      </c>
      <c r="B52" s="181">
        <f>'Прил.5 Расчет СМР и ОБ'!$B94</f>
        <v/>
      </c>
      <c r="C52" s="191">
        <f>'Прил.5 Расчет СМР и ОБ'!$C94</f>
        <v/>
      </c>
      <c r="D52" s="194">
        <f>'Прил.5 Расчет СМР и ОБ'!$D94</f>
        <v/>
      </c>
      <c r="E52" s="192">
        <f>'Прил.5 Расчет СМР и ОБ'!$E94</f>
        <v/>
      </c>
      <c r="F52" s="66">
        <f>'Прил.5 Расчет СМР и ОБ'!$F94</f>
        <v/>
      </c>
      <c r="G52" s="66">
        <f>E52*F52</f>
        <v/>
      </c>
    </row>
    <row r="53" ht="47.25" customFormat="1" customHeight="1" s="152">
      <c r="A53" s="194" t="n">
        <v>42</v>
      </c>
      <c r="B53" s="181">
        <f>'Прил.5 Расчет СМР и ОБ'!$B95</f>
        <v/>
      </c>
      <c r="C53" s="191">
        <f>'Прил.5 Расчет СМР и ОБ'!$C95</f>
        <v/>
      </c>
      <c r="D53" s="194">
        <f>'Прил.5 Расчет СМР и ОБ'!$D95</f>
        <v/>
      </c>
      <c r="E53" s="192">
        <f>'Прил.5 Расчет СМР и ОБ'!$E95</f>
        <v/>
      </c>
      <c r="F53" s="66">
        <f>'Прил.5 Расчет СМР и ОБ'!$F95</f>
        <v/>
      </c>
      <c r="G53" s="66">
        <f>E53*F53</f>
        <v/>
      </c>
    </row>
    <row r="54" ht="31.5" customFormat="1" customHeight="1" s="152">
      <c r="A54" s="194" t="n">
        <v>43</v>
      </c>
      <c r="B54" s="181">
        <f>'Прил.5 Расчет СМР и ОБ'!$B96</f>
        <v/>
      </c>
      <c r="C54" s="191">
        <f>'Прил.5 Расчет СМР и ОБ'!$C96</f>
        <v/>
      </c>
      <c r="D54" s="194">
        <f>'Прил.5 Расчет СМР и ОБ'!$D96</f>
        <v/>
      </c>
      <c r="E54" s="192">
        <f>'Прил.5 Расчет СМР и ОБ'!$E96</f>
        <v/>
      </c>
      <c r="F54" s="66">
        <f>'Прил.5 Расчет СМР и ОБ'!$F96</f>
        <v/>
      </c>
      <c r="G54" s="66">
        <f>E54*F54</f>
        <v/>
      </c>
    </row>
    <row r="55" ht="47.25" customFormat="1" customHeight="1" s="152">
      <c r="A55" s="194" t="n">
        <v>44</v>
      </c>
      <c r="B55" s="181">
        <f>'Прил.5 Расчет СМР и ОБ'!$B97</f>
        <v/>
      </c>
      <c r="C55" s="191">
        <f>'Прил.5 Расчет СМР и ОБ'!$C97</f>
        <v/>
      </c>
      <c r="D55" s="194">
        <f>'Прил.5 Расчет СМР и ОБ'!$D97</f>
        <v/>
      </c>
      <c r="E55" s="192">
        <f>'Прил.5 Расчет СМР и ОБ'!$E97</f>
        <v/>
      </c>
      <c r="F55" s="66">
        <f>'Прил.5 Расчет СМР и ОБ'!$F97</f>
        <v/>
      </c>
      <c r="G55" s="66">
        <f>E55*F55</f>
        <v/>
      </c>
    </row>
    <row r="56" ht="78.75" customFormat="1" customHeight="1" s="152">
      <c r="A56" s="194" t="n">
        <v>45</v>
      </c>
      <c r="B56" s="181">
        <f>'Прил.5 Расчет СМР и ОБ'!$B98</f>
        <v/>
      </c>
      <c r="C56" s="191">
        <f>'Прил.5 Расчет СМР и ОБ'!$C98</f>
        <v/>
      </c>
      <c r="D56" s="194">
        <f>'Прил.5 Расчет СМР и ОБ'!$D98</f>
        <v/>
      </c>
      <c r="E56" s="192">
        <f>'Прил.5 Расчет СМР и ОБ'!$E98</f>
        <v/>
      </c>
      <c r="F56" s="66">
        <f>'Прил.5 Расчет СМР и ОБ'!$F98</f>
        <v/>
      </c>
      <c r="G56" s="66">
        <f>E56*F56</f>
        <v/>
      </c>
    </row>
    <row r="57" ht="31.5" customFormat="1" customHeight="1" s="152">
      <c r="A57" s="194" t="n">
        <v>46</v>
      </c>
      <c r="B57" s="181">
        <f>'Прил.5 Расчет СМР и ОБ'!$B99</f>
        <v/>
      </c>
      <c r="C57" s="191">
        <f>'Прил.5 Расчет СМР и ОБ'!$C99</f>
        <v/>
      </c>
      <c r="D57" s="194">
        <f>'Прил.5 Расчет СМР и ОБ'!$D99</f>
        <v/>
      </c>
      <c r="E57" s="192">
        <f>'Прил.5 Расчет СМР и ОБ'!$E99</f>
        <v/>
      </c>
      <c r="F57" s="66">
        <f>'Прил.5 Расчет СМР и ОБ'!$F99</f>
        <v/>
      </c>
      <c r="G57" s="66">
        <f>E57*F57</f>
        <v/>
      </c>
    </row>
    <row r="58" ht="31.5" customFormat="1" customHeight="1" s="152">
      <c r="A58" s="194" t="n">
        <v>47</v>
      </c>
      <c r="B58" s="181">
        <f>'Прил.5 Расчет СМР и ОБ'!$B100</f>
        <v/>
      </c>
      <c r="C58" s="191">
        <f>'Прил.5 Расчет СМР и ОБ'!$C100</f>
        <v/>
      </c>
      <c r="D58" s="194">
        <f>'Прил.5 Расчет СМР и ОБ'!$D100</f>
        <v/>
      </c>
      <c r="E58" s="192">
        <f>'Прил.5 Расчет СМР и ОБ'!$E100</f>
        <v/>
      </c>
      <c r="F58" s="66">
        <f>'Прил.5 Расчет СМР и ОБ'!$F100</f>
        <v/>
      </c>
      <c r="G58" s="66">
        <f>E58*F58</f>
        <v/>
      </c>
    </row>
    <row r="59" ht="31.5" customFormat="1" customHeight="1" s="152">
      <c r="A59" s="194" t="n">
        <v>48</v>
      </c>
      <c r="B59" s="181">
        <f>'Прил.5 Расчет СМР и ОБ'!$B101</f>
        <v/>
      </c>
      <c r="C59" s="191">
        <f>'Прил.5 Расчет СМР и ОБ'!$C101</f>
        <v/>
      </c>
      <c r="D59" s="194">
        <f>'Прил.5 Расчет СМР и ОБ'!$D101</f>
        <v/>
      </c>
      <c r="E59" s="192">
        <f>'Прил.5 Расчет СМР и ОБ'!$E101</f>
        <v/>
      </c>
      <c r="F59" s="66">
        <f>'Прил.5 Расчет СМР и ОБ'!$F101</f>
        <v/>
      </c>
      <c r="G59" s="66">
        <f>E59*F59</f>
        <v/>
      </c>
    </row>
    <row r="60" ht="47.25" customFormat="1" customHeight="1" s="152">
      <c r="A60" s="194" t="n">
        <v>49</v>
      </c>
      <c r="B60" s="181">
        <f>'Прил.5 Расчет СМР и ОБ'!$B102</f>
        <v/>
      </c>
      <c r="C60" s="191">
        <f>'Прил.5 Расчет СМР и ОБ'!$C102</f>
        <v/>
      </c>
      <c r="D60" s="194">
        <f>'Прил.5 Расчет СМР и ОБ'!$D102</f>
        <v/>
      </c>
      <c r="E60" s="192">
        <f>'Прил.5 Расчет СМР и ОБ'!$E102</f>
        <v/>
      </c>
      <c r="F60" s="66">
        <f>'Прил.5 Расчет СМР и ОБ'!$F102</f>
        <v/>
      </c>
      <c r="G60" s="66">
        <f>E60*F60</f>
        <v/>
      </c>
    </row>
    <row r="61" ht="31.5" customFormat="1" customHeight="1" s="152">
      <c r="A61" s="194" t="n">
        <v>50</v>
      </c>
      <c r="B61" s="181">
        <f>'Прил.5 Расчет СМР и ОБ'!$B103</f>
        <v/>
      </c>
      <c r="C61" s="191">
        <f>'Прил.5 Расчет СМР и ОБ'!$C103</f>
        <v/>
      </c>
      <c r="D61" s="194">
        <f>'Прил.5 Расчет СМР и ОБ'!$D103</f>
        <v/>
      </c>
      <c r="E61" s="192">
        <f>'Прил.5 Расчет СМР и ОБ'!$E103</f>
        <v/>
      </c>
      <c r="F61" s="66">
        <f>'Прил.5 Расчет СМР и ОБ'!$F103</f>
        <v/>
      </c>
      <c r="G61" s="66">
        <f>E61*F61</f>
        <v/>
      </c>
    </row>
    <row r="62" ht="94.5" customFormat="1" customHeight="1" s="152">
      <c r="A62" s="194" t="n">
        <v>51</v>
      </c>
      <c r="B62" s="181">
        <f>'Прил.5 Расчет СМР и ОБ'!$B104</f>
        <v/>
      </c>
      <c r="C62" s="191">
        <f>'Прил.5 Расчет СМР и ОБ'!$C104</f>
        <v/>
      </c>
      <c r="D62" s="194">
        <f>'Прил.5 Расчет СМР и ОБ'!$D104</f>
        <v/>
      </c>
      <c r="E62" s="192">
        <f>'Прил.5 Расчет СМР и ОБ'!$E104</f>
        <v/>
      </c>
      <c r="F62" s="66">
        <f>'Прил.5 Расчет СМР и ОБ'!$F104</f>
        <v/>
      </c>
      <c r="G62" s="66">
        <f>E62*F62</f>
        <v/>
      </c>
    </row>
    <row r="63" ht="63" customFormat="1" customHeight="1" s="152">
      <c r="A63" s="194" t="n">
        <v>52</v>
      </c>
      <c r="B63" s="181">
        <f>'Прил.5 Расчет СМР и ОБ'!$B105</f>
        <v/>
      </c>
      <c r="C63" s="191">
        <f>'Прил.5 Расчет СМР и ОБ'!$C105</f>
        <v/>
      </c>
      <c r="D63" s="194">
        <f>'Прил.5 Расчет СМР и ОБ'!$D105</f>
        <v/>
      </c>
      <c r="E63" s="192">
        <f>'Прил.5 Расчет СМР и ОБ'!$E105</f>
        <v/>
      </c>
      <c r="F63" s="66">
        <f>'Прил.5 Расчет СМР и ОБ'!$F105</f>
        <v/>
      </c>
      <c r="G63" s="66">
        <f>E63*F63</f>
        <v/>
      </c>
    </row>
    <row r="64" ht="31.5" customFormat="1" customHeight="1" s="152">
      <c r="A64" s="194" t="n">
        <v>53</v>
      </c>
      <c r="B64" s="181">
        <f>'Прил.5 Расчет СМР и ОБ'!$B106</f>
        <v/>
      </c>
      <c r="C64" s="191">
        <f>'Прил.5 Расчет СМР и ОБ'!$C106</f>
        <v/>
      </c>
      <c r="D64" s="194">
        <f>'Прил.5 Расчет СМР и ОБ'!$D106</f>
        <v/>
      </c>
      <c r="E64" s="192">
        <f>'Прил.5 Расчет СМР и ОБ'!$E106</f>
        <v/>
      </c>
      <c r="F64" s="66">
        <f>'Прил.5 Расчет СМР и ОБ'!$F106</f>
        <v/>
      </c>
      <c r="G64" s="66">
        <f>E64*F64</f>
        <v/>
      </c>
    </row>
    <row r="65" ht="31.5" customFormat="1" customHeight="1" s="152">
      <c r="A65" s="194" t="n">
        <v>54</v>
      </c>
      <c r="B65" s="181">
        <f>'Прил.5 Расчет СМР и ОБ'!$B107</f>
        <v/>
      </c>
      <c r="C65" s="191">
        <f>'Прил.5 Расчет СМР и ОБ'!$C107</f>
        <v/>
      </c>
      <c r="D65" s="194">
        <f>'Прил.5 Расчет СМР и ОБ'!$D107</f>
        <v/>
      </c>
      <c r="E65" s="192">
        <f>'Прил.5 Расчет СМР и ОБ'!$E107</f>
        <v/>
      </c>
      <c r="F65" s="66">
        <f>'Прил.5 Расчет СМР и ОБ'!$F107</f>
        <v/>
      </c>
      <c r="G65" s="66">
        <f>E65*F65</f>
        <v/>
      </c>
    </row>
    <row r="66" ht="47.25" customFormat="1" customHeight="1" s="152">
      <c r="A66" s="194" t="n">
        <v>55</v>
      </c>
      <c r="B66" s="181">
        <f>'Прил.5 Расчет СМР и ОБ'!$B108</f>
        <v/>
      </c>
      <c r="C66" s="191">
        <f>'Прил.5 Расчет СМР и ОБ'!$C108</f>
        <v/>
      </c>
      <c r="D66" s="194">
        <f>'Прил.5 Расчет СМР и ОБ'!$D108</f>
        <v/>
      </c>
      <c r="E66" s="192">
        <f>'Прил.5 Расчет СМР и ОБ'!$E108</f>
        <v/>
      </c>
      <c r="F66" s="66">
        <f>'Прил.5 Расчет СМР и ОБ'!$F108</f>
        <v/>
      </c>
      <c r="G66" s="66">
        <f>E66*F66</f>
        <v/>
      </c>
    </row>
    <row r="67" ht="31.5" customFormat="1" customHeight="1" s="152">
      <c r="A67" s="194" t="n">
        <v>56</v>
      </c>
      <c r="B67" s="181">
        <f>'Прил.5 Расчет СМР и ОБ'!$B109</f>
        <v/>
      </c>
      <c r="C67" s="191">
        <f>'Прил.5 Расчет СМР и ОБ'!$C109</f>
        <v/>
      </c>
      <c r="D67" s="194">
        <f>'Прил.5 Расчет СМР и ОБ'!$D109</f>
        <v/>
      </c>
      <c r="E67" s="192">
        <f>'Прил.5 Расчет СМР и ОБ'!$E109</f>
        <v/>
      </c>
      <c r="F67" s="66">
        <f>'Прил.5 Расчет СМР и ОБ'!$F109</f>
        <v/>
      </c>
      <c r="G67" s="66">
        <f>E67*F67</f>
        <v/>
      </c>
    </row>
    <row r="68" ht="31.5" customFormat="1" customHeight="1" s="152">
      <c r="A68" s="194" t="n">
        <v>57</v>
      </c>
      <c r="B68" s="181">
        <f>'Прил.5 Расчет СМР и ОБ'!$B110</f>
        <v/>
      </c>
      <c r="C68" s="191">
        <f>'Прил.5 Расчет СМР и ОБ'!$C110</f>
        <v/>
      </c>
      <c r="D68" s="194">
        <f>'Прил.5 Расчет СМР и ОБ'!$D110</f>
        <v/>
      </c>
      <c r="E68" s="192">
        <f>'Прил.5 Расчет СМР и ОБ'!$E110</f>
        <v/>
      </c>
      <c r="F68" s="66">
        <f>'Прил.5 Расчет СМР и ОБ'!$F110</f>
        <v/>
      </c>
      <c r="G68" s="66">
        <f>E68*F68</f>
        <v/>
      </c>
    </row>
    <row r="69" ht="47.25" customFormat="1" customHeight="1" s="152">
      <c r="A69" s="194" t="n">
        <v>58</v>
      </c>
      <c r="B69" s="181">
        <f>'Прил.5 Расчет СМР и ОБ'!$B111</f>
        <v/>
      </c>
      <c r="C69" s="191">
        <f>'Прил.5 Расчет СМР и ОБ'!$C111</f>
        <v/>
      </c>
      <c r="D69" s="194">
        <f>'Прил.5 Расчет СМР и ОБ'!$D111</f>
        <v/>
      </c>
      <c r="E69" s="192">
        <f>'Прил.5 Расчет СМР и ОБ'!$E111</f>
        <v/>
      </c>
      <c r="F69" s="66">
        <f>'Прил.5 Расчет СМР и ОБ'!$F111</f>
        <v/>
      </c>
      <c r="G69" s="66">
        <f>E69*F69</f>
        <v/>
      </c>
    </row>
    <row r="70" ht="47.25" customFormat="1" customHeight="1" s="152">
      <c r="A70" s="194" t="n">
        <v>59</v>
      </c>
      <c r="B70" s="181">
        <f>'Прил.5 Расчет СМР и ОБ'!$B112</f>
        <v/>
      </c>
      <c r="C70" s="191">
        <f>'Прил.5 Расчет СМР и ОБ'!$C112</f>
        <v/>
      </c>
      <c r="D70" s="194">
        <f>'Прил.5 Расчет СМР и ОБ'!$D112</f>
        <v/>
      </c>
      <c r="E70" s="192">
        <f>'Прил.5 Расчет СМР и ОБ'!$E112</f>
        <v/>
      </c>
      <c r="F70" s="66">
        <f>'Прил.5 Расчет СМР и ОБ'!$F112</f>
        <v/>
      </c>
      <c r="G70" s="66">
        <f>E70*F70</f>
        <v/>
      </c>
    </row>
    <row r="71" ht="31.5" customFormat="1" customHeight="1" s="152">
      <c r="A71" s="194" t="n">
        <v>60</v>
      </c>
      <c r="B71" s="181">
        <f>'Прил.5 Расчет СМР и ОБ'!$B113</f>
        <v/>
      </c>
      <c r="C71" s="191">
        <f>'Прил.5 Расчет СМР и ОБ'!$C113</f>
        <v/>
      </c>
      <c r="D71" s="194">
        <f>'Прил.5 Расчет СМР и ОБ'!$D113</f>
        <v/>
      </c>
      <c r="E71" s="192">
        <f>'Прил.5 Расчет СМР и ОБ'!$E113</f>
        <v/>
      </c>
      <c r="F71" s="66">
        <f>'Прил.5 Расчет СМР и ОБ'!$F113</f>
        <v/>
      </c>
      <c r="G71" s="66">
        <f>E71*F71</f>
        <v/>
      </c>
    </row>
    <row r="72" ht="31.5" customFormat="1" customHeight="1" s="152">
      <c r="A72" s="194" t="n">
        <v>61</v>
      </c>
      <c r="B72" s="181">
        <f>'Прил.5 Расчет СМР и ОБ'!$B114</f>
        <v/>
      </c>
      <c r="C72" s="191">
        <f>'Прил.5 Расчет СМР и ОБ'!$C114</f>
        <v/>
      </c>
      <c r="D72" s="194">
        <f>'Прил.5 Расчет СМР и ОБ'!$D114</f>
        <v/>
      </c>
      <c r="E72" s="192">
        <f>'Прил.5 Расчет СМР и ОБ'!$E114</f>
        <v/>
      </c>
      <c r="F72" s="66">
        <f>'Прил.5 Расчет СМР и ОБ'!$F114</f>
        <v/>
      </c>
      <c r="G72" s="66">
        <f>E72*F72</f>
        <v/>
      </c>
    </row>
    <row r="73" ht="47.25" customFormat="1" customHeight="1" s="152">
      <c r="A73" s="194" t="n">
        <v>62</v>
      </c>
      <c r="B73" s="181">
        <f>'Прил.5 Расчет СМР и ОБ'!$B115</f>
        <v/>
      </c>
      <c r="C73" s="191">
        <f>'Прил.5 Расчет СМР и ОБ'!$C115</f>
        <v/>
      </c>
      <c r="D73" s="194">
        <f>'Прил.5 Расчет СМР и ОБ'!$D115</f>
        <v/>
      </c>
      <c r="E73" s="192">
        <f>'Прил.5 Расчет СМР и ОБ'!$E115</f>
        <v/>
      </c>
      <c r="F73" s="66">
        <f>'Прил.5 Расчет СМР и ОБ'!$F115</f>
        <v/>
      </c>
      <c r="G73" s="66">
        <f>E73*F73</f>
        <v/>
      </c>
    </row>
    <row r="74" ht="31.5" customFormat="1" customHeight="1" s="152">
      <c r="A74" s="194" t="n">
        <v>63</v>
      </c>
      <c r="B74" s="181">
        <f>'Прил.5 Расчет СМР и ОБ'!$B116</f>
        <v/>
      </c>
      <c r="C74" s="191">
        <f>'Прил.5 Расчет СМР и ОБ'!$C116</f>
        <v/>
      </c>
      <c r="D74" s="194">
        <f>'Прил.5 Расчет СМР и ОБ'!$D116</f>
        <v/>
      </c>
      <c r="E74" s="192">
        <f>'Прил.5 Расчет СМР и ОБ'!$E116</f>
        <v/>
      </c>
      <c r="F74" s="66">
        <f>'Прил.5 Расчет СМР и ОБ'!$F116</f>
        <v/>
      </c>
      <c r="G74" s="66">
        <f>E74*F74</f>
        <v/>
      </c>
    </row>
    <row r="75" ht="31.5" customFormat="1" customHeight="1" s="152">
      <c r="A75" s="194" t="n">
        <v>64</v>
      </c>
      <c r="B75" s="181">
        <f>'Прил.5 Расчет СМР и ОБ'!$B117</f>
        <v/>
      </c>
      <c r="C75" s="191">
        <f>'Прил.5 Расчет СМР и ОБ'!$C117</f>
        <v/>
      </c>
      <c r="D75" s="194">
        <f>'Прил.5 Расчет СМР и ОБ'!$D117</f>
        <v/>
      </c>
      <c r="E75" s="192">
        <f>'Прил.5 Расчет СМР и ОБ'!$E117</f>
        <v/>
      </c>
      <c r="F75" s="66">
        <f>'Прил.5 Расчет СМР и ОБ'!$F117</f>
        <v/>
      </c>
      <c r="G75" s="66">
        <f>E75*F75</f>
        <v/>
      </c>
    </row>
    <row r="76" ht="31.5" customFormat="1" customHeight="1" s="152">
      <c r="A76" s="194" t="n">
        <v>65</v>
      </c>
      <c r="B76" s="181">
        <f>'Прил.5 Расчет СМР и ОБ'!$B118</f>
        <v/>
      </c>
      <c r="C76" s="191">
        <f>'Прил.5 Расчет СМР и ОБ'!$C118</f>
        <v/>
      </c>
      <c r="D76" s="194">
        <f>'Прил.5 Расчет СМР и ОБ'!$D118</f>
        <v/>
      </c>
      <c r="E76" s="192">
        <f>'Прил.5 Расчет СМР и ОБ'!$E118</f>
        <v/>
      </c>
      <c r="F76" s="66">
        <f>'Прил.5 Расчет СМР и ОБ'!$F118</f>
        <v/>
      </c>
      <c r="G76" s="66">
        <f>E76*F76</f>
        <v/>
      </c>
    </row>
    <row r="77" ht="31.5" customFormat="1" customHeight="1" s="152">
      <c r="A77" s="194" t="n">
        <v>66</v>
      </c>
      <c r="B77" s="181">
        <f>'Прил.5 Расчет СМР и ОБ'!$B119</f>
        <v/>
      </c>
      <c r="C77" s="191">
        <f>'Прил.5 Расчет СМР и ОБ'!$C119</f>
        <v/>
      </c>
      <c r="D77" s="194">
        <f>'Прил.5 Расчет СМР и ОБ'!$D119</f>
        <v/>
      </c>
      <c r="E77" s="192">
        <f>'Прил.5 Расчет СМР и ОБ'!$E119</f>
        <v/>
      </c>
      <c r="F77" s="66">
        <f>'Прил.5 Расчет СМР и ОБ'!$F119</f>
        <v/>
      </c>
      <c r="G77" s="66">
        <f>E77*F77</f>
        <v/>
      </c>
    </row>
    <row r="78" ht="47.25" customFormat="1" customHeight="1" s="152">
      <c r="A78" s="194" t="n">
        <v>67</v>
      </c>
      <c r="B78" s="181">
        <f>'Прил.5 Расчет СМР и ОБ'!$B120</f>
        <v/>
      </c>
      <c r="C78" s="191">
        <f>'Прил.5 Расчет СМР и ОБ'!$C120</f>
        <v/>
      </c>
      <c r="D78" s="194">
        <f>'Прил.5 Расчет СМР и ОБ'!$D120</f>
        <v/>
      </c>
      <c r="E78" s="192">
        <f>'Прил.5 Расчет СМР и ОБ'!$E120</f>
        <v/>
      </c>
      <c r="F78" s="66">
        <f>'Прил.5 Расчет СМР и ОБ'!$F120</f>
        <v/>
      </c>
      <c r="G78" s="66">
        <f>E78*F78</f>
        <v/>
      </c>
    </row>
    <row r="79" ht="31.5" customFormat="1" customHeight="1" s="152">
      <c r="A79" s="194" t="n">
        <v>68</v>
      </c>
      <c r="B79" s="181">
        <f>'Прил.5 Расчет СМР и ОБ'!$B121</f>
        <v/>
      </c>
      <c r="C79" s="191">
        <f>'Прил.5 Расчет СМР и ОБ'!$C121</f>
        <v/>
      </c>
      <c r="D79" s="194">
        <f>'Прил.5 Расчет СМР и ОБ'!$D121</f>
        <v/>
      </c>
      <c r="E79" s="192">
        <f>'Прил.5 Расчет СМР и ОБ'!$E121</f>
        <v/>
      </c>
      <c r="F79" s="66">
        <f>'Прил.5 Расчет СМР и ОБ'!$F121</f>
        <v/>
      </c>
      <c r="G79" s="66">
        <f>E79*F79</f>
        <v/>
      </c>
    </row>
    <row r="80" ht="31.5" customFormat="1" customHeight="1" s="152">
      <c r="A80" s="194" t="n">
        <v>69</v>
      </c>
      <c r="B80" s="181">
        <f>'Прил.5 Расчет СМР и ОБ'!$B122</f>
        <v/>
      </c>
      <c r="C80" s="191">
        <f>'Прил.5 Расчет СМР и ОБ'!$C122</f>
        <v/>
      </c>
      <c r="D80" s="194">
        <f>'Прил.5 Расчет СМР и ОБ'!$D122</f>
        <v/>
      </c>
      <c r="E80" s="192">
        <f>'Прил.5 Расчет СМР и ОБ'!$E122</f>
        <v/>
      </c>
      <c r="F80" s="66">
        <f>'Прил.5 Расчет СМР и ОБ'!$F122</f>
        <v/>
      </c>
      <c r="G80" s="66">
        <f>E80*F80</f>
        <v/>
      </c>
    </row>
    <row r="81" ht="63" customFormat="1" customHeight="1" s="152">
      <c r="A81" s="194" t="n">
        <v>70</v>
      </c>
      <c r="B81" s="181">
        <f>'Прил.5 Расчет СМР и ОБ'!$B123</f>
        <v/>
      </c>
      <c r="C81" s="191">
        <f>'Прил.5 Расчет СМР и ОБ'!$C123</f>
        <v/>
      </c>
      <c r="D81" s="194">
        <f>'Прил.5 Расчет СМР и ОБ'!$D123</f>
        <v/>
      </c>
      <c r="E81" s="192">
        <f>'Прил.5 Расчет СМР и ОБ'!$E123</f>
        <v/>
      </c>
      <c r="F81" s="66">
        <f>'Прил.5 Расчет СМР и ОБ'!$F123</f>
        <v/>
      </c>
      <c r="G81" s="66">
        <f>E81*F81</f>
        <v/>
      </c>
    </row>
    <row r="82" ht="31.5" customFormat="1" customHeight="1" s="152">
      <c r="A82" s="194" t="n">
        <v>71</v>
      </c>
      <c r="B82" s="181">
        <f>'Прил.5 Расчет СМР и ОБ'!$B124</f>
        <v/>
      </c>
      <c r="C82" s="191">
        <f>'Прил.5 Расчет СМР и ОБ'!$C124</f>
        <v/>
      </c>
      <c r="D82" s="194">
        <f>'Прил.5 Расчет СМР и ОБ'!$D124</f>
        <v/>
      </c>
      <c r="E82" s="192">
        <f>'Прил.5 Расчет СМР и ОБ'!$E124</f>
        <v/>
      </c>
      <c r="F82" s="66">
        <f>'Прил.5 Расчет СМР и ОБ'!$F124</f>
        <v/>
      </c>
      <c r="G82" s="66">
        <f>E82*F82</f>
        <v/>
      </c>
    </row>
    <row r="83" ht="141.75" customFormat="1" customHeight="1" s="152">
      <c r="A83" s="194" t="n">
        <v>72</v>
      </c>
      <c r="B83" s="181">
        <f>'Прил.5 Расчет СМР и ОБ'!$B125</f>
        <v/>
      </c>
      <c r="C83" s="191">
        <f>'Прил.5 Расчет СМР и ОБ'!$C125</f>
        <v/>
      </c>
      <c r="D83" s="194">
        <f>'Прил.5 Расчет СМР и ОБ'!$D125</f>
        <v/>
      </c>
      <c r="E83" s="192">
        <f>'Прил.5 Расчет СМР и ОБ'!$E125</f>
        <v/>
      </c>
      <c r="F83" s="66">
        <f>'Прил.5 Расчет СМР и ОБ'!$F125</f>
        <v/>
      </c>
      <c r="G83" s="66">
        <f>E83*F83</f>
        <v/>
      </c>
    </row>
    <row r="84" ht="31.5" customFormat="1" customHeight="1" s="152">
      <c r="A84" s="194" t="n">
        <v>73</v>
      </c>
      <c r="B84" s="181">
        <f>'Прил.5 Расчет СМР и ОБ'!$B126</f>
        <v/>
      </c>
      <c r="C84" s="191">
        <f>'Прил.5 Расчет СМР и ОБ'!$C126</f>
        <v/>
      </c>
      <c r="D84" s="194">
        <f>'Прил.5 Расчет СМР и ОБ'!$D126</f>
        <v/>
      </c>
      <c r="E84" s="192">
        <f>'Прил.5 Расчет СМР и ОБ'!$E126</f>
        <v/>
      </c>
      <c r="F84" s="66">
        <f>'Прил.5 Расчет СМР и ОБ'!$F126</f>
        <v/>
      </c>
      <c r="G84" s="66">
        <f>E84*F84</f>
        <v/>
      </c>
    </row>
    <row r="85" ht="31.5" customFormat="1" customHeight="1" s="152">
      <c r="A85" s="194" t="n">
        <v>74</v>
      </c>
      <c r="B85" s="181">
        <f>'Прил.5 Расчет СМР и ОБ'!$B127</f>
        <v/>
      </c>
      <c r="C85" s="191">
        <f>'Прил.5 Расчет СМР и ОБ'!$C127</f>
        <v/>
      </c>
      <c r="D85" s="194">
        <f>'Прил.5 Расчет СМР и ОБ'!$D127</f>
        <v/>
      </c>
      <c r="E85" s="192">
        <f>'Прил.5 Расчет СМР и ОБ'!$E127</f>
        <v/>
      </c>
      <c r="F85" s="66">
        <f>'Прил.5 Расчет СМР и ОБ'!$F127</f>
        <v/>
      </c>
      <c r="G85" s="66">
        <f>E85*F85</f>
        <v/>
      </c>
    </row>
    <row r="86" ht="47.25" customFormat="1" customHeight="1" s="152">
      <c r="A86" s="194" t="n">
        <v>75</v>
      </c>
      <c r="B86" s="181">
        <f>'Прил.5 Расчет СМР и ОБ'!$B128</f>
        <v/>
      </c>
      <c r="C86" s="191">
        <f>'Прил.5 Расчет СМР и ОБ'!$C128</f>
        <v/>
      </c>
      <c r="D86" s="194">
        <f>'Прил.5 Расчет СМР и ОБ'!$D128</f>
        <v/>
      </c>
      <c r="E86" s="192">
        <f>'Прил.5 Расчет СМР и ОБ'!$E128</f>
        <v/>
      </c>
      <c r="F86" s="66">
        <f>'Прил.5 Расчет СМР и ОБ'!$F128</f>
        <v/>
      </c>
      <c r="G86" s="66">
        <f>E86*F86</f>
        <v/>
      </c>
    </row>
    <row r="87" ht="31.5" customFormat="1" customHeight="1" s="152">
      <c r="A87" s="194" t="n">
        <v>76</v>
      </c>
      <c r="B87" s="181">
        <f>'Прил.5 Расчет СМР и ОБ'!$B129</f>
        <v/>
      </c>
      <c r="C87" s="191">
        <f>'Прил.5 Расчет СМР и ОБ'!$C129</f>
        <v/>
      </c>
      <c r="D87" s="194">
        <f>'Прил.5 Расчет СМР и ОБ'!$D129</f>
        <v/>
      </c>
      <c r="E87" s="192">
        <f>'Прил.5 Расчет СМР и ОБ'!$E129</f>
        <v/>
      </c>
      <c r="F87" s="66">
        <f>'Прил.5 Расчет СМР и ОБ'!$F129</f>
        <v/>
      </c>
      <c r="G87" s="66">
        <f>E87*F87</f>
        <v/>
      </c>
    </row>
    <row r="88" ht="31.5" customFormat="1" customHeight="1" s="152">
      <c r="A88" s="194" t="n">
        <v>77</v>
      </c>
      <c r="B88" s="181">
        <f>'Прил.5 Расчет СМР и ОБ'!$B130</f>
        <v/>
      </c>
      <c r="C88" s="191">
        <f>'Прил.5 Расчет СМР и ОБ'!$C130</f>
        <v/>
      </c>
      <c r="D88" s="194">
        <f>'Прил.5 Расчет СМР и ОБ'!$D130</f>
        <v/>
      </c>
      <c r="E88" s="192">
        <f>'Прил.5 Расчет СМР и ОБ'!$E130</f>
        <v/>
      </c>
      <c r="F88" s="66">
        <f>'Прил.5 Расчет СМР и ОБ'!$F130</f>
        <v/>
      </c>
      <c r="G88" s="66">
        <f>E88*F88</f>
        <v/>
      </c>
    </row>
    <row r="89" ht="31.5" customFormat="1" customHeight="1" s="152">
      <c r="A89" s="194" t="n">
        <v>78</v>
      </c>
      <c r="B89" s="181">
        <f>'Прил.5 Расчет СМР и ОБ'!$B131</f>
        <v/>
      </c>
      <c r="C89" s="191">
        <f>'Прил.5 Расчет СМР и ОБ'!$C131</f>
        <v/>
      </c>
      <c r="D89" s="194">
        <f>'Прил.5 Расчет СМР и ОБ'!$D131</f>
        <v/>
      </c>
      <c r="E89" s="192">
        <f>'Прил.5 Расчет СМР и ОБ'!$E131</f>
        <v/>
      </c>
      <c r="F89" s="66">
        <f>'Прил.5 Расчет СМР и ОБ'!$F131</f>
        <v/>
      </c>
      <c r="G89" s="66">
        <f>E89*F89</f>
        <v/>
      </c>
    </row>
    <row r="90" ht="47.25" customFormat="1" customHeight="1" s="152">
      <c r="A90" s="194" t="n">
        <v>79</v>
      </c>
      <c r="B90" s="181">
        <f>'Прил.5 Расчет СМР и ОБ'!$B132</f>
        <v/>
      </c>
      <c r="C90" s="191">
        <f>'Прил.5 Расчет СМР и ОБ'!$C132</f>
        <v/>
      </c>
      <c r="D90" s="194">
        <f>'Прил.5 Расчет СМР и ОБ'!$D132</f>
        <v/>
      </c>
      <c r="E90" s="192">
        <f>'Прил.5 Расчет СМР и ОБ'!$E132</f>
        <v/>
      </c>
      <c r="F90" s="66">
        <f>'Прил.5 Расчет СМР и ОБ'!$F132</f>
        <v/>
      </c>
      <c r="G90" s="66">
        <f>E90*F90</f>
        <v/>
      </c>
    </row>
    <row r="91" ht="31.5" customFormat="1" customHeight="1" s="152">
      <c r="A91" s="194" t="n">
        <v>80</v>
      </c>
      <c r="B91" s="181">
        <f>'Прил.5 Расчет СМР и ОБ'!$B133</f>
        <v/>
      </c>
      <c r="C91" s="191">
        <f>'Прил.5 Расчет СМР и ОБ'!$C133</f>
        <v/>
      </c>
      <c r="D91" s="194">
        <f>'Прил.5 Расчет СМР и ОБ'!$D133</f>
        <v/>
      </c>
      <c r="E91" s="192">
        <f>'Прил.5 Расчет СМР и ОБ'!$E133</f>
        <v/>
      </c>
      <c r="F91" s="66">
        <f>'Прил.5 Расчет СМР и ОБ'!$F133</f>
        <v/>
      </c>
      <c r="G91" s="66">
        <f>E91*F91</f>
        <v/>
      </c>
    </row>
    <row r="92" ht="31.5" customFormat="1" customHeight="1" s="152">
      <c r="A92" s="194" t="n">
        <v>81</v>
      </c>
      <c r="B92" s="181">
        <f>'Прил.5 Расчет СМР и ОБ'!$B134</f>
        <v/>
      </c>
      <c r="C92" s="191">
        <f>'Прил.5 Расчет СМР и ОБ'!$C134</f>
        <v/>
      </c>
      <c r="D92" s="194">
        <f>'Прил.5 Расчет СМР и ОБ'!$D134</f>
        <v/>
      </c>
      <c r="E92" s="192">
        <f>'Прил.5 Расчет СМР и ОБ'!$E134</f>
        <v/>
      </c>
      <c r="F92" s="66">
        <f>'Прил.5 Расчет СМР и ОБ'!$F134</f>
        <v/>
      </c>
      <c r="G92" s="66">
        <f>E92*F92</f>
        <v/>
      </c>
    </row>
    <row r="93" ht="63" customFormat="1" customHeight="1" s="152">
      <c r="A93" s="194" t="n">
        <v>82</v>
      </c>
      <c r="B93" s="181">
        <f>'Прил.5 Расчет СМР и ОБ'!$B135</f>
        <v/>
      </c>
      <c r="C93" s="191">
        <f>'Прил.5 Расчет СМР и ОБ'!$C135</f>
        <v/>
      </c>
      <c r="D93" s="194">
        <f>'Прил.5 Расчет СМР и ОБ'!$D135</f>
        <v/>
      </c>
      <c r="E93" s="192">
        <f>'Прил.5 Расчет СМР и ОБ'!$E135</f>
        <v/>
      </c>
      <c r="F93" s="66">
        <f>'Прил.5 Расчет СМР и ОБ'!$F135</f>
        <v/>
      </c>
      <c r="G93" s="66">
        <f>E93*F93</f>
        <v/>
      </c>
    </row>
    <row r="94" ht="31.5" customFormat="1" customHeight="1" s="152">
      <c r="A94" s="194" t="n">
        <v>83</v>
      </c>
      <c r="B94" s="181">
        <f>'Прил.5 Расчет СМР и ОБ'!$B136</f>
        <v/>
      </c>
      <c r="C94" s="191">
        <f>'Прил.5 Расчет СМР и ОБ'!$C136</f>
        <v/>
      </c>
      <c r="D94" s="194">
        <f>'Прил.5 Расчет СМР и ОБ'!$D136</f>
        <v/>
      </c>
      <c r="E94" s="192">
        <f>'Прил.5 Расчет СМР и ОБ'!$E136</f>
        <v/>
      </c>
      <c r="F94" s="66">
        <f>'Прил.5 Расчет СМР и ОБ'!$F136</f>
        <v/>
      </c>
      <c r="G94" s="66">
        <f>E94*F94</f>
        <v/>
      </c>
    </row>
    <row r="95" ht="31.5" customFormat="1" customHeight="1" s="152">
      <c r="A95" s="194" t="n">
        <v>84</v>
      </c>
      <c r="B95" s="181">
        <f>'Прил.5 Расчет СМР и ОБ'!$B137</f>
        <v/>
      </c>
      <c r="C95" s="191">
        <f>'Прил.5 Расчет СМР и ОБ'!$C137</f>
        <v/>
      </c>
      <c r="D95" s="194">
        <f>'Прил.5 Расчет СМР и ОБ'!$D137</f>
        <v/>
      </c>
      <c r="E95" s="192">
        <f>'Прил.5 Расчет СМР и ОБ'!$E137</f>
        <v/>
      </c>
      <c r="F95" s="66">
        <f>'Прил.5 Расчет СМР и ОБ'!$F137</f>
        <v/>
      </c>
      <c r="G95" s="66">
        <f>E95*F95</f>
        <v/>
      </c>
    </row>
    <row r="96" ht="31.5" customFormat="1" customHeight="1" s="152">
      <c r="A96" s="194" t="n">
        <v>85</v>
      </c>
      <c r="B96" s="181">
        <f>'Прил.5 Расчет СМР и ОБ'!$B138</f>
        <v/>
      </c>
      <c r="C96" s="191">
        <f>'Прил.5 Расчет СМР и ОБ'!$C138</f>
        <v/>
      </c>
      <c r="D96" s="194">
        <f>'Прил.5 Расчет СМР и ОБ'!$D138</f>
        <v/>
      </c>
      <c r="E96" s="192">
        <f>'Прил.5 Расчет СМР и ОБ'!$E138</f>
        <v/>
      </c>
      <c r="F96" s="66">
        <f>'Прил.5 Расчет СМР и ОБ'!$F138</f>
        <v/>
      </c>
      <c r="G96" s="66">
        <f>E96*F96</f>
        <v/>
      </c>
    </row>
    <row r="97" ht="63" customFormat="1" customHeight="1" s="152">
      <c r="A97" s="194" t="n">
        <v>86</v>
      </c>
      <c r="B97" s="181">
        <f>'Прил.5 Расчет СМР и ОБ'!$B139</f>
        <v/>
      </c>
      <c r="C97" s="191">
        <f>'Прил.5 Расчет СМР и ОБ'!$C139</f>
        <v/>
      </c>
      <c r="D97" s="194">
        <f>'Прил.5 Расчет СМР и ОБ'!$D139</f>
        <v/>
      </c>
      <c r="E97" s="192">
        <f>'Прил.5 Расчет СМР и ОБ'!$E139</f>
        <v/>
      </c>
      <c r="F97" s="66">
        <f>'Прил.5 Расчет СМР и ОБ'!$F139</f>
        <v/>
      </c>
      <c r="G97" s="66">
        <f>E97*F97</f>
        <v/>
      </c>
    </row>
    <row r="98" ht="63" customFormat="1" customHeight="1" s="152">
      <c r="A98" s="194" t="n">
        <v>87</v>
      </c>
      <c r="B98" s="181">
        <f>'Прил.5 Расчет СМР и ОБ'!$B140</f>
        <v/>
      </c>
      <c r="C98" s="191">
        <f>'Прил.5 Расчет СМР и ОБ'!$C140</f>
        <v/>
      </c>
      <c r="D98" s="194">
        <f>'Прил.5 Расчет СМР и ОБ'!$D140</f>
        <v/>
      </c>
      <c r="E98" s="192">
        <f>'Прил.5 Расчет СМР и ОБ'!$E140</f>
        <v/>
      </c>
      <c r="F98" s="66">
        <f>'Прил.5 Расчет СМР и ОБ'!$F140</f>
        <v/>
      </c>
      <c r="G98" s="66">
        <f>E98*F98</f>
        <v/>
      </c>
    </row>
    <row r="99" ht="31.5" customFormat="1" customHeight="1" s="152">
      <c r="A99" s="194" t="n">
        <v>88</v>
      </c>
      <c r="B99" s="181">
        <f>'Прил.5 Расчет СМР и ОБ'!$B141</f>
        <v/>
      </c>
      <c r="C99" s="191">
        <f>'Прил.5 Расчет СМР и ОБ'!$C141</f>
        <v/>
      </c>
      <c r="D99" s="194">
        <f>'Прил.5 Расчет СМР и ОБ'!$D141</f>
        <v/>
      </c>
      <c r="E99" s="192">
        <f>'Прил.5 Расчет СМР и ОБ'!$E141</f>
        <v/>
      </c>
      <c r="F99" s="66">
        <f>'Прил.5 Расчет СМР и ОБ'!$F141</f>
        <v/>
      </c>
      <c r="G99" s="66">
        <f>E99*F99</f>
        <v/>
      </c>
    </row>
    <row r="100" ht="31.5" customFormat="1" customHeight="1" s="152">
      <c r="A100" s="194" t="n"/>
      <c r="B100" s="191" t="n"/>
      <c r="C100" s="191" t="inlineStr">
        <is>
          <t>ИТОГО ТЕХНОЛОГИЧЕСКОЕ ОБОРУДОВАНИЕ</t>
        </is>
      </c>
      <c r="D100" s="191" t="n"/>
      <c r="E100" s="192" t="n"/>
      <c r="F100" s="193" t="n"/>
      <c r="G100" s="193">
        <f>SUM(G12:G99)</f>
        <v/>
      </c>
    </row>
    <row r="101" ht="15.75" customFormat="1" customHeight="1" s="152">
      <c r="A101" s="194" t="n"/>
      <c r="B101" s="191" t="n"/>
      <c r="C101" s="191" t="inlineStr">
        <is>
          <t>Итого по разделу "Оборудование"</t>
        </is>
      </c>
      <c r="D101" s="191" t="n"/>
      <c r="E101" s="192" t="n"/>
      <c r="F101" s="193" t="n"/>
      <c r="G101" s="193">
        <f>G100</f>
        <v/>
      </c>
    </row>
    <row r="102" ht="15.75" customFormat="1" customHeight="1" s="152"/>
    <row r="103" ht="15.75" customFormat="1" customHeight="1" s="152">
      <c r="A103" s="152" t="inlineStr">
        <is>
          <t>Составил ______________________        М.С. Колотиевская</t>
        </is>
      </c>
      <c r="B103" s="152" t="n"/>
      <c r="C103" s="152" t="n"/>
    </row>
    <row r="104" ht="15.75" customFormat="1" customHeight="1" s="152">
      <c r="A104" s="159" t="inlineStr">
        <is>
          <t xml:space="preserve">                         (подпись, инициалы, фамилия)</t>
        </is>
      </c>
      <c r="B104" s="152" t="n"/>
      <c r="C104" s="152" t="n"/>
    </row>
    <row r="105" ht="15.75" customFormat="1" customHeight="1" s="152">
      <c r="A105" s="152" t="n"/>
      <c r="B105" s="152" t="n"/>
      <c r="C105" s="152" t="n"/>
    </row>
    <row r="106" ht="15.75" customFormat="1" customHeight="1" s="152">
      <c r="A106" s="152" t="inlineStr">
        <is>
          <t>Проверил ______________________          А.В. Костянецкая</t>
        </is>
      </c>
      <c r="B106" s="152" t="inlineStr">
        <is>
          <t>Проверил ______________________          А.В. Костянецкая</t>
        </is>
      </c>
      <c r="C106" s="152" t="n"/>
    </row>
    <row r="107" ht="15.75" customFormat="1" customHeight="1" s="152">
      <c r="A107" s="159" t="inlineStr">
        <is>
          <t xml:space="preserve">                        (подпись, инициалы, фамилия)</t>
        </is>
      </c>
      <c r="B107" s="152" t="n"/>
      <c r="C107" s="152" t="n"/>
    </row>
    <row r="108" ht="15.75" customFormat="1" customHeight="1" s="152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01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zoomScale="60" zoomScaleNormal="100" workbookViewId="0">
      <selection activeCell="B13" sqref="B13"/>
    </sheetView>
  </sheetViews>
  <sheetFormatPr baseColWidth="8" defaultColWidth="8.85546875" defaultRowHeight="15.75"/>
  <cols>
    <col width="14.42578125" customWidth="1" style="152" min="1" max="1"/>
    <col width="29.7109375" customWidth="1" style="152" min="2" max="2"/>
    <col width="39.140625" customWidth="1" style="152" min="3" max="3"/>
    <col width="24.5703125" customWidth="1" style="152" min="4" max="4"/>
    <col width="8.85546875" customWidth="1" style="152" min="5" max="5"/>
  </cols>
  <sheetData>
    <row r="1">
      <c r="D1" s="186" t="inlineStr">
        <is>
          <t>Приложение №7</t>
        </is>
      </c>
    </row>
    <row r="2">
      <c r="A2" s="186" t="n"/>
      <c r="B2" s="186" t="n"/>
      <c r="C2" s="186" t="n"/>
      <c r="D2" s="186" t="n"/>
    </row>
    <row r="3" ht="24.75" customHeight="1" s="122">
      <c r="A3" s="169" t="inlineStr">
        <is>
          <t>Расчет показателя УНЦ</t>
        </is>
      </c>
    </row>
    <row r="4" ht="24.75" customHeight="1" s="122">
      <c r="A4" s="169" t="n"/>
      <c r="B4" s="169" t="n"/>
      <c r="C4" s="169" t="n"/>
      <c r="D4" s="169" t="n"/>
    </row>
    <row r="5" ht="43.5" customHeight="1" s="122">
      <c r="A5" s="187">
        <f>'Прил.5 Расчет СМР и ОБ'!$A$6&amp;'Прил.5 Расчет СМР и ОБ'!$D$6</f>
        <v/>
      </c>
      <c r="D5" s="187" t="n"/>
    </row>
    <row r="6" ht="19.9" customHeight="1" s="122">
      <c r="A6" s="187">
        <f>'Прил.5 Расчет СМР и ОБ'!$A$7</f>
        <v/>
      </c>
      <c r="D6" s="187" t="n"/>
    </row>
    <row r="8" ht="14.45" customHeight="1" s="122">
      <c r="A8" s="172" t="inlineStr">
        <is>
          <t>Код показателя</t>
        </is>
      </c>
      <c r="B8" s="172" t="inlineStr">
        <is>
          <t>Наименование показателя</t>
        </is>
      </c>
      <c r="C8" s="172" t="inlineStr">
        <is>
          <t>Наименование РМ, входящих в состав показателя</t>
        </is>
      </c>
      <c r="D8" s="172" t="inlineStr">
        <is>
          <t>Норматив цены на 01.01.2023, тыс.руб.</t>
        </is>
      </c>
    </row>
    <row r="9" ht="15" customHeight="1" s="122">
      <c r="A9" s="200" t="n"/>
      <c r="B9" s="200" t="n"/>
      <c r="C9" s="200" t="n"/>
      <c r="D9" s="200" t="n"/>
    </row>
    <row r="10">
      <c r="A10" s="172" t="n">
        <v>1</v>
      </c>
      <c r="B10" s="172" t="n">
        <v>2</v>
      </c>
      <c r="C10" s="172" t="n">
        <v>3</v>
      </c>
      <c r="D10" s="172" t="n">
        <v>4</v>
      </c>
    </row>
    <row r="11" ht="41.45" customHeight="1" s="122">
      <c r="A11" s="172" t="inlineStr">
        <is>
          <t>РМ</t>
        </is>
      </c>
      <c r="B11" s="172" t="inlineStr">
        <is>
          <t>З8-01 ЦУС распред сети с ПНР</t>
        </is>
      </c>
      <c r="C11" s="165">
        <f>B11</f>
        <v/>
      </c>
      <c r="D11" s="158">
        <f>ROUND('Прил.4 РМ'!$C$41/1000,2)</f>
        <v/>
      </c>
      <c r="E11" s="159" t="n"/>
    </row>
    <row r="12">
      <c r="B12" s="186" t="n"/>
    </row>
    <row r="13">
      <c r="A13" s="152" t="inlineStr">
        <is>
          <t>Составил ______________________        М.С. Колотиевская</t>
        </is>
      </c>
    </row>
    <row r="14">
      <c r="A14" s="159" t="inlineStr">
        <is>
          <t xml:space="preserve">                         (подпись, инициалы, фамилия)</t>
        </is>
      </c>
    </row>
    <row r="16">
      <c r="A16" s="152" t="inlineStr">
        <is>
          <t>Проверил ______________________          А.В. Костянецкая</t>
        </is>
      </c>
    </row>
    <row r="17">
      <c r="A17" s="159" t="inlineStr">
        <is>
          <t xml:space="preserve">                        (подпись, инициалы, фамилия)</t>
        </is>
      </c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100" workbookViewId="0">
      <selection activeCell="B25" sqref="B25"/>
    </sheetView>
  </sheetViews>
  <sheetFormatPr baseColWidth="8" defaultRowHeight="15"/>
  <cols>
    <col width="9.140625" customWidth="1" style="122" min="1" max="1"/>
    <col width="40.7109375" customWidth="1" style="122" min="2" max="2"/>
    <col width="37" customWidth="1" style="122" min="3" max="3"/>
    <col width="32" customWidth="1" style="122" min="4" max="4"/>
    <col width="9.140625" customWidth="1" style="122" min="5" max="5"/>
  </cols>
  <sheetData>
    <row r="4" ht="15.75" customHeight="1" s="122">
      <c r="B4" s="168" t="inlineStr">
        <is>
          <t>Приложение № 10</t>
        </is>
      </c>
    </row>
    <row r="5" ht="18.75" customHeight="1" s="122">
      <c r="B5" s="23" t="n"/>
    </row>
    <row r="6" ht="15.75" customHeight="1" s="122">
      <c r="B6" s="169" t="inlineStr">
        <is>
          <t>Используемые индексы изменений сметной стоимости и нормы сопутствующих затрат</t>
        </is>
      </c>
    </row>
    <row r="7" ht="18.75" customHeight="1" s="122">
      <c r="B7" s="24" t="n"/>
    </row>
    <row r="8" ht="47.25" customFormat="1" customHeight="1" s="152">
      <c r="B8" s="172" t="inlineStr">
        <is>
          <t>Наименование индекса / норм сопутствующих затрат</t>
        </is>
      </c>
      <c r="C8" s="172" t="inlineStr">
        <is>
          <t>Дата применения и обоснование индекса / норм сопутствующих затрат</t>
        </is>
      </c>
      <c r="D8" s="172" t="inlineStr">
        <is>
          <t>Размер индекса / норма сопутствующих затрат</t>
        </is>
      </c>
    </row>
    <row r="9" ht="15.75" customFormat="1" customHeight="1" s="152">
      <c r="B9" s="172" t="n">
        <v>1</v>
      </c>
      <c r="C9" s="172" t="n">
        <v>2</v>
      </c>
      <c r="D9" s="172" t="n">
        <v>3</v>
      </c>
    </row>
    <row r="10" ht="31.5" customFormat="1" customHeight="1" s="152">
      <c r="B10" s="172" t="inlineStr">
        <is>
          <t xml:space="preserve">Индекс изменения сметной стоимости на 1 квартал 2023 года. ОЗП </t>
        </is>
      </c>
      <c r="C10" s="172" t="inlineStr">
        <is>
          <t>Письмо Минстроя России от 30.03.2023г. №17106-ИФ/09  прил.1</t>
        </is>
      </c>
      <c r="D10" s="172" t="n">
        <v>44.29</v>
      </c>
    </row>
    <row r="11" ht="31.5" customFormat="1" customHeight="1" s="152">
      <c r="B11" s="172" t="inlineStr">
        <is>
          <t>Индекс изменения сметной стоимости на 1 квартал 2023 года. ЭМ</t>
        </is>
      </c>
      <c r="C11" s="172" t="inlineStr">
        <is>
          <t>Письмо Минстроя России от 30.03.2023г. №17106-ИФ/09  прил.1</t>
        </is>
      </c>
      <c r="D11" s="172" t="n">
        <v>13.47</v>
      </c>
    </row>
    <row r="12" ht="31.5" customFormat="1" customHeight="1" s="152">
      <c r="B12" s="172" t="inlineStr">
        <is>
          <t>Индекс изменения сметной стоимости на 1 квартал 2023 года. МАТ</t>
        </is>
      </c>
      <c r="C12" s="172" t="inlineStr">
        <is>
          <t>Письмо Минстроя России от 30.03.2023г. №17106-ИФ/09  прил.1</t>
        </is>
      </c>
      <c r="D12" s="172" t="n">
        <v>8.039999999999999</v>
      </c>
    </row>
    <row r="13" ht="31.5" customFormat="1" customHeight="1" s="152">
      <c r="B13" s="172" t="inlineStr">
        <is>
          <t>Индекс изменения сметной стоимости на 1 квартал 2023 года. ОБ</t>
        </is>
      </c>
      <c r="C13" s="26" t="inlineStr">
        <is>
          <t>Письмо Минстроя России от 23.02.2023г. №9791-ИФ/09 прил.6</t>
        </is>
      </c>
      <c r="D13" s="172" t="n">
        <v>6.26</v>
      </c>
    </row>
    <row r="14" ht="94.5" customFormat="1" customHeight="1" s="152">
      <c r="B14" s="172" t="inlineStr">
        <is>
          <t>Временные здания и сооружения</t>
        </is>
      </c>
      <c r="C14" s="17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7" t="n">
        <v>0.039</v>
      </c>
    </row>
    <row r="15" ht="94.5" customFormat="1" customHeight="1" s="152">
      <c r="B15" s="172" t="inlineStr">
        <is>
          <t>Дополнительные затраты при производстве строительно-монтажных работ в зимнее время</t>
        </is>
      </c>
      <c r="C15" s="17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7" t="n">
        <v>0.021</v>
      </c>
      <c r="E15" s="52" t="n"/>
    </row>
    <row r="16" ht="15.75" customFormat="1" customHeight="1" s="152">
      <c r="B16" s="172" t="inlineStr">
        <is>
          <t>Пусконаладочные работы</t>
        </is>
      </c>
      <c r="C16" s="172" t="n"/>
      <c r="D16" s="172" t="inlineStr">
        <is>
          <t>расчёт</t>
        </is>
      </c>
    </row>
    <row r="17" ht="31.5" customFormat="1" customHeight="1" s="152">
      <c r="B17" s="172" t="inlineStr">
        <is>
          <t>Строительный контроль</t>
        </is>
      </c>
      <c r="C17" s="172" t="inlineStr">
        <is>
          <t>Постановление Правительства РФ от 21.06.10 г. № 468</t>
        </is>
      </c>
      <c r="D17" s="27" t="n">
        <v>0.0214</v>
      </c>
    </row>
    <row r="18" ht="15.75" customFormat="1" customHeight="1" s="152">
      <c r="B18" s="172" t="inlineStr">
        <is>
          <t>Авторский надзор</t>
        </is>
      </c>
      <c r="C18" s="172" t="inlineStr">
        <is>
          <t>Приказ от 4.08.2020 № 421/пр п.173</t>
        </is>
      </c>
      <c r="D18" s="27" t="n">
        <v>0.002</v>
      </c>
    </row>
    <row r="19" ht="15.75" customFormat="1" customHeight="1" s="152">
      <c r="B19" s="172" t="inlineStr">
        <is>
          <t>Непредвиденные расходы</t>
        </is>
      </c>
      <c r="C19" s="172" t="inlineStr">
        <is>
          <t>Приказ от 4.08.2020 № 421/пр п.179</t>
        </is>
      </c>
      <c r="D19" s="27" t="n">
        <v>0.03</v>
      </c>
    </row>
    <row r="20" ht="15.75" customFormat="1" customHeight="1" s="152">
      <c r="B20" s="167" t="n"/>
    </row>
    <row r="21" ht="15.75" customFormat="1" customHeight="1" s="152">
      <c r="B21" s="167" t="n"/>
    </row>
    <row r="22" ht="15.75" customFormat="1" customHeight="1" s="152">
      <c r="B22" s="167" t="n"/>
    </row>
    <row r="23" ht="15.75" customFormat="1" customHeight="1" s="152">
      <c r="B23" s="167" t="n"/>
    </row>
    <row r="24" ht="15.75" customFormat="1" customHeight="1" s="152"/>
    <row r="25" ht="15.75" customFormat="1" customHeight="1" s="152"/>
    <row r="26" ht="15.75" customFormat="1" customHeight="1" s="152">
      <c r="B26" s="152" t="inlineStr">
        <is>
          <t>Составил ______________________        М.С. Колотиевская</t>
        </is>
      </c>
      <c r="C26" s="152" t="n"/>
    </row>
    <row r="27" ht="15.75" customFormat="1" customHeight="1" s="152">
      <c r="B27" s="159" t="inlineStr">
        <is>
          <t xml:space="preserve">                         (подпись, инициалы, фамилия)</t>
        </is>
      </c>
      <c r="C27" s="152" t="n"/>
    </row>
    <row r="28" ht="15.75" customFormat="1" customHeight="1" s="152">
      <c r="B28" s="152" t="n"/>
      <c r="C28" s="152" t="n"/>
    </row>
    <row r="29" ht="15.75" customFormat="1" customHeight="1" s="152">
      <c r="B29" s="152" t="inlineStr">
        <is>
          <t>Проверил ______________________          А.В. Костянецкая</t>
        </is>
      </c>
      <c r="C29" s="152" t="n"/>
    </row>
    <row r="30" ht="15.75" customFormat="1" customHeight="1" s="152">
      <c r="B30" s="159" t="inlineStr">
        <is>
          <t xml:space="preserve">                        (подпись, инициалы, фамилия)</t>
        </is>
      </c>
      <c r="C30" s="152" t="n"/>
    </row>
    <row r="31" ht="15.75" customFormat="1" customHeight="1" s="152"/>
    <row r="32" ht="15.75" customFormat="1" customHeight="1" s="152"/>
  </sheetData>
  <mergeCells count="2">
    <mergeCell ref="B6:D6"/>
    <mergeCell ref="B4:D4"/>
  </mergeCells>
  <pageMargins left="0.7" right="0.7" top="0.75" bottom="0.75" header="0.3" footer="0.3"/>
  <pageSetup orientation="portrait" scale="7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37"/>
  <sheetViews>
    <sheetView topLeftCell="A40" workbookViewId="0">
      <selection activeCell="A1" sqref="A1"/>
    </sheetView>
  </sheetViews>
  <sheetFormatPr baseColWidth="8" defaultColWidth="9.140625" defaultRowHeight="15"/>
  <cols>
    <col width="44.85546875" customWidth="1" style="122" min="2" max="2"/>
    <col width="13" customWidth="1" style="122" min="3" max="3"/>
    <col width="22.85546875" customWidth="1" style="122" min="4" max="4"/>
    <col width="21.5703125" customWidth="1" style="122" min="5" max="5"/>
    <col width="43.85546875" customWidth="1" style="122" min="6" max="6"/>
  </cols>
  <sheetData>
    <row r="1" s="122"/>
    <row r="2" ht="17.25" customHeight="1" s="122">
      <c r="A2" s="169" t="inlineStr">
        <is>
          <t>Расчет размера средств на оплату труда рабочих-строителей в текущем уровне цен (ФОТр.тек.)</t>
        </is>
      </c>
    </row>
    <row r="3" s="122"/>
    <row r="4" ht="18" customHeight="1" s="122">
      <c r="A4" s="123" t="inlineStr">
        <is>
          <t>Составлен в уровне цен на 01.01.2023 г.</t>
        </is>
      </c>
      <c r="B4" s="152" t="n"/>
      <c r="C4" s="152" t="n"/>
      <c r="D4" s="152" t="n"/>
      <c r="E4" s="152" t="n"/>
      <c r="F4" s="152" t="n"/>
      <c r="G4" s="152" t="n"/>
    </row>
    <row r="5" ht="15.75" customHeight="1" s="122">
      <c r="A5" s="125" t="inlineStr">
        <is>
          <t>№ пп.</t>
        </is>
      </c>
      <c r="B5" s="125" t="inlineStr">
        <is>
          <t>Наименование элемента</t>
        </is>
      </c>
      <c r="C5" s="125" t="inlineStr">
        <is>
          <t>Обозначение</t>
        </is>
      </c>
      <c r="D5" s="125" t="inlineStr">
        <is>
          <t>Формула</t>
        </is>
      </c>
      <c r="E5" s="125" t="inlineStr">
        <is>
          <t>Величина элемента</t>
        </is>
      </c>
      <c r="F5" s="125" t="inlineStr">
        <is>
          <t>Наименования обосновывающих документов</t>
        </is>
      </c>
      <c r="G5" s="152" t="n"/>
    </row>
    <row r="6" ht="15.75" customHeight="1" s="122">
      <c r="A6" s="125" t="n">
        <v>1</v>
      </c>
      <c r="B6" s="125" t="n">
        <v>2</v>
      </c>
      <c r="C6" s="125" t="n">
        <v>3</v>
      </c>
      <c r="D6" s="125" t="n">
        <v>4</v>
      </c>
      <c r="E6" s="125" t="n">
        <v>5</v>
      </c>
      <c r="F6" s="125" t="n">
        <v>6</v>
      </c>
      <c r="G6" s="152" t="n"/>
    </row>
    <row r="7" ht="14.45" customHeight="1" s="122">
      <c r="A7" s="126" t="n"/>
      <c r="B7" s="127" t="inlineStr">
        <is>
          <t>Ведущий инженер</t>
        </is>
      </c>
      <c r="C7" s="127" t="n"/>
      <c r="D7" s="127" t="n"/>
      <c r="E7" s="127" t="n"/>
      <c r="F7" s="128" t="n"/>
    </row>
    <row r="8" ht="110.25" customHeight="1" s="122">
      <c r="A8" s="129" t="inlineStr">
        <is>
          <t>1.1</t>
        </is>
      </c>
      <c r="B8" s="1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8" s="172" t="inlineStr">
        <is>
          <t>С1ср</t>
        </is>
      </c>
      <c r="D8" s="172" t="inlineStr">
        <is>
          <t>-</t>
        </is>
      </c>
      <c r="E8" s="132" t="n">
        <v>47872.94</v>
      </c>
      <c r="F8" s="1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8" s="152" t="n"/>
    </row>
    <row r="9" ht="31.5" customHeight="1" s="122">
      <c r="A9" s="129" t="inlineStr">
        <is>
          <t>1.2</t>
        </is>
      </c>
      <c r="B9" s="134" t="inlineStr">
        <is>
          <t>Среднегодовое нормативное число часов работы одного рабочего в месяц, часы (ч.)</t>
        </is>
      </c>
      <c r="C9" s="172" t="inlineStr">
        <is>
          <t>tср</t>
        </is>
      </c>
      <c r="D9" s="172" t="inlineStr">
        <is>
          <t>1973ч/12мес.</t>
        </is>
      </c>
      <c r="E9" s="158">
        <f>1973/12</f>
        <v/>
      </c>
      <c r="F9" s="134" t="inlineStr">
        <is>
          <t>Производственный календарь 2023 год
(40-часов.неделя)</t>
        </is>
      </c>
      <c r="G9" s="136" t="n"/>
    </row>
    <row r="10" ht="15.75" customHeight="1" s="122">
      <c r="A10" s="129" t="inlineStr">
        <is>
          <t>1.3</t>
        </is>
      </c>
      <c r="B10" s="134" t="inlineStr">
        <is>
          <t>Коэффициент увеличения</t>
        </is>
      </c>
      <c r="C10" s="172" t="inlineStr">
        <is>
          <t>Кув</t>
        </is>
      </c>
      <c r="D10" s="172" t="inlineStr">
        <is>
          <t>-</t>
        </is>
      </c>
      <c r="E10" s="158" t="n">
        <v>1</v>
      </c>
      <c r="F10" s="134" t="n"/>
      <c r="G10" s="136" t="n"/>
    </row>
    <row r="11" ht="15.75" customHeight="1" s="122">
      <c r="A11" s="129" t="inlineStr">
        <is>
          <t>1.4</t>
        </is>
      </c>
      <c r="B11" s="134" t="inlineStr">
        <is>
          <t>Средний разряд работ</t>
        </is>
      </c>
      <c r="C11" s="172" t="n"/>
      <c r="D11" s="172" t="n"/>
      <c r="E11" s="137" t="inlineStr">
        <is>
          <t>Ведущий инженер</t>
        </is>
      </c>
      <c r="F11" s="134" t="inlineStr">
        <is>
          <t>РТМ</t>
        </is>
      </c>
      <c r="G11" s="136" t="n"/>
    </row>
    <row r="12" ht="78.75" customHeight="1" s="122">
      <c r="A12" s="138" t="inlineStr">
        <is>
          <t>1.5</t>
        </is>
      </c>
      <c r="B12" s="139" t="inlineStr">
        <is>
          <t>Тарифный коэффициент среднего разряда работ</t>
        </is>
      </c>
      <c r="C12" s="195" t="inlineStr">
        <is>
          <t>КТ</t>
        </is>
      </c>
      <c r="D12" s="195" t="inlineStr">
        <is>
          <t>-</t>
        </is>
      </c>
      <c r="E12" s="141" t="n">
        <v>2.35</v>
      </c>
      <c r="F12" s="1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2" s="152" t="n"/>
    </row>
    <row r="13" ht="78.75" customHeight="1" s="122">
      <c r="A13" s="129" t="inlineStr">
        <is>
          <t>1.6</t>
        </is>
      </c>
      <c r="B13" s="190" t="inlineStr">
        <is>
          <t>Коэффициент инфляции, определяемый поквартально</t>
        </is>
      </c>
      <c r="C13" s="172" t="inlineStr">
        <is>
          <t>Кинф</t>
        </is>
      </c>
      <c r="D13" s="172" t="inlineStr">
        <is>
          <t>-</t>
        </is>
      </c>
      <c r="E13" s="143" t="n">
        <v>1.139</v>
      </c>
      <c r="F13" s="18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3" s="136" t="inlineStr">
        <is>
          <t>https://economy.gov.ru/material/directions/makroec/prognozy_socialno_ekonomicheskogo_razvitiya/prognoz_socialno_ekonomicheskogo_razvitiya_rf_na_period_do_2024_goda_.html</t>
        </is>
      </c>
    </row>
    <row r="14" ht="63" customHeight="1" s="122">
      <c r="A14" s="129" t="inlineStr">
        <is>
          <t>1.7</t>
        </is>
      </c>
      <c r="B14" s="145" t="inlineStr">
        <is>
          <t>Размер средств на оплату труда рабочих-строителей в текущем уровне цен (ФОТр.тек.), руб/чел.-ч</t>
        </is>
      </c>
      <c r="C14" s="172" t="inlineStr">
        <is>
          <t>ФОТр.тек.</t>
        </is>
      </c>
      <c r="D14" s="172" t="inlineStr">
        <is>
          <t>(С1ср/tср*КТ*Т*Кув)*Кинф</t>
        </is>
      </c>
      <c r="E14" s="146">
        <f>((E8*E10/E9)*E12)*E13</f>
        <v/>
      </c>
      <c r="F14" s="1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4" s="152" t="n"/>
    </row>
    <row r="15" ht="15.75" customHeight="1" s="122">
      <c r="A15" s="147" t="n"/>
      <c r="B15" s="127" t="inlineStr">
        <is>
          <t>Инженер I категории</t>
        </is>
      </c>
      <c r="C15" s="127" t="n"/>
      <c r="D15" s="127" t="n"/>
      <c r="E15" s="127" t="n"/>
      <c r="F15" s="128" t="n"/>
    </row>
    <row r="16" ht="110.25" customHeight="1" s="122">
      <c r="A16" s="129" t="inlineStr">
        <is>
          <t>1.1</t>
        </is>
      </c>
      <c r="B16" s="1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6" s="172" t="inlineStr">
        <is>
          <t>С1ср</t>
        </is>
      </c>
      <c r="D16" s="172" t="inlineStr">
        <is>
          <t>-</t>
        </is>
      </c>
      <c r="E16" s="132" t="n">
        <v>47872.94</v>
      </c>
      <c r="F16" s="1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6" s="152" t="n"/>
    </row>
    <row r="17" ht="31.5" customHeight="1" s="122">
      <c r="A17" s="129" t="inlineStr">
        <is>
          <t>1.2</t>
        </is>
      </c>
      <c r="B17" s="134" t="inlineStr">
        <is>
          <t>Среднегодовое нормативное число часов работы одного рабочего в месяц, часы (ч.)</t>
        </is>
      </c>
      <c r="C17" s="172" t="inlineStr">
        <is>
          <t>tср</t>
        </is>
      </c>
      <c r="D17" s="172" t="inlineStr">
        <is>
          <t>1973ч/12мес.</t>
        </is>
      </c>
      <c r="E17" s="158">
        <f>1973/12</f>
        <v/>
      </c>
      <c r="F17" s="134" t="inlineStr">
        <is>
          <t>Производственный календарь 2023 год
(40-часов.неделя)</t>
        </is>
      </c>
      <c r="G17" s="136" t="n"/>
    </row>
    <row r="18" ht="15.75" customHeight="1" s="122">
      <c r="A18" s="129" t="inlineStr">
        <is>
          <t>1.3</t>
        </is>
      </c>
      <c r="B18" s="134" t="inlineStr">
        <is>
          <t>Коэффициент увеличения</t>
        </is>
      </c>
      <c r="C18" s="172" t="inlineStr">
        <is>
          <t>Кув</t>
        </is>
      </c>
      <c r="D18" s="172" t="inlineStr">
        <is>
          <t>-</t>
        </is>
      </c>
      <c r="E18" s="158" t="n">
        <v>1</v>
      </c>
      <c r="F18" s="134" t="n"/>
      <c r="G18" s="136" t="n"/>
    </row>
    <row r="19" ht="15.75" customHeight="1" s="122">
      <c r="A19" s="129" t="inlineStr">
        <is>
          <t>1.4</t>
        </is>
      </c>
      <c r="B19" s="134" t="inlineStr">
        <is>
          <t>Средний разряд работ</t>
        </is>
      </c>
      <c r="C19" s="172" t="n"/>
      <c r="D19" s="172" t="n"/>
      <c r="E19" s="137" t="inlineStr">
        <is>
          <t>Инженер I категории</t>
        </is>
      </c>
      <c r="F19" s="134" t="inlineStr">
        <is>
          <t>РТМ</t>
        </is>
      </c>
      <c r="G19" s="136" t="n"/>
    </row>
    <row r="20" ht="78.75" customHeight="1" s="122">
      <c r="A20" s="138" t="inlineStr">
        <is>
          <t>1.5</t>
        </is>
      </c>
      <c r="B20" s="139" t="inlineStr">
        <is>
          <t>Тарифный коэффициент среднего разряда работ</t>
        </is>
      </c>
      <c r="C20" s="195" t="inlineStr">
        <is>
          <t>КТ</t>
        </is>
      </c>
      <c r="D20" s="195" t="inlineStr">
        <is>
          <t>-</t>
        </is>
      </c>
      <c r="E20" s="141" t="n">
        <v>2.15</v>
      </c>
      <c r="F20" s="1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0" s="152" t="n"/>
    </row>
    <row r="21" ht="78.75" customHeight="1" s="122">
      <c r="A21" s="129" t="inlineStr">
        <is>
          <t>1.6</t>
        </is>
      </c>
      <c r="B21" s="190" t="inlineStr">
        <is>
          <t>Коэффициент инфляции, определяемый поквартально</t>
        </is>
      </c>
      <c r="C21" s="172" t="inlineStr">
        <is>
          <t>Кинф</t>
        </is>
      </c>
      <c r="D21" s="172" t="inlineStr">
        <is>
          <t>-</t>
        </is>
      </c>
      <c r="E21" s="143" t="n">
        <v>1.139</v>
      </c>
      <c r="F21" s="18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1" s="136" t="inlineStr">
        <is>
          <t>https://economy.gov.ru/material/directions/makroec/prognozy_socialno_ekonomicheskogo_razvitiya/prognoz_socialno_ekonomicheskogo_razvitiya_rf_na_period_do_2024_goda_.html</t>
        </is>
      </c>
    </row>
    <row r="22" ht="63" customHeight="1" s="122">
      <c r="A22" s="129" t="inlineStr">
        <is>
          <t>1.7</t>
        </is>
      </c>
      <c r="B22" s="145" t="inlineStr">
        <is>
          <t>Размер средств на оплату труда рабочих-строителей в текущем уровне цен (ФОТр.тек.), руб/чел.-ч</t>
        </is>
      </c>
      <c r="C22" s="172" t="inlineStr">
        <is>
          <t>ФОТр.тек.</t>
        </is>
      </c>
      <c r="D22" s="172" t="inlineStr">
        <is>
          <t>(С1ср/tср*КТ*Т*Кув)*Кинф</t>
        </is>
      </c>
      <c r="E22" s="146">
        <f>((E16*E18/E17)*E20)*E21</f>
        <v/>
      </c>
      <c r="F22" s="1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2" s="152" t="n"/>
    </row>
    <row r="23" ht="15.75" customHeight="1" s="122">
      <c r="A23" s="147" t="n"/>
      <c r="B23" s="127" t="inlineStr">
        <is>
          <t>Инженер II категории</t>
        </is>
      </c>
      <c r="C23" s="127" t="n"/>
      <c r="D23" s="127" t="n"/>
      <c r="E23" s="127" t="n"/>
      <c r="F23" s="128" t="n"/>
    </row>
    <row r="24" ht="110.25" customHeight="1" s="122">
      <c r="A24" s="129" t="inlineStr">
        <is>
          <t>1.1</t>
        </is>
      </c>
      <c r="B24" s="1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4" s="172" t="inlineStr">
        <is>
          <t>С1ср</t>
        </is>
      </c>
      <c r="D24" s="172" t="inlineStr">
        <is>
          <t>-</t>
        </is>
      </c>
      <c r="E24" s="132" t="n">
        <v>47872.94</v>
      </c>
      <c r="F24" s="1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4" s="152" t="n"/>
    </row>
    <row r="25" ht="31.5" customHeight="1" s="122">
      <c r="A25" s="129" t="inlineStr">
        <is>
          <t>1.2</t>
        </is>
      </c>
      <c r="B25" s="134" t="inlineStr">
        <is>
          <t>Среднегодовое нормативное число часов работы одного рабочего в месяц, часы (ч.)</t>
        </is>
      </c>
      <c r="C25" s="172" t="inlineStr">
        <is>
          <t>tср</t>
        </is>
      </c>
      <c r="D25" s="172" t="inlineStr">
        <is>
          <t>1973ч/12мес.</t>
        </is>
      </c>
      <c r="E25" s="158">
        <f>1973/12</f>
        <v/>
      </c>
      <c r="F25" s="134" t="inlineStr">
        <is>
          <t>Производственный календарь 2023 год
(40-часов.неделя)</t>
        </is>
      </c>
      <c r="G25" s="136" t="n"/>
    </row>
    <row r="26" ht="15.75" customHeight="1" s="122">
      <c r="A26" s="129" t="inlineStr">
        <is>
          <t>1.3</t>
        </is>
      </c>
      <c r="B26" s="134" t="inlineStr">
        <is>
          <t>Коэффициент увеличения</t>
        </is>
      </c>
      <c r="C26" s="172" t="inlineStr">
        <is>
          <t>Кув</t>
        </is>
      </c>
      <c r="D26" s="172" t="inlineStr">
        <is>
          <t>-</t>
        </is>
      </c>
      <c r="E26" s="158" t="n">
        <v>1</v>
      </c>
      <c r="F26" s="134" t="n"/>
      <c r="G26" s="136" t="n"/>
    </row>
    <row r="27" ht="15.75" customHeight="1" s="122">
      <c r="A27" s="129" t="inlineStr">
        <is>
          <t>1.4</t>
        </is>
      </c>
      <c r="B27" s="134" t="inlineStr">
        <is>
          <t>Средний разряд работ</t>
        </is>
      </c>
      <c r="C27" s="172" t="n"/>
      <c r="D27" s="172" t="n"/>
      <c r="E27" s="137" t="inlineStr">
        <is>
          <t>Инженер II категории</t>
        </is>
      </c>
      <c r="F27" s="134" t="inlineStr">
        <is>
          <t>РТМ</t>
        </is>
      </c>
      <c r="G27" s="136" t="n"/>
    </row>
    <row r="28" ht="78.75" customHeight="1" s="122">
      <c r="A28" s="138" t="inlineStr">
        <is>
          <t>1.5</t>
        </is>
      </c>
      <c r="B28" s="139" t="inlineStr">
        <is>
          <t>Тарифный коэффициент среднего разряда работ</t>
        </is>
      </c>
      <c r="C28" s="195" t="inlineStr">
        <is>
          <t>КТ</t>
        </is>
      </c>
      <c r="D28" s="195" t="inlineStr">
        <is>
          <t>-</t>
        </is>
      </c>
      <c r="E28" s="141" t="n">
        <v>1.96</v>
      </c>
      <c r="F28" s="1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8" s="152" t="n"/>
    </row>
    <row r="29" ht="78.75" customHeight="1" s="122">
      <c r="A29" s="129" t="inlineStr">
        <is>
          <t>1.6</t>
        </is>
      </c>
      <c r="B29" s="190" t="inlineStr">
        <is>
          <t>Коэффициент инфляции, определяемый поквартально</t>
        </is>
      </c>
      <c r="C29" s="172" t="inlineStr">
        <is>
          <t>Кинф</t>
        </is>
      </c>
      <c r="D29" s="172" t="inlineStr">
        <is>
          <t>-</t>
        </is>
      </c>
      <c r="E29" s="143" t="n">
        <v>1.139</v>
      </c>
      <c r="F29" s="18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9" s="136" t="inlineStr">
        <is>
          <t>https://economy.gov.ru/material/directions/makroec/prognozy_socialno_ekonomicheskogo_razvitiya/prognoz_socialno_ekonomicheskogo_razvitiya_rf_na_period_do_2024_goda_.html</t>
        </is>
      </c>
    </row>
    <row r="30" ht="63" customHeight="1" s="122">
      <c r="A30" s="129" t="inlineStr">
        <is>
          <t>1.7</t>
        </is>
      </c>
      <c r="B30" s="145" t="inlineStr">
        <is>
          <t>Размер средств на оплату труда рабочих-строителей в текущем уровне цен (ФОТр.тек.), руб/чел.-ч</t>
        </is>
      </c>
      <c r="C30" s="172" t="inlineStr">
        <is>
          <t>ФОТр.тек.</t>
        </is>
      </c>
      <c r="D30" s="172" t="inlineStr">
        <is>
          <t>(С1ср/tср*КТ*Т*Кув)*Кинф</t>
        </is>
      </c>
      <c r="E30" s="146">
        <f>((E24*E26/E25)*E28)*E29</f>
        <v/>
      </c>
      <c r="F30" s="1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0" s="152" t="n"/>
    </row>
    <row r="31" ht="110.25" customHeight="1" s="122">
      <c r="A31" s="129" t="inlineStr">
        <is>
          <t>1.1</t>
        </is>
      </c>
      <c r="B31" s="1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172" t="inlineStr">
        <is>
          <t>С1ср</t>
        </is>
      </c>
      <c r="D31" s="172" t="inlineStr">
        <is>
          <t>-</t>
        </is>
      </c>
      <c r="E31" s="132" t="n">
        <v>47872.94</v>
      </c>
      <c r="F31" s="1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152" t="n"/>
    </row>
    <row r="32" ht="31.5" customHeight="1" s="122">
      <c r="A32" s="129" t="inlineStr">
        <is>
          <t>1.2</t>
        </is>
      </c>
      <c r="B32" s="134" t="inlineStr">
        <is>
          <t>Среднегодовое нормативное число часов работы одного рабочего в месяц, часы (ч.)</t>
        </is>
      </c>
      <c r="C32" s="172" t="inlineStr">
        <is>
          <t>tср</t>
        </is>
      </c>
      <c r="D32" s="172" t="inlineStr">
        <is>
          <t>1973ч/12мес.</t>
        </is>
      </c>
      <c r="E32" s="158">
        <f>1973/12</f>
        <v/>
      </c>
      <c r="F32" s="134" t="inlineStr">
        <is>
          <t>Производственный календарь 2023 год
(40-часов.неделя)</t>
        </is>
      </c>
      <c r="G32" s="136" t="n"/>
    </row>
    <row r="33" ht="15.75" customHeight="1" s="122">
      <c r="A33" s="129" t="inlineStr">
        <is>
          <t>1.3</t>
        </is>
      </c>
      <c r="B33" s="134" t="inlineStr">
        <is>
          <t>Коэффициент увеличения</t>
        </is>
      </c>
      <c r="C33" s="172" t="inlineStr">
        <is>
          <t>Кув</t>
        </is>
      </c>
      <c r="D33" s="172" t="inlineStr">
        <is>
          <t>-</t>
        </is>
      </c>
      <c r="E33" s="158" t="n">
        <v>1</v>
      </c>
      <c r="F33" s="134" t="n"/>
      <c r="G33" s="136" t="n"/>
    </row>
    <row r="34" ht="15.75" customHeight="1" s="122">
      <c r="A34" s="129" t="inlineStr">
        <is>
          <t>1.4</t>
        </is>
      </c>
      <c r="B34" s="134" t="inlineStr">
        <is>
          <t>Средний разряд работ</t>
        </is>
      </c>
      <c r="C34" s="172" t="n"/>
      <c r="D34" s="172" t="n"/>
      <c r="E34" s="137" t="n">
        <v>3.8</v>
      </c>
      <c r="F34" s="134" t="inlineStr">
        <is>
          <t>РТМ</t>
        </is>
      </c>
      <c r="G34" s="136" t="n"/>
    </row>
    <row r="35" ht="78.75" customHeight="1" s="122">
      <c r="A35" s="129" t="inlineStr">
        <is>
          <t>1.5</t>
        </is>
      </c>
      <c r="B35" s="134" t="inlineStr">
        <is>
          <t>Тарифный коэффициент среднего разряда работ</t>
        </is>
      </c>
      <c r="C35" s="172" t="inlineStr">
        <is>
          <t>КТ</t>
        </is>
      </c>
      <c r="D35" s="172" t="inlineStr">
        <is>
          <t>-</t>
        </is>
      </c>
      <c r="E35" s="148" t="n">
        <v>1.308</v>
      </c>
      <c r="F35" s="1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152" t="n"/>
    </row>
    <row r="36" ht="78.75" customHeight="1" s="122">
      <c r="A36" s="129" t="inlineStr">
        <is>
          <t>1.6</t>
        </is>
      </c>
      <c r="B36" s="190" t="inlineStr">
        <is>
          <t>Коэффициент инфляции, определяемый поквартально</t>
        </is>
      </c>
      <c r="C36" s="172" t="inlineStr">
        <is>
          <t>Кинф</t>
        </is>
      </c>
      <c r="D36" s="172" t="inlineStr">
        <is>
          <t>-</t>
        </is>
      </c>
      <c r="E36" s="143" t="n">
        <v>1.139</v>
      </c>
      <c r="F36" s="18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136" t="inlineStr">
        <is>
          <t>https://economy.gov.ru/material/directions/makroec/prognozy_socialno_ekonomicheskogo_razvitiya/prognoz_socialno_ekonomicheskogo_razvitiya_rf_na_period_do_2024_goda_.html</t>
        </is>
      </c>
    </row>
    <row r="37" ht="63" customHeight="1" s="122">
      <c r="A37" s="138" t="inlineStr">
        <is>
          <t>1.7</t>
        </is>
      </c>
      <c r="B37" s="149" t="inlineStr">
        <is>
          <t>Размер средств на оплату труда рабочих-строителей в текущем уровне цен (ФОТр.тек.), руб/чел.-ч</t>
        </is>
      </c>
      <c r="C37" s="195" t="inlineStr">
        <is>
          <t>ФОТр.тек.</t>
        </is>
      </c>
      <c r="D37" s="195" t="inlineStr">
        <is>
          <t>(С1ср/tср*КТ*Т*Кув)*Кинф</t>
        </is>
      </c>
      <c r="E37" s="150">
        <f>((E31*E33/E32)*E35)*E36</f>
        <v/>
      </c>
      <c r="F37" s="1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152" t="n"/>
    </row>
  </sheetData>
  <mergeCells count="1">
    <mergeCell ref="A2:F2"/>
  </mergeCells>
  <hyperlinks>
    <hyperlink xmlns:r="http://schemas.openxmlformats.org/officeDocument/2006/relationships" ref="G13" r:id="rId1"/>
    <hyperlink xmlns:r="http://schemas.openxmlformats.org/officeDocument/2006/relationships" ref="G21" r:id="rId2"/>
    <hyperlink xmlns:r="http://schemas.openxmlformats.org/officeDocument/2006/relationships" ref="G29" r:id="rId3"/>
    <hyperlink xmlns:r="http://schemas.openxmlformats.org/officeDocument/2006/relationships" ref="G36" r:id="rId4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2023-10-16T06:52:39Z</dcterms:created>
  <dcterms:modified xsi:type="dcterms:W3CDTF">2025-01-24T12:00:03Z</dcterms:modified>
  <cp:lastModifiedBy>Nikolay Ivanov</cp:lastModifiedBy>
  <cp:lastPrinted>2023-11-30T09:38:32Z</cp:lastPrinted>
</cp:coreProperties>
</file>