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табл'!$A$1:$E$32</definedName>
    <definedName name="_xlnm.Print_Area" localSheetId="1">'Прил.2 Расч стоим'!$A$1:$J$37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0.000"/>
    <numFmt numFmtId="166" formatCode="#,##0.00;[Red]\-\ #,##0.00"/>
    <numFmt numFmtId="167" formatCode="#,##0.0"/>
    <numFmt numFmtId="168" formatCode="#,##0.000"/>
    <numFmt numFmtId="169" formatCode="0.0000"/>
  </numFmts>
  <fonts count="14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2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165" fontId="1" fillId="0" borderId="0" pivotButton="0" quotePrefix="0" xfId="0"/>
    <xf numFmtId="3" fontId="1" fillId="0" borderId="1" applyAlignment="1" pivotButton="0" quotePrefix="0" xfId="0">
      <alignment horizontal="center" vertical="center" wrapText="1"/>
    </xf>
    <xf numFmtId="3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4" fontId="1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6" fontId="7" fillId="0" borderId="1" pivotButton="0" quotePrefix="0" xfId="0"/>
    <xf numFmtId="166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1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0" fontId="5" fillId="0" borderId="1" applyAlignment="1" pivotButton="0" quotePrefix="0" xfId="0">
      <alignment vertical="center" wrapText="1"/>
    </xf>
    <xf numFmtId="4" fontId="5" fillId="0" borderId="1" applyAlignment="1" pivotButton="0" quotePrefix="0" xfId="0">
      <alignment horizontal="center" vertical="center"/>
    </xf>
    <xf numFmtId="0" fontId="0" fillId="0" borderId="5" pivotButton="0" quotePrefix="0" xfId="0"/>
    <xf numFmtId="168" fontId="1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vertical="top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166" fontId="1" fillId="0" borderId="1" pivotButton="0" quotePrefix="0" xfId="0"/>
    <xf numFmtId="43" fontId="5" fillId="0" borderId="1" applyAlignment="1" pivotButton="0" quotePrefix="0" xfId="0">
      <alignment vertical="center" wrapText="1"/>
    </xf>
    <xf numFmtId="166" fontId="7" fillId="0" borderId="1" pivotButton="0" quotePrefix="0" xfId="0"/>
    <xf numFmtId="43" fontId="5" fillId="0" borderId="0" applyAlignment="1" pivotButton="0" quotePrefix="0" xfId="0">
      <alignment vertical="center" wrapText="1"/>
    </xf>
    <xf numFmtId="0" fontId="0" fillId="0" borderId="13" pivotButton="0" quotePrefix="0" xfId="0"/>
    <xf numFmtId="167" fontId="1" fillId="0" borderId="1" applyAlignment="1" pivotButton="0" quotePrefix="0" xfId="0">
      <alignment horizontal="center" vertical="center"/>
    </xf>
    <xf numFmtId="168" fontId="1" fillId="0" borderId="2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numFmt numFmtId="171" formatCode="#,##0.0000"/>
    </dxf>
    <dxf>
      <numFmt numFmtId="171" formatCode="#,##0.0000"/>
    </dxf>
    <dxf>
      <numFmt numFmtId="171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view="pageBreakPreview" topLeftCell="A22" zoomScale="80" zoomScaleNormal="80" workbookViewId="0">
      <selection activeCell="C58" sqref="C58"/>
    </sheetView>
  </sheetViews>
  <sheetFormatPr baseColWidth="8" defaultColWidth="9.140625" defaultRowHeight="15.75"/>
  <cols>
    <col width="5.5703125" customWidth="1" style="154" min="1" max="1"/>
    <col width="34.85546875" customWidth="1" style="154" min="2" max="2"/>
    <col width="30.85546875" customWidth="1" style="154" min="3" max="3"/>
    <col width="44.42578125" customWidth="1" style="154" min="4" max="4"/>
    <col width="34.5703125" customWidth="1" style="154" min="5" max="5"/>
    <col width="9.140625" customWidth="1" style="154" min="6" max="6"/>
    <col width="13.140625" customWidth="1" style="154" min="7" max="7"/>
    <col width="11.42578125" customWidth="1" style="154" min="8" max="9"/>
    <col width="9.140625" customWidth="1" style="154" min="10" max="10"/>
  </cols>
  <sheetData>
    <row r="1" customFormat="1" s="154">
      <c r="B1" s="181" t="inlineStr">
        <is>
          <t>Приложение № 1</t>
        </is>
      </c>
    </row>
    <row r="2" customFormat="1" s="154">
      <c r="B2" s="182" t="inlineStr">
        <is>
          <t>Сравнительная таблица отбора объекта-представителя</t>
        </is>
      </c>
    </row>
    <row r="3" customFormat="1" s="154">
      <c r="B3" s="106" t="n"/>
      <c r="C3" s="106" t="n"/>
      <c r="D3" s="106" t="n"/>
      <c r="E3" s="106" t="n"/>
      <c r="F3" s="106" t="n"/>
      <c r="G3" s="106" t="n"/>
    </row>
    <row r="4" customFormat="1" s="154">
      <c r="B4" s="106" t="n"/>
      <c r="C4" s="106" t="n"/>
      <c r="D4" s="106" t="n"/>
      <c r="E4" s="106" t="n"/>
      <c r="F4" s="106" t="n"/>
      <c r="G4" s="106" t="n"/>
    </row>
    <row r="5" customFormat="1" s="154">
      <c r="B5" s="183" t="inlineStr">
        <is>
          <t>Наименование разрабатываемого показателя УНЦ — Центры управления сетями</t>
        </is>
      </c>
      <c r="I5" s="107" t="n"/>
    </row>
    <row r="6" ht="31.7" customFormat="1" customHeight="1" s="154">
      <c r="B6" s="183" t="inlineStr">
        <is>
          <t>Сопоставимый уровень цен: базовый уровень цен</t>
        </is>
      </c>
    </row>
    <row r="7" ht="15.75" customFormat="1" customHeight="1" s="154">
      <c r="B7" s="183" t="inlineStr">
        <is>
          <t>Единица измерения  — 1 управляемый объект</t>
        </is>
      </c>
      <c r="I7" s="107" t="n"/>
    </row>
    <row r="11" ht="31.35" customHeight="1" s="152">
      <c r="A11" s="199" t="inlineStr">
        <is>
          <t>№ п/п</t>
        </is>
      </c>
      <c r="B11" s="199" t="inlineStr">
        <is>
          <t>Параметр</t>
        </is>
      </c>
      <c r="C11" s="199" t="inlineStr">
        <is>
          <t>Объект-представитель 1</t>
        </is>
      </c>
      <c r="D11" s="199" t="inlineStr">
        <is>
          <t>Объект-представитель 2</t>
        </is>
      </c>
      <c r="E11" s="199" t="inlineStr">
        <is>
          <t>Объект-представитель 3</t>
        </is>
      </c>
    </row>
    <row r="12" ht="46.9" customHeight="1" s="152">
      <c r="A12" s="199" t="n">
        <v>1</v>
      </c>
      <c r="B12" s="108" t="inlineStr">
        <is>
          <t>Наименование объекта-представителя</t>
        </is>
      </c>
      <c r="C12" s="199" t="inlineStr">
        <is>
          <t xml:space="preserve">ПТК ЦУС Головного ЦУС МЭС Востока </t>
        </is>
      </c>
      <c r="D12" s="199" t="inlineStr">
        <is>
          <t>Реконструкция Амурского ЦУС с переводом в новое административное здание Филиала ПАО «ФСК ЕЭС» Амурское ПМЭС</t>
        </is>
      </c>
      <c r="E12" s="199" t="inlineStr">
        <is>
          <t>Создание ПТК АСДТУ для ЦУС МЭС Юга (OUT-06-02)</t>
        </is>
      </c>
    </row>
    <row r="13" ht="31.35" customHeight="1" s="152">
      <c r="A13" s="199" t="n">
        <v>2</v>
      </c>
      <c r="B13" s="108" t="inlineStr">
        <is>
          <t>Наименование субъекта Российской Федерации</t>
        </is>
      </c>
      <c r="C13" s="199" t="inlineStr">
        <is>
          <t>г.Хабаровск</t>
        </is>
      </c>
      <c r="D13" s="199" t="inlineStr">
        <is>
          <t>Амурская область, г.Благовещенск</t>
        </is>
      </c>
      <c r="E13" s="199" t="inlineStr">
        <is>
          <t>Ставропольский край, г.Железноводск</t>
        </is>
      </c>
    </row>
    <row r="14" ht="31.5" customHeight="1" s="152">
      <c r="A14" s="199" t="n">
        <v>3</v>
      </c>
      <c r="B14" s="108" t="inlineStr">
        <is>
          <t>Климатический район и подрайон</t>
        </is>
      </c>
      <c r="C14" s="199" t="inlineStr">
        <is>
          <t>IВ</t>
        </is>
      </c>
      <c r="D14" s="199" t="inlineStr">
        <is>
          <t>IД</t>
        </is>
      </c>
      <c r="E14" s="199" t="inlineStr">
        <is>
          <t>IIIВ</t>
        </is>
      </c>
    </row>
    <row r="15">
      <c r="A15" s="199" t="n">
        <v>4</v>
      </c>
      <c r="B15" s="108" t="inlineStr">
        <is>
          <t>Мощность объекта</t>
        </is>
      </c>
      <c r="C15" s="199" t="n">
        <v>882</v>
      </c>
      <c r="D15" s="199" t="n">
        <v>47</v>
      </c>
      <c r="E15" s="199" t="n">
        <v>430</v>
      </c>
    </row>
    <row r="16" ht="304.5" customHeight="1" s="152">
      <c r="A16" s="199" t="n">
        <v>5</v>
      </c>
      <c r="B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211" t="inlineStr">
        <is>
          <t xml:space="preserve">В составе работ выполняется модернизация:
- структурной кабельной сети и корпоративной ЛВС в административном здании МЭС Востока;
- технологической ЛВС в адм. здании МЭС Востока и на ПС 500 КВ Хехцир-2;
- телефонной связи в административном здании МЭС Востока;
- систем электроснабжения в административном здании МЭС Востока. </t>
        </is>
      </c>
      <c r="D16" s="211" t="inlineStr">
        <is>
          <t>Размещение оборудования планируется в существующем здании (серверная, кабинеты). В помещении серверной на 3 этаже выгораживается дополнительная комната площадью 16(м2) с устройством гипсокартонных перегородок с шумоизоляцией. Выполнения данных работ сопряжено с демонтажом (переносом) лотков кабельных линий. В помещении диспетчерского зала на 4 этаже планирется выполнение перегородки и устройство фальш-пола. 
На 1 этаже устраивается резервное рабочее место в существущем помещении.
В составе работ планируется также частичная замена отделки, полов, потолка и дверных проемов.
На крыше планируется размещение спутниковой антенны.</t>
        </is>
      </c>
      <c r="E16" s="211" t="inlineStr">
        <is>
          <t>Планируется размещение оборудования в существующем помещении без изменения объемно-планировочного решения: серверное оборудование планируется на 5 эт. существующего здания без строительных работ, СКО – на 2 эт. здания с реконструкцией перегородки и заменой отделки стен. Под навеску оборудования СКО планируется металлокаркас</t>
        </is>
      </c>
    </row>
    <row r="17" ht="93.59999999999999" customHeight="1" s="152">
      <c r="A17" s="199" t="n">
        <v>6</v>
      </c>
      <c r="B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99" t="inlineStr">
        <is>
          <t xml:space="preserve">114 957,84/ 556 600
4 квартал 2019 года
</t>
        </is>
      </c>
      <c r="D17" s="199" t="inlineStr">
        <is>
          <t xml:space="preserve">11 883,87/105 947,52
2 квартал 2022  </t>
        </is>
      </c>
      <c r="E17" s="199" t="inlineStr">
        <is>
          <t>65 948/325 850,66
2 квартал 2020</t>
        </is>
      </c>
      <c r="L17" s="111" t="n"/>
      <c r="M17" s="97" t="n"/>
      <c r="N17" s="97" t="n"/>
    </row>
    <row r="18">
      <c r="A18" s="159" t="inlineStr">
        <is>
          <t>6.1</t>
        </is>
      </c>
      <c r="B18" s="108" t="inlineStr">
        <is>
          <t>строительно-монтажные работы</t>
        </is>
      </c>
      <c r="C18" s="199" t="inlineStr">
        <is>
          <t>1 825,68 /15 825,65</t>
        </is>
      </c>
      <c r="D18" s="199" t="inlineStr">
        <is>
          <t>5 170,93/ 64 595,74</t>
        </is>
      </c>
      <c r="E18" s="199" t="inlineStr">
        <is>
          <t>838,84 /6 165,47</t>
        </is>
      </c>
      <c r="L18" s="97" t="n"/>
      <c r="M18" s="97" t="n"/>
      <c r="N18" s="97" t="n"/>
    </row>
    <row r="19">
      <c r="A19" s="159" t="inlineStr">
        <is>
          <t>6.2</t>
        </is>
      </c>
      <c r="B19" s="108" t="inlineStr">
        <is>
          <t>оборудование и инвентарь</t>
        </is>
      </c>
      <c r="C19" s="199" t="inlineStr">
        <is>
          <t>113 132,18/540 771,82</t>
        </is>
      </c>
      <c r="D19" s="199" t="inlineStr">
        <is>
          <t>6 712,94/38 576,06</t>
        </is>
      </c>
      <c r="E19" s="199" t="inlineStr">
        <is>
          <t>65 109/ 319 685,19</t>
        </is>
      </c>
      <c r="L19" s="97" t="n"/>
      <c r="M19" s="97" t="n"/>
      <c r="N19" s="113" t="n"/>
    </row>
    <row r="20">
      <c r="A20" s="159" t="inlineStr">
        <is>
          <t>6.3</t>
        </is>
      </c>
      <c r="B20" s="108" t="inlineStr">
        <is>
          <t>пусконаладочные работы</t>
        </is>
      </c>
      <c r="C20" s="199" t="n"/>
      <c r="D20" s="199" t="n"/>
      <c r="E20" s="199" t="n"/>
    </row>
    <row r="21" ht="31.35" customHeight="1" s="152">
      <c r="A21" s="159" t="inlineStr">
        <is>
          <t>6.4</t>
        </is>
      </c>
      <c r="B21" s="108" t="inlineStr">
        <is>
          <t>прочие и лимитированные затраты</t>
        </is>
      </c>
      <c r="C21" s="199" t="n"/>
      <c r="D21" s="199" t="n"/>
      <c r="E21" s="199" t="n"/>
      <c r="L21" s="97" t="n"/>
      <c r="M21" s="97" t="n"/>
    </row>
    <row r="22">
      <c r="A22" s="155" t="n">
        <v>7</v>
      </c>
      <c r="B22" s="108" t="inlineStr">
        <is>
          <t>Сопоставимый уровень цен</t>
        </is>
      </c>
      <c r="C22" s="199" t="inlineStr">
        <is>
          <t xml:space="preserve">2 квартал 2022 г.  </t>
        </is>
      </c>
      <c r="D22" s="199" t="inlineStr">
        <is>
          <t xml:space="preserve">2 квартал 2022 г.  </t>
        </is>
      </c>
      <c r="E22" s="199" t="inlineStr">
        <is>
          <t xml:space="preserve">2 квартал 2022 г.  </t>
        </is>
      </c>
      <c r="L22" s="115" t="n"/>
      <c r="M22" s="115" t="n"/>
      <c r="N22" s="115" t="n"/>
    </row>
    <row r="23" ht="109.15" customHeight="1" s="152">
      <c r="A23" s="155" t="n">
        <v>8</v>
      </c>
      <c r="B23" s="1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16" t="n">
        <v>652362.01081614</v>
      </c>
      <c r="D23" s="116" t="n">
        <v>105947.52</v>
      </c>
      <c r="E23" s="116" t="n">
        <v>370447.39833019</v>
      </c>
      <c r="L23" s="117" t="n"/>
      <c r="M23" s="117" t="n"/>
      <c r="N23" s="117" t="n"/>
    </row>
    <row r="24" ht="46.9" customHeight="1" s="152">
      <c r="A24" s="155" t="n">
        <v>9</v>
      </c>
      <c r="B24" s="108" t="inlineStr">
        <is>
          <t>Приведенная сметная стоимость на единицу мощности, тыс. руб. (строка 8/строку 4)</t>
        </is>
      </c>
      <c r="C24" s="118" t="inlineStr">
        <is>
          <t>739,6                                              718,51 (без СМР)</t>
        </is>
      </c>
      <c r="D24" s="118" t="inlineStr">
        <is>
          <t>2254,20                                                                      820,77 (без СМР)</t>
        </is>
      </c>
      <c r="E24" s="118" t="inlineStr">
        <is>
          <t>861,50                                                        845,20 (без СМР)</t>
        </is>
      </c>
      <c r="L24" s="119" t="n"/>
      <c r="M24" s="119" t="n"/>
      <c r="N24" s="119" t="n"/>
    </row>
    <row r="25" ht="31.35" customHeight="1" s="152">
      <c r="A25" s="155" t="n">
        <v>10</v>
      </c>
      <c r="B25" s="108" t="inlineStr">
        <is>
          <t>Примечание</t>
        </is>
      </c>
      <c r="C25" s="199" t="n"/>
      <c r="D25" s="199" t="inlineStr">
        <is>
          <t>Объект-аналог (миксимальное тех. решение)</t>
        </is>
      </c>
      <c r="E25" s="199" t="n"/>
    </row>
    <row r="27" customFormat="1" s="154"/>
    <row r="28" customFormat="1" s="154">
      <c r="C28" s="154" t="inlineStr">
        <is>
          <t>Составил ______________________         М.С. Колотиевская</t>
        </is>
      </c>
    </row>
    <row r="29" customFormat="1" s="154">
      <c r="C29" s="104" t="inlineStr">
        <is>
          <t xml:space="preserve">                         (подпись, инициалы, фамилия)</t>
        </is>
      </c>
    </row>
    <row r="30" customFormat="1" s="154"/>
    <row r="31" s="152">
      <c r="B31" s="154" t="n"/>
      <c r="C31" s="154" t="inlineStr">
        <is>
          <t>Проверил ______________________          А.В. Костянецкая</t>
        </is>
      </c>
      <c r="D31" s="154" t="n"/>
      <c r="E31" s="154" t="n"/>
      <c r="F31" s="154" t="n"/>
      <c r="G31" s="154" t="n"/>
      <c r="H31" s="154" t="n"/>
      <c r="I31" s="154" t="n"/>
      <c r="J31" s="154" t="n"/>
    </row>
    <row r="32" s="152">
      <c r="B32" s="154" t="n"/>
      <c r="C32" s="104" t="inlineStr">
        <is>
          <t xml:space="preserve">                        (подпись, инициалы, фамилия)</t>
        </is>
      </c>
      <c r="D32" s="154" t="n"/>
      <c r="E32" s="154" t="n"/>
      <c r="F32" s="154" t="n"/>
      <c r="G32" s="154" t="n"/>
      <c r="H32" s="154" t="n"/>
      <c r="I32" s="154" t="n"/>
      <c r="J32" s="154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5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8"/>
  <sheetViews>
    <sheetView view="pageBreakPreview" topLeftCell="A22" zoomScaleNormal="85" workbookViewId="0">
      <selection activeCell="C33" sqref="C33"/>
    </sheetView>
  </sheetViews>
  <sheetFormatPr baseColWidth="8" defaultColWidth="9.140625" defaultRowHeight="15"/>
  <cols>
    <col width="5.42578125" customWidth="1" style="152" min="1" max="1"/>
    <col width="9.140625" customWidth="1" style="152" min="2" max="2"/>
    <col width="28.140625" customWidth="1" style="152" min="3" max="3"/>
    <col width="15.42578125" customWidth="1" style="152" min="4" max="4"/>
    <col width="39" customWidth="1" style="152" min="5" max="5"/>
    <col width="14.42578125" customWidth="1" style="152" min="6" max="6"/>
    <col width="21.42578125" customWidth="1" style="152" min="7" max="7"/>
    <col width="19.42578125" customWidth="1" style="152" min="8" max="8"/>
    <col width="13" customWidth="1" style="152" min="9" max="9"/>
    <col width="20.85546875" customWidth="1" style="152" min="10" max="10"/>
    <col width="18" customWidth="1" style="152" min="11" max="11"/>
    <col width="9.140625" customWidth="1" style="152" min="12" max="12"/>
  </cols>
  <sheetData>
    <row r="3" ht="15.6" customHeight="1" s="152">
      <c r="B3" s="181" t="inlineStr">
        <is>
          <t>Приложение № 2</t>
        </is>
      </c>
    </row>
    <row r="4" ht="15.6" customHeight="1" s="152">
      <c r="B4" s="182" t="inlineStr">
        <is>
          <t>Расчет стоимости основных видов работ для выбора объекта-представителя</t>
        </is>
      </c>
    </row>
    <row r="5" ht="15.6" customHeight="1" s="152"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  <c r="K5" s="106" t="n"/>
    </row>
    <row r="6" ht="15.6" customHeight="1" s="152">
      <c r="B6" s="183">
        <f>'Прил.1 Сравнит табл'!B5:G5</f>
        <v/>
      </c>
      <c r="L6" s="121" t="n"/>
    </row>
    <row r="7" ht="15.6" customHeight="1" s="152">
      <c r="B7" s="193">
        <f>'Прил.1 Сравнит табл'!B7:G7</f>
        <v/>
      </c>
      <c r="L7" s="121" t="n"/>
    </row>
    <row r="8" ht="18" customHeight="1" s="152">
      <c r="B8" s="122" t="n"/>
      <c r="K8" s="123" t="n"/>
    </row>
    <row r="9" ht="15.6" customFormat="1" customHeight="1" s="154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ПТК ЦУС Головного ЦУС МЭС Востока </t>
        </is>
      </c>
      <c r="E9" s="218" t="n"/>
      <c r="F9" s="218" t="n"/>
      <c r="G9" s="218" t="n"/>
      <c r="H9" s="218" t="n"/>
      <c r="I9" s="218" t="n"/>
      <c r="J9" s="219" t="n"/>
    </row>
    <row r="10" ht="15.6" customFormat="1" customHeight="1" s="154">
      <c r="B10" s="220" t="n"/>
      <c r="C10" s="220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4 квартал 2019 г., тыс. руб.</t>
        </is>
      </c>
      <c r="G10" s="218" t="n"/>
      <c r="H10" s="218" t="n"/>
      <c r="I10" s="218" t="n"/>
      <c r="J10" s="219" t="n"/>
    </row>
    <row r="11" ht="31.35" customFormat="1" customHeight="1" s="154">
      <c r="B11" s="221" t="n"/>
      <c r="C11" s="221" t="n"/>
      <c r="D11" s="221" t="n"/>
      <c r="E11" s="221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63" customFormat="1" customHeight="1" s="154">
      <c r="B12" s="199" t="n">
        <v>1</v>
      </c>
      <c r="C12" s="212" t="n"/>
      <c r="D12" s="130" t="inlineStr">
        <is>
          <t>ССР</t>
        </is>
      </c>
      <c r="E12" s="206" t="inlineStr">
        <is>
          <t>«Создание Центров управления сетями в филиале ПАО «ФСК ЕЭС» - МЭС Востока (Головной ЦУС МЭС Востока)»</t>
        </is>
      </c>
      <c r="F12" s="124" t="n"/>
      <c r="G12" s="124" t="n">
        <v>15825.65</v>
      </c>
      <c r="H12" s="124" t="n">
        <v>540771.8199999999</v>
      </c>
      <c r="I12" s="124" t="n">
        <v>2.5300000000279</v>
      </c>
      <c r="J12" s="124" t="n">
        <v>556600</v>
      </c>
    </row>
    <row r="13" ht="15.6" customFormat="1" customHeight="1" s="154">
      <c r="B13" s="222" t="inlineStr">
        <is>
          <t>Всего по объекту:</t>
        </is>
      </c>
      <c r="C13" s="218" t="n"/>
      <c r="D13" s="218" t="n"/>
      <c r="E13" s="219" t="n"/>
      <c r="F13" s="223" t="n">
        <v>0</v>
      </c>
      <c r="G13" s="223" t="n">
        <v>15825.65</v>
      </c>
      <c r="H13" s="223" t="n">
        <v>540771.8199999999</v>
      </c>
      <c r="I13" s="223" t="n">
        <v>2.5300000000279</v>
      </c>
      <c r="J13" s="223" t="n">
        <v>556600</v>
      </c>
    </row>
    <row r="14" ht="15.6" customFormat="1" customHeight="1" s="154">
      <c r="B14" s="222" t="inlineStr">
        <is>
          <t>Всего по объекту в сопоставимом уровне цен 2 кв. 2022г:</t>
        </is>
      </c>
      <c r="C14" s="218" t="n"/>
      <c r="D14" s="218" t="n"/>
      <c r="E14" s="219" t="n"/>
      <c r="F14" s="224" t="n">
        <v>0</v>
      </c>
      <c r="G14" s="224" t="n">
        <v>18548.424104334</v>
      </c>
      <c r="H14" s="224" t="n">
        <v>633810.62142994</v>
      </c>
      <c r="I14" s="224" t="n">
        <v>2.9652818673788</v>
      </c>
      <c r="J14" s="224" t="n">
        <v>652362.01081614</v>
      </c>
    </row>
    <row r="15" ht="15.6" customFormat="1" customHeight="1" s="154">
      <c r="B15" s="183" t="n"/>
      <c r="C15" s="154" t="n"/>
      <c r="D15" s="154" t="n"/>
      <c r="E15" s="154" t="n"/>
      <c r="F15" s="154" t="n"/>
      <c r="G15" s="154" t="n"/>
      <c r="H15" s="154" t="n"/>
      <c r="I15" s="154" t="n"/>
      <c r="J15" s="154" t="n"/>
    </row>
    <row r="16" ht="15.6" customFormat="1" customHeight="1" s="154">
      <c r="B16" s="183" t="n"/>
      <c r="C16" s="154" t="n"/>
      <c r="D16" s="154" t="n"/>
      <c r="E16" s="154" t="n"/>
      <c r="F16" s="154" t="n"/>
      <c r="G16" s="154" t="n"/>
      <c r="H16" s="154" t="n"/>
      <c r="I16" s="154" t="n"/>
      <c r="J16" s="154" t="n"/>
      <c r="K16" s="127" t="n"/>
    </row>
    <row r="17" ht="25.5" customFormat="1" customHeight="1" s="154">
      <c r="B17" s="199" t="inlineStr">
        <is>
          <t>№ п/п</t>
        </is>
      </c>
      <c r="C17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99" t="inlineStr">
        <is>
          <t>Реконструкция Амурского ЦУС с переводом в новое административное здание Филиала ПАО «ФСК ЕЭС» Амурское ПМЭС</t>
        </is>
      </c>
      <c r="E17" s="218" t="n"/>
      <c r="F17" s="218" t="n"/>
      <c r="G17" s="218" t="n"/>
      <c r="H17" s="218" t="n"/>
      <c r="I17" s="218" t="n"/>
      <c r="J17" s="219" t="n"/>
    </row>
    <row r="18" ht="15.6" customFormat="1" customHeight="1" s="154">
      <c r="B18" s="220" t="n"/>
      <c r="C18" s="220" t="n"/>
      <c r="D18" s="199" t="inlineStr">
        <is>
          <t>Номер сметы</t>
        </is>
      </c>
      <c r="E18" s="199" t="inlineStr">
        <is>
          <t>Наименование сметы</t>
        </is>
      </c>
      <c r="F18" s="199" t="inlineStr">
        <is>
          <t>Сметная стоимость в уровне цен 2 кв. 2022г., тыс. руб.</t>
        </is>
      </c>
      <c r="G18" s="218" t="n"/>
      <c r="H18" s="218" t="n"/>
      <c r="I18" s="218" t="n"/>
      <c r="J18" s="219" t="n"/>
    </row>
    <row r="19" ht="45" customFormat="1" customHeight="1" s="154">
      <c r="B19" s="221" t="n"/>
      <c r="C19" s="221" t="n"/>
      <c r="D19" s="221" t="n"/>
      <c r="E19" s="221" t="n"/>
      <c r="F19" s="199" t="inlineStr">
        <is>
          <t>Строительные работы</t>
        </is>
      </c>
      <c r="G19" s="199" t="inlineStr">
        <is>
          <t>Монтажные работы</t>
        </is>
      </c>
      <c r="H19" s="199" t="inlineStr">
        <is>
          <t>Оборудование</t>
        </is>
      </c>
      <c r="I19" s="199" t="inlineStr">
        <is>
          <t>Прочее</t>
        </is>
      </c>
      <c r="J19" s="199" t="inlineStr">
        <is>
          <t>Всего</t>
        </is>
      </c>
    </row>
    <row r="20" ht="61.5" customFormat="1" customHeight="1" s="154">
      <c r="B20" s="199" t="n">
        <v>1</v>
      </c>
      <c r="C20" s="212" t="n"/>
      <c r="D20" s="130" t="inlineStr">
        <is>
          <t>ССР</t>
        </is>
      </c>
      <c r="E20" s="206" t="inlineStr">
        <is>
          <t>Реконструкция Амурского ЦУС с переводом в новое административное здание Филиала ПАО "ФСК ЕЭС" Амурское ПМЭС</t>
        </is>
      </c>
      <c r="F20" s="214" t="n"/>
      <c r="G20" s="225" t="n">
        <v>64595.74</v>
      </c>
      <c r="H20" s="214" t="n">
        <v>38576.06</v>
      </c>
      <c r="I20" s="214" t="n">
        <v>2775.72</v>
      </c>
      <c r="J20" s="214" t="n">
        <v>105947.52</v>
      </c>
    </row>
    <row r="21" ht="15.6" customFormat="1" customHeight="1" s="154">
      <c r="B21" s="222" t="inlineStr">
        <is>
          <t>Всего по объекту:</t>
        </is>
      </c>
      <c r="C21" s="218" t="n"/>
      <c r="D21" s="218" t="n"/>
      <c r="E21" s="219" t="n"/>
      <c r="F21" s="223" t="n">
        <v>0</v>
      </c>
      <c r="G21" s="223" t="n">
        <v>64595.74</v>
      </c>
      <c r="H21" s="214" t="n">
        <v>38576.06</v>
      </c>
      <c r="I21" s="223" t="n">
        <v>2775.72</v>
      </c>
      <c r="J21" s="223" t="n">
        <v>105947.52</v>
      </c>
    </row>
    <row r="22" ht="15.6" customFormat="1" customHeight="1" s="154">
      <c r="B22" s="222" t="inlineStr">
        <is>
          <t>Всего по объекту в сопоставимом уровне цен 2 кв. 2022г:</t>
        </is>
      </c>
      <c r="C22" s="218" t="n"/>
      <c r="D22" s="218" t="n"/>
      <c r="E22" s="219" t="n"/>
      <c r="F22" s="224" t="n">
        <v>0</v>
      </c>
      <c r="G22" s="224" t="n">
        <v>64595.74</v>
      </c>
      <c r="H22" s="224" t="n">
        <v>38576.06</v>
      </c>
      <c r="I22" s="224" t="n">
        <v>2775.72</v>
      </c>
      <c r="J22" s="224" t="n">
        <v>105947.52</v>
      </c>
    </row>
    <row r="23" ht="15.6" customFormat="1" customHeight="1" s="154">
      <c r="B23" s="183" t="n"/>
      <c r="C23" s="154" t="n"/>
      <c r="D23" s="154" t="n"/>
      <c r="E23" s="154" t="n"/>
      <c r="F23" s="154" t="n"/>
      <c r="G23" s="154" t="n"/>
      <c r="H23" s="154" t="n"/>
      <c r="I23" s="154" t="n"/>
      <c r="J23" s="154" t="n"/>
    </row>
    <row r="24" ht="15.6" customFormat="1" customHeight="1" s="154">
      <c r="B24" s="183" t="n"/>
      <c r="C24" s="154" t="n"/>
      <c r="D24" s="154" t="n"/>
      <c r="E24" s="154" t="n"/>
      <c r="F24" s="154" t="n"/>
      <c r="G24" s="154" t="n"/>
      <c r="H24" s="154" t="n"/>
      <c r="I24" s="154" t="n"/>
      <c r="J24" s="154" t="n"/>
      <c r="K24" s="127" t="n"/>
    </row>
    <row r="25" ht="15.6" customFormat="1" customHeight="1" s="154">
      <c r="B25" s="199" t="inlineStr">
        <is>
          <t>№ п/п</t>
        </is>
      </c>
      <c r="C25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99" t="inlineStr">
        <is>
          <t>Создание ПТК АСДТУ для ЦУС МЭС Юга (OUT-06-02)</t>
        </is>
      </c>
      <c r="E25" s="218" t="n"/>
      <c r="F25" s="218" t="n"/>
      <c r="G25" s="218" t="n"/>
      <c r="H25" s="218" t="n"/>
      <c r="I25" s="218" t="n"/>
      <c r="J25" s="219" t="n"/>
    </row>
    <row r="26" ht="15.6" customFormat="1" customHeight="1" s="154">
      <c r="B26" s="220" t="n"/>
      <c r="C26" s="220" t="n"/>
      <c r="D26" s="199" t="inlineStr">
        <is>
          <t>Номер сметы</t>
        </is>
      </c>
      <c r="E26" s="199" t="inlineStr">
        <is>
          <t>Наименование сметы</t>
        </is>
      </c>
      <c r="F26" s="199" t="inlineStr">
        <is>
          <t>Сметная стоимость в уровне цен 2 кв. 2020г., тыс. руб.</t>
        </is>
      </c>
      <c r="G26" s="218" t="n"/>
      <c r="H26" s="218" t="n"/>
      <c r="I26" s="218" t="n"/>
      <c r="J26" s="219" t="n"/>
    </row>
    <row r="27" ht="31.35" customFormat="1" customHeight="1" s="154">
      <c r="B27" s="221" t="n"/>
      <c r="C27" s="221" t="n"/>
      <c r="D27" s="221" t="n"/>
      <c r="E27" s="221" t="n"/>
      <c r="F27" s="199" t="inlineStr">
        <is>
          <t>Строительные работы</t>
        </is>
      </c>
      <c r="G27" s="199" t="inlineStr">
        <is>
          <t>Монтажные работы</t>
        </is>
      </c>
      <c r="H27" s="199" t="inlineStr">
        <is>
          <t>Оборудование</t>
        </is>
      </c>
      <c r="I27" s="199" t="inlineStr">
        <is>
          <t>Прочее</t>
        </is>
      </c>
      <c r="J27" s="199" t="inlineStr">
        <is>
          <t>Всего</t>
        </is>
      </c>
    </row>
    <row r="28" ht="80.45" customFormat="1" customHeight="1" s="154">
      <c r="B28" s="199" t="n"/>
      <c r="C28" s="212" t="n"/>
      <c r="D28" s="130" t="inlineStr">
        <is>
          <t>ССР</t>
        </is>
      </c>
      <c r="E28" s="206" t="inlineStr">
        <is>
          <t>«Создание Автоматизированной Системы технологического управления (АСТУ) для нужд филиала ПАО "ФСК ЕЭС" - МЭС Юга» ГЦУС МЭС Юга 1 этап</t>
        </is>
      </c>
      <c r="F28" s="214" t="n"/>
      <c r="G28" s="214" t="n">
        <v>6165.47</v>
      </c>
      <c r="H28" s="214" t="n">
        <v>319685.19</v>
      </c>
      <c r="I28" s="213" t="n"/>
      <c r="J28" s="214" t="n">
        <v>325850.66</v>
      </c>
    </row>
    <row r="29" ht="15.6" customFormat="1" customHeight="1" s="154">
      <c r="B29" s="222" t="inlineStr">
        <is>
          <t>Всего по объекту:</t>
        </is>
      </c>
      <c r="C29" s="218" t="n"/>
      <c r="D29" s="218" t="n"/>
      <c r="E29" s="219" t="n"/>
      <c r="F29" s="223" t="n">
        <v>0</v>
      </c>
      <c r="G29" s="223" t="n">
        <v>6165.47</v>
      </c>
      <c r="H29" s="223" t="n">
        <v>319685.19</v>
      </c>
      <c r="I29" s="223" t="n">
        <v>0</v>
      </c>
      <c r="J29" s="223" t="n">
        <v>325850.66</v>
      </c>
    </row>
    <row r="30" ht="15.6" customFormat="1" customHeight="1" s="154">
      <c r="B30" s="222" t="inlineStr">
        <is>
          <t>Всего по объекту в сопоставимом уровне цен 2 кв. 2022г:</t>
        </is>
      </c>
      <c r="C30" s="218" t="n"/>
      <c r="D30" s="218" t="n"/>
      <c r="E30" s="219" t="n"/>
      <c r="F30" s="224" t="n">
        <v>0</v>
      </c>
      <c r="G30" s="224" t="n">
        <v>7009.2916828305</v>
      </c>
      <c r="H30" s="224" t="n">
        <v>363438.10664736</v>
      </c>
      <c r="I30" s="224" t="n">
        <v>0</v>
      </c>
      <c r="J30" s="224" t="n">
        <v>370447.39833019</v>
      </c>
    </row>
    <row r="31" ht="15.6" customFormat="1" customHeight="1" s="154">
      <c r="B31" s="131" t="n"/>
      <c r="C31" s="131" t="n"/>
      <c r="D31" s="131" t="n"/>
      <c r="E31" s="131" t="n"/>
      <c r="F31" s="226" t="n"/>
      <c r="G31" s="226" t="n"/>
      <c r="H31" s="226" t="n"/>
      <c r="I31" s="226" t="n"/>
      <c r="J31" s="226" t="n"/>
    </row>
    <row r="32" ht="15.6" customFormat="1" customHeight="1" s="154"/>
    <row r="33" ht="15.6" customFormat="1" customHeight="1" s="154">
      <c r="C33" s="154" t="inlineStr">
        <is>
          <t>Составил ______________________         М.С. Колотиевская</t>
        </is>
      </c>
    </row>
    <row r="34" ht="15.6" customFormat="1" customHeight="1" s="154">
      <c r="C34" s="104" t="inlineStr">
        <is>
          <t xml:space="preserve">                         (подпись, инициалы, фамилия)</t>
        </is>
      </c>
    </row>
    <row r="35" ht="15.6" customFormat="1" customHeight="1" s="154"/>
    <row r="36" ht="15.6" customHeight="1" s="152">
      <c r="B36" s="154" t="n"/>
      <c r="C36" s="154" t="inlineStr">
        <is>
          <t>Проверил ______________________          А.В. Костянецкая</t>
        </is>
      </c>
      <c r="D36" s="154" t="n"/>
      <c r="E36" s="154" t="n"/>
      <c r="F36" s="154" t="n"/>
      <c r="G36" s="154" t="n"/>
      <c r="H36" s="154" t="n"/>
      <c r="I36" s="154" t="n"/>
      <c r="J36" s="154" t="n"/>
    </row>
    <row r="37" ht="15.6" customHeight="1" s="152">
      <c r="B37" s="154" t="n"/>
      <c r="C37" s="104" t="inlineStr">
        <is>
          <t xml:space="preserve">                        (подпись, инициалы, фамилия)</t>
        </is>
      </c>
      <c r="D37" s="154" t="n"/>
      <c r="E37" s="154" t="n"/>
      <c r="F37" s="154" t="n"/>
      <c r="G37" s="154" t="n"/>
      <c r="H37" s="154" t="n"/>
      <c r="I37" s="154" t="n"/>
      <c r="J37" s="154" t="n"/>
    </row>
    <row r="38" ht="15.6" customHeight="1" s="152">
      <c r="B38" s="154" t="n"/>
      <c r="C38" s="154" t="n"/>
      <c r="D38" s="154" t="n"/>
      <c r="E38" s="154" t="n"/>
      <c r="F38" s="154" t="n"/>
      <c r="G38" s="154" t="n"/>
      <c r="H38" s="154" t="n"/>
      <c r="I38" s="154" t="n"/>
      <c r="J38" s="154" t="n"/>
    </row>
  </sheetData>
  <mergeCells count="28">
    <mergeCell ref="D9:J9"/>
    <mergeCell ref="C17:C19"/>
    <mergeCell ref="F10:J10"/>
    <mergeCell ref="B30:E30"/>
    <mergeCell ref="D25:J25"/>
    <mergeCell ref="B6:K6"/>
    <mergeCell ref="E10:E11"/>
    <mergeCell ref="B4:K4"/>
    <mergeCell ref="B7:K7"/>
    <mergeCell ref="F18:J18"/>
    <mergeCell ref="B25:B27"/>
    <mergeCell ref="B22:E22"/>
    <mergeCell ref="F26:J26"/>
    <mergeCell ref="B3:K3"/>
    <mergeCell ref="D18:D19"/>
    <mergeCell ref="B21:E21"/>
    <mergeCell ref="E26:E27"/>
    <mergeCell ref="B14:E14"/>
    <mergeCell ref="B17:B19"/>
    <mergeCell ref="D10:D11"/>
    <mergeCell ref="D17:J17"/>
    <mergeCell ref="C25:C27"/>
    <mergeCell ref="B13:E13"/>
    <mergeCell ref="E18:E19"/>
    <mergeCell ref="D26:D27"/>
    <mergeCell ref="B29:E29"/>
    <mergeCell ref="B9:B11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91"/>
  <sheetViews>
    <sheetView view="pageBreakPreview" topLeftCell="A469" zoomScale="60" zoomScaleNormal="100" workbookViewId="0">
      <selection activeCell="D489" sqref="D489:D490"/>
    </sheetView>
  </sheetViews>
  <sheetFormatPr baseColWidth="8" defaultColWidth="9.140625" defaultRowHeight="15"/>
  <cols>
    <col width="9.140625" customWidth="1" style="152" min="1" max="1"/>
    <col width="12.42578125" customWidth="1" style="152" min="2" max="2"/>
    <col width="17" customWidth="1" style="152" min="3" max="3"/>
    <col width="49.5703125" customWidth="1" style="152" min="4" max="4"/>
    <col width="16.42578125" customWidth="1" style="152" min="5" max="5"/>
    <col width="20.5703125" customWidth="1" style="152" min="6" max="6"/>
    <col width="16.140625" customWidth="1" style="152" min="7" max="7"/>
    <col width="16.5703125" customWidth="1" style="152" min="8" max="8"/>
    <col width="9.140625" customWidth="1" style="152" min="9" max="9"/>
  </cols>
  <sheetData>
    <row r="2" ht="15.6" customHeight="1" s="152">
      <c r="A2" s="181" t="inlineStr">
        <is>
          <t xml:space="preserve">Приложение № 3 </t>
        </is>
      </c>
    </row>
    <row r="3" ht="17.45" customHeight="1" s="152">
      <c r="A3" s="197" t="inlineStr">
        <is>
          <t>Объектная ресурсная ведомость</t>
        </is>
      </c>
    </row>
    <row r="4" ht="18.75" customHeight="1" s="152">
      <c r="A4" s="197" t="n"/>
      <c r="B4" s="197" t="n"/>
      <c r="C4" s="19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4" t="n"/>
      <c r="J4" s="154" t="n"/>
      <c r="K4" s="154" t="n"/>
      <c r="L4" s="154" t="n"/>
    </row>
    <row r="5" ht="18" customHeight="1" s="152">
      <c r="A5" s="122" t="n"/>
    </row>
    <row r="6" ht="15.6" customHeight="1" s="152">
      <c r="A6" s="193" t="inlineStr">
        <is>
          <t>Наименование разрабатываемого показателя УНЦ -  Центры управления сетями</t>
        </is>
      </c>
    </row>
    <row r="7" ht="15.6" customFormat="1" customHeight="1" s="154">
      <c r="A7" s="133" t="n"/>
      <c r="B7" s="133" t="n"/>
      <c r="C7" s="133" t="n"/>
      <c r="D7" s="133" t="n"/>
      <c r="E7" s="133" t="n"/>
      <c r="F7" s="133" t="n"/>
      <c r="G7" s="133" t="n"/>
      <c r="H7" s="133" t="n"/>
    </row>
    <row r="8" ht="38.25" customFormat="1" customHeight="1" s="154">
      <c r="A8" s="189" t="inlineStr">
        <is>
          <t>п/п</t>
        </is>
      </c>
      <c r="B8" s="189" t="inlineStr">
        <is>
          <t>№ЛСР</t>
        </is>
      </c>
      <c r="C8" s="189" t="inlineStr">
        <is>
          <t>Код ресурса</t>
        </is>
      </c>
      <c r="D8" s="189" t="inlineStr">
        <is>
          <t>Наименование ресурса</t>
        </is>
      </c>
      <c r="E8" s="189" t="inlineStr">
        <is>
          <t>Ед. изм.</t>
        </is>
      </c>
      <c r="F8" s="189" t="inlineStr">
        <is>
          <t>Кол-во единиц по данным объекта-представителя</t>
        </is>
      </c>
      <c r="G8" s="189" t="inlineStr">
        <is>
          <t>Сметная стоимость в ценах на 01.01.2000 (руб.)</t>
        </is>
      </c>
      <c r="H8" s="227" t="n"/>
    </row>
    <row r="9" ht="40.7" customFormat="1" customHeight="1" s="154">
      <c r="A9" s="221" t="n"/>
      <c r="B9" s="221" t="n"/>
      <c r="C9" s="221" t="n"/>
      <c r="D9" s="221" t="n"/>
      <c r="E9" s="221" t="n"/>
      <c r="F9" s="221" t="n"/>
      <c r="G9" s="199" t="inlineStr">
        <is>
          <t>на ед.изм.</t>
        </is>
      </c>
      <c r="H9" s="199" t="inlineStr">
        <is>
          <t>общая</t>
        </is>
      </c>
    </row>
    <row r="10" ht="15.6" customFormat="1" customHeight="1" s="154">
      <c r="A10" s="199" t="n">
        <v>1</v>
      </c>
      <c r="B10" s="199" t="n"/>
      <c r="C10" s="199" t="n">
        <v>2</v>
      </c>
      <c r="D10" s="199" t="inlineStr">
        <is>
          <t>З</t>
        </is>
      </c>
      <c r="E10" s="199" t="n">
        <v>4</v>
      </c>
      <c r="F10" s="199" t="n">
        <v>5</v>
      </c>
      <c r="G10" s="17" t="n">
        <v>6</v>
      </c>
      <c r="H10" s="17" t="n">
        <v>7</v>
      </c>
    </row>
    <row r="11" ht="15.6" customFormat="1" customHeight="1" s="15">
      <c r="A11" s="194" t="inlineStr">
        <is>
          <t>Затраты труда рабочих</t>
        </is>
      </c>
      <c r="B11" s="218" t="n"/>
      <c r="C11" s="218" t="n"/>
      <c r="D11" s="218" t="n"/>
      <c r="E11" s="219" t="n"/>
      <c r="F11" s="194" t="n">
        <v>14341.46</v>
      </c>
      <c r="G11" s="19" t="n"/>
      <c r="H11" s="19">
        <f>SUM(H12:H41)</f>
        <v/>
      </c>
    </row>
    <row r="12" ht="15.6" customFormat="1" customHeight="1" s="154">
      <c r="A12" s="195" t="n">
        <v>1</v>
      </c>
      <c r="B12" s="195" t="n"/>
      <c r="C12" s="196" t="inlineStr">
        <is>
          <t>3-300-01</t>
        </is>
      </c>
      <c r="D12" s="196" t="inlineStr">
        <is>
          <t>Ведущий инженер</t>
        </is>
      </c>
      <c r="E12" s="195" t="inlineStr">
        <is>
          <t>чел.-ч</t>
        </is>
      </c>
      <c r="F12" s="195" t="n">
        <v>11.92</v>
      </c>
      <c r="G12" s="200" t="n">
        <v>16.93</v>
      </c>
      <c r="H12" s="200">
        <f>ROUND(F12*G12,2)</f>
        <v/>
      </c>
    </row>
    <row r="13" ht="15.6" customFormat="1" customHeight="1" s="154">
      <c r="A13" s="195" t="n">
        <v>2</v>
      </c>
      <c r="B13" s="195" t="n"/>
      <c r="C13" s="196" t="inlineStr">
        <is>
          <t>3-200-01</t>
        </is>
      </c>
      <c r="D13" s="196" t="inlineStr">
        <is>
          <t>Инженер I категории</t>
        </is>
      </c>
      <c r="E13" s="195" t="inlineStr">
        <is>
          <t>чел.-ч</t>
        </is>
      </c>
      <c r="F13" s="195" t="n">
        <v>1986.88</v>
      </c>
      <c r="G13" s="200" t="n">
        <v>15.49</v>
      </c>
      <c r="H13" s="200">
        <f>ROUND(F13*G13,2)</f>
        <v/>
      </c>
    </row>
    <row r="14" ht="15.6" customFormat="1" customHeight="1" s="154">
      <c r="A14" s="195" t="n">
        <v>3</v>
      </c>
      <c r="B14" s="195" t="n"/>
      <c r="C14" s="196" t="inlineStr">
        <is>
          <t>3-200-02</t>
        </is>
      </c>
      <c r="D14" s="196" t="inlineStr">
        <is>
          <t>Инженер II категории</t>
        </is>
      </c>
      <c r="E14" s="195" t="inlineStr">
        <is>
          <t>чел.-ч</t>
        </is>
      </c>
      <c r="F14" s="195" t="n">
        <v>1972</v>
      </c>
      <c r="G14" s="200" t="n">
        <v>14.09</v>
      </c>
      <c r="H14" s="200">
        <f>ROUND(F14*G14,2)</f>
        <v/>
      </c>
    </row>
    <row r="15" ht="15.6" customFormat="1" customHeight="1" s="154">
      <c r="A15" s="195" t="n">
        <v>4</v>
      </c>
      <c r="B15" s="195" t="n"/>
      <c r="C15" s="196" t="inlineStr">
        <is>
          <t>1-100-15</t>
        </is>
      </c>
      <c r="D15" s="196" t="inlineStr">
        <is>
          <t>Затраты труда рабочих (ср 1,5)</t>
        </is>
      </c>
      <c r="E15" s="195" t="inlineStr">
        <is>
          <t>чел.-ч</t>
        </is>
      </c>
      <c r="F15" s="195" t="n">
        <v>13.84</v>
      </c>
      <c r="G15" s="200" t="n">
        <v>7.5</v>
      </c>
      <c r="H15" s="200">
        <f>ROUND(F15*G15,2)</f>
        <v/>
      </c>
    </row>
    <row r="16" ht="15.6" customFormat="1" customHeight="1" s="154">
      <c r="A16" s="195" t="n">
        <v>5</v>
      </c>
      <c r="B16" s="195" t="n"/>
      <c r="C16" s="196" t="inlineStr">
        <is>
          <t>1-100-20</t>
        </is>
      </c>
      <c r="D16" s="196" t="inlineStr">
        <is>
          <t>Затраты труда рабочих (ср 2)</t>
        </is>
      </c>
      <c r="E16" s="195" t="inlineStr">
        <is>
          <t>чел.-ч</t>
        </is>
      </c>
      <c r="F16" s="195" t="n">
        <v>7.85</v>
      </c>
      <c r="G16" s="200" t="n">
        <v>7.8</v>
      </c>
      <c r="H16" s="200">
        <f>ROUND(F16*G16,2)</f>
        <v/>
      </c>
    </row>
    <row r="17" ht="15.6" customFormat="1" customHeight="1" s="154">
      <c r="A17" s="195" t="n">
        <v>6</v>
      </c>
      <c r="B17" s="195" t="n"/>
      <c r="C17" s="196" t="inlineStr">
        <is>
          <t>1-100-21</t>
        </is>
      </c>
      <c r="D17" s="196" t="inlineStr">
        <is>
          <t>Затраты труда рабочих (ср 2,1)</t>
        </is>
      </c>
      <c r="E17" s="195" t="inlineStr">
        <is>
          <t>чел.-ч</t>
        </is>
      </c>
      <c r="F17" s="195" t="n">
        <v>5.5</v>
      </c>
      <c r="G17" s="200" t="n">
        <v>7.87</v>
      </c>
      <c r="H17" s="200">
        <f>ROUND(F17*G17,2)</f>
        <v/>
      </c>
    </row>
    <row r="18" ht="15.6" customFormat="1" customHeight="1" s="154">
      <c r="A18" s="195" t="n">
        <v>7</v>
      </c>
      <c r="B18" s="195" t="n"/>
      <c r="C18" s="196" t="inlineStr">
        <is>
          <t>1-100-22</t>
        </is>
      </c>
      <c r="D18" s="196" t="inlineStr">
        <is>
          <t>Затраты труда рабочих (ср 2,2)</t>
        </is>
      </c>
      <c r="E18" s="195" t="inlineStr">
        <is>
          <t>чел.-ч</t>
        </is>
      </c>
      <c r="F18" s="195" t="n">
        <v>4.75</v>
      </c>
      <c r="G18" s="200" t="n">
        <v>7.94</v>
      </c>
      <c r="H18" s="200">
        <f>ROUND(F18*G18,2)</f>
        <v/>
      </c>
    </row>
    <row r="19" ht="15.6" customFormat="1" customHeight="1" s="154">
      <c r="A19" s="195" t="n">
        <v>8</v>
      </c>
      <c r="B19" s="195" t="n"/>
      <c r="C19" s="196" t="inlineStr">
        <is>
          <t>1-100-23</t>
        </is>
      </c>
      <c r="D19" s="196" t="inlineStr">
        <is>
          <t>Затраты труда рабочих (ср 2,3)</t>
        </is>
      </c>
      <c r="E19" s="195" t="inlineStr">
        <is>
          <t>чел.-ч</t>
        </is>
      </c>
      <c r="F19" s="195" t="n">
        <v>45.53</v>
      </c>
      <c r="G19" s="200" t="n">
        <v>8.02</v>
      </c>
      <c r="H19" s="200">
        <f>ROUND(F19*G19,2)</f>
        <v/>
      </c>
    </row>
    <row r="20" ht="15.6" customFormat="1" customHeight="1" s="154">
      <c r="A20" s="195" t="n">
        <v>9</v>
      </c>
      <c r="B20" s="195" t="n"/>
      <c r="C20" s="196" t="inlineStr">
        <is>
          <t>1-100-27</t>
        </is>
      </c>
      <c r="D20" s="196" t="inlineStr">
        <is>
          <t>Затраты труда рабочих (ср 2,7)</t>
        </is>
      </c>
      <c r="E20" s="195" t="inlineStr">
        <is>
          <t>чел.-ч</t>
        </is>
      </c>
      <c r="F20" s="195" t="n">
        <v>18.83</v>
      </c>
      <c r="G20" s="200" t="n">
        <v>8.31</v>
      </c>
      <c r="H20" s="200">
        <f>ROUND(F20*G20,2)</f>
        <v/>
      </c>
    </row>
    <row r="21" ht="15.6" customFormat="1" customHeight="1" s="154">
      <c r="A21" s="195" t="n">
        <v>10</v>
      </c>
      <c r="B21" s="195" t="n"/>
      <c r="C21" s="196" t="inlineStr">
        <is>
          <t>1-100-29</t>
        </is>
      </c>
      <c r="D21" s="196" t="inlineStr">
        <is>
          <t>Затраты труда рабочих (ср 2,9)</t>
        </is>
      </c>
      <c r="E21" s="195" t="inlineStr">
        <is>
          <t>чел.-ч</t>
        </is>
      </c>
      <c r="F21" s="195" t="n">
        <v>11.04</v>
      </c>
      <c r="G21" s="200" t="n">
        <v>8.460000000000001</v>
      </c>
      <c r="H21" s="200">
        <f>ROUND(F21*G21,2)</f>
        <v/>
      </c>
    </row>
    <row r="22" ht="15.6" customFormat="1" customHeight="1" s="154">
      <c r="A22" s="195" t="n">
        <v>11</v>
      </c>
      <c r="B22" s="195" t="n"/>
      <c r="C22" s="196" t="inlineStr">
        <is>
          <t>1-100-30</t>
        </is>
      </c>
      <c r="D22" s="196" t="inlineStr">
        <is>
          <t>Затраты труда рабочих (ср 3)</t>
        </is>
      </c>
      <c r="E22" s="195" t="inlineStr">
        <is>
          <t>чел.-ч</t>
        </is>
      </c>
      <c r="F22" s="195" t="n">
        <v>450.63</v>
      </c>
      <c r="G22" s="200" t="n">
        <v>8.529999999999999</v>
      </c>
      <c r="H22" s="200">
        <f>ROUND(F22*G22,2)</f>
        <v/>
      </c>
    </row>
    <row r="23" ht="15.6" customFormat="1" customHeight="1" s="154">
      <c r="A23" s="195" t="n">
        <v>12</v>
      </c>
      <c r="B23" s="195" t="n"/>
      <c r="C23" s="196" t="inlineStr">
        <is>
          <t>1-100-31</t>
        </is>
      </c>
      <c r="D23" s="196" t="inlineStr">
        <is>
          <t>Затраты труда рабочих (ср 3,1)</t>
        </is>
      </c>
      <c r="E23" s="195" t="inlineStr">
        <is>
          <t>чел.-ч</t>
        </is>
      </c>
      <c r="F23" s="195" t="n">
        <v>229.49</v>
      </c>
      <c r="G23" s="200" t="n">
        <v>8.640000000000001</v>
      </c>
      <c r="H23" s="200">
        <f>ROUND(F23*G23,2)</f>
        <v/>
      </c>
    </row>
    <row r="24" ht="15.6" customFormat="1" customHeight="1" s="154">
      <c r="A24" s="195" t="n">
        <v>13</v>
      </c>
      <c r="B24" s="195" t="n"/>
      <c r="C24" s="196" t="inlineStr">
        <is>
          <t>1-100-33</t>
        </is>
      </c>
      <c r="D24" s="196" t="inlineStr">
        <is>
          <t>Затраты труда рабочих (ср 3,3)</t>
        </is>
      </c>
      <c r="E24" s="195" t="inlineStr">
        <is>
          <t>чел.-ч</t>
        </is>
      </c>
      <c r="F24" s="195" t="n">
        <v>384.59</v>
      </c>
      <c r="G24" s="200" t="n">
        <v>8.859999999999999</v>
      </c>
      <c r="H24" s="200">
        <f>ROUND(F24*G24,2)</f>
        <v/>
      </c>
    </row>
    <row r="25" ht="15.6" customFormat="1" customHeight="1" s="154">
      <c r="A25" s="195" t="n">
        <v>14</v>
      </c>
      <c r="B25" s="195" t="n"/>
      <c r="C25" s="196" t="inlineStr">
        <is>
          <t>1-100-34</t>
        </is>
      </c>
      <c r="D25" s="196" t="inlineStr">
        <is>
          <t>Затраты труда рабочих (ср 3,4)</t>
        </is>
      </c>
      <c r="E25" s="195" t="inlineStr">
        <is>
          <t>чел.-ч</t>
        </is>
      </c>
      <c r="F25" s="195" t="n">
        <v>14.38</v>
      </c>
      <c r="G25" s="200" t="n">
        <v>8.970000000000001</v>
      </c>
      <c r="H25" s="200">
        <f>ROUND(F25*G25,2)</f>
        <v/>
      </c>
    </row>
    <row r="26" ht="15.6" customFormat="1" customHeight="1" s="154">
      <c r="A26" s="195" t="n">
        <v>15</v>
      </c>
      <c r="B26" s="195" t="n"/>
      <c r="C26" s="196" t="inlineStr">
        <is>
          <t>1-100-35</t>
        </is>
      </c>
      <c r="D26" s="196" t="inlineStr">
        <is>
          <t>Затраты труда рабочих (ср 3,5)</t>
        </is>
      </c>
      <c r="E26" s="195" t="inlineStr">
        <is>
          <t>чел.-ч</t>
        </is>
      </c>
      <c r="F26" s="195" t="n">
        <v>66.3</v>
      </c>
      <c r="G26" s="200" t="n">
        <v>9.07</v>
      </c>
      <c r="H26" s="200">
        <f>ROUND(F26*G26,2)</f>
        <v/>
      </c>
    </row>
    <row r="27" ht="15.6" customFormat="1" customHeight="1" s="154">
      <c r="A27" s="195" t="n">
        <v>16</v>
      </c>
      <c r="B27" s="195" t="n"/>
      <c r="C27" s="196" t="inlineStr">
        <is>
          <t>1-100-36</t>
        </is>
      </c>
      <c r="D27" s="196" t="inlineStr">
        <is>
          <t>Затраты труда рабочих (ср 3,6)</t>
        </is>
      </c>
      <c r="E27" s="195" t="inlineStr">
        <is>
          <t>чел.-ч</t>
        </is>
      </c>
      <c r="F27" s="195" t="n">
        <v>300.38</v>
      </c>
      <c r="G27" s="200" t="n">
        <v>9.18</v>
      </c>
      <c r="H27" s="200">
        <f>ROUND(F27*G27,2)</f>
        <v/>
      </c>
    </row>
    <row r="28" ht="15.6" customFormat="1" customHeight="1" s="154">
      <c r="A28" s="195" t="n">
        <v>17</v>
      </c>
      <c r="B28" s="195" t="n"/>
      <c r="C28" s="196" t="inlineStr">
        <is>
          <t>1-100-37</t>
        </is>
      </c>
      <c r="D28" s="196" t="inlineStr">
        <is>
          <t>Затраты труда рабочих (ср 3,7)</t>
        </is>
      </c>
      <c r="E28" s="195" t="inlineStr">
        <is>
          <t>чел.-ч</t>
        </is>
      </c>
      <c r="F28" s="195" t="n">
        <v>48.65</v>
      </c>
      <c r="G28" s="200" t="n">
        <v>9.289999999999999</v>
      </c>
      <c r="H28" s="200">
        <f>ROUND(F28*G28,2)</f>
        <v/>
      </c>
    </row>
    <row r="29" ht="15.6" customFormat="1" customHeight="1" s="154">
      <c r="A29" s="195" t="n">
        <v>18</v>
      </c>
      <c r="B29" s="195" t="n"/>
      <c r="C29" s="196" t="inlineStr">
        <is>
          <t>1-100-38</t>
        </is>
      </c>
      <c r="D29" s="196" t="inlineStr">
        <is>
          <t>Затраты труда рабочих (ср 3,8)</t>
        </is>
      </c>
      <c r="E29" s="195" t="inlineStr">
        <is>
          <t>чел.-ч</t>
        </is>
      </c>
      <c r="F29" s="195" t="n">
        <v>737.55</v>
      </c>
      <c r="G29" s="200" t="n">
        <v>9.4</v>
      </c>
      <c r="H29" s="200">
        <f>ROUND(F29*G29,2)</f>
        <v/>
      </c>
    </row>
    <row r="30" ht="15.6" customFormat="1" customHeight="1" s="154">
      <c r="A30" s="195" t="n">
        <v>19</v>
      </c>
      <c r="B30" s="195" t="n"/>
      <c r="C30" s="196" t="inlineStr">
        <is>
          <t>1-100-39</t>
        </is>
      </c>
      <c r="D30" s="196" t="inlineStr">
        <is>
          <t>Затраты труда рабочих (ср 3,9)</t>
        </is>
      </c>
      <c r="E30" s="195" t="inlineStr">
        <is>
          <t>чел.-ч</t>
        </is>
      </c>
      <c r="F30" s="195" t="n">
        <v>136.12</v>
      </c>
      <c r="G30" s="200" t="n">
        <v>9.51</v>
      </c>
      <c r="H30" s="200">
        <f>ROUND(F30*G30,2)</f>
        <v/>
      </c>
    </row>
    <row r="31" ht="15.6" customFormat="1" customHeight="1" s="154">
      <c r="A31" s="195" t="n">
        <v>20</v>
      </c>
      <c r="B31" s="195" t="n"/>
      <c r="C31" s="196" t="inlineStr">
        <is>
          <t>1-100-40</t>
        </is>
      </c>
      <c r="D31" s="196" t="inlineStr">
        <is>
          <t>Затраты труда рабочих (ср 4)</t>
        </is>
      </c>
      <c r="E31" s="195" t="inlineStr">
        <is>
          <t>чел.-ч</t>
        </is>
      </c>
      <c r="F31" s="195" t="n">
        <v>2105.6</v>
      </c>
      <c r="G31" s="200" t="n">
        <v>9.619999999999999</v>
      </c>
      <c r="H31" s="200">
        <f>ROUND(F31*G31,2)</f>
        <v/>
      </c>
    </row>
    <row r="32" ht="15.6" customFormat="1" customHeight="1" s="154">
      <c r="A32" s="195" t="n">
        <v>21</v>
      </c>
      <c r="B32" s="195" t="n"/>
      <c r="C32" s="196" t="inlineStr">
        <is>
          <t>1-100-41</t>
        </is>
      </c>
      <c r="D32" s="196" t="inlineStr">
        <is>
          <t>Затраты труда рабочих (ср 4,1)</t>
        </is>
      </c>
      <c r="E32" s="195" t="inlineStr">
        <is>
          <t>чел.-ч</t>
        </is>
      </c>
      <c r="F32" s="195" t="n">
        <v>28.72</v>
      </c>
      <c r="G32" s="200" t="n">
        <v>9.76</v>
      </c>
      <c r="H32" s="200">
        <f>ROUND(F32*G32,2)</f>
        <v/>
      </c>
    </row>
    <row r="33" ht="15.6" customFormat="1" customHeight="1" s="154">
      <c r="A33" s="195" t="n">
        <v>22</v>
      </c>
      <c r="B33" s="195" t="n"/>
      <c r="C33" s="196" t="inlineStr">
        <is>
          <t>1-100-42</t>
        </is>
      </c>
      <c r="D33" s="196" t="inlineStr">
        <is>
          <t>Затраты труда рабочих (ср 4,2)</t>
        </is>
      </c>
      <c r="E33" s="195" t="inlineStr">
        <is>
          <t>чел.-ч</t>
        </is>
      </c>
      <c r="F33" s="195" t="n">
        <v>186.59</v>
      </c>
      <c r="G33" s="200" t="n">
        <v>9.92</v>
      </c>
      <c r="H33" s="200">
        <f>ROUND(F33*G33,2)</f>
        <v/>
      </c>
    </row>
    <row r="34" ht="15.6" customFormat="1" customHeight="1" s="154">
      <c r="A34" s="195" t="n">
        <v>23</v>
      </c>
      <c r="B34" s="195" t="n"/>
      <c r="C34" s="196" t="inlineStr">
        <is>
          <t>1-100-43</t>
        </is>
      </c>
      <c r="D34" s="196" t="inlineStr">
        <is>
          <t>Затраты труда рабочих (ср 4,3)</t>
        </is>
      </c>
      <c r="E34" s="195" t="inlineStr">
        <is>
          <t>чел.-ч</t>
        </is>
      </c>
      <c r="F34" s="195" t="n">
        <v>42.55</v>
      </c>
      <c r="G34" s="200" t="n">
        <v>10.06</v>
      </c>
      <c r="H34" s="200">
        <f>ROUND(F34*G34,2)</f>
        <v/>
      </c>
    </row>
    <row r="35" ht="15.6" customFormat="1" customHeight="1" s="154">
      <c r="A35" s="195" t="n">
        <v>24</v>
      </c>
      <c r="B35" s="195" t="n"/>
      <c r="C35" s="196" t="inlineStr">
        <is>
          <t>1-100-44</t>
        </is>
      </c>
      <c r="D35" s="196" t="inlineStr">
        <is>
          <t>Затраты труда рабочих (ср 4,4)</t>
        </is>
      </c>
      <c r="E35" s="195" t="inlineStr">
        <is>
          <t>чел.-ч</t>
        </is>
      </c>
      <c r="F35" s="195" t="n">
        <v>131.65</v>
      </c>
      <c r="G35" s="200" t="n">
        <v>10.21</v>
      </c>
      <c r="H35" s="200">
        <f>ROUND(F35*G35,2)</f>
        <v/>
      </c>
    </row>
    <row r="36" ht="15.6" customFormat="1" customHeight="1" s="154">
      <c r="A36" s="195" t="n">
        <v>25</v>
      </c>
      <c r="B36" s="195" t="n"/>
      <c r="C36" s="196" t="inlineStr">
        <is>
          <t>1-100-45</t>
        </is>
      </c>
      <c r="D36" s="196" t="inlineStr">
        <is>
          <t>Затраты труда рабочих (ср 4,5)</t>
        </is>
      </c>
      <c r="E36" s="195" t="inlineStr">
        <is>
          <t>чел.-ч</t>
        </is>
      </c>
      <c r="F36" s="195" t="n">
        <v>670.5</v>
      </c>
      <c r="G36" s="200" t="n">
        <v>10.35</v>
      </c>
      <c r="H36" s="200">
        <f>ROUND(F36*G36,2)</f>
        <v/>
      </c>
    </row>
    <row r="37" ht="15.6" customFormat="1" customHeight="1" s="154">
      <c r="A37" s="195" t="n">
        <v>26</v>
      </c>
      <c r="B37" s="195" t="n"/>
      <c r="C37" s="196" t="inlineStr">
        <is>
          <t>1-100-47</t>
        </is>
      </c>
      <c r="D37" s="196" t="inlineStr">
        <is>
          <t>Затраты труда рабочих (ср 4,7)</t>
        </is>
      </c>
      <c r="E37" s="195" t="inlineStr">
        <is>
          <t>чел.-ч</t>
        </is>
      </c>
      <c r="F37" s="195" t="n">
        <v>7.02</v>
      </c>
      <c r="G37" s="200" t="n">
        <v>10.65</v>
      </c>
      <c r="H37" s="200">
        <f>ROUND(F37*G37,2)</f>
        <v/>
      </c>
    </row>
    <row r="38" ht="15.6" customFormat="1" customHeight="1" s="154">
      <c r="A38" s="195" t="n">
        <v>27</v>
      </c>
      <c r="B38" s="195" t="n"/>
      <c r="C38" s="196" t="inlineStr">
        <is>
          <t>1-100-49</t>
        </is>
      </c>
      <c r="D38" s="196" t="inlineStr">
        <is>
          <t>Затраты труда рабочих (ср 4,9)</t>
        </is>
      </c>
      <c r="E38" s="195" t="inlineStr">
        <is>
          <t>чел.-ч</t>
        </is>
      </c>
      <c r="F38" s="195" t="n">
        <v>82.17</v>
      </c>
      <c r="G38" s="200" t="n">
        <v>10.94</v>
      </c>
      <c r="H38" s="200">
        <f>ROUND(F38*G38,2)</f>
        <v/>
      </c>
    </row>
    <row r="39" ht="15.6" customFormat="1" customHeight="1" s="154">
      <c r="A39" s="195" t="n">
        <v>28</v>
      </c>
      <c r="B39" s="195" t="n"/>
      <c r="C39" s="196" t="inlineStr">
        <is>
          <t>1-100-50</t>
        </is>
      </c>
      <c r="D39" s="196" t="inlineStr">
        <is>
          <t>Затраты труда рабочих (ср 5)</t>
        </is>
      </c>
      <c r="E39" s="195" t="inlineStr">
        <is>
          <t>чел.-ч</t>
        </is>
      </c>
      <c r="F39" s="195" t="n">
        <v>600.1900000000001</v>
      </c>
      <c r="G39" s="200" t="n">
        <v>11.09</v>
      </c>
      <c r="H39" s="200">
        <f>ROUND(F39*G39,2)</f>
        <v/>
      </c>
    </row>
    <row r="40" ht="15.6" customFormat="1" customHeight="1" s="154">
      <c r="A40" s="195" t="n">
        <v>29</v>
      </c>
      <c r="B40" s="195" t="n"/>
      <c r="C40" s="196" t="inlineStr">
        <is>
          <t>1-100-60</t>
        </is>
      </c>
      <c r="D40" s="196" t="inlineStr">
        <is>
          <t>Затраты труда рабочих (ср 6)</t>
        </is>
      </c>
      <c r="E40" s="195" t="inlineStr">
        <is>
          <t>чел.-ч</t>
        </is>
      </c>
      <c r="F40" s="195" t="n">
        <v>4025.12</v>
      </c>
      <c r="G40" s="200" t="n">
        <v>12.92</v>
      </c>
      <c r="H40" s="200">
        <f>ROUND(F40*G40,2)</f>
        <v/>
      </c>
    </row>
    <row r="41" ht="15.6" customFormat="1" customHeight="1" s="154">
      <c r="A41" s="195" t="n">
        <v>30</v>
      </c>
      <c r="B41" s="195" t="n"/>
      <c r="C41" s="196" t="inlineStr">
        <is>
          <t>1-100-73</t>
        </is>
      </c>
      <c r="D41" s="196" t="inlineStr">
        <is>
          <t>Затраты труда рабочих (ср 7,3)</t>
        </is>
      </c>
      <c r="E41" s="195" t="inlineStr">
        <is>
          <t>чел.-ч</t>
        </is>
      </c>
      <c r="F41" s="195" t="n">
        <v>15.12</v>
      </c>
      <c r="G41" s="200" t="n"/>
      <c r="H41" s="200">
        <f>ROUND(F41*G41,2)</f>
        <v/>
      </c>
    </row>
    <row r="42" ht="15.6" customFormat="1" customHeight="1" s="15">
      <c r="A42" s="194" t="inlineStr">
        <is>
          <t>Затраты труда машинистов</t>
        </is>
      </c>
      <c r="B42" s="218" t="n"/>
      <c r="C42" s="218" t="n"/>
      <c r="D42" s="218" t="n"/>
      <c r="E42" s="219" t="n"/>
      <c r="F42" s="194" t="n">
        <v>264.03</v>
      </c>
      <c r="G42" s="19" t="n"/>
      <c r="H42" s="19">
        <f>SUM(H43:H43)</f>
        <v/>
      </c>
    </row>
    <row r="43" ht="15.6" customFormat="1" customHeight="1" s="154">
      <c r="A43" s="195" t="n">
        <v>31</v>
      </c>
      <c r="B43" s="195" t="n"/>
      <c r="C43" s="196" t="n">
        <v>2</v>
      </c>
      <c r="D43" s="196" t="inlineStr">
        <is>
          <t>Затраты труда машинистов</t>
        </is>
      </c>
      <c r="E43" s="195" t="inlineStr">
        <is>
          <t>чел.-ч</t>
        </is>
      </c>
      <c r="F43" s="195" t="n">
        <v>264.03</v>
      </c>
      <c r="G43" s="200" t="n">
        <v>13.19</v>
      </c>
      <c r="H43" s="200">
        <f>ROUND(F43*G43,2)</f>
        <v/>
      </c>
    </row>
    <row r="44" ht="15.6" customFormat="1" customHeight="1" s="15">
      <c r="A44" s="194" t="inlineStr">
        <is>
          <t>Машины и механизмы</t>
        </is>
      </c>
      <c r="B44" s="218" t="n"/>
      <c r="C44" s="218" t="n"/>
      <c r="D44" s="218" t="n"/>
      <c r="E44" s="219" t="n"/>
      <c r="F44" s="194" t="n"/>
      <c r="G44" s="19" t="n"/>
      <c r="H44" s="19">
        <f>SUM(H45:H93)</f>
        <v/>
      </c>
    </row>
    <row r="45" ht="46.9" customFormat="1" customHeight="1" s="154">
      <c r="A45" s="195" t="n">
        <v>32</v>
      </c>
      <c r="B45" s="195" t="n"/>
      <c r="C45" s="24" t="inlineStr">
        <is>
          <t>91.04.02-031</t>
        </is>
      </c>
      <c r="D45" s="196" t="inlineStr">
        <is>
          <t>Установки направленного бурения для бестраншейной прокладки, тяговое усилие 200 кН</t>
        </is>
      </c>
      <c r="E45" s="195" t="inlineStr">
        <is>
          <t>маш.час</t>
        </is>
      </c>
      <c r="F45" s="195" t="n">
        <v>39.26</v>
      </c>
      <c r="G45" s="200" t="n">
        <v>1064.73</v>
      </c>
      <c r="H45" s="200">
        <f>ROUND(F45*G45,2)</f>
        <v/>
      </c>
    </row>
    <row r="46" ht="31.35" customFormat="1" customHeight="1" s="154">
      <c r="A46" s="195" t="n">
        <v>33</v>
      </c>
      <c r="B46" s="195" t="n"/>
      <c r="C46" s="24" t="inlineStr">
        <is>
          <t>91.07.06-001</t>
        </is>
      </c>
      <c r="D46" s="196" t="inlineStr">
        <is>
          <t>Комплексы бентонито-смесительные на базе автомобиля</t>
        </is>
      </c>
      <c r="E46" s="195" t="inlineStr">
        <is>
          <t>маш.час</t>
        </is>
      </c>
      <c r="F46" s="195" t="n">
        <v>38.18</v>
      </c>
      <c r="G46" s="200" t="n">
        <v>215.09</v>
      </c>
      <c r="H46" s="200">
        <f>ROUND(F46*G46,2)</f>
        <v/>
      </c>
    </row>
    <row r="47" ht="31.35" customFormat="1" customHeight="1" s="154">
      <c r="A47" s="195" t="n">
        <v>34</v>
      </c>
      <c r="B47" s="195" t="n"/>
      <c r="C47" s="24" t="inlineStr">
        <is>
          <t>91.11.01-012</t>
        </is>
      </c>
      <c r="D47" s="196" t="inlineStr">
        <is>
          <t>Машины монтажные для выполнения работ при прокладке и монтаже кабеля на базе автомобиля</t>
        </is>
      </c>
      <c r="E47" s="195" t="inlineStr">
        <is>
          <t>маш.час</t>
        </is>
      </c>
      <c r="F47" s="195" t="n">
        <v>57.24</v>
      </c>
      <c r="G47" s="200" t="n">
        <v>110.86</v>
      </c>
      <c r="H47" s="200">
        <f>ROUND(F47*G47,2)</f>
        <v/>
      </c>
    </row>
    <row r="48" ht="15.6" customFormat="1" customHeight="1" s="154">
      <c r="A48" s="195" t="n">
        <v>35</v>
      </c>
      <c r="B48" s="195" t="n"/>
      <c r="C48" s="24" t="inlineStr">
        <is>
          <t>91.06.05-011</t>
        </is>
      </c>
      <c r="D48" s="196" t="inlineStr">
        <is>
          <t>Погрузчики, грузоподъемность 5 т</t>
        </is>
      </c>
      <c r="E48" s="195" t="inlineStr">
        <is>
          <t>маш.час</t>
        </is>
      </c>
      <c r="F48" s="195" t="n">
        <v>39.47</v>
      </c>
      <c r="G48" s="200" t="n">
        <v>89.98999999999999</v>
      </c>
      <c r="H48" s="200">
        <f>ROUND(F48*G48,2)</f>
        <v/>
      </c>
    </row>
    <row r="49" ht="31.35" customFormat="1" customHeight="1" s="154">
      <c r="A49" s="195" t="n">
        <v>36</v>
      </c>
      <c r="B49" s="195" t="n"/>
      <c r="C49" s="24" t="inlineStr">
        <is>
          <t>91.10.05-004</t>
        </is>
      </c>
      <c r="D49" s="196" t="inlineStr">
        <is>
          <t>Трубоукладчики для труб диаметром до 400 мм, грузоподъемность 6,3 т</t>
        </is>
      </c>
      <c r="E49" s="195" t="inlineStr">
        <is>
          <t>маш.час</t>
        </is>
      </c>
      <c r="F49" s="195" t="n">
        <v>16.6</v>
      </c>
      <c r="G49" s="200" t="n">
        <v>160.03</v>
      </c>
      <c r="H49" s="200">
        <f>ROUND(F49*G49,2)</f>
        <v/>
      </c>
    </row>
    <row r="50" ht="15.6" customFormat="1" customHeight="1" s="154">
      <c r="A50" s="195" t="n">
        <v>37</v>
      </c>
      <c r="B50" s="195" t="n"/>
      <c r="C50" s="24" t="inlineStr">
        <is>
          <t>91.14.02-001</t>
        </is>
      </c>
      <c r="D50" s="196" t="inlineStr">
        <is>
          <t>Автомобили бортовые, грузоподъемность до 5 т</t>
        </is>
      </c>
      <c r="E50" s="195" t="inlineStr">
        <is>
          <t>маш.час</t>
        </is>
      </c>
      <c r="F50" s="195" t="n">
        <v>37.03</v>
      </c>
      <c r="G50" s="200" t="n">
        <v>65.70999999999999</v>
      </c>
      <c r="H50" s="200">
        <f>ROUND(F50*G50,2)</f>
        <v/>
      </c>
    </row>
    <row r="51" ht="31.35" customFormat="1" customHeight="1" s="154">
      <c r="A51" s="195" t="n">
        <v>38</v>
      </c>
      <c r="B51" s="195" t="n"/>
      <c r="C51" s="24" t="inlineStr">
        <is>
          <t>91.05.05-015</t>
        </is>
      </c>
      <c r="D51" s="196" t="inlineStr">
        <is>
          <t>Краны на автомобильном ходу, грузоподъемность 16 т</t>
        </is>
      </c>
      <c r="E51" s="195" t="inlineStr">
        <is>
          <t>маш.час</t>
        </is>
      </c>
      <c r="F51" s="195" t="n">
        <v>16.59</v>
      </c>
      <c r="G51" s="200" t="n">
        <v>115.4</v>
      </c>
      <c r="H51" s="200">
        <f>ROUND(F51*G51,2)</f>
        <v/>
      </c>
    </row>
    <row r="52" ht="31.35" customFormat="1" customHeight="1" s="154">
      <c r="A52" s="195" t="n">
        <v>39</v>
      </c>
      <c r="B52" s="195" t="n"/>
      <c r="C52" s="24" t="inlineStr">
        <is>
          <t>91.05.04-010</t>
        </is>
      </c>
      <c r="D52" s="196" t="inlineStr">
        <is>
          <t>Краны мостовые электрические, грузоподъемность 50 т</t>
        </is>
      </c>
      <c r="E52" s="195" t="inlineStr">
        <is>
          <t>маш.час</t>
        </is>
      </c>
      <c r="F52" s="195" t="n">
        <v>4.64</v>
      </c>
      <c r="G52" s="200" t="n">
        <v>197.01</v>
      </c>
      <c r="H52" s="200">
        <f>ROUND(F52*G52,2)</f>
        <v/>
      </c>
    </row>
    <row r="53" ht="31.35" customFormat="1" customHeight="1" s="154">
      <c r="A53" s="195" t="n">
        <v>40</v>
      </c>
      <c r="B53" s="195" t="n"/>
      <c r="C53" s="24" t="inlineStr">
        <is>
          <t>91.06.03-061</t>
        </is>
      </c>
      <c r="D53" s="196" t="inlineStr">
        <is>
          <t>Лебедки электрические тяговым усилием до 12,26 кН (1,25 т)</t>
        </is>
      </c>
      <c r="E53" s="195" t="inlineStr">
        <is>
          <t>маш.час</t>
        </is>
      </c>
      <c r="F53" s="195" t="n">
        <v>87.16</v>
      </c>
      <c r="G53" s="200" t="n">
        <v>3.28</v>
      </c>
      <c r="H53" s="200">
        <f>ROUND(F53*G53,2)</f>
        <v/>
      </c>
    </row>
    <row r="54" ht="31.35" customFormat="1" customHeight="1" s="154">
      <c r="A54" s="195" t="n">
        <v>41</v>
      </c>
      <c r="B54" s="195" t="n"/>
      <c r="C54" s="24" t="inlineStr">
        <is>
          <t>91.17.04-233</t>
        </is>
      </c>
      <c r="D54" s="196" t="inlineStr">
        <is>
          <t>Установки для сварки ручной дуговой (постоянного тока)</t>
        </is>
      </c>
      <c r="E54" s="195" t="inlineStr">
        <is>
          <t>маш.час</t>
        </is>
      </c>
      <c r="F54" s="195" t="n">
        <v>28.89</v>
      </c>
      <c r="G54" s="200" t="n">
        <v>8.1</v>
      </c>
      <c r="H54" s="200">
        <f>ROUND(F54*G54,2)</f>
        <v/>
      </c>
    </row>
    <row r="55" ht="15.6" customFormat="1" customHeight="1" s="154">
      <c r="A55" s="195" t="n">
        <v>42</v>
      </c>
      <c r="B55" s="195" t="n"/>
      <c r="C55" s="24" t="inlineStr">
        <is>
          <t>91.21.22-341</t>
        </is>
      </c>
      <c r="D55" s="196" t="inlineStr">
        <is>
          <t>Рефлектометры</t>
        </is>
      </c>
      <c r="E55" s="195" t="inlineStr">
        <is>
          <t>маш.час</t>
        </is>
      </c>
      <c r="F55" s="195" t="n">
        <v>20.12</v>
      </c>
      <c r="G55" s="200" t="n">
        <v>10.62</v>
      </c>
      <c r="H55" s="200">
        <f>ROUND(F55*G55,2)</f>
        <v/>
      </c>
    </row>
    <row r="56" ht="15.6" customFormat="1" customHeight="1" s="154">
      <c r="A56" s="195" t="n">
        <v>43</v>
      </c>
      <c r="B56" s="195" t="n"/>
      <c r="C56" s="24" t="inlineStr">
        <is>
          <t>91.21.12-002</t>
        </is>
      </c>
      <c r="D56" s="196" t="inlineStr">
        <is>
          <t>Ножницы листовые кривошипные гильотинные</t>
        </is>
      </c>
      <c r="E56" s="195" t="inlineStr">
        <is>
          <t>маш.час</t>
        </is>
      </c>
      <c r="F56" s="195" t="n">
        <v>2.46</v>
      </c>
      <c r="G56" s="200" t="n">
        <v>70</v>
      </c>
      <c r="H56" s="200">
        <f>ROUND(F56*G56,2)</f>
        <v/>
      </c>
    </row>
    <row r="57" ht="31.35" customFormat="1" customHeight="1" s="154">
      <c r="A57" s="195" t="n">
        <v>44</v>
      </c>
      <c r="B57" s="195" t="n"/>
      <c r="C57" s="24" t="inlineStr">
        <is>
          <t>91.05.06-007</t>
        </is>
      </c>
      <c r="D57" s="196" t="inlineStr">
        <is>
          <t>Краны на гусеничном ходу, грузоподъемность 25 т</t>
        </is>
      </c>
      <c r="E57" s="195" t="inlineStr">
        <is>
          <t>маш.час</t>
        </is>
      </c>
      <c r="F57" s="195" t="n">
        <v>1.34</v>
      </c>
      <c r="G57" s="200" t="n">
        <v>120.04</v>
      </c>
      <c r="H57" s="200">
        <f>ROUND(F57*G57,2)</f>
        <v/>
      </c>
    </row>
    <row r="58" ht="31.35" customFormat="1" customHeight="1" s="154">
      <c r="A58" s="195" t="n">
        <v>45</v>
      </c>
      <c r="B58" s="195" t="n"/>
      <c r="C58" s="24" t="inlineStr">
        <is>
          <t>91.21.16-014</t>
        </is>
      </c>
      <c r="D58" s="196" t="inlineStr">
        <is>
          <t>Прессы листогибочные кривошипные 1000 кН (100 тс)</t>
        </is>
      </c>
      <c r="E58" s="195" t="inlineStr">
        <is>
          <t>маш.час</t>
        </is>
      </c>
      <c r="F58" s="195" t="n">
        <v>2.46</v>
      </c>
      <c r="G58" s="200" t="n">
        <v>56.24</v>
      </c>
      <c r="H58" s="200">
        <f>ROUND(F58*G58,2)</f>
        <v/>
      </c>
    </row>
    <row r="59" ht="15.6" customFormat="1" customHeight="1" s="154">
      <c r="A59" s="195" t="n">
        <v>46</v>
      </c>
      <c r="B59" s="195" t="n"/>
      <c r="C59" s="24" t="inlineStr">
        <is>
          <t>91.19.01-001</t>
        </is>
      </c>
      <c r="D59" s="196" t="inlineStr">
        <is>
          <t>Машины илососные, емкость до 6 м3</t>
        </is>
      </c>
      <c r="E59" s="195" t="inlineStr">
        <is>
          <t>маш.час</t>
        </is>
      </c>
      <c r="F59" s="195" t="n">
        <v>0.83</v>
      </c>
      <c r="G59" s="200" t="n">
        <v>140.97</v>
      </c>
      <c r="H59" s="200">
        <f>ROUND(F59*G59,2)</f>
        <v/>
      </c>
    </row>
    <row r="60" ht="15.6" customFormat="1" customHeight="1" s="154">
      <c r="A60" s="195" t="n">
        <v>47</v>
      </c>
      <c r="B60" s="195" t="n"/>
      <c r="C60" s="24" t="inlineStr">
        <is>
          <t>91.13.03-041</t>
        </is>
      </c>
      <c r="D60" s="196" t="inlineStr">
        <is>
          <t>Автоцистерна</t>
        </is>
      </c>
      <c r="E60" s="195" t="inlineStr">
        <is>
          <t>маш.час</t>
        </is>
      </c>
      <c r="F60" s="195" t="n">
        <v>0.83</v>
      </c>
      <c r="G60" s="200" t="n">
        <v>100.72</v>
      </c>
      <c r="H60" s="200">
        <f>ROUND(F60*G60,2)</f>
        <v/>
      </c>
    </row>
    <row r="61" ht="31.35" customFormat="1" customHeight="1" s="154">
      <c r="A61" s="195" t="n">
        <v>48</v>
      </c>
      <c r="B61" s="195" t="n"/>
      <c r="C61" s="24" t="inlineStr">
        <is>
          <t>91.06.01-003</t>
        </is>
      </c>
      <c r="D61" s="196" t="inlineStr">
        <is>
          <t>Домкраты гидравлические, грузоподъемность 63-100 т</t>
        </is>
      </c>
      <c r="E61" s="195" t="inlineStr">
        <is>
          <t>маш.час</t>
        </is>
      </c>
      <c r="F61" s="195" t="n">
        <v>86.88</v>
      </c>
      <c r="G61" s="200" t="n">
        <v>0.9</v>
      </c>
      <c r="H61" s="200">
        <f>ROUND(F61*G61,2)</f>
        <v/>
      </c>
    </row>
    <row r="62" ht="31.35" customFormat="1" customHeight="1" s="154">
      <c r="A62" s="195" t="n">
        <v>49</v>
      </c>
      <c r="B62" s="195" t="n"/>
      <c r="C62" s="24" t="inlineStr">
        <is>
          <t>91.06.06-048</t>
        </is>
      </c>
      <c r="D62" s="196" t="inlineStr">
        <is>
          <t>Подъемники одномачтовые, грузоподъемность до 500 кг, высота подъема 45 м</t>
        </is>
      </c>
      <c r="E62" s="195" t="inlineStr">
        <is>
          <t>маш.час</t>
        </is>
      </c>
      <c r="F62" s="195" t="n">
        <v>2.43</v>
      </c>
      <c r="G62" s="200" t="n">
        <v>31.26</v>
      </c>
      <c r="H62" s="200">
        <f>ROUND(F62*G62,2)</f>
        <v/>
      </c>
    </row>
    <row r="63" ht="31.35" customFormat="1" customHeight="1" s="154">
      <c r="A63" s="195" t="n">
        <v>50</v>
      </c>
      <c r="B63" s="195" t="n"/>
      <c r="C63" s="24" t="inlineStr">
        <is>
          <t>91.06.06-042</t>
        </is>
      </c>
      <c r="D63" s="196" t="inlineStr">
        <is>
          <t>Подъемники гидравлические, высота подъема 10 м</t>
        </is>
      </c>
      <c r="E63" s="195" t="inlineStr">
        <is>
          <t>маш.час</t>
        </is>
      </c>
      <c r="F63" s="195" t="n">
        <v>2.41</v>
      </c>
      <c r="G63" s="200" t="n">
        <v>29.6</v>
      </c>
      <c r="H63" s="200">
        <f>ROUND(F63*G63,2)</f>
        <v/>
      </c>
    </row>
    <row r="64" ht="46.9" customFormat="1" customHeight="1" s="154">
      <c r="A64" s="195" t="n">
        <v>51</v>
      </c>
      <c r="B64" s="195" t="n"/>
      <c r="C64" s="24" t="inlineStr">
        <is>
          <t>91.18.01-007</t>
        </is>
      </c>
      <c r="D64" s="1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64" s="195" t="inlineStr">
        <is>
          <t>маш.час</t>
        </is>
      </c>
      <c r="F64" s="195" t="n">
        <v>0.76</v>
      </c>
      <c r="G64" s="200" t="n">
        <v>90</v>
      </c>
      <c r="H64" s="200">
        <f>ROUND(F64*G64,2)</f>
        <v/>
      </c>
    </row>
    <row r="65" ht="31.35" customFormat="1" customHeight="1" s="154">
      <c r="A65" s="195" t="n">
        <v>52</v>
      </c>
      <c r="B65" s="195" t="n"/>
      <c r="C65" s="24" t="inlineStr">
        <is>
          <t>91.18.01-508</t>
        </is>
      </c>
      <c r="D65" s="196" t="inlineStr">
        <is>
          <t>Компрессоры передвижные с электродвигателем, производительность до 5,0 м3/мин</t>
        </is>
      </c>
      <c r="E65" s="195" t="inlineStr">
        <is>
          <t>маш.час</t>
        </is>
      </c>
      <c r="F65" s="195" t="n">
        <v>1.36</v>
      </c>
      <c r="G65" s="200" t="n">
        <v>48.81</v>
      </c>
      <c r="H65" s="200">
        <f>ROUND(F65*G65,2)</f>
        <v/>
      </c>
    </row>
    <row r="66" ht="46.9" customFormat="1" customHeight="1" s="154">
      <c r="A66" s="195" t="n">
        <v>53</v>
      </c>
      <c r="B66" s="195" t="n"/>
      <c r="C66" s="24" t="inlineStr">
        <is>
          <t>91.18.01-011</t>
        </is>
      </c>
      <c r="D66" s="196" t="inlineStr">
        <is>
          <t>Компрессоры передвижные с электродвигателем давление 600 кПа (6 ат), производительность 0,5 м3/мин</t>
        </is>
      </c>
      <c r="E66" s="195" t="inlineStr">
        <is>
          <t>маш.час</t>
        </is>
      </c>
      <c r="F66" s="195" t="n">
        <v>17.63</v>
      </c>
      <c r="G66" s="200" t="n">
        <v>3.7</v>
      </c>
      <c r="H66" s="200">
        <f>ROUND(F66*G66,2)</f>
        <v/>
      </c>
    </row>
    <row r="67" ht="31.35" customFormat="1" customHeight="1" s="154">
      <c r="A67" s="195" t="n">
        <v>54</v>
      </c>
      <c r="B67" s="195" t="n"/>
      <c r="C67" s="24" t="inlineStr">
        <is>
          <t>91.17.04-194</t>
        </is>
      </c>
      <c r="D67" s="196" t="inlineStr">
        <is>
          <t>Аппараты сварочные для сварки оптических кабелей со скалывателем</t>
        </is>
      </c>
      <c r="E67" s="195" t="inlineStr">
        <is>
          <t>маш.час</t>
        </is>
      </c>
      <c r="F67" s="195" t="n">
        <v>4.92</v>
      </c>
      <c r="G67" s="200" t="n">
        <v>12.14</v>
      </c>
      <c r="H67" s="200">
        <f>ROUND(F67*G67,2)</f>
        <v/>
      </c>
    </row>
    <row r="68" ht="31.35" customFormat="1" customHeight="1" s="154">
      <c r="A68" s="195" t="n">
        <v>55</v>
      </c>
      <c r="B68" s="195" t="n"/>
      <c r="C68" s="24" t="inlineStr">
        <is>
          <t>91.01.01-001</t>
        </is>
      </c>
      <c r="D68" s="196" t="inlineStr">
        <is>
          <t>Бульдозеры в составе кабелеукладочной колонны, мощность 128,7 кВт (175 л.с.)</t>
        </is>
      </c>
      <c r="E68" s="195" t="inlineStr">
        <is>
          <t>маш.час</t>
        </is>
      </c>
      <c r="F68" s="195" t="n">
        <v>0.13</v>
      </c>
      <c r="G68" s="200" t="n">
        <v>332.31</v>
      </c>
      <c r="H68" s="200">
        <f>ROUND(F68*G68,2)</f>
        <v/>
      </c>
    </row>
    <row r="69" ht="31.35" customFormat="1" customHeight="1" s="154">
      <c r="A69" s="195" t="n">
        <v>56</v>
      </c>
      <c r="B69" s="195" t="n"/>
      <c r="C69" s="24" t="inlineStr">
        <is>
          <t>91.21.16-013</t>
        </is>
      </c>
      <c r="D69" s="196" t="inlineStr">
        <is>
          <t>Прессы кривошипные простого действия 25 кН (2,5 тс)</t>
        </is>
      </c>
      <c r="E69" s="195" t="inlineStr">
        <is>
          <t>маш.час</t>
        </is>
      </c>
      <c r="F69" s="195" t="n">
        <v>2.46</v>
      </c>
      <c r="G69" s="200" t="n">
        <v>16.92</v>
      </c>
      <c r="H69" s="200">
        <f>ROUND(F69*G69,2)</f>
        <v/>
      </c>
    </row>
    <row r="70" ht="31.35" customFormat="1" customHeight="1" s="154">
      <c r="A70" s="195" t="n">
        <v>57</v>
      </c>
      <c r="B70" s="195" t="n"/>
      <c r="C70" s="24" t="inlineStr">
        <is>
          <t>91.01.05-085</t>
        </is>
      </c>
      <c r="D70" s="196" t="inlineStr">
        <is>
          <t>Экскаваторы одноковшовые дизельные на гусеничном ходу, емкость ковша 0,5 м3</t>
        </is>
      </c>
      <c r="E70" s="195" t="inlineStr">
        <is>
          <t>маш.час</t>
        </is>
      </c>
      <c r="F70" s="195" t="n">
        <v>0.41</v>
      </c>
      <c r="G70" s="200" t="n">
        <v>100</v>
      </c>
      <c r="H70" s="200">
        <f>ROUND(F70*G70,2)</f>
        <v/>
      </c>
    </row>
    <row r="71" ht="46.9" customFormat="1" customHeight="1" s="154">
      <c r="A71" s="195" t="n">
        <v>58</v>
      </c>
      <c r="B71" s="195" t="n"/>
      <c r="C71" s="24" t="inlineStr">
        <is>
          <t>91.18.01-015</t>
        </is>
      </c>
      <c r="D71" s="196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E71" s="195" t="inlineStr">
        <is>
          <t>маш.час</t>
        </is>
      </c>
      <c r="F71" s="195" t="n">
        <v>0.41</v>
      </c>
      <c r="G71" s="200" t="n">
        <v>100</v>
      </c>
      <c r="H71" s="200">
        <f>ROUND(F71*G71,2)</f>
        <v/>
      </c>
    </row>
    <row r="72" ht="15.6" customFormat="1" customHeight="1" s="154">
      <c r="A72" s="195" t="n">
        <v>59</v>
      </c>
      <c r="B72" s="195" t="n"/>
      <c r="C72" s="24" t="inlineStr">
        <is>
          <t>91.14.04-002</t>
        </is>
      </c>
      <c r="D72" s="196" t="inlineStr">
        <is>
          <t>Тягачи седельные, грузоподъемность 15 т</t>
        </is>
      </c>
      <c r="E72" s="195" t="inlineStr">
        <is>
          <t>маш.час</t>
        </is>
      </c>
      <c r="F72" s="195" t="n">
        <v>0.39</v>
      </c>
      <c r="G72" s="200" t="n">
        <v>94.38</v>
      </c>
      <c r="H72" s="200">
        <f>ROUND(F72*G72,2)</f>
        <v/>
      </c>
    </row>
    <row r="73" ht="15.6" customFormat="1" customHeight="1" s="154">
      <c r="A73" s="195" t="n">
        <v>60</v>
      </c>
      <c r="B73" s="195" t="n"/>
      <c r="C73" s="24" t="inlineStr">
        <is>
          <t>91.19.08-007</t>
        </is>
      </c>
      <c r="D73" s="196" t="inlineStr">
        <is>
          <t>Насосы мощностью 7,2 м3/ч</t>
        </is>
      </c>
      <c r="E73" s="195" t="inlineStr">
        <is>
          <t>маш.час</t>
        </is>
      </c>
      <c r="F73" s="195" t="n">
        <v>1.64</v>
      </c>
      <c r="G73" s="200" t="n">
        <v>18.68</v>
      </c>
      <c r="H73" s="200">
        <f>ROUND(F73*G73,2)</f>
        <v/>
      </c>
    </row>
    <row r="74" ht="15.6" customFormat="1" customHeight="1" s="154">
      <c r="A74" s="195" t="n">
        <v>61</v>
      </c>
      <c r="B74" s="195" t="n"/>
      <c r="C74" s="24" t="inlineStr">
        <is>
          <t>91.21.16-012</t>
        </is>
      </c>
      <c r="D74" s="196" t="inlineStr">
        <is>
          <t>Прессы гидравлические с электроприводом</t>
        </is>
      </c>
      <c r="E74" s="195" t="inlineStr">
        <is>
          <t>маш.час</t>
        </is>
      </c>
      <c r="F74" s="195" t="n">
        <v>25.58</v>
      </c>
      <c r="G74" s="200" t="n">
        <v>1.11</v>
      </c>
      <c r="H74" s="200">
        <f>ROUND(F74*G74,2)</f>
        <v/>
      </c>
    </row>
    <row r="75" ht="31.35" customFormat="1" customHeight="1" s="154">
      <c r="A75" s="195" t="n">
        <v>62</v>
      </c>
      <c r="B75" s="195" t="n"/>
      <c r="C75" s="24" t="inlineStr">
        <is>
          <t>91.06.03-060</t>
        </is>
      </c>
      <c r="D75" s="196" t="inlineStr">
        <is>
          <t>Лебедки электрические тяговым усилием до 5,79 кН (0,59 т)</t>
        </is>
      </c>
      <c r="E75" s="195" t="inlineStr">
        <is>
          <t>маш.час</t>
        </is>
      </c>
      <c r="F75" s="195" t="n">
        <v>15.15</v>
      </c>
      <c r="G75" s="200" t="n">
        <v>1.7</v>
      </c>
      <c r="H75" s="200">
        <f>ROUND(F75*G75,2)</f>
        <v/>
      </c>
    </row>
    <row r="76" ht="15.6" customFormat="1" customHeight="1" s="154">
      <c r="A76" s="195" t="n">
        <v>63</v>
      </c>
      <c r="B76" s="195" t="n"/>
      <c r="C76" s="24" t="inlineStr">
        <is>
          <t>91.08.09-001</t>
        </is>
      </c>
      <c r="D76" s="196" t="inlineStr">
        <is>
          <t>Виброплиты с двигателем внутреннего сгорания</t>
        </is>
      </c>
      <c r="E76" s="195" t="inlineStr">
        <is>
          <t>маш.час</t>
        </is>
      </c>
      <c r="F76" s="195" t="n">
        <v>0.25</v>
      </c>
      <c r="G76" s="200" t="n">
        <v>60</v>
      </c>
      <c r="H76" s="200">
        <f>ROUND(F76*G76,2)</f>
        <v/>
      </c>
    </row>
    <row r="77" ht="15.6" customFormat="1" customHeight="1" s="154">
      <c r="A77" s="195" t="n">
        <v>64</v>
      </c>
      <c r="B77" s="195" t="n"/>
      <c r="C77" s="24" t="inlineStr">
        <is>
          <t>91.01.01-035</t>
        </is>
      </c>
      <c r="D77" s="196" t="inlineStr">
        <is>
          <t>Бульдозеры, мощность 79 кВт (108 л.с.)</t>
        </is>
      </c>
      <c r="E77" s="195" t="inlineStr">
        <is>
          <t>маш.час</t>
        </is>
      </c>
      <c r="F77" s="195" t="n">
        <v>0.15</v>
      </c>
      <c r="G77" s="200" t="n">
        <v>79.06999999999999</v>
      </c>
      <c r="H77" s="200">
        <f>ROUND(F77*G77,2)</f>
        <v/>
      </c>
    </row>
    <row r="78" ht="31.35" customFormat="1" customHeight="1" s="154">
      <c r="A78" s="195" t="n">
        <v>65</v>
      </c>
      <c r="B78" s="195" t="n"/>
      <c r="C78" s="24" t="inlineStr">
        <is>
          <t>91.14.05-002</t>
        </is>
      </c>
      <c r="D78" s="196" t="inlineStr">
        <is>
          <t>Полуприцепы-тяжеловозы, грузоподъемность 40 т</t>
        </is>
      </c>
      <c r="E78" s="195" t="inlineStr">
        <is>
          <t>маш.час</t>
        </is>
      </c>
      <c r="F78" s="195" t="n">
        <v>0.39</v>
      </c>
      <c r="G78" s="200" t="n">
        <v>28.65</v>
      </c>
      <c r="H78" s="200">
        <f>ROUND(F78*G78,2)</f>
        <v/>
      </c>
    </row>
    <row r="79" ht="15.6" customFormat="1" customHeight="1" s="154">
      <c r="A79" s="195" t="n">
        <v>66</v>
      </c>
      <c r="B79" s="195" t="n"/>
      <c r="C79" s="24" t="inlineStr">
        <is>
          <t>91.21.22-193</t>
        </is>
      </c>
      <c r="D79" s="196" t="inlineStr">
        <is>
          <t>Машины для сварки линолеума</t>
        </is>
      </c>
      <c r="E79" s="195" t="inlineStr">
        <is>
          <t>маш.час</t>
        </is>
      </c>
      <c r="F79" s="195" t="n">
        <v>2.92</v>
      </c>
      <c r="G79" s="200" t="n">
        <v>3.4</v>
      </c>
      <c r="H79" s="200">
        <f>ROUND(F79*G79,2)</f>
        <v/>
      </c>
    </row>
    <row r="80" ht="31.35" customFormat="1" customHeight="1" s="154">
      <c r="A80" s="195" t="n">
        <v>67</v>
      </c>
      <c r="B80" s="195" t="n"/>
      <c r="C80" s="24" t="inlineStr">
        <is>
          <t>91.14.05-041</t>
        </is>
      </c>
      <c r="D80" s="196" t="inlineStr">
        <is>
          <t>Транспортеры прицепные кабельные, грузоподъемность до 7 т</t>
        </is>
      </c>
      <c r="E80" s="195" t="inlineStr">
        <is>
          <t>маш.час</t>
        </is>
      </c>
      <c r="F80" s="195" t="n">
        <v>0.13</v>
      </c>
      <c r="G80" s="200" t="n">
        <v>58.03</v>
      </c>
      <c r="H80" s="200">
        <f>ROUND(F80*G80,2)</f>
        <v/>
      </c>
    </row>
    <row r="81" ht="46.9" customFormat="1" customHeight="1" s="154">
      <c r="A81" s="195" t="n">
        <v>68</v>
      </c>
      <c r="B81" s="195" t="n"/>
      <c r="C81" s="24" t="inlineStr">
        <is>
          <t>91.21.22-231</t>
        </is>
      </c>
      <c r="D81" s="196" t="inlineStr">
        <is>
          <t>Мотопомпы бензиновые производительностью 54 м3/час, высота подъема 26 м, глубина всасывания 8 м</t>
        </is>
      </c>
      <c r="E81" s="195" t="inlineStr">
        <is>
          <t>маш.час</t>
        </is>
      </c>
      <c r="F81" s="195" t="n">
        <v>0.83</v>
      </c>
      <c r="G81" s="200" t="n">
        <v>9.08</v>
      </c>
      <c r="H81" s="200">
        <f>ROUND(F81*G81,2)</f>
        <v/>
      </c>
    </row>
    <row r="82" ht="15.6" customFormat="1" customHeight="1" s="154">
      <c r="A82" s="195" t="n">
        <v>69</v>
      </c>
      <c r="B82" s="195" t="n"/>
      <c r="C82" s="24" t="inlineStr">
        <is>
          <t>91.14.02-001</t>
        </is>
      </c>
      <c r="D82" s="196" t="inlineStr">
        <is>
          <t>Автомобили бортовые, грузоподъемность до 5 т</t>
        </is>
      </c>
      <c r="E82" s="195" t="inlineStr">
        <is>
          <t>маш.-ч</t>
        </is>
      </c>
      <c r="F82" s="195" t="n">
        <v>0.1</v>
      </c>
      <c r="G82" s="200" t="n">
        <v>65.70999999999999</v>
      </c>
      <c r="H82" s="200">
        <f>ROUND(F82*G82,2)</f>
        <v/>
      </c>
    </row>
    <row r="83" ht="15.6" customFormat="1" customHeight="1" s="154">
      <c r="A83" s="195" t="n">
        <v>70</v>
      </c>
      <c r="B83" s="195" t="n"/>
      <c r="C83" s="24" t="inlineStr">
        <is>
          <t>91.21.19-031</t>
        </is>
      </c>
      <c r="D83" s="196" t="inlineStr">
        <is>
          <t>Станки сверлильные</t>
        </is>
      </c>
      <c r="E83" s="195" t="inlineStr">
        <is>
          <t>маш.час</t>
        </is>
      </c>
      <c r="F83" s="195" t="n">
        <v>2.46</v>
      </c>
      <c r="G83" s="200" t="n">
        <v>2.36</v>
      </c>
      <c r="H83" s="200">
        <f>ROUND(F83*G83,2)</f>
        <v/>
      </c>
    </row>
    <row r="84" ht="46.9" customFormat="1" customHeight="1" s="154">
      <c r="A84" s="195" t="n">
        <v>71</v>
      </c>
      <c r="B84" s="195" t="n"/>
      <c r="C84" s="24" t="inlineStr">
        <is>
          <t>91.21.10-003</t>
        </is>
      </c>
      <c r="D84" s="196" t="inlineStr">
        <is>
          <t>Молотки при работе от передвижных компрессорных станций отбойные пневматические</t>
        </is>
      </c>
      <c r="E84" s="195" t="inlineStr">
        <is>
          <t>маш.час</t>
        </is>
      </c>
      <c r="F84" s="195" t="n">
        <v>3.18</v>
      </c>
      <c r="G84" s="200" t="n">
        <v>1.53</v>
      </c>
      <c r="H84" s="200">
        <f>ROUND(F84*G84,2)</f>
        <v/>
      </c>
    </row>
    <row r="85" ht="15.6" customFormat="1" customHeight="1" s="154">
      <c r="A85" s="195" t="n">
        <v>72</v>
      </c>
      <c r="B85" s="195" t="n"/>
      <c r="C85" s="24" t="inlineStr">
        <is>
          <t>91.21.12-004</t>
        </is>
      </c>
      <c r="D85" s="196" t="inlineStr">
        <is>
          <t>Ножницы электрические</t>
        </is>
      </c>
      <c r="E85" s="195" t="inlineStr">
        <is>
          <t>маш.час</t>
        </is>
      </c>
      <c r="F85" s="195" t="n">
        <v>0.11</v>
      </c>
      <c r="G85" s="200" t="n">
        <v>33.59</v>
      </c>
      <c r="H85" s="200">
        <f>ROUND(F85*G85,2)</f>
        <v/>
      </c>
    </row>
    <row r="86" ht="46.9" customFormat="1" customHeight="1" s="154">
      <c r="A86" s="195" t="n">
        <v>73</v>
      </c>
      <c r="B86" s="195" t="n"/>
      <c r="C86" s="24" t="inlineStr">
        <is>
          <t>91.21.01-012</t>
        </is>
      </c>
      <c r="D86" s="196" t="inlineStr">
        <is>
          <t>Агрегаты окрасочные высокого давления для окраски поверхностей конструкций, мощность 1 кВт</t>
        </is>
      </c>
      <c r="E86" s="195" t="inlineStr">
        <is>
          <t>маш.час</t>
        </is>
      </c>
      <c r="F86" s="195" t="n">
        <v>0.53</v>
      </c>
      <c r="G86" s="200" t="n">
        <v>6.82</v>
      </c>
      <c r="H86" s="200">
        <f>ROUND(F86*G86,2)</f>
        <v/>
      </c>
    </row>
    <row r="87" ht="15.6" customFormat="1" customHeight="1" s="154">
      <c r="A87" s="195" t="n">
        <v>74</v>
      </c>
      <c r="B87" s="195" t="n"/>
      <c r="C87" s="24" t="inlineStr">
        <is>
          <t>91.16.01-004</t>
        </is>
      </c>
      <c r="D87" s="196" t="inlineStr">
        <is>
          <t>Электростанции передвижные, мощность 60 кВт</t>
        </is>
      </c>
      <c r="E87" s="195" t="inlineStr">
        <is>
          <t>маш.час</t>
        </is>
      </c>
      <c r="F87" s="195" t="n">
        <v>0.03</v>
      </c>
      <c r="G87" s="200" t="n">
        <v>116.79</v>
      </c>
      <c r="H87" s="200">
        <f>ROUND(F87*G87,2)</f>
        <v/>
      </c>
    </row>
    <row r="88" ht="31.35" customFormat="1" customHeight="1" s="154">
      <c r="A88" s="195" t="n">
        <v>75</v>
      </c>
      <c r="B88" s="195" t="n"/>
      <c r="C88" s="24" t="inlineStr">
        <is>
          <t>91.06.06-046</t>
        </is>
      </c>
      <c r="D88" s="196" t="inlineStr">
        <is>
          <t>Подъемники одномачтовые, грузоподъемность до 500 кг, высота подъема 25 м</t>
        </is>
      </c>
      <c r="E88" s="195" t="inlineStr">
        <is>
          <t>маш.час</t>
        </is>
      </c>
      <c r="F88" s="195" t="n">
        <v>0.09</v>
      </c>
      <c r="G88" s="200" t="n">
        <v>27.66</v>
      </c>
      <c r="H88" s="200">
        <f>ROUND(F88*G88,2)</f>
        <v/>
      </c>
    </row>
    <row r="89" ht="46.9" customFormat="1" customHeight="1" s="154">
      <c r="A89" s="195" t="n">
        <v>76</v>
      </c>
      <c r="B89" s="195" t="n"/>
      <c r="C89" s="24" t="inlineStr">
        <is>
          <t>91.10.09-011</t>
        </is>
      </c>
      <c r="D89" s="19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89" s="195" t="inlineStr">
        <is>
          <t>маш.час</t>
        </is>
      </c>
      <c r="F89" s="195" t="n">
        <v>0.07000000000000001</v>
      </c>
      <c r="G89" s="200" t="n">
        <v>29.67</v>
      </c>
      <c r="H89" s="200">
        <f>ROUND(F89*G89,2)</f>
        <v/>
      </c>
    </row>
    <row r="90" ht="31.35" customFormat="1" customHeight="1" s="154">
      <c r="A90" s="195" t="n">
        <v>77</v>
      </c>
      <c r="B90" s="195" t="n"/>
      <c r="C90" s="24" t="inlineStr">
        <is>
          <t>91.06.03-055</t>
        </is>
      </c>
      <c r="D90" s="196" t="inlineStr">
        <is>
          <t>Лебедки электрические тяговым усилием 19,62 кН (2 т)</t>
        </is>
      </c>
      <c r="E90" s="195" t="inlineStr">
        <is>
          <t>маш.час</t>
        </is>
      </c>
      <c r="F90" s="195" t="n">
        <v>0.21</v>
      </c>
      <c r="G90" s="200" t="n">
        <v>6.66</v>
      </c>
      <c r="H90" s="200">
        <f>ROUND(F90*G90,2)</f>
        <v/>
      </c>
    </row>
    <row r="91" ht="31.35" customFormat="1" customHeight="1" s="154">
      <c r="A91" s="195" t="n">
        <v>78</v>
      </c>
      <c r="B91" s="195" t="n"/>
      <c r="C91" s="24" t="inlineStr">
        <is>
          <t>91.01.02-004</t>
        </is>
      </c>
      <c r="D91" s="196" t="inlineStr">
        <is>
          <t>Автогрейдеры среднего типа, мощность 99 кВт (135 л.с.)</t>
        </is>
      </c>
      <c r="E91" s="195" t="inlineStr">
        <is>
          <t>маш.час</t>
        </is>
      </c>
      <c r="F91" s="195" t="n">
        <v>0.01</v>
      </c>
      <c r="G91" s="200" t="n">
        <v>123</v>
      </c>
      <c r="H91" s="200">
        <f>ROUND(F91*G91,2)</f>
        <v/>
      </c>
    </row>
    <row r="92" ht="31.35" customFormat="1" customHeight="1" s="154">
      <c r="A92" s="195" t="n">
        <v>79</v>
      </c>
      <c r="B92" s="195" t="n"/>
      <c r="C92" s="24" t="inlineStr">
        <is>
          <t>91.08.09-023</t>
        </is>
      </c>
      <c r="D92" s="196" t="inlineStr">
        <is>
          <t>Трамбовки пневматические при работе от передвижных компрессорных станций</t>
        </is>
      </c>
      <c r="E92" s="195" t="inlineStr">
        <is>
          <t>маш.час</t>
        </is>
      </c>
      <c r="F92" s="195" t="n">
        <v>1.63</v>
      </c>
      <c r="G92" s="200" t="n">
        <v>0.55</v>
      </c>
      <c r="H92" s="200">
        <f>ROUND(F92*G92,2)</f>
        <v/>
      </c>
    </row>
    <row r="93" ht="31.35" customFormat="1" customHeight="1" s="154">
      <c r="A93" s="195" t="n">
        <v>80</v>
      </c>
      <c r="B93" s="195" t="n"/>
      <c r="C93" s="24" t="inlineStr">
        <is>
          <t>91.17.01-004</t>
        </is>
      </c>
      <c r="D93" s="196" t="inlineStr">
        <is>
          <t>Выпрямители сварочные, номинальный сварочный ток 60-500 А</t>
        </is>
      </c>
      <c r="E93" s="195" t="inlineStr">
        <is>
          <t>маш.час</t>
        </is>
      </c>
      <c r="F93" s="195" t="n">
        <v>0.03</v>
      </c>
      <c r="G93" s="200" t="n">
        <v>15.13</v>
      </c>
      <c r="H93" s="200">
        <f>ROUND(F93*G93,2)</f>
        <v/>
      </c>
    </row>
    <row r="94" ht="15.6" customFormat="1" customHeight="1" s="15">
      <c r="A94" s="194" t="inlineStr">
        <is>
          <t>Материалы</t>
        </is>
      </c>
      <c r="B94" s="218" t="n"/>
      <c r="C94" s="218" t="n"/>
      <c r="D94" s="218" t="n"/>
      <c r="E94" s="219" t="n"/>
      <c r="F94" s="194" t="n"/>
      <c r="G94" s="19" t="n"/>
      <c r="H94" s="19">
        <f>SUM(H95:H464)</f>
        <v/>
      </c>
    </row>
    <row r="95" ht="15.6" customFormat="1" customHeight="1" s="154">
      <c r="A95" s="195" t="n">
        <v>81</v>
      </c>
      <c r="B95" s="195" t="n"/>
      <c r="C95" s="24" t="inlineStr">
        <is>
          <t>Прайс из СД ОП</t>
        </is>
      </c>
      <c r="D95" s="196" t="inlineStr">
        <is>
          <t>Шкаф 48U 750x1070 APC NetShelter</t>
        </is>
      </c>
      <c r="E95" s="195" t="inlineStr">
        <is>
          <t>шт</t>
        </is>
      </c>
      <c r="F95" s="195" t="n">
        <v>13</v>
      </c>
      <c r="G95" s="200" t="n">
        <v>35580.52</v>
      </c>
      <c r="H95" s="200">
        <f>ROUND(F95*G95,2)</f>
        <v/>
      </c>
    </row>
    <row r="96" ht="31.35" customFormat="1" customHeight="1" s="154">
      <c r="A96" s="195" t="n">
        <v>82</v>
      </c>
      <c r="B96" s="195" t="n"/>
      <c r="C96" s="24" t="inlineStr">
        <is>
          <t>Прайс из СД ОП</t>
        </is>
      </c>
      <c r="D96" s="196" t="inlineStr">
        <is>
          <t>АРМ Диспетчера (тех. характериситки согласно - требованиям заказчика)</t>
        </is>
      </c>
      <c r="E96" s="195" t="inlineStr">
        <is>
          <t>шт</t>
        </is>
      </c>
      <c r="F96" s="195" t="n">
        <v>8</v>
      </c>
      <c r="G96" s="200" t="n">
        <v>43674.16</v>
      </c>
      <c r="H96" s="200">
        <f>ROUND(F96*G96,2)</f>
        <v/>
      </c>
    </row>
    <row r="97" ht="15.6" customFormat="1" customHeight="1" s="154">
      <c r="A97" s="195" t="n">
        <v>83</v>
      </c>
      <c r="B97" s="195" t="n"/>
      <c r="C97" s="24" t="inlineStr">
        <is>
          <t>Прайс из СД ОП</t>
        </is>
      </c>
      <c r="D97" s="196" t="inlineStr">
        <is>
          <t>Аккумуляторная батарея 12В, 180 Ач (гелевая)</t>
        </is>
      </c>
      <c r="E97" s="195" t="inlineStr">
        <is>
          <t>шт</t>
        </is>
      </c>
      <c r="F97" s="195" t="n">
        <v>16</v>
      </c>
      <c r="G97" s="200" t="n">
        <v>20234.08</v>
      </c>
      <c r="H97" s="200">
        <f>ROUND(F97*G97,2)</f>
        <v/>
      </c>
    </row>
    <row r="98" ht="78" customFormat="1" customHeight="1" s="154">
      <c r="A98" s="195" t="n">
        <v>84</v>
      </c>
      <c r="B98" s="195" t="n"/>
      <c r="C98" s="24" t="inlineStr">
        <is>
          <t>Прайс из СД ОП</t>
        </is>
      </c>
      <c r="D98" s="196" t="inlineStr">
        <is>
          <t>Пульт диспетчерский с вентилируемыми технологическими отсеками для размещения оборудования, кронштейнами для крепления мониторов и лампами индивидуального освещения (на 2 рабоч. места)</t>
        </is>
      </c>
      <c r="E98" s="195" t="inlineStr">
        <is>
          <t>шт</t>
        </is>
      </c>
      <c r="F98" s="195" t="n">
        <v>2</v>
      </c>
      <c r="G98" s="200" t="n">
        <v>157646.29</v>
      </c>
      <c r="H98" s="200">
        <f>ROUND(F98*G98,2)</f>
        <v/>
      </c>
    </row>
    <row r="99" ht="15.6" customFormat="1" customHeight="1" s="154">
      <c r="A99" s="195" t="n">
        <v>85</v>
      </c>
      <c r="B99" s="195" t="n"/>
      <c r="C99" s="24" t="inlineStr">
        <is>
          <t>Прайс из СД ОП</t>
        </is>
      </c>
      <c r="D99" s="196" t="inlineStr">
        <is>
          <t>Фальш-пол</t>
        </is>
      </c>
      <c r="E99" s="195" t="inlineStr">
        <is>
          <t>комплект</t>
        </is>
      </c>
      <c r="F99" s="195" t="n">
        <v>1</v>
      </c>
      <c r="G99" s="200" t="n">
        <v>285544.62</v>
      </c>
      <c r="H99" s="200">
        <f>ROUND(F99*G99,2)</f>
        <v/>
      </c>
    </row>
    <row r="100" ht="78" customFormat="1" customHeight="1" s="154">
      <c r="A100" s="195" t="n">
        <v>86</v>
      </c>
      <c r="B100" s="195" t="n"/>
      <c r="C100" s="24" t="inlineStr">
        <is>
          <t>Прайс из СД ОП</t>
        </is>
      </c>
      <c r="D100" s="196" t="inlineStr">
        <is>
          <t>Пульт диспетчерский с вентилируемыми технологическими отсеками для размещения оборудования, кронштейнами для крепления мониторов и лампами индивидуального освещения (1 рабоч. место)</t>
        </is>
      </c>
      <c r="E100" s="195" t="inlineStr">
        <is>
          <t>шт</t>
        </is>
      </c>
      <c r="F100" s="195" t="n">
        <v>2</v>
      </c>
      <c r="G100" s="200" t="n">
        <v>137046.63</v>
      </c>
      <c r="H100" s="200">
        <f>ROUND(F100*G100,2)</f>
        <v/>
      </c>
    </row>
    <row r="101" ht="31.35" customFormat="1" customHeight="1" s="154">
      <c r="A101" s="195" t="n">
        <v>87</v>
      </c>
      <c r="B101" s="195" t="n"/>
      <c r="C101" s="24" t="inlineStr">
        <is>
          <t>61.3.05.02-0001</t>
        </is>
      </c>
      <c r="D101" s="196" t="inlineStr">
        <is>
          <t>Монитор LCD с диагональю экрана 22 дюйма HP LP2275w</t>
        </is>
      </c>
      <c r="E101" s="195" t="inlineStr">
        <is>
          <t>шт</t>
        </is>
      </c>
      <c r="F101" s="195" t="n">
        <v>20</v>
      </c>
      <c r="G101" s="200" t="n">
        <v>6695.11</v>
      </c>
      <c r="H101" s="200">
        <f>ROUND(F101*G101,2)</f>
        <v/>
      </c>
    </row>
    <row r="102" ht="31.35" customFormat="1" customHeight="1" s="154">
      <c r="A102" s="195" t="n">
        <v>88</v>
      </c>
      <c r="B102" s="195" t="n"/>
      <c r="C102" s="24" t="inlineStr">
        <is>
          <t>Прайс из СД ОП</t>
        </is>
      </c>
      <c r="D102" s="196" t="inlineStr">
        <is>
          <t>Видеоконтроллер zFlex 4UH-12-2k2p-0 (12 выходов, 4 входа)</t>
        </is>
      </c>
      <c r="E102" s="195" t="inlineStr">
        <is>
          <t>шт</t>
        </is>
      </c>
      <c r="F102" s="195" t="n">
        <v>1</v>
      </c>
      <c r="G102" s="200" t="n">
        <v>122179.89</v>
      </c>
      <c r="H102" s="200">
        <f>ROUND(F102*G102,2)</f>
        <v/>
      </c>
    </row>
    <row r="103" ht="15.6" customFormat="1" customHeight="1" s="154">
      <c r="A103" s="195" t="n">
        <v>89</v>
      </c>
      <c r="B103" s="195" t="n"/>
      <c r="C103" s="24" t="inlineStr">
        <is>
          <t>Прайс из СД ОП</t>
        </is>
      </c>
      <c r="D103" s="196" t="inlineStr">
        <is>
          <t>Хладон 227еа (В том числе ЗИП - 144 кг)</t>
        </is>
      </c>
      <c r="E103" s="195" t="inlineStr">
        <is>
          <t>кг</t>
        </is>
      </c>
      <c r="F103" s="195" t="n">
        <v>288</v>
      </c>
      <c r="G103" s="200" t="n">
        <v>415.12</v>
      </c>
      <c r="H103" s="200">
        <f>ROUND(F103*G103,2)</f>
        <v/>
      </c>
    </row>
    <row r="104" ht="31.35" customFormat="1" customHeight="1" s="154">
      <c r="A104" s="195" t="n">
        <v>90</v>
      </c>
      <c r="B104" s="195" t="n"/>
      <c r="C104" s="24" t="inlineStr">
        <is>
          <t>21.1.06.09-0182</t>
        </is>
      </c>
      <c r="D104" s="196" t="inlineStr">
        <is>
          <t>Кабель силовой с медными жилами ВВГнг(A)-LS 5х35-660</t>
        </is>
      </c>
      <c r="E104" s="195" t="inlineStr">
        <is>
          <t>1000 м</t>
        </is>
      </c>
      <c r="F104" s="195" t="n">
        <v>0.47689</v>
      </c>
      <c r="G104" s="200" t="n">
        <v>150364.44</v>
      </c>
      <c r="H104" s="200">
        <f>ROUND(F104*G104,2)</f>
        <v/>
      </c>
    </row>
    <row r="105" ht="15.6" customFormat="1" customHeight="1" s="154">
      <c r="A105" s="195" t="n">
        <v>91</v>
      </c>
      <c r="B105" s="195" t="n"/>
      <c r="C105" s="24" t="inlineStr">
        <is>
          <t>Прайс из СД ОП</t>
        </is>
      </c>
      <c r="D105" s="196" t="inlineStr">
        <is>
          <t>Монитор/Телевизор LED 75" FullHD</t>
        </is>
      </c>
      <c r="E105" s="195" t="inlineStr">
        <is>
          <t>шт</t>
        </is>
      </c>
      <c r="F105" s="195" t="n">
        <v>3</v>
      </c>
      <c r="G105" s="200" t="n">
        <v>22288.09</v>
      </c>
      <c r="H105" s="200">
        <f>ROUND(F105*G105,2)</f>
        <v/>
      </c>
    </row>
    <row r="106" ht="15.6" customFormat="1" customHeight="1" s="154">
      <c r="A106" s="195" t="n">
        <v>92</v>
      </c>
      <c r="B106" s="195" t="n"/>
      <c r="C106" s="24" t="inlineStr">
        <is>
          <t>Прайс из СД ОП</t>
        </is>
      </c>
      <c r="D106" s="196" t="inlineStr">
        <is>
          <t>Кресло диспетчерское</t>
        </is>
      </c>
      <c r="E106" s="195" t="inlineStr">
        <is>
          <t>шт</t>
        </is>
      </c>
      <c r="F106" s="195" t="n">
        <v>10</v>
      </c>
      <c r="G106" s="200" t="n">
        <v>6249.55</v>
      </c>
      <c r="H106" s="200">
        <f>ROUND(F106*G106,2)</f>
        <v/>
      </c>
    </row>
    <row r="107" ht="31.35" customFormat="1" customHeight="1" s="154">
      <c r="A107" s="195" t="n">
        <v>93</v>
      </c>
      <c r="B107" s="195" t="n"/>
      <c r="C107" s="24" t="inlineStr">
        <is>
          <t>Прайс из СД ОП</t>
        </is>
      </c>
      <c r="D107" s="196" t="inlineStr">
        <is>
          <t>Шкаф для документов закрытого типа (со стеклянными дверями)</t>
        </is>
      </c>
      <c r="E107" s="195" t="inlineStr">
        <is>
          <t>шт</t>
        </is>
      </c>
      <c r="F107" s="195" t="n">
        <v>6</v>
      </c>
      <c r="G107" s="200" t="n">
        <v>10133.71</v>
      </c>
      <c r="H107" s="200">
        <f>ROUND(F107*G107,2)</f>
        <v/>
      </c>
    </row>
    <row r="108" ht="15.6" customFormat="1" customHeight="1" s="154">
      <c r="A108" s="195" t="n">
        <v>94</v>
      </c>
      <c r="B108" s="195" t="n"/>
      <c r="C108" s="24" t="inlineStr">
        <is>
          <t>Прайс из СД ОП</t>
        </is>
      </c>
      <c r="D108" s="196" t="inlineStr">
        <is>
          <t>Шкаф для одежды закрытого типа (с дверями)</t>
        </is>
      </c>
      <c r="E108" s="195" t="inlineStr">
        <is>
          <t>шт</t>
        </is>
      </c>
      <c r="F108" s="195" t="n">
        <v>5</v>
      </c>
      <c r="G108" s="200" t="n">
        <v>10537.3</v>
      </c>
      <c r="H108" s="200">
        <f>ROUND(F108*G108,2)</f>
        <v/>
      </c>
    </row>
    <row r="109" ht="46.9" customFormat="1" customHeight="1" s="154">
      <c r="A109" s="195" t="n">
        <v>95</v>
      </c>
      <c r="B109" s="195" t="n"/>
      <c r="C109" s="24" t="inlineStr">
        <is>
          <t>Прайс из СД ОП</t>
        </is>
      </c>
      <c r="D109" s="196" t="inlineStr">
        <is>
          <t>Ноутбук Acer ConceptD 7 CN715-71-7383 (тех. характериситки - согласно требованиям заказчика)</t>
        </is>
      </c>
      <c r="E109" s="195" t="inlineStr">
        <is>
          <t>шт</t>
        </is>
      </c>
      <c r="F109" s="195" t="n">
        <v>1</v>
      </c>
      <c r="G109" s="200" t="n">
        <v>48426.97</v>
      </c>
      <c r="H109" s="200">
        <f>ROUND(F109*G109,2)</f>
        <v/>
      </c>
    </row>
    <row r="110" ht="15.6" customFormat="1" customHeight="1" s="154">
      <c r="A110" s="195" t="n">
        <v>96</v>
      </c>
      <c r="B110" s="195" t="n"/>
      <c r="C110" s="24" t="inlineStr">
        <is>
          <t>Прайс из СД ОП</t>
        </is>
      </c>
      <c r="D110" s="196" t="inlineStr">
        <is>
          <t>Стол-консоль на одно рабочее место</t>
        </is>
      </c>
      <c r="E110" s="195" t="inlineStr">
        <is>
          <t>шт</t>
        </is>
      </c>
      <c r="F110" s="195" t="n">
        <v>3</v>
      </c>
      <c r="G110" s="200" t="n">
        <v>16126.07</v>
      </c>
      <c r="H110" s="200">
        <f>ROUND(F110*G110,2)</f>
        <v/>
      </c>
    </row>
    <row r="111" ht="46.9" customFormat="1" customHeight="1" s="154">
      <c r="A111" s="195" t="n">
        <v>97</v>
      </c>
      <c r="B111" s="195" t="n"/>
      <c r="C111" s="24" t="inlineStr">
        <is>
          <t>Прайс из СД ОП</t>
        </is>
      </c>
      <c r="D111" s="196" t="inlineStr">
        <is>
          <t>Репитор для сотовой связи (Комплект Baltic Signal для усиления GSM/LTE 1800 и 3G (до 400 м2))</t>
        </is>
      </c>
      <c r="E111" s="195" t="inlineStr">
        <is>
          <t>шт</t>
        </is>
      </c>
      <c r="F111" s="195" t="n">
        <v>2</v>
      </c>
      <c r="G111" s="200" t="n">
        <v>22843.45</v>
      </c>
      <c r="H111" s="200">
        <f>ROUND(F111*G111,2)</f>
        <v/>
      </c>
    </row>
    <row r="112" ht="46.9" customFormat="1" customHeight="1" s="154">
      <c r="A112" s="195" t="n">
        <v>98</v>
      </c>
      <c r="B112" s="195" t="n"/>
      <c r="C112" s="24" t="inlineStr">
        <is>
          <t>Прайс из СД ОП</t>
        </is>
      </c>
      <c r="D112" s="196" t="inlineStr">
        <is>
          <t>Модуль центральный приставной с открытыми полками и выдвижными ящиками для диспетчерских пультов</t>
        </is>
      </c>
      <c r="E112" s="195" t="inlineStr">
        <is>
          <t>шт</t>
        </is>
      </c>
      <c r="F112" s="195" t="n">
        <v>1</v>
      </c>
      <c r="G112" s="200" t="n">
        <v>42067.75</v>
      </c>
      <c r="H112" s="200">
        <f>ROUND(F112*G112,2)</f>
        <v/>
      </c>
    </row>
    <row r="113" ht="15.6" customFormat="1" customHeight="1" s="154">
      <c r="A113" s="195" t="n">
        <v>99</v>
      </c>
      <c r="B113" s="195" t="n"/>
      <c r="C113" s="24" t="inlineStr">
        <is>
          <t>Прайс из СД ОП</t>
        </is>
      </c>
      <c r="D113" s="196" t="inlineStr">
        <is>
          <t>Шкаф 24U 600х1070 APC NetShelter</t>
        </is>
      </c>
      <c r="E113" s="195" t="inlineStr">
        <is>
          <t>шт</t>
        </is>
      </c>
      <c r="F113" s="195" t="n">
        <v>1</v>
      </c>
      <c r="G113" s="200" t="n">
        <v>37928.84</v>
      </c>
      <c r="H113" s="200">
        <f>ROUND(F113*G113,2)</f>
        <v/>
      </c>
    </row>
    <row r="114" ht="31.35" customFormat="1" customHeight="1" s="154">
      <c r="A114" s="195" t="n">
        <v>100</v>
      </c>
      <c r="B114" s="195" t="n"/>
      <c r="C114" s="24" t="inlineStr">
        <is>
          <t>Прайс из СД ОП</t>
        </is>
      </c>
      <c r="D114" s="196" t="inlineStr">
        <is>
          <t>Тумба подкатная для документов с выдвижными ящиками</t>
        </is>
      </c>
      <c r="E114" s="195" t="inlineStr">
        <is>
          <t>шт</t>
        </is>
      </c>
      <c r="F114" s="195" t="n">
        <v>6</v>
      </c>
      <c r="G114" s="200" t="n">
        <v>5649.78</v>
      </c>
      <c r="H114" s="200">
        <f>ROUND(F114*G114,2)</f>
        <v/>
      </c>
    </row>
    <row r="115" ht="15.6" customFormat="1" customHeight="1" s="154">
      <c r="A115" s="195" t="n">
        <v>101</v>
      </c>
      <c r="B115" s="195" t="n"/>
      <c r="C115" s="24" t="inlineStr">
        <is>
          <t>Прайс из СД ОП</t>
        </is>
      </c>
      <c r="D115" s="196" t="inlineStr">
        <is>
          <t>Кронштейн распорный для видеостены 3х4</t>
        </is>
      </c>
      <c r="E115" s="195" t="inlineStr">
        <is>
          <t>компл</t>
        </is>
      </c>
      <c r="F115" s="195" t="n">
        <v>1</v>
      </c>
      <c r="G115" s="200" t="n">
        <v>28086.14</v>
      </c>
      <c r="H115" s="200">
        <f>ROUND(F115*G115,2)</f>
        <v/>
      </c>
    </row>
    <row r="116" ht="15.6" customFormat="1" customHeight="1" s="154">
      <c r="A116" s="195" t="n">
        <v>102</v>
      </c>
      <c r="B116" s="195" t="n"/>
      <c r="C116" s="24" t="inlineStr">
        <is>
          <t>Прайс из СД ОП</t>
        </is>
      </c>
      <c r="D116" s="196" t="inlineStr">
        <is>
          <t>МФУ Kyocera Mita ECOSYS M2040dn лазерное</t>
        </is>
      </c>
      <c r="E116" s="195" t="inlineStr">
        <is>
          <t>шт</t>
        </is>
      </c>
      <c r="F116" s="195" t="n">
        <v>3</v>
      </c>
      <c r="G116" s="200" t="n">
        <v>9060.67</v>
      </c>
      <c r="H116" s="200">
        <f>ROUND(F116*G116,2)</f>
        <v/>
      </c>
    </row>
    <row r="117" ht="46.9" customFormat="1" customHeight="1" s="154">
      <c r="A117" s="195" t="n">
        <v>103</v>
      </c>
      <c r="B117" s="195" t="n"/>
      <c r="C117" s="24" t="inlineStr">
        <is>
          <t>61.2.03.01-1006</t>
        </is>
      </c>
      <c r="D117" s="196" t="inlineStr">
        <is>
          <t>Модуль газового пожаротушения, вместимость 100 л., диаметр прохода 16 мм. (В том числе ЗИП - 1 шт.)</t>
        </is>
      </c>
      <c r="E117" s="195" t="inlineStr">
        <is>
          <t>шт</t>
        </is>
      </c>
      <c r="F117" s="195" t="n">
        <v>2</v>
      </c>
      <c r="G117" s="200" t="n">
        <v>13334.64</v>
      </c>
      <c r="H117" s="200">
        <f>ROUND(F117*G117,2)</f>
        <v/>
      </c>
    </row>
    <row r="118" ht="15.6" customFormat="1" customHeight="1" s="154">
      <c r="A118" s="195" t="n">
        <v>104</v>
      </c>
      <c r="B118" s="195" t="n"/>
      <c r="C118" s="24" t="inlineStr">
        <is>
          <t>Прайс из СД ОП</t>
        </is>
      </c>
      <c r="D118" s="196" t="inlineStr">
        <is>
          <t>Шредер HSM Securio B26-1.9x15 (класс секр.P-5)</t>
        </is>
      </c>
      <c r="E118" s="195" t="inlineStr">
        <is>
          <t>шт</t>
        </is>
      </c>
      <c r="F118" s="195" t="n">
        <v>2</v>
      </c>
      <c r="G118" s="200" t="n">
        <v>11303.26</v>
      </c>
      <c r="H118" s="200">
        <f>ROUND(F118*G118,2)</f>
        <v/>
      </c>
    </row>
    <row r="119" ht="31.35" customFormat="1" customHeight="1" s="154">
      <c r="A119" s="195" t="n">
        <v>105</v>
      </c>
      <c r="B119" s="195" t="n"/>
      <c r="C119" s="24" t="inlineStr">
        <is>
          <t>Прайс из СД ОП</t>
        </is>
      </c>
      <c r="D119" s="196" t="inlineStr">
        <is>
          <t>Тумба под принтер/МФУ с полками и отсеком для документов</t>
        </is>
      </c>
      <c r="E119" s="195" t="inlineStr">
        <is>
          <t>шт</t>
        </is>
      </c>
      <c r="F119" s="195" t="n">
        <v>3</v>
      </c>
      <c r="G119" s="200" t="n">
        <v>6359.78</v>
      </c>
      <c r="H119" s="200">
        <f>ROUND(F119*G119,2)</f>
        <v/>
      </c>
    </row>
    <row r="120" ht="15.6" customFormat="1" customHeight="1" s="154">
      <c r="A120" s="195" t="n">
        <v>106</v>
      </c>
      <c r="B120" s="195" t="n"/>
      <c r="C120" s="24" t="inlineStr">
        <is>
          <t>Прайс из СД ОП</t>
        </is>
      </c>
      <c r="D120" s="196" t="inlineStr">
        <is>
          <t>Стул офисный с подлокотниками</t>
        </is>
      </c>
      <c r="E120" s="195" t="inlineStr">
        <is>
          <t>шт</t>
        </is>
      </c>
      <c r="F120" s="195" t="n">
        <v>5</v>
      </c>
      <c r="G120" s="200" t="n">
        <v>3810.11</v>
      </c>
      <c r="H120" s="200">
        <f>ROUND(F120*G120,2)</f>
        <v/>
      </c>
    </row>
    <row r="121" ht="15.6" customFormat="1" customHeight="1" s="154">
      <c r="A121" s="195" t="n">
        <v>107</v>
      </c>
      <c r="B121" s="195" t="n"/>
      <c r="C121" s="24" t="inlineStr">
        <is>
          <t>21.1.05.01-0160</t>
        </is>
      </c>
      <c r="D121" s="196" t="inlineStr">
        <is>
          <t>Кабель силовой гибкий КГН 4х35-660</t>
        </is>
      </c>
      <c r="E121" s="195" t="inlineStr">
        <is>
          <t>1000 м</t>
        </is>
      </c>
      <c r="F121" s="195" t="n">
        <v>0.1</v>
      </c>
      <c r="G121" s="200" t="n">
        <v>189347.83</v>
      </c>
      <c r="H121" s="200">
        <f>ROUND(F121*G121,2)</f>
        <v/>
      </c>
    </row>
    <row r="122" ht="31.35" customFormat="1" customHeight="1" s="154">
      <c r="A122" s="195" t="n">
        <v>108</v>
      </c>
      <c r="B122" s="195" t="n"/>
      <c r="C122" s="24" t="inlineStr">
        <is>
          <t>20.3.03.07-0093</t>
        </is>
      </c>
      <c r="D122" s="196" t="inlineStr">
        <is>
          <t>Светильник потолочный GM: A40-16-31-CM-40-V с декоративной накладкой</t>
        </is>
      </c>
      <c r="E122" s="195" t="inlineStr">
        <is>
          <t>шт</t>
        </is>
      </c>
      <c r="F122" s="195" t="n">
        <v>25</v>
      </c>
      <c r="G122" s="200" t="n">
        <v>731.64</v>
      </c>
      <c r="H122" s="200">
        <f>ROUND(F122*G122,2)</f>
        <v/>
      </c>
    </row>
    <row r="123" ht="31.35" customFormat="1" customHeight="1" s="154">
      <c r="A123" s="195" t="n">
        <v>109</v>
      </c>
      <c r="B123" s="195" t="n"/>
      <c r="C123" s="24" t="inlineStr">
        <is>
          <t>Прайс из СД ОП</t>
        </is>
      </c>
      <c r="D123" s="196" t="inlineStr">
        <is>
          <t>Стойка Digis DSM-P1106CH для дисплеев диагональю 55-100”</t>
        </is>
      </c>
      <c r="E123" s="195" t="inlineStr">
        <is>
          <t>шт</t>
        </is>
      </c>
      <c r="F123" s="195" t="n">
        <v>3</v>
      </c>
      <c r="G123" s="200" t="n">
        <v>6000</v>
      </c>
      <c r="H123" s="200">
        <f>ROUND(F123*G123,2)</f>
        <v/>
      </c>
    </row>
    <row r="124" ht="31.35" customFormat="1" customHeight="1" s="154">
      <c r="A124" s="195" t="n">
        <v>110</v>
      </c>
      <c r="B124" s="195" t="n"/>
      <c r="C124" s="24" t="inlineStr">
        <is>
          <t>Прайс из СД ОП</t>
        </is>
      </c>
      <c r="D124" s="196" t="inlineStr">
        <is>
          <t>Рама каркасная 42U LSA PROFIL (KRONE, 19", на 1380 пар.)</t>
        </is>
      </c>
      <c r="E124" s="195" t="inlineStr">
        <is>
          <t>шт</t>
        </is>
      </c>
      <c r="F124" s="195" t="n">
        <v>2</v>
      </c>
      <c r="G124" s="200" t="n">
        <v>8956.549999999999</v>
      </c>
      <c r="H124" s="200">
        <f>ROUND(F124*G124,2)</f>
        <v/>
      </c>
    </row>
    <row r="125" ht="46.9" customFormat="1" customHeight="1" s="154">
      <c r="A125" s="195" t="n">
        <v>111</v>
      </c>
      <c r="B125" s="195" t="n"/>
      <c r="C125" s="24" t="inlineStr">
        <is>
          <t>Прайс из СД ОП</t>
        </is>
      </c>
      <c r="D125" s="196" t="inlineStr">
        <is>
          <t>Лоток кабельный металлический оцинкованный перфорированный 100х150мм L=3м, S=1,5мм DKC</t>
        </is>
      </c>
      <c r="E125" s="195" t="inlineStr">
        <is>
          <t>шт</t>
        </is>
      </c>
      <c r="F125" s="195" t="n">
        <v>20</v>
      </c>
      <c r="G125" s="200" t="n">
        <v>766.52</v>
      </c>
      <c r="H125" s="200">
        <f>ROUND(F125*G125,2)</f>
        <v/>
      </c>
    </row>
    <row r="126" ht="15.6" customFormat="1" customHeight="1" s="154">
      <c r="A126" s="195" t="n">
        <v>112</v>
      </c>
      <c r="B126" s="195" t="n"/>
      <c r="C126" s="24" t="inlineStr">
        <is>
          <t>Прайс из СД ОП</t>
        </is>
      </c>
      <c r="D126" s="196" t="inlineStr">
        <is>
          <t>Кабель оптический ОКЛК-МТ-24-1/125-2,7</t>
        </is>
      </c>
      <c r="E126" s="195" t="inlineStr">
        <is>
          <t>м</t>
        </is>
      </c>
      <c r="F126" s="195" t="n">
        <v>2431</v>
      </c>
      <c r="G126" s="200" t="n">
        <v>5.74</v>
      </c>
      <c r="H126" s="200">
        <f>ROUND(F126*G126,2)</f>
        <v/>
      </c>
    </row>
    <row r="127" ht="31.35" customFormat="1" customHeight="1" s="154">
      <c r="A127" s="195" t="n">
        <v>113</v>
      </c>
      <c r="B127" s="195" t="n"/>
      <c r="C127" s="24" t="inlineStr">
        <is>
          <t>Прайс из СД ОП</t>
        </is>
      </c>
      <c r="D127" s="196" t="inlineStr">
        <is>
          <t>Лючок коммутационный напольный на 12 модулей</t>
        </is>
      </c>
      <c r="E127" s="195" t="inlineStr">
        <is>
          <t>шт</t>
        </is>
      </c>
      <c r="F127" s="195" t="n">
        <v>9</v>
      </c>
      <c r="G127" s="200" t="n">
        <v>1545.03</v>
      </c>
      <c r="H127" s="200">
        <f>ROUND(F127*G127,2)</f>
        <v/>
      </c>
    </row>
    <row r="128" ht="46.9" customFormat="1" customHeight="1" s="154">
      <c r="A128" s="195" t="n">
        <v>114</v>
      </c>
      <c r="B128" s="195" t="n"/>
      <c r="C128" s="24" t="inlineStr">
        <is>
          <t>Прайс из СД ОП</t>
        </is>
      </c>
      <c r="D128" s="196" t="inlineStr">
        <is>
          <t>Камера WEB Logitech WebCam C922 Pro Stream проводная, микрофон, 2 Мп, 1920x1080, 1280x720, 60 кадр/с, USB 2.0</t>
        </is>
      </c>
      <c r="E128" s="195" t="inlineStr">
        <is>
          <t>шт</t>
        </is>
      </c>
      <c r="F128" s="195" t="n">
        <v>6</v>
      </c>
      <c r="G128" s="200" t="n">
        <v>2000</v>
      </c>
      <c r="H128" s="200">
        <f>ROUND(F128*G128,2)</f>
        <v/>
      </c>
    </row>
    <row r="129" ht="31.35" customFormat="1" customHeight="1" s="154">
      <c r="A129" s="195" t="n">
        <v>115</v>
      </c>
      <c r="B129" s="195" t="n"/>
      <c r="C129" s="24" t="inlineStr">
        <is>
          <t>Прайс из СД ОП</t>
        </is>
      </c>
      <c r="D129" s="196" t="inlineStr">
        <is>
          <t>Консоль для кабельного лотка 150мм (монолитная) DKC</t>
        </is>
      </c>
      <c r="E129" s="195" t="inlineStr">
        <is>
          <t>шт</t>
        </is>
      </c>
      <c r="F129" s="195" t="n">
        <v>35</v>
      </c>
      <c r="G129" s="200" t="n">
        <v>310.4</v>
      </c>
      <c r="H129" s="200">
        <f>ROUND(F129*G129,2)</f>
        <v/>
      </c>
    </row>
    <row r="130" ht="31.35" customFormat="1" customHeight="1" s="154">
      <c r="A130" s="195" t="n">
        <v>116</v>
      </c>
      <c r="B130" s="195" t="n"/>
      <c r="C130" s="24" t="inlineStr">
        <is>
          <t>07.1.01.01-0013</t>
        </is>
      </c>
      <c r="D130" s="196" t="inlineStr">
        <is>
          <t>Дверь противопожарная металлическая: однопольная ДПМ-01/30, размером 900х2100 мм</t>
        </is>
      </c>
      <c r="E130" s="195" t="inlineStr">
        <is>
          <t>шт</t>
        </is>
      </c>
      <c r="F130" s="195" t="n">
        <v>4</v>
      </c>
      <c r="G130" s="200" t="n">
        <v>2640.46</v>
      </c>
      <c r="H130" s="200">
        <f>ROUND(F130*G130,2)</f>
        <v/>
      </c>
    </row>
    <row r="131" ht="31.35" customFormat="1" customHeight="1" s="154">
      <c r="A131" s="195" t="n">
        <v>117</v>
      </c>
      <c r="B131" s="195" t="n"/>
      <c r="C131" s="24" t="inlineStr">
        <is>
          <t>Прайс из СД ОП</t>
        </is>
      </c>
      <c r="D131" s="196" t="inlineStr">
        <is>
          <t>Кронштейн ONKRON G80 настольный , до 32" макс. 8кг поворот и наклон верт.перемещ</t>
        </is>
      </c>
      <c r="E131" s="195" t="inlineStr">
        <is>
          <t>шт</t>
        </is>
      </c>
      <c r="F131" s="195" t="n">
        <v>14</v>
      </c>
      <c r="G131" s="200" t="n">
        <v>752.8099999999999</v>
      </c>
      <c r="H131" s="200">
        <f>ROUND(F131*G131,2)</f>
        <v/>
      </c>
    </row>
    <row r="132" ht="31.35" customFormat="1" customHeight="1" s="154">
      <c r="A132" s="195" t="n">
        <v>118</v>
      </c>
      <c r="B132" s="195" t="n"/>
      <c r="C132" s="24" t="inlineStr">
        <is>
          <t>05.1.08.06-0063</t>
        </is>
      </c>
      <c r="D132" s="196" t="inlineStr">
        <is>
          <t>Плиты дорожные ПДН, ПДО, бетон B25, объем 1,68 м3, расход арматуры 112,52 кг</t>
        </is>
      </c>
      <c r="E132" s="195" t="inlineStr">
        <is>
          <t>шт</t>
        </is>
      </c>
      <c r="F132" s="195" t="n">
        <v>3</v>
      </c>
      <c r="G132" s="200" t="n">
        <v>3087.73</v>
      </c>
      <c r="H132" s="200">
        <f>ROUND(F132*G132,2)</f>
        <v/>
      </c>
    </row>
    <row r="133" ht="31.35" customFormat="1" customHeight="1" s="154">
      <c r="A133" s="195" t="n">
        <v>119</v>
      </c>
      <c r="B133" s="195" t="n"/>
      <c r="C133" s="24" t="inlineStr">
        <is>
          <t>20.5.04.04-0050</t>
        </is>
      </c>
      <c r="D133" s="196" t="inlineStr">
        <is>
          <t>Зажим натяжной: спиральный НС-11,4-02 / НСО-6-9/10К</t>
        </is>
      </c>
      <c r="E133" s="195" t="inlineStr">
        <is>
          <t>шт</t>
        </is>
      </c>
      <c r="F133" s="195" t="n">
        <v>25</v>
      </c>
      <c r="G133" s="200" t="n">
        <v>303.68</v>
      </c>
      <c r="H133" s="200">
        <f>ROUND(F133*G133,2)</f>
        <v/>
      </c>
    </row>
    <row r="134" ht="31.35" customFormat="1" customHeight="1" s="154">
      <c r="A134" s="195" t="n">
        <v>120</v>
      </c>
      <c r="B134" s="195" t="n"/>
      <c r="C134" s="24" t="inlineStr">
        <is>
          <t>Прайс из СД ОП</t>
        </is>
      </c>
      <c r="D134" s="196" t="inlineStr">
        <is>
          <t>Плинт KRONE (LSA PROFIL 2/10 с н/з контактами, маркировка 0...9)</t>
        </is>
      </c>
      <c r="E134" s="195" t="inlineStr">
        <is>
          <t>шт</t>
        </is>
      </c>
      <c r="F134" s="195" t="n">
        <v>61</v>
      </c>
      <c r="G134" s="200" t="n">
        <v>123.6</v>
      </c>
      <c r="H134" s="200">
        <f>ROUND(F134*G134,2)</f>
        <v/>
      </c>
    </row>
    <row r="135" ht="31.35" customFormat="1" customHeight="1" s="154">
      <c r="A135" s="195" t="n">
        <v>121</v>
      </c>
      <c r="B135" s="195" t="n"/>
      <c r="C135" s="24" t="inlineStr">
        <is>
          <t>18.5.10.05-0036</t>
        </is>
      </c>
      <c r="D135" s="196" t="inlineStr">
        <is>
          <t>Радиаторы отопительные биметаллические БМ-500-G3/4, лев./прав., мощность: 1,6 кВт</t>
        </is>
      </c>
      <c r="E135" s="195" t="inlineStr">
        <is>
          <t>шт</t>
        </is>
      </c>
      <c r="F135" s="195" t="n">
        <v>5</v>
      </c>
      <c r="G135" s="200" t="n">
        <v>1501.99</v>
      </c>
      <c r="H135" s="200">
        <f>ROUND(F135*G135,2)</f>
        <v/>
      </c>
    </row>
    <row r="136" ht="46.9" customFormat="1" customHeight="1" s="154">
      <c r="A136" s="195" t="n">
        <v>122</v>
      </c>
      <c r="B136" s="195" t="n"/>
      <c r="C136" s="24" t="inlineStr">
        <is>
          <t>Прайс из СД ОП</t>
        </is>
      </c>
      <c r="D136" s="196" t="inlineStr">
        <is>
          <t>Лоток кабельный металлический оцинкованный не перфорированный 100х200мм L=3м, S=1,5мм DKC</t>
        </is>
      </c>
      <c r="E136" s="195" t="inlineStr">
        <is>
          <t>шт</t>
        </is>
      </c>
      <c r="F136" s="195" t="n">
        <v>9</v>
      </c>
      <c r="G136" s="200" t="n">
        <v>801.63</v>
      </c>
      <c r="H136" s="200">
        <f>ROUND(F136*G136,2)</f>
        <v/>
      </c>
    </row>
    <row r="137" ht="31.35" customFormat="1" customHeight="1" s="154">
      <c r="A137" s="195" t="n">
        <v>123</v>
      </c>
      <c r="B137" s="195" t="n"/>
      <c r="C137" s="24" t="inlineStr">
        <is>
          <t>Прайс из СД ОП</t>
        </is>
      </c>
      <c r="D137" s="196" t="inlineStr">
        <is>
          <t>Крышка кабельного лотка металлическая оцинкованная 150мм L=3м, S=1,5мм DKC</t>
        </is>
      </c>
      <c r="E137" s="195" t="inlineStr">
        <is>
          <t>шт</t>
        </is>
      </c>
      <c r="F137" s="195" t="n">
        <v>20</v>
      </c>
      <c r="G137" s="200" t="n">
        <v>346.91</v>
      </c>
      <c r="H137" s="200">
        <f>ROUND(F137*G137,2)</f>
        <v/>
      </c>
    </row>
    <row r="138" ht="15.6" customFormat="1" customHeight="1" s="154">
      <c r="A138" s="195" t="n">
        <v>124</v>
      </c>
      <c r="B138" s="195" t="n"/>
      <c r="C138" s="24" t="inlineStr">
        <is>
          <t>01.4.03.01-0001</t>
        </is>
      </c>
      <c r="D138" s="196" t="inlineStr">
        <is>
          <t>Бентонит Premium Gel</t>
        </is>
      </c>
      <c r="E138" s="195" t="inlineStr">
        <is>
          <t>кг</t>
        </is>
      </c>
      <c r="F138" s="195" t="n">
        <v>672.3</v>
      </c>
      <c r="G138" s="200" t="n">
        <v>9.869999999999999</v>
      </c>
      <c r="H138" s="200">
        <f>ROUND(F138*G138,2)</f>
        <v/>
      </c>
    </row>
    <row r="139" ht="31.35" customFormat="1" customHeight="1" s="154">
      <c r="A139" s="195" t="n">
        <v>125</v>
      </c>
      <c r="B139" s="195" t="n"/>
      <c r="C139" s="24" t="inlineStr">
        <is>
          <t>14.3.02.01-0001</t>
        </is>
      </c>
      <c r="D139" s="196" t="inlineStr">
        <is>
          <t>Краска двухкомпонентная на основе акриловой смолы</t>
        </is>
      </c>
      <c r="E139" s="195" t="inlineStr">
        <is>
          <t>т</t>
        </is>
      </c>
      <c r="F139" s="195" t="n">
        <v>0.277893</v>
      </c>
      <c r="G139" s="200" t="n">
        <v>22130</v>
      </c>
      <c r="H139" s="200">
        <f>ROUND(F139*G139,2)</f>
        <v/>
      </c>
    </row>
    <row r="140" ht="62.45" customFormat="1" customHeight="1" s="154">
      <c r="A140" s="195" t="n">
        <v>126</v>
      </c>
      <c r="B140" s="195" t="n"/>
      <c r="C140" s="24" t="inlineStr">
        <is>
          <t>Прайс из СД ОП</t>
        </is>
      </c>
      <c r="D140" s="196" t="inlineStr">
        <is>
          <t>Комплект коммутационных кабелей для видеостены 3х4 (питание, управление, видеосигнал) на расстоянии не более 10м от видеоконтроллера.</t>
        </is>
      </c>
      <c r="E140" s="195" t="inlineStr">
        <is>
          <t>шт</t>
        </is>
      </c>
      <c r="F140" s="195" t="n">
        <v>1</v>
      </c>
      <c r="G140" s="200" t="n">
        <v>5674.16</v>
      </c>
      <c r="H140" s="200">
        <f>ROUND(F140*G140,2)</f>
        <v/>
      </c>
    </row>
    <row r="141" ht="31.35" customFormat="1" customHeight="1" s="154">
      <c r="A141" s="195" t="n">
        <v>127</v>
      </c>
      <c r="B141" s="195" t="n"/>
      <c r="C141" s="24" t="inlineStr">
        <is>
          <t>Прайс из СД ОП</t>
        </is>
      </c>
      <c r="D141" s="196" t="inlineStr">
        <is>
          <t>Розетка телекоммуникационная модульная (RJ-45, cat.6)</t>
        </is>
      </c>
      <c r="E141" s="195" t="inlineStr">
        <is>
          <t>шт</t>
        </is>
      </c>
      <c r="F141" s="195" t="n">
        <v>40</v>
      </c>
      <c r="G141" s="200" t="n">
        <v>137.06</v>
      </c>
      <c r="H141" s="200">
        <f>ROUND(F141*G141,2)</f>
        <v/>
      </c>
    </row>
    <row r="142" ht="31.35" customFormat="1" customHeight="1" s="154">
      <c r="A142" s="195" t="n">
        <v>128</v>
      </c>
      <c r="B142" s="195" t="n"/>
      <c r="C142" s="24" t="inlineStr">
        <is>
          <t>20.1.01.12-0033</t>
        </is>
      </c>
      <c r="D142" s="196" t="inlineStr">
        <is>
          <t>Зажим поддерживающий: спиральный ПС-15, 4П11 / ПСО-6-9/10</t>
        </is>
      </c>
      <c r="E142" s="195" t="inlineStr">
        <is>
          <t>шт</t>
        </is>
      </c>
      <c r="F142" s="195" t="n">
        <v>14</v>
      </c>
      <c r="G142" s="200" t="n">
        <v>374.91</v>
      </c>
      <c r="H142" s="200">
        <f>ROUND(F142*G142,2)</f>
        <v/>
      </c>
    </row>
    <row r="143" ht="31.35" customFormat="1" customHeight="1" s="154">
      <c r="A143" s="195" t="n">
        <v>129</v>
      </c>
      <c r="B143" s="195" t="n"/>
      <c r="C143" s="24" t="inlineStr">
        <is>
          <t>24.3.03.13-0418</t>
        </is>
      </c>
      <c r="D143" s="196" t="inlineStr">
        <is>
          <t>Труба напорная полиэтиленовая ПНД, среднего типа, диаметр 110 мм</t>
        </is>
      </c>
      <c r="E143" s="195" t="inlineStr">
        <is>
          <t>м</t>
        </is>
      </c>
      <c r="F143" s="195" t="n">
        <v>83</v>
      </c>
      <c r="G143" s="200" t="n">
        <v>63</v>
      </c>
      <c r="H143" s="200">
        <f>ROUND(F143*G143,2)</f>
        <v/>
      </c>
    </row>
    <row r="144" ht="15.6" customFormat="1" customHeight="1" s="154">
      <c r="A144" s="195" t="n">
        <v>130</v>
      </c>
      <c r="B144" s="195" t="n"/>
      <c r="C144" s="24" t="inlineStr">
        <is>
          <t>Прайс из СД ОП</t>
        </is>
      </c>
      <c r="D144" s="196" t="inlineStr">
        <is>
          <t>Кабель витая пара STP 4x2x0,52 Cat.6</t>
        </is>
      </c>
      <c r="E144" s="195" t="inlineStr">
        <is>
          <t>м</t>
        </is>
      </c>
      <c r="F144" s="195" t="n">
        <v>1225.7</v>
      </c>
      <c r="G144" s="200" t="n">
        <v>4.16</v>
      </c>
      <c r="H144" s="200">
        <f>ROUND(F144*G144,2)</f>
        <v/>
      </c>
    </row>
    <row r="145" ht="31.35" customFormat="1" customHeight="1" s="154">
      <c r="A145" s="195" t="n">
        <v>131</v>
      </c>
      <c r="B145" s="195" t="n"/>
      <c r="C145" s="24" t="inlineStr">
        <is>
          <t>62.1.01.09-0045</t>
        </is>
      </c>
      <c r="D145" s="196" t="inlineStr">
        <is>
          <t>Выключатели автоматические: «IEK» ВА88-35 3Р 250А</t>
        </is>
      </c>
      <c r="E145" s="195" t="inlineStr">
        <is>
          <t>шт</t>
        </is>
      </c>
      <c r="F145" s="195" t="n">
        <v>6</v>
      </c>
      <c r="G145" s="200" t="n">
        <v>807.05</v>
      </c>
      <c r="H145" s="200">
        <f>ROUND(F145*G145,2)</f>
        <v/>
      </c>
    </row>
    <row r="146" ht="31.35" customFormat="1" customHeight="1" s="154">
      <c r="A146" s="195" t="n">
        <v>132</v>
      </c>
      <c r="B146" s="195" t="n"/>
      <c r="C146" s="24" t="inlineStr">
        <is>
          <t>07.1.01.01-0001</t>
        </is>
      </c>
      <c r="D146" s="196" t="inlineStr">
        <is>
          <t>Дверь противопожарная металлическая: двупольная ДПМ-02/30, размером 1200х2100 мм</t>
        </is>
      </c>
      <c r="E146" s="195" t="inlineStr">
        <is>
          <t>шт</t>
        </is>
      </c>
      <c r="F146" s="195" t="n">
        <v>1</v>
      </c>
      <c r="G146" s="200" t="n">
        <v>4293.11</v>
      </c>
      <c r="H146" s="200">
        <f>ROUND(F146*G146,2)</f>
        <v/>
      </c>
    </row>
    <row r="147" ht="31.35" customFormat="1" customHeight="1" s="154">
      <c r="A147" s="195" t="n">
        <v>133</v>
      </c>
      <c r="B147" s="195" t="n"/>
      <c r="C147" s="24" t="inlineStr">
        <is>
          <t>21.1.06.10-0604</t>
        </is>
      </c>
      <c r="D147" s="196" t="inlineStr">
        <is>
          <t>Кабель силовой с медными жилами ВВГнг-LS 5х4-1000</t>
        </is>
      </c>
      <c r="E147" s="195" t="inlineStr">
        <is>
          <t>1000 м</t>
        </is>
      </c>
      <c r="F147" s="195" t="n">
        <v>0.15</v>
      </c>
      <c r="G147" s="200" t="n">
        <v>28604.12</v>
      </c>
      <c r="H147" s="200">
        <f>ROUND(F147*G147,2)</f>
        <v/>
      </c>
    </row>
    <row r="148" ht="15.6" customFormat="1" customHeight="1" s="154">
      <c r="A148" s="195" t="n">
        <v>134</v>
      </c>
      <c r="B148" s="195" t="n"/>
      <c r="C148" s="24" t="inlineStr">
        <is>
          <t>Прайс из СД ОП</t>
        </is>
      </c>
      <c r="D148" s="196" t="inlineStr">
        <is>
          <t>Кабель оптический ОКЛЖ-01-24-10/125-6,0</t>
        </is>
      </c>
      <c r="E148" s="195" t="inlineStr">
        <is>
          <t>м</t>
        </is>
      </c>
      <c r="F148" s="195" t="n">
        <v>590</v>
      </c>
      <c r="G148" s="200" t="n">
        <v>7.2</v>
      </c>
      <c r="H148" s="200">
        <f>ROUND(F148*G148,2)</f>
        <v/>
      </c>
    </row>
    <row r="149" ht="31.35" customFormat="1" customHeight="1" s="154">
      <c r="A149" s="195" t="n">
        <v>135</v>
      </c>
      <c r="B149" s="195" t="n"/>
      <c r="C149" s="24" t="inlineStr">
        <is>
          <t>62.1.01.09-0043</t>
        </is>
      </c>
      <c r="D149" s="196" t="inlineStr">
        <is>
          <t>Выключатели автоматические: «IEK» ВА88-32 3Р 100А</t>
        </is>
      </c>
      <c r="E149" s="195" t="inlineStr">
        <is>
          <t>шт</t>
        </is>
      </c>
      <c r="F149" s="195" t="n">
        <v>9</v>
      </c>
      <c r="G149" s="200" t="n">
        <v>451.41</v>
      </c>
      <c r="H149" s="200">
        <f>ROUND(F149*G149,2)</f>
        <v/>
      </c>
    </row>
    <row r="150" ht="31.35" customFormat="1" customHeight="1" s="154">
      <c r="A150" s="195" t="n">
        <v>136</v>
      </c>
      <c r="B150" s="195" t="n"/>
      <c r="C150" s="24" t="inlineStr">
        <is>
          <t>62.1.01.09-0033</t>
        </is>
      </c>
      <c r="D150" s="196" t="inlineStr">
        <is>
          <t>Выключатели автоматические: «IEK» ВА47-100 2Р 63А, характеристика С</t>
        </is>
      </c>
      <c r="E150" s="195" t="inlineStr">
        <is>
          <t>шт</t>
        </is>
      </c>
      <c r="F150" s="195" t="n">
        <v>39</v>
      </c>
      <c r="G150" s="200" t="n">
        <v>102.38</v>
      </c>
      <c r="H150" s="200">
        <f>ROUND(F150*G150,2)</f>
        <v/>
      </c>
    </row>
    <row r="151" ht="15.6" customFormat="1" customHeight="1" s="154">
      <c r="A151" s="195" t="n">
        <v>137</v>
      </c>
      <c r="B151" s="195" t="n"/>
      <c r="C151" s="24" t="inlineStr">
        <is>
          <t>01.6.04.02-0011</t>
        </is>
      </c>
      <c r="D151" s="196" t="inlineStr">
        <is>
          <t>Панели потолочные с комплектующими</t>
        </is>
      </c>
      <c r="E151" s="195" t="inlineStr">
        <is>
          <t>м2</t>
        </is>
      </c>
      <c r="F151" s="195" t="n">
        <v>75.29300000000001</v>
      </c>
      <c r="G151" s="200" t="n">
        <v>51.8</v>
      </c>
      <c r="H151" s="200">
        <f>ROUND(F151*G151,2)</f>
        <v/>
      </c>
    </row>
    <row r="152" ht="31.35" customFormat="1" customHeight="1" s="154">
      <c r="A152" s="195" t="n">
        <v>138</v>
      </c>
      <c r="B152" s="195" t="n"/>
      <c r="C152" s="24" t="inlineStr">
        <is>
          <t>Прайс из СД ОП</t>
        </is>
      </c>
      <c r="D152" s="196" t="inlineStr">
        <is>
          <t>Холодильник бытовой (с морозильной камерой, общий объем 330 л)</t>
        </is>
      </c>
      <c r="E152" s="195" t="inlineStr">
        <is>
          <t>шт</t>
        </is>
      </c>
      <c r="F152" s="195" t="n">
        <v>1</v>
      </c>
      <c r="G152" s="200" t="n">
        <v>3895.13</v>
      </c>
      <c r="H152" s="200">
        <f>ROUND(F152*G152,2)</f>
        <v/>
      </c>
    </row>
    <row r="153" ht="15.6" customFormat="1" customHeight="1" s="154">
      <c r="A153" s="195" t="n">
        <v>139</v>
      </c>
      <c r="B153" s="195" t="n"/>
      <c r="C153" s="24" t="inlineStr">
        <is>
          <t>Прайс из СД ОП</t>
        </is>
      </c>
      <c r="D153" s="196" t="inlineStr">
        <is>
          <t>Розетка силовая модульная (2 модуля)</t>
        </is>
      </c>
      <c r="E153" s="195" t="inlineStr">
        <is>
          <t>шт</t>
        </is>
      </c>
      <c r="F153" s="195" t="n">
        <v>30</v>
      </c>
      <c r="G153" s="200" t="n">
        <v>126.87</v>
      </c>
      <c r="H153" s="200">
        <f>ROUND(F153*G153,2)</f>
        <v/>
      </c>
    </row>
    <row r="154" ht="31.35" customFormat="1" customHeight="1" s="154">
      <c r="A154" s="195" t="n">
        <v>140</v>
      </c>
      <c r="B154" s="195" t="n"/>
      <c r="C154" s="24" t="inlineStr">
        <is>
          <t>Прайс из СД ОП</t>
        </is>
      </c>
      <c r="D154" s="196" t="inlineStr">
        <is>
          <t>Крышка кабельного лотка металлическая оцинкованная 200мм L=3м, S=1,5мм DKC</t>
        </is>
      </c>
      <c r="E154" s="195" t="inlineStr">
        <is>
          <t>шт</t>
        </is>
      </c>
      <c r="F154" s="195" t="n">
        <v>9</v>
      </c>
      <c r="G154" s="200" t="n">
        <v>404.76</v>
      </c>
      <c r="H154" s="200">
        <f>ROUND(F154*G154,2)</f>
        <v/>
      </c>
    </row>
    <row r="155" ht="78" customFormat="1" customHeight="1" s="154">
      <c r="A155" s="195" t="n">
        <v>141</v>
      </c>
      <c r="B155" s="195" t="n"/>
      <c r="C155" s="24" t="inlineStr">
        <is>
          <t>08.2.02.06-0001</t>
        </is>
      </c>
      <c r="D155" s="196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155" s="195" t="inlineStr">
        <is>
          <t>10 м</t>
        </is>
      </c>
      <c r="F155" s="195" t="n">
        <v>55.44</v>
      </c>
      <c r="G155" s="200" t="n">
        <v>64.31</v>
      </c>
      <c r="H155" s="200">
        <f>ROUND(F155*G155,2)</f>
        <v/>
      </c>
    </row>
    <row r="156" ht="15.6" customFormat="1" customHeight="1" s="154">
      <c r="A156" s="195" t="n">
        <v>142</v>
      </c>
      <c r="B156" s="195" t="n"/>
      <c r="C156" s="24" t="inlineStr">
        <is>
          <t>Прайс из СД ОП</t>
        </is>
      </c>
      <c r="D156" s="196" t="inlineStr">
        <is>
          <t>Шнур STP 4x2x0,52 Cat.6 2 метра</t>
        </is>
      </c>
      <c r="E156" s="195" t="inlineStr">
        <is>
          <t>шт</t>
        </is>
      </c>
      <c r="F156" s="195" t="n">
        <v>88</v>
      </c>
      <c r="G156" s="200" t="n">
        <v>40.45</v>
      </c>
      <c r="H156" s="200">
        <f>ROUND(F156*G156,2)</f>
        <v/>
      </c>
    </row>
    <row r="157" ht="15.6" customFormat="1" customHeight="1" s="154">
      <c r="A157" s="195" t="n">
        <v>143</v>
      </c>
      <c r="B157" s="195" t="n"/>
      <c r="C157" s="24" t="inlineStr">
        <is>
          <t>Прайс из СД ОП</t>
        </is>
      </c>
      <c r="D157" s="196" t="inlineStr">
        <is>
          <t>Трубка медная 1/2" (12,70мм) для кондиционеров</t>
        </is>
      </c>
      <c r="E157" s="195" t="inlineStr">
        <is>
          <t>м</t>
        </is>
      </c>
      <c r="F157" s="195" t="n">
        <v>100</v>
      </c>
      <c r="G157" s="200" t="n">
        <v>33.8</v>
      </c>
      <c r="H157" s="200">
        <f>ROUND(F157*G157,2)</f>
        <v/>
      </c>
    </row>
    <row r="158" ht="15.6" customFormat="1" customHeight="1" s="154">
      <c r="A158" s="195" t="n">
        <v>144</v>
      </c>
      <c r="B158" s="195" t="n"/>
      <c r="C158" s="24" t="inlineStr">
        <is>
          <t>Прайс из СД ОП</t>
        </is>
      </c>
      <c r="D158" s="196" t="inlineStr">
        <is>
          <t>Разрядник 3-х полюсный 230В 10кА/10А</t>
        </is>
      </c>
      <c r="E158" s="195" t="inlineStr">
        <is>
          <t>шт</t>
        </is>
      </c>
      <c r="F158" s="195" t="n">
        <v>80</v>
      </c>
      <c r="G158" s="200" t="n">
        <v>42.13</v>
      </c>
      <c r="H158" s="200">
        <f>ROUND(F158*G158,2)</f>
        <v/>
      </c>
    </row>
    <row r="159" ht="15.6" customFormat="1" customHeight="1" s="154">
      <c r="A159" s="195" t="n">
        <v>145</v>
      </c>
      <c r="B159" s="195" t="n"/>
      <c r="C159" s="24" t="inlineStr">
        <is>
          <t>Прайс из СД ОП</t>
        </is>
      </c>
      <c r="D159" s="196" t="inlineStr">
        <is>
          <t>Кабель витая пара SFTP 48PR 48x2x0,52</t>
        </is>
      </c>
      <c r="E159" s="195" t="inlineStr">
        <is>
          <t>м</t>
        </is>
      </c>
      <c r="F159" s="195" t="n">
        <v>45.32</v>
      </c>
      <c r="G159" s="200" t="n">
        <v>73.03</v>
      </c>
      <c r="H159" s="200">
        <f>ROUND(F159*G159,2)</f>
        <v/>
      </c>
    </row>
    <row r="160" ht="31.35" customFormat="1" customHeight="1" s="154">
      <c r="A160" s="195" t="n">
        <v>146</v>
      </c>
      <c r="B160" s="195" t="n"/>
      <c r="C160" s="24" t="inlineStr">
        <is>
          <t>Прайс из СД ОП</t>
        </is>
      </c>
      <c r="D160" s="196" t="inlineStr">
        <is>
          <t>Угол горизонтальный для металлического кабельного лотка 100х200мм, 90? DKC</t>
        </is>
      </c>
      <c r="E160" s="195" t="inlineStr">
        <is>
          <t>шт</t>
        </is>
      </c>
      <c r="F160" s="195" t="n">
        <v>3</v>
      </c>
      <c r="G160" s="200" t="n">
        <v>1100.08</v>
      </c>
      <c r="H160" s="200">
        <f>ROUND(F160*G160,2)</f>
        <v/>
      </c>
    </row>
    <row r="161" ht="31.35" customFormat="1" customHeight="1" s="154">
      <c r="A161" s="195" t="n">
        <v>147</v>
      </c>
      <c r="B161" s="195" t="n"/>
      <c r="C161" s="24" t="inlineStr">
        <is>
          <t>999-9950</t>
        </is>
      </c>
      <c r="D161" s="196" t="inlineStr">
        <is>
          <t>Вспомогательные ненормируемые ресурсы (2% от Оплаты труда рабочих)</t>
        </is>
      </c>
      <c r="E161" s="195" t="inlineStr">
        <is>
          <t>руб</t>
        </is>
      </c>
      <c r="F161" s="195" t="n">
        <v>3218.0902475</v>
      </c>
      <c r="G161" s="200" t="n">
        <v>1</v>
      </c>
      <c r="H161" s="200">
        <f>ROUND(F161*G161,2)</f>
        <v/>
      </c>
    </row>
    <row r="162" ht="31.35" customFormat="1" customHeight="1" s="154">
      <c r="A162" s="195" t="n">
        <v>148</v>
      </c>
      <c r="B162" s="195" t="n"/>
      <c r="C162" s="24" t="inlineStr">
        <is>
          <t>Прайс из СД ОП</t>
        </is>
      </c>
      <c r="D162" s="196" t="inlineStr">
        <is>
          <t>Угол горизонтальный для металлического кабельного лотка 100х100мм, 90? DKC</t>
        </is>
      </c>
      <c r="E162" s="195" t="inlineStr">
        <is>
          <t>шт</t>
        </is>
      </c>
      <c r="F162" s="195" t="n">
        <v>3</v>
      </c>
      <c r="G162" s="200" t="n">
        <v>1058.07</v>
      </c>
      <c r="H162" s="200">
        <f>ROUND(F162*G162,2)</f>
        <v/>
      </c>
    </row>
    <row r="163" ht="15.6" customFormat="1" customHeight="1" s="154">
      <c r="A163" s="195" t="n">
        <v>149</v>
      </c>
      <c r="B163" s="195" t="n"/>
      <c r="C163" s="24" t="inlineStr">
        <is>
          <t>01.6.03.04-0041</t>
        </is>
      </c>
      <c r="D163" s="196" t="inlineStr">
        <is>
          <t>Линолеум антистатический, без подосновы</t>
        </is>
      </c>
      <c r="E163" s="195" t="inlineStr">
        <is>
          <t>м2</t>
        </is>
      </c>
      <c r="F163" s="195" t="n">
        <v>56.1</v>
      </c>
      <c r="G163" s="200" t="n">
        <v>56.07</v>
      </c>
      <c r="H163" s="200">
        <f>ROUND(F163*G163,2)</f>
        <v/>
      </c>
    </row>
    <row r="164" ht="31.35" customFormat="1" customHeight="1" s="154">
      <c r="A164" s="195" t="n">
        <v>150</v>
      </c>
      <c r="B164" s="195" t="n"/>
      <c r="C164" s="24" t="inlineStr">
        <is>
          <t>Прайс из СД ОП</t>
        </is>
      </c>
      <c r="D164" s="196" t="inlineStr">
        <is>
          <t>Диван офисный (кожзам, 2-х местный, ширина 1360 мм)</t>
        </is>
      </c>
      <c r="E164" s="195" t="inlineStr">
        <is>
          <t>шт</t>
        </is>
      </c>
      <c r="F164" s="195" t="n">
        <v>1</v>
      </c>
      <c r="G164" s="200" t="n">
        <v>3043.07</v>
      </c>
      <c r="H164" s="200">
        <f>ROUND(F164*G164,2)</f>
        <v/>
      </c>
    </row>
    <row r="165" ht="31.35" customFormat="1" customHeight="1" s="154">
      <c r="A165" s="195" t="n">
        <v>151</v>
      </c>
      <c r="B165" s="195" t="n"/>
      <c r="C165" s="24" t="inlineStr">
        <is>
          <t>Прайс из СД ОП</t>
        </is>
      </c>
      <c r="D165" s="196" t="inlineStr">
        <is>
          <t>Колонки SVEN 2.0 SPS-619 2х10Вт магнитное экранирование</t>
        </is>
      </c>
      <c r="E165" s="195" t="inlineStr">
        <is>
          <t>шт</t>
        </is>
      </c>
      <c r="F165" s="195" t="n">
        <v>6</v>
      </c>
      <c r="G165" s="200" t="n">
        <v>460.67</v>
      </c>
      <c r="H165" s="200">
        <f>ROUND(F165*G165,2)</f>
        <v/>
      </c>
    </row>
    <row r="166" ht="31.35" customFormat="1" customHeight="1" s="154">
      <c r="A166" s="195" t="n">
        <v>152</v>
      </c>
      <c r="B166" s="195" t="n"/>
      <c r="C166" s="24" t="inlineStr">
        <is>
          <t>Прайс из СД ОП</t>
        </is>
      </c>
      <c r="D166" s="196" t="inlineStr">
        <is>
          <t>Клавиатура + мышь Logitech Wreless MK540 (беспроводная)</t>
        </is>
      </c>
      <c r="E166" s="195" t="inlineStr">
        <is>
          <t>шт</t>
        </is>
      </c>
      <c r="F166" s="195" t="n">
        <v>8</v>
      </c>
      <c r="G166" s="200" t="n">
        <v>342.7</v>
      </c>
      <c r="H166" s="200">
        <f>ROUND(F166*G166,2)</f>
        <v/>
      </c>
    </row>
    <row r="167" ht="15.6" customFormat="1" customHeight="1" s="154">
      <c r="A167" s="195" t="n">
        <v>153</v>
      </c>
      <c r="B167" s="195" t="n"/>
      <c r="C167" s="24" t="inlineStr">
        <is>
          <t>Прайс из СД ОП</t>
        </is>
      </c>
      <c r="D167" s="196" t="inlineStr">
        <is>
          <t>Монитор видеодомофона KCV-A374SD</t>
        </is>
      </c>
      <c r="E167" s="195" t="inlineStr">
        <is>
          <t>шт.</t>
        </is>
      </c>
      <c r="F167" s="195" t="n">
        <v>2</v>
      </c>
      <c r="G167" s="200" t="n">
        <v>1337.08</v>
      </c>
      <c r="H167" s="200">
        <f>ROUND(F167*G167,2)</f>
        <v/>
      </c>
    </row>
    <row r="168" ht="31.35" customFormat="1" customHeight="1" s="154">
      <c r="A168" s="195" t="n">
        <v>154</v>
      </c>
      <c r="B168" s="195" t="n"/>
      <c r="C168" s="24" t="inlineStr">
        <is>
          <t>Прайс из СД ОП</t>
        </is>
      </c>
      <c r="D168" s="196" t="inlineStr">
        <is>
          <t>Ответвление Т-образное для метал. кабельного лотка 100х100мм DKC</t>
        </is>
      </c>
      <c r="E168" s="195" t="inlineStr">
        <is>
          <t>шт</t>
        </is>
      </c>
      <c r="F168" s="195" t="n">
        <v>2</v>
      </c>
      <c r="G168" s="200" t="n">
        <v>1336.83</v>
      </c>
      <c r="H168" s="200">
        <f>ROUND(F168*G168,2)</f>
        <v/>
      </c>
    </row>
    <row r="169" ht="31.35" customFormat="1" customHeight="1" s="154">
      <c r="A169" s="195" t="n">
        <v>155</v>
      </c>
      <c r="B169" s="195" t="n"/>
      <c r="C169" s="24" t="inlineStr">
        <is>
          <t>Прайс из СД ОП</t>
        </is>
      </c>
      <c r="D169" s="196" t="inlineStr">
        <is>
          <t>Наушники+микрофон A4 Bloody G300, 1.8м мониторные</t>
        </is>
      </c>
      <c r="E169" s="195" t="inlineStr">
        <is>
          <t>шт</t>
        </is>
      </c>
      <c r="F169" s="195" t="n">
        <v>6</v>
      </c>
      <c r="G169" s="200" t="n">
        <v>443.71</v>
      </c>
      <c r="H169" s="200">
        <f>ROUND(F169*G169,2)</f>
        <v/>
      </c>
    </row>
    <row r="170" ht="15.6" customFormat="1" customHeight="1" s="154">
      <c r="A170" s="195" t="n">
        <v>156</v>
      </c>
      <c r="B170" s="195" t="n"/>
      <c r="C170" s="24" t="inlineStr">
        <is>
          <t>Прайс из СД ОП</t>
        </is>
      </c>
      <c r="D170" s="196" t="inlineStr">
        <is>
          <t>Шнур Amphinols 57JE</t>
        </is>
      </c>
      <c r="E170" s="195" t="inlineStr">
        <is>
          <t>шт</t>
        </is>
      </c>
      <c r="F170" s="195" t="n">
        <v>24</v>
      </c>
      <c r="G170" s="200" t="n">
        <v>109.55</v>
      </c>
      <c r="H170" s="200">
        <f>ROUND(F170*G170,2)</f>
        <v/>
      </c>
    </row>
    <row r="171" ht="31.35" customFormat="1" customHeight="1" s="154">
      <c r="A171" s="195" t="n">
        <v>157</v>
      </c>
      <c r="B171" s="195" t="n"/>
      <c r="C171" s="24" t="inlineStr">
        <is>
          <t>01.6.01.02-0003</t>
        </is>
      </c>
      <c r="D171" s="196" t="inlineStr">
        <is>
          <t>Листы гипсокартонные: влагостойкие, КНАУФ, толщиной 10 мм</t>
        </is>
      </c>
      <c r="E171" s="195" t="inlineStr">
        <is>
          <t>м2</t>
        </is>
      </c>
      <c r="F171" s="195" t="n">
        <v>158.358708</v>
      </c>
      <c r="G171" s="200" t="n">
        <v>14.42</v>
      </c>
      <c r="H171" s="200">
        <f>ROUND(F171*G171,2)</f>
        <v/>
      </c>
    </row>
    <row r="172" ht="15.6" customFormat="1" customHeight="1" s="154">
      <c r="A172" s="195" t="n">
        <v>158</v>
      </c>
      <c r="B172" s="195" t="n"/>
      <c r="C172" s="24" t="inlineStr">
        <is>
          <t>Прайс из СД ОП</t>
        </is>
      </c>
      <c r="D172" s="196" t="inlineStr">
        <is>
          <t>Рама монтажная РМ-1-02</t>
        </is>
      </c>
      <c r="E172" s="195" t="inlineStr">
        <is>
          <t>шт</t>
        </is>
      </c>
      <c r="F172" s="195" t="n">
        <v>1</v>
      </c>
      <c r="G172" s="200" t="n">
        <v>2255.06</v>
      </c>
      <c r="H172" s="200">
        <f>ROUND(F172*G172,2)</f>
        <v/>
      </c>
    </row>
    <row r="173" ht="31.35" customFormat="1" customHeight="1" s="154">
      <c r="A173" s="195" t="n">
        <v>159</v>
      </c>
      <c r="B173" s="195" t="n"/>
      <c r="C173" s="24" t="inlineStr">
        <is>
          <t>Прайс из СД ОП</t>
        </is>
      </c>
      <c r="D173" s="196" t="inlineStr">
        <is>
          <t>Пусковое устройство ПУО-2 (В том числе ЗИП - 1 шт.)</t>
        </is>
      </c>
      <c r="E173" s="195" t="inlineStr">
        <is>
          <t>шт</t>
        </is>
      </c>
      <c r="F173" s="195" t="n">
        <v>2</v>
      </c>
      <c r="G173" s="200" t="n">
        <v>1086.44</v>
      </c>
      <c r="H173" s="200">
        <f>ROUND(F173*G173,2)</f>
        <v/>
      </c>
    </row>
    <row r="174" ht="15.6" customFormat="1" customHeight="1" s="154">
      <c r="A174" s="195" t="n">
        <v>160</v>
      </c>
      <c r="B174" s="195" t="n"/>
      <c r="C174" s="24" t="inlineStr">
        <is>
          <t>14.3.01.02-0101</t>
        </is>
      </c>
      <c r="D174" s="196" t="inlineStr">
        <is>
          <t>Грунтовка акриловая: ВД-АК-133</t>
        </is>
      </c>
      <c r="E174" s="195" t="inlineStr">
        <is>
          <t>т</t>
        </is>
      </c>
      <c r="F174" s="195" t="n">
        <v>0.185262</v>
      </c>
      <c r="G174" s="200" t="n">
        <v>11594.98</v>
      </c>
      <c r="H174" s="200">
        <f>ROUND(F174*G174,2)</f>
        <v/>
      </c>
    </row>
    <row r="175" ht="31.35" customFormat="1" customHeight="1" s="154">
      <c r="A175" s="195" t="n">
        <v>161</v>
      </c>
      <c r="B175" s="195" t="n"/>
      <c r="C175" s="24" t="inlineStr">
        <is>
          <t>21.2.03.05-0075</t>
        </is>
      </c>
      <c r="D175" s="196" t="inlineStr">
        <is>
          <t>Провод силовой установочный с медными жилами ПуГВ 1х35-450</t>
        </is>
      </c>
      <c r="E175" s="195" t="inlineStr">
        <is>
          <t>1000 м</t>
        </is>
      </c>
      <c r="F175" s="195" t="n">
        <v>0.07725</v>
      </c>
      <c r="G175" s="200" t="n">
        <v>27388.96</v>
      </c>
      <c r="H175" s="200">
        <f>ROUND(F175*G175,2)</f>
        <v/>
      </c>
    </row>
    <row r="176" ht="31.35" customFormat="1" customHeight="1" s="154">
      <c r="A176" s="195" t="n">
        <v>162</v>
      </c>
      <c r="B176" s="195" t="n"/>
      <c r="C176" s="24" t="inlineStr">
        <is>
          <t>Прайс из СД ОП</t>
        </is>
      </c>
      <c r="D176" s="196" t="inlineStr">
        <is>
          <t>Магазин защиты Krone 2/10 для 10-парных плинтов</t>
        </is>
      </c>
      <c r="E176" s="195" t="inlineStr">
        <is>
          <t>шт</t>
        </is>
      </c>
      <c r="F176" s="195" t="n">
        <v>8</v>
      </c>
      <c r="G176" s="200" t="n">
        <v>260.3</v>
      </c>
      <c r="H176" s="200">
        <f>ROUND(F176*G176,2)</f>
        <v/>
      </c>
    </row>
    <row r="177" ht="31.35" customFormat="1" customHeight="1" s="154">
      <c r="A177" s="195" t="n">
        <v>163</v>
      </c>
      <c r="B177" s="195" t="n"/>
      <c r="C177" s="24" t="inlineStr">
        <is>
          <t>Прайс из СД ОП</t>
        </is>
      </c>
      <c r="D177" s="196" t="inlineStr">
        <is>
          <t>Панель варочная модульная электр. (встраиваемая, 2 конфорки)</t>
        </is>
      </c>
      <c r="E177" s="195" t="inlineStr">
        <is>
          <t>шт</t>
        </is>
      </c>
      <c r="F177" s="195" t="n">
        <v>1</v>
      </c>
      <c r="G177" s="200" t="n">
        <v>2069.29</v>
      </c>
      <c r="H177" s="200">
        <f>ROUND(F177*G177,2)</f>
        <v/>
      </c>
    </row>
    <row r="178" ht="31.35" customFormat="1" customHeight="1" s="154">
      <c r="A178" s="195" t="n">
        <v>164</v>
      </c>
      <c r="B178" s="195" t="n"/>
      <c r="C178" s="24" t="inlineStr">
        <is>
          <t>Прайс из СД ОП</t>
        </is>
      </c>
      <c r="D178" s="196" t="inlineStr">
        <is>
          <t>Угол горизонтальный для металлического кабельного лотка 100х150мм, 90? DKC</t>
        </is>
      </c>
      <c r="E178" s="195" t="inlineStr">
        <is>
          <t>шт</t>
        </is>
      </c>
      <c r="F178" s="195" t="n">
        <v>2</v>
      </c>
      <c r="G178" s="200" t="n">
        <v>1030.7</v>
      </c>
      <c r="H178" s="200">
        <f>ROUND(F178*G178,2)</f>
        <v/>
      </c>
    </row>
    <row r="179" ht="31.35" customFormat="1" customHeight="1" s="154">
      <c r="A179" s="195" t="n">
        <v>165</v>
      </c>
      <c r="B179" s="195" t="n"/>
      <c r="C179" s="24" t="inlineStr">
        <is>
          <t>07.2.07.04-0007</t>
        </is>
      </c>
      <c r="D179" s="196" t="inlineStr">
        <is>
          <t>Конструкции стальные индивидуальные решетчатые сварные, масса до 0,1 т</t>
        </is>
      </c>
      <c r="E179" s="195" t="inlineStr">
        <is>
          <t>т</t>
        </is>
      </c>
      <c r="F179" s="195" t="n">
        <v>0.178</v>
      </c>
      <c r="G179" s="200" t="n">
        <v>11500</v>
      </c>
      <c r="H179" s="200">
        <f>ROUND(F179*G179,2)</f>
        <v/>
      </c>
    </row>
    <row r="180" ht="31.35" customFormat="1" customHeight="1" s="154">
      <c r="A180" s="195" t="n">
        <v>166</v>
      </c>
      <c r="B180" s="195" t="n"/>
      <c r="C180" s="24" t="inlineStr">
        <is>
          <t>20.4.04.02-0022</t>
        </is>
      </c>
      <c r="D180" s="196" t="inlineStr">
        <is>
          <t>Щиты распределительные навесные ЩРН-12, размер 220х300х125 мм</t>
        </is>
      </c>
      <c r="E180" s="195" t="inlineStr">
        <is>
          <t>шт</t>
        </is>
      </c>
      <c r="F180" s="195" t="n">
        <v>11</v>
      </c>
      <c r="G180" s="200" t="n">
        <v>181.15</v>
      </c>
      <c r="H180" s="200">
        <f>ROUND(F180*G180,2)</f>
        <v/>
      </c>
    </row>
    <row r="181" ht="15.6" customFormat="1" customHeight="1" s="154">
      <c r="A181" s="195" t="n">
        <v>167</v>
      </c>
      <c r="B181" s="195" t="n"/>
      <c r="C181" s="24" t="inlineStr">
        <is>
          <t>Прайс из СД ОП</t>
        </is>
      </c>
      <c r="D181" s="196" t="inlineStr">
        <is>
          <t>Втулка для насадка с контргайкой G 1/2"</t>
        </is>
      </c>
      <c r="E181" s="195" t="inlineStr">
        <is>
          <t>шт</t>
        </is>
      </c>
      <c r="F181" s="195" t="n">
        <v>12</v>
      </c>
      <c r="G181" s="200" t="n">
        <v>165.84</v>
      </c>
      <c r="H181" s="200">
        <f>ROUND(F181*G181,2)</f>
        <v/>
      </c>
    </row>
    <row r="182" ht="15.6" customFormat="1" customHeight="1" s="154">
      <c r="A182" s="195" t="n">
        <v>168</v>
      </c>
      <c r="B182" s="195" t="n"/>
      <c r="C182" s="24" t="inlineStr">
        <is>
          <t>Прайс из СД ОП</t>
        </is>
      </c>
      <c r="D182" s="196" t="inlineStr">
        <is>
          <t>Шнур STP 4x2x0,52 Cat.6 3 метра</t>
        </is>
      </c>
      <c r="E182" s="195" t="inlineStr">
        <is>
          <t>шт</t>
        </is>
      </c>
      <c r="F182" s="195" t="n">
        <v>36</v>
      </c>
      <c r="G182" s="200" t="n">
        <v>54.72</v>
      </c>
      <c r="H182" s="200">
        <f>ROUND(F182*G182,2)</f>
        <v/>
      </c>
    </row>
    <row r="183" ht="46.9" customFormat="1" customHeight="1" s="154">
      <c r="A183" s="195" t="n">
        <v>169</v>
      </c>
      <c r="B183" s="195" t="n"/>
      <c r="C183" s="24" t="inlineStr">
        <is>
          <t>Прайс из СД ОП</t>
        </is>
      </c>
      <c r="D183" s="196" t="inlineStr">
        <is>
          <t>Лоток кабельный металлический оцинкованный не перфорированный 100х100мм L=3м, S=1,5мм DKC</t>
        </is>
      </c>
      <c r="E183" s="195" t="inlineStr">
        <is>
          <t>шт</t>
        </is>
      </c>
      <c r="F183" s="195" t="n">
        <v>3</v>
      </c>
      <c r="G183" s="200" t="n">
        <v>653.8200000000001</v>
      </c>
      <c r="H183" s="200">
        <f>ROUND(F183*G183,2)</f>
        <v/>
      </c>
    </row>
    <row r="184" ht="15.6" customFormat="1" customHeight="1" s="154">
      <c r="A184" s="195" t="n">
        <v>170</v>
      </c>
      <c r="B184" s="195" t="n"/>
      <c r="C184" s="24" t="inlineStr">
        <is>
          <t>20.1.02.21-0064</t>
        </is>
      </c>
      <c r="D184" s="196" t="inlineStr">
        <is>
          <t>Узел крепления: УК-У-01 / УК-Н-01</t>
        </is>
      </c>
      <c r="E184" s="195" t="inlineStr">
        <is>
          <t>шт</t>
        </is>
      </c>
      <c r="F184" s="195" t="n">
        <v>25</v>
      </c>
      <c r="G184" s="200" t="n">
        <v>77.88</v>
      </c>
      <c r="H184" s="200">
        <f>ROUND(F184*G184,2)</f>
        <v/>
      </c>
    </row>
    <row r="185" ht="15.6" customFormat="1" customHeight="1" s="154">
      <c r="A185" s="195" t="n">
        <v>171</v>
      </c>
      <c r="B185" s="195" t="n"/>
      <c r="C185" s="24" t="inlineStr">
        <is>
          <t>Прайс из СД ОП</t>
        </is>
      </c>
      <c r="D185" s="196" t="inlineStr">
        <is>
          <t>Рукав РВД 50.1SN.М56х2-0,6</t>
        </is>
      </c>
      <c r="E185" s="195" t="inlineStr">
        <is>
          <t>шт</t>
        </is>
      </c>
      <c r="F185" s="195" t="n">
        <v>1</v>
      </c>
      <c r="G185" s="200" t="n">
        <v>1904.16</v>
      </c>
      <c r="H185" s="200">
        <f>ROUND(F185*G185,2)</f>
        <v/>
      </c>
    </row>
    <row r="186" ht="31.35" customFormat="1" customHeight="1" s="154">
      <c r="A186" s="195" t="n">
        <v>172</v>
      </c>
      <c r="B186" s="195" t="n"/>
      <c r="C186" s="24" t="inlineStr">
        <is>
          <t>Прайс из СД ОП</t>
        </is>
      </c>
      <c r="D186" s="196" t="inlineStr">
        <is>
          <t>Крышка горизонтального угла для метал. кабельного лотка 100х200мм, 90? DKC</t>
        </is>
      </c>
      <c r="E186" s="195" t="inlineStr">
        <is>
          <t>шт</t>
        </is>
      </c>
      <c r="F186" s="195" t="n">
        <v>3</v>
      </c>
      <c r="G186" s="200" t="n">
        <v>611.27</v>
      </c>
      <c r="H186" s="200">
        <f>ROUND(F186*G186,2)</f>
        <v/>
      </c>
    </row>
    <row r="187" ht="15.6" customFormat="1" customHeight="1" s="154">
      <c r="A187" s="195" t="n">
        <v>173</v>
      </c>
      <c r="B187" s="195" t="n"/>
      <c r="C187" s="24" t="inlineStr">
        <is>
          <t>Прайс из СД ОП</t>
        </is>
      </c>
      <c r="D187" s="196" t="inlineStr">
        <is>
          <t>Насадок НГПд 1.1-Дотв-01</t>
        </is>
      </c>
      <c r="E187" s="195" t="inlineStr">
        <is>
          <t>шт</t>
        </is>
      </c>
      <c r="F187" s="195" t="n">
        <v>6</v>
      </c>
      <c r="G187" s="200" t="n">
        <v>301.57</v>
      </c>
      <c r="H187" s="200">
        <f>ROUND(F187*G187,2)</f>
        <v/>
      </c>
    </row>
    <row r="188" ht="15.6" customFormat="1" customHeight="1" s="154">
      <c r="A188" s="195" t="n">
        <v>174</v>
      </c>
      <c r="B188" s="195" t="n"/>
      <c r="C188" s="24" t="inlineStr">
        <is>
          <t>Прайс из СД ОП</t>
        </is>
      </c>
      <c r="D188" s="196" t="inlineStr">
        <is>
          <t>Кросс ШКОС-М -1U/2 -24 -FC/ST</t>
        </is>
      </c>
      <c r="E188" s="195" t="inlineStr">
        <is>
          <t>шт</t>
        </is>
      </c>
      <c r="F188" s="195" t="n">
        <v>2</v>
      </c>
      <c r="G188" s="200" t="n">
        <v>875.28</v>
      </c>
      <c r="H188" s="200">
        <f>ROUND(F188*G188,2)</f>
        <v/>
      </c>
    </row>
    <row r="189" ht="15.6" customFormat="1" customHeight="1" s="154">
      <c r="A189" s="195" t="n">
        <v>175</v>
      </c>
      <c r="B189" s="195" t="n"/>
      <c r="C189" s="24" t="inlineStr">
        <is>
          <t>Прайс из СД ОП</t>
        </is>
      </c>
      <c r="D189" s="196" t="inlineStr">
        <is>
          <t>Хомут жесткий ХЖ-357</t>
        </is>
      </c>
      <c r="E189" s="195" t="inlineStr">
        <is>
          <t>шт</t>
        </is>
      </c>
      <c r="F189" s="195" t="n">
        <v>2</v>
      </c>
      <c r="G189" s="200" t="n">
        <v>872.64</v>
      </c>
      <c r="H189" s="200">
        <f>ROUND(F189*G189,2)</f>
        <v/>
      </c>
    </row>
    <row r="190" ht="31.35" customFormat="1" customHeight="1" s="154">
      <c r="A190" s="195" t="n">
        <v>176</v>
      </c>
      <c r="B190" s="195" t="n"/>
      <c r="C190" s="24" t="inlineStr">
        <is>
          <t>Прайс из СД ОП</t>
        </is>
      </c>
      <c r="D190" s="196" t="inlineStr">
        <is>
          <t>Ответвление Т-образное для метал. кабельного лотка 100х200мм DKC</t>
        </is>
      </c>
      <c r="E190" s="195" t="inlineStr">
        <is>
          <t>шт</t>
        </is>
      </c>
      <c r="F190" s="195" t="n">
        <v>2</v>
      </c>
      <c r="G190" s="200" t="n">
        <v>840.87</v>
      </c>
      <c r="H190" s="200">
        <f>ROUND(F190*G190,2)</f>
        <v/>
      </c>
    </row>
    <row r="191" ht="15.6" customFormat="1" customHeight="1" s="154">
      <c r="A191" s="195" t="n">
        <v>177</v>
      </c>
      <c r="B191" s="195" t="n"/>
      <c r="C191" s="24" t="inlineStr">
        <is>
          <t>Прайс из СД ОП</t>
        </is>
      </c>
      <c r="D191" s="196" t="inlineStr">
        <is>
          <t>Транспортная тележка</t>
        </is>
      </c>
      <c r="E191" s="195" t="inlineStr">
        <is>
          <t>шт</t>
        </is>
      </c>
      <c r="F191" s="195" t="n">
        <v>1</v>
      </c>
      <c r="G191" s="200" t="n">
        <v>1603.26</v>
      </c>
      <c r="H191" s="200">
        <f>ROUND(F191*G191,2)</f>
        <v/>
      </c>
    </row>
    <row r="192" ht="15.6" customFormat="1" customHeight="1" s="154">
      <c r="A192" s="195" t="n">
        <v>178</v>
      </c>
      <c r="B192" s="195" t="n"/>
      <c r="C192" s="24" t="inlineStr">
        <is>
          <t>Прайс из СД ОП</t>
        </is>
      </c>
      <c r="D192" s="196" t="inlineStr">
        <is>
          <t>Вызывная панель Kocom КС-МС20</t>
        </is>
      </c>
      <c r="E192" s="195" t="inlineStr">
        <is>
          <t>шт.</t>
        </is>
      </c>
      <c r="F192" s="195" t="n">
        <v>2</v>
      </c>
      <c r="G192" s="200" t="n">
        <v>775.28</v>
      </c>
      <c r="H192" s="200">
        <f>ROUND(F192*G192,2)</f>
        <v/>
      </c>
    </row>
    <row r="193" ht="15.6" customFormat="1" customHeight="1" s="154">
      <c r="A193" s="195" t="n">
        <v>179</v>
      </c>
      <c r="B193" s="195" t="n"/>
      <c r="C193" s="24" t="inlineStr">
        <is>
          <t>Прайс из СД ОП</t>
        </is>
      </c>
      <c r="D193" s="196" t="inlineStr">
        <is>
          <t>Розетка телефонная модульная (RJ-12, cat.5)</t>
        </is>
      </c>
      <c r="E193" s="195" t="inlineStr">
        <is>
          <t>шт</t>
        </is>
      </c>
      <c r="F193" s="195" t="n">
        <v>17</v>
      </c>
      <c r="G193" s="200" t="n">
        <v>87.53</v>
      </c>
      <c r="H193" s="200">
        <f>ROUND(F193*G193,2)</f>
        <v/>
      </c>
    </row>
    <row r="194" ht="31.35" customFormat="1" customHeight="1" s="154">
      <c r="A194" s="195" t="n">
        <v>180</v>
      </c>
      <c r="B194" s="195" t="n"/>
      <c r="C194" s="24" t="inlineStr">
        <is>
          <t>Прайс из СД ОП</t>
        </is>
      </c>
      <c r="D194" s="196" t="inlineStr">
        <is>
          <t>Трубка медная 1/4" ?(6,35 мм) для кондиционеров</t>
        </is>
      </c>
      <c r="E194" s="195" t="inlineStr">
        <is>
          <t>м</t>
        </is>
      </c>
      <c r="F194" s="195" t="n">
        <v>100</v>
      </c>
      <c r="G194" s="200" t="n">
        <v>13.82</v>
      </c>
      <c r="H194" s="200">
        <f>ROUND(F194*G194,2)</f>
        <v/>
      </c>
    </row>
    <row r="195" ht="31.35" customFormat="1" customHeight="1" s="154">
      <c r="A195" s="195" t="n">
        <v>181</v>
      </c>
      <c r="B195" s="195" t="n"/>
      <c r="C195" s="24" t="inlineStr">
        <is>
          <t>61.2.07.08-0005</t>
        </is>
      </c>
      <c r="D195" s="196" t="inlineStr">
        <is>
          <t>Считыватель проксимити карты накладной "С2000-Proxy Н"</t>
        </is>
      </c>
      <c r="E195" s="195" t="inlineStr">
        <is>
          <t>10 шт</t>
        </is>
      </c>
      <c r="F195" s="195" t="n">
        <v>0.3</v>
      </c>
      <c r="G195" s="200" t="n">
        <v>4602.5</v>
      </c>
      <c r="H195" s="200">
        <f>ROUND(F195*G195,2)</f>
        <v/>
      </c>
    </row>
    <row r="196" ht="15.6" customFormat="1" customHeight="1" s="154">
      <c r="A196" s="195" t="n">
        <v>182</v>
      </c>
      <c r="B196" s="195" t="n"/>
      <c r="C196" s="24" t="inlineStr">
        <is>
          <t>Прайс из СД ОП</t>
        </is>
      </c>
      <c r="D196" s="196" t="inlineStr">
        <is>
          <t>Заглушка для насадка G 1/2"</t>
        </is>
      </c>
      <c r="E196" s="195" t="inlineStr">
        <is>
          <t>шт</t>
        </is>
      </c>
      <c r="F196" s="195" t="n">
        <v>12</v>
      </c>
      <c r="G196" s="200" t="n">
        <v>111.84</v>
      </c>
      <c r="H196" s="200">
        <f>ROUND(F196*G196,2)</f>
        <v/>
      </c>
    </row>
    <row r="197" ht="15.6" customFormat="1" customHeight="1" s="154">
      <c r="A197" s="195" t="n">
        <v>183</v>
      </c>
      <c r="B197" s="195" t="n"/>
      <c r="C197" s="24" t="inlineStr">
        <is>
          <t>Прайс из СД ОП</t>
        </is>
      </c>
      <c r="D197" s="196" t="inlineStr">
        <is>
          <t>Монтажный комплект MK AL-300PR</t>
        </is>
      </c>
      <c r="E197" s="195" t="inlineStr">
        <is>
          <t>компл.</t>
        </is>
      </c>
      <c r="F197" s="195" t="n">
        <v>3</v>
      </c>
      <c r="G197" s="200" t="n">
        <v>446.07</v>
      </c>
      <c r="H197" s="200">
        <f>ROUND(F197*G197,2)</f>
        <v/>
      </c>
    </row>
    <row r="198" ht="31.35" customFormat="1" customHeight="1" s="154">
      <c r="A198" s="195" t="n">
        <v>184</v>
      </c>
      <c r="B198" s="195" t="n"/>
      <c r="C198" s="24" t="inlineStr">
        <is>
          <t>20.2.10.03-0002</t>
        </is>
      </c>
      <c r="D198" s="196" t="inlineStr">
        <is>
          <t>Наконечники кабельные медные для электротехнических установок</t>
        </is>
      </c>
      <c r="E198" s="195" t="inlineStr">
        <is>
          <t>100 шт</t>
        </is>
      </c>
      <c r="F198" s="195" t="n">
        <v>0.33</v>
      </c>
      <c r="G198" s="200" t="n">
        <v>3986</v>
      </c>
      <c r="H198" s="200">
        <f>ROUND(F198*G198,2)</f>
        <v/>
      </c>
    </row>
    <row r="199" ht="15.6" customFormat="1" customHeight="1" s="154">
      <c r="A199" s="195" t="n">
        <v>185</v>
      </c>
      <c r="B199" s="195" t="n"/>
      <c r="C199" s="24" t="inlineStr">
        <is>
          <t>Прайс из СД ОП</t>
        </is>
      </c>
      <c r="D199" s="196" t="inlineStr">
        <is>
          <t>Кабель сигнальный КССПВ 4х2х0,52</t>
        </is>
      </c>
      <c r="E199" s="195" t="inlineStr">
        <is>
          <t>м</t>
        </is>
      </c>
      <c r="F199" s="195" t="n">
        <v>192.61</v>
      </c>
      <c r="G199" s="200" t="n">
        <v>6.69</v>
      </c>
      <c r="H199" s="200">
        <f>ROUND(F199*G199,2)</f>
        <v/>
      </c>
    </row>
    <row r="200" ht="31.35" customFormat="1" customHeight="1" s="154">
      <c r="A200" s="195" t="n">
        <v>186</v>
      </c>
      <c r="B200" s="195" t="n"/>
      <c r="C200" s="24" t="inlineStr">
        <is>
          <t>Прайс из СД ОП</t>
        </is>
      </c>
      <c r="D200" s="196" t="inlineStr">
        <is>
          <t>Крышка горизонтального угла для метал. кабельного лотка 100х100мм, 90? DKC</t>
        </is>
      </c>
      <c r="E200" s="195" t="inlineStr">
        <is>
          <t>шт</t>
        </is>
      </c>
      <c r="F200" s="195" t="n">
        <v>3</v>
      </c>
      <c r="G200" s="200" t="n">
        <v>424.04</v>
      </c>
      <c r="H200" s="200">
        <f>ROUND(F200*G200,2)</f>
        <v/>
      </c>
    </row>
    <row r="201" ht="46.9" customFormat="1" customHeight="1" s="154">
      <c r="A201" s="195" t="n">
        <v>187</v>
      </c>
      <c r="B201" s="195" t="n"/>
      <c r="C201" s="24" t="inlineStr">
        <is>
          <t>07.2.06.03-0195</t>
        </is>
      </c>
      <c r="D201" s="196" t="inlineStr">
        <is>
          <t>Профиль стоечный, стальной, оцинкованный, для монтажа гипсовых перегородок, длина 3 м, сечение 50х50х0,6 мм</t>
        </is>
      </c>
      <c r="E201" s="195" t="inlineStr">
        <is>
          <t>м</t>
        </is>
      </c>
      <c r="F201" s="195" t="n">
        <v>179.167536</v>
      </c>
      <c r="G201" s="200" t="n">
        <v>6.86</v>
      </c>
      <c r="H201" s="200">
        <f>ROUND(F201*G201,2)</f>
        <v/>
      </c>
    </row>
    <row r="202" ht="15.6" customFormat="1" customHeight="1" s="154">
      <c r="A202" s="195" t="n">
        <v>188</v>
      </c>
      <c r="B202" s="195" t="n"/>
      <c r="C202" s="24" t="inlineStr">
        <is>
          <t>08.3.11.01-0001</t>
        </is>
      </c>
      <c r="D202" s="196" t="inlineStr">
        <is>
          <t>Сталь швеллерная № 4</t>
        </is>
      </c>
      <c r="E202" s="195" t="inlineStr">
        <is>
          <t>т</t>
        </is>
      </c>
      <c r="F202" s="195" t="n">
        <v>0.18</v>
      </c>
      <c r="G202" s="200" t="n">
        <v>6800</v>
      </c>
      <c r="H202" s="200">
        <f>ROUND(F202*G202,2)</f>
        <v/>
      </c>
    </row>
    <row r="203" ht="93.59999999999999" customFormat="1" customHeight="1" s="154">
      <c r="A203" s="195" t="n">
        <v>189</v>
      </c>
      <c r="B203" s="195" t="n"/>
      <c r="C203" s="24" t="inlineStr">
        <is>
          <t>11.2.02.01-0075</t>
        </is>
      </c>
      <c r="D203" s="196" t="inlineStr">
        <is>
          <t>Блоки дверные по старым образцам с прямолинейным верхом, из массива дуба, филенчатые, однопольные, полусветлые (без остекления), толщина полотна 50 мм, окрашенные эмалями, без скобяных приборов, площадь 1,98 м2</t>
        </is>
      </c>
      <c r="E203" s="195" t="inlineStr">
        <is>
          <t>м2</t>
        </is>
      </c>
      <c r="F203" s="195" t="n">
        <v>5.67</v>
      </c>
      <c r="G203" s="200" t="n">
        <v>214.7</v>
      </c>
      <c r="H203" s="200">
        <f>ROUND(F203*G203,2)</f>
        <v/>
      </c>
    </row>
    <row r="204" ht="31.35" customFormat="1" customHeight="1" s="154">
      <c r="A204" s="195" t="n">
        <v>190</v>
      </c>
      <c r="B204" s="195" t="n"/>
      <c r="C204" s="24" t="inlineStr">
        <is>
          <t>Прайс из СД ОП</t>
        </is>
      </c>
      <c r="D204" s="196" t="inlineStr">
        <is>
          <t>Печь микроволновая (мощность 700Вт, объем камеры 20 л)</t>
        </is>
      </c>
      <c r="E204" s="195" t="inlineStr">
        <is>
          <t>шт</t>
        </is>
      </c>
      <c r="F204" s="195" t="n">
        <v>1</v>
      </c>
      <c r="G204" s="200" t="n">
        <v>1217.23</v>
      </c>
      <c r="H204" s="200">
        <f>ROUND(F204*G204,2)</f>
        <v/>
      </c>
    </row>
    <row r="205" ht="31.35" customFormat="1" customHeight="1" s="154">
      <c r="A205" s="195" t="n">
        <v>191</v>
      </c>
      <c r="B205" s="195" t="n"/>
      <c r="C205" s="24" t="inlineStr">
        <is>
          <t>Прайс из СД ОП</t>
        </is>
      </c>
      <c r="D205" s="196" t="inlineStr">
        <is>
          <t>Крышка ответвления Т-образное для метал. кабельного лотка 100х200мм DKC</t>
        </is>
      </c>
      <c r="E205" s="195" t="inlineStr">
        <is>
          <t>шт</t>
        </is>
      </c>
      <c r="F205" s="195" t="n">
        <v>2</v>
      </c>
      <c r="G205" s="200" t="n">
        <v>584.3</v>
      </c>
      <c r="H205" s="200">
        <f>ROUND(F205*G205,2)</f>
        <v/>
      </c>
    </row>
    <row r="206" ht="15.6" customFormat="1" customHeight="1" s="154">
      <c r="A206" s="195" t="n">
        <v>192</v>
      </c>
      <c r="B206" s="195" t="n"/>
      <c r="C206" s="24" t="inlineStr">
        <is>
          <t>Прайс из СД ОП</t>
        </is>
      </c>
      <c r="D206" s="196" t="inlineStr">
        <is>
          <t>Стул гостинный (мягкий)</t>
        </is>
      </c>
      <c r="E206" s="195" t="inlineStr">
        <is>
          <t>шт</t>
        </is>
      </c>
      <c r="F206" s="195" t="n">
        <v>3</v>
      </c>
      <c r="G206" s="200" t="n">
        <v>389.51</v>
      </c>
      <c r="H206" s="200">
        <f>ROUND(F206*G206,2)</f>
        <v/>
      </c>
    </row>
    <row r="207" ht="15.6" customFormat="1" customHeight="1" s="154">
      <c r="A207" s="195" t="n">
        <v>193</v>
      </c>
      <c r="B207" s="195" t="n"/>
      <c r="C207" s="24" t="inlineStr">
        <is>
          <t>61.2.07.04-0004</t>
        </is>
      </c>
      <c r="D207" s="196" t="inlineStr">
        <is>
          <t>Контроллер доступа, марка "С2000-2" исп. 01</t>
        </is>
      </c>
      <c r="E207" s="195" t="inlineStr">
        <is>
          <t>шт</t>
        </is>
      </c>
      <c r="F207" s="195" t="n">
        <v>2</v>
      </c>
      <c r="G207" s="200" t="n">
        <v>575.8099999999999</v>
      </c>
      <c r="H207" s="200">
        <f>ROUND(F207*G207,2)</f>
        <v/>
      </c>
    </row>
    <row r="208" ht="31.35" customFormat="1" customHeight="1" s="154">
      <c r="A208" s="195" t="n">
        <v>194</v>
      </c>
      <c r="B208" s="195" t="n"/>
      <c r="C208" s="24" t="inlineStr">
        <is>
          <t>01.7.04.01-0001</t>
        </is>
      </c>
      <c r="D208" s="196" t="inlineStr">
        <is>
          <t>Доводчик дверной DS 73 BC "Серия Premium", усилие закрывания EN2-5</t>
        </is>
      </c>
      <c r="E208" s="195" t="inlineStr">
        <is>
          <t>шт</t>
        </is>
      </c>
      <c r="F208" s="195" t="n">
        <v>3</v>
      </c>
      <c r="G208" s="200" t="n">
        <v>371.2</v>
      </c>
      <c r="H208" s="200">
        <f>ROUND(F208*G208,2)</f>
        <v/>
      </c>
    </row>
    <row r="209" ht="31.35" customFormat="1" customHeight="1" s="154">
      <c r="A209" s="195" t="n">
        <v>195</v>
      </c>
      <c r="B209" s="195" t="n"/>
      <c r="C209" s="24" t="inlineStr">
        <is>
          <t>Прайс из СД ОП</t>
        </is>
      </c>
      <c r="D209" s="196" t="inlineStr">
        <is>
          <t>Крышка кабельного лотка металлическая оцинкованная 100мм L=3м, S=1,5мм DKC</t>
        </is>
      </c>
      <c r="E209" s="195" t="inlineStr">
        <is>
          <t>шт</t>
        </is>
      </c>
      <c r="F209" s="195" t="n">
        <v>3</v>
      </c>
      <c r="G209" s="200" t="n">
        <v>370.25</v>
      </c>
      <c r="H209" s="200">
        <f>ROUND(F209*G209,2)</f>
        <v/>
      </c>
    </row>
    <row r="210" ht="15.6" customFormat="1" customHeight="1" s="154">
      <c r="A210" s="195" t="n">
        <v>196</v>
      </c>
      <c r="B210" s="195" t="n"/>
      <c r="C210" s="24" t="inlineStr">
        <is>
          <t>20.1.02.21-0064</t>
        </is>
      </c>
      <c r="D210" s="196" t="inlineStr">
        <is>
          <t>Узел крепления: УК-У-01 / УК-П-02</t>
        </is>
      </c>
      <c r="E210" s="195" t="inlineStr">
        <is>
          <t>шт</t>
        </is>
      </c>
      <c r="F210" s="195" t="n">
        <v>14</v>
      </c>
      <c r="G210" s="200" t="n">
        <v>77.88</v>
      </c>
      <c r="H210" s="200">
        <f>ROUND(F210*G210,2)</f>
        <v/>
      </c>
    </row>
    <row r="211" ht="15.6" customFormat="1" customHeight="1" s="154">
      <c r="A211" s="195" t="n">
        <v>197</v>
      </c>
      <c r="B211" s="195" t="n"/>
      <c r="C211" s="24" t="inlineStr">
        <is>
          <t>Прайс из СД ОП</t>
        </is>
      </c>
      <c r="D211" s="196" t="inlineStr">
        <is>
          <t>Насадок НГПд 1.4-Дотв-01</t>
        </is>
      </c>
      <c r="E211" s="195" t="inlineStr">
        <is>
          <t>шт</t>
        </is>
      </c>
      <c r="F211" s="195" t="n">
        <v>6</v>
      </c>
      <c r="G211" s="200" t="n">
        <v>177.87</v>
      </c>
      <c r="H211" s="200">
        <f>ROUND(F211*G211,2)</f>
        <v/>
      </c>
    </row>
    <row r="212" ht="46.9" customFormat="1" customHeight="1" s="154">
      <c r="A212" s="195" t="n">
        <v>198</v>
      </c>
      <c r="B212" s="195" t="n"/>
      <c r="C212" s="24" t="inlineStr">
        <is>
          <t>24.3.03.13-0415</t>
        </is>
      </c>
      <c r="D212" s="196" t="inlineStr">
        <is>
          <t>Трубы напорные из полиэтилена низкого давления среднего типа, наружным диаметром: 63 мм</t>
        </is>
      </c>
      <c r="E212" s="195" t="inlineStr">
        <is>
          <t>м</t>
        </is>
      </c>
      <c r="F212" s="195" t="n">
        <v>40</v>
      </c>
      <c r="G212" s="200" t="n">
        <v>25.57</v>
      </c>
      <c r="H212" s="200">
        <f>ROUND(F212*G212,2)</f>
        <v/>
      </c>
    </row>
    <row r="213" ht="15.6" customFormat="1" customHeight="1" s="154">
      <c r="A213" s="195" t="n">
        <v>199</v>
      </c>
      <c r="B213" s="195" t="n"/>
      <c r="C213" s="24" t="inlineStr">
        <is>
          <t>20.1.02.21-0064</t>
        </is>
      </c>
      <c r="D213" s="196" t="inlineStr">
        <is>
          <t>Узел крепления: УК-У-01 / Талреп Т-30-01</t>
        </is>
      </c>
      <c r="E213" s="195" t="inlineStr">
        <is>
          <t>шт</t>
        </is>
      </c>
      <c r="F213" s="195" t="n">
        <v>13</v>
      </c>
      <c r="G213" s="200" t="n">
        <v>77.88</v>
      </c>
      <c r="H213" s="200">
        <f>ROUND(F213*G213,2)</f>
        <v/>
      </c>
    </row>
    <row r="214" ht="31.35" customFormat="1" customHeight="1" s="154">
      <c r="A214" s="195" t="n">
        <v>200</v>
      </c>
      <c r="B214" s="195" t="n"/>
      <c r="C214" s="24" t="inlineStr">
        <is>
          <t>61.2.01.05-0032</t>
        </is>
      </c>
      <c r="D214" s="196" t="inlineStr">
        <is>
          <t>Извещатель охранный контактный: ИО 102-20/Б2М</t>
        </is>
      </c>
      <c r="E214" s="195" t="inlineStr">
        <is>
          <t>100 шт</t>
        </is>
      </c>
      <c r="F214" s="195" t="n">
        <v>0.1</v>
      </c>
      <c r="G214" s="200" t="n">
        <v>9925</v>
      </c>
      <c r="H214" s="200">
        <f>ROUND(F214*G214,2)</f>
        <v/>
      </c>
    </row>
    <row r="215" ht="31.35" customFormat="1" customHeight="1" s="154">
      <c r="A215" s="195" t="n">
        <v>201</v>
      </c>
      <c r="B215" s="195" t="n"/>
      <c r="C215" s="24" t="inlineStr">
        <is>
          <t>04.2.01.01-0041</t>
        </is>
      </c>
      <c r="D215" s="196" t="inlineStr">
        <is>
          <t>Смеси асфальтобетонные плотные крупнозернистые тип Б марка I</t>
        </is>
      </c>
      <c r="E215" s="195" t="inlineStr">
        <is>
          <t>т</t>
        </is>
      </c>
      <c r="F215" s="195" t="n">
        <v>2.06655</v>
      </c>
      <c r="G215" s="200" t="n">
        <v>478.23</v>
      </c>
      <c r="H215" s="200">
        <f>ROUND(F215*G215,2)</f>
        <v/>
      </c>
    </row>
    <row r="216" ht="15.6" customFormat="1" customHeight="1" s="154">
      <c r="A216" s="195" t="n">
        <v>202</v>
      </c>
      <c r="B216" s="195" t="n"/>
      <c r="C216" s="24" t="inlineStr">
        <is>
          <t>Прайс из СД ОП</t>
        </is>
      </c>
      <c r="D216" s="196" t="inlineStr">
        <is>
          <t>Шина заземления для 10-парных плинтов</t>
        </is>
      </c>
      <c r="E216" s="195" t="inlineStr">
        <is>
          <t>шт</t>
        </is>
      </c>
      <c r="F216" s="195" t="n">
        <v>8</v>
      </c>
      <c r="G216" s="200" t="n">
        <v>118.63</v>
      </c>
      <c r="H216" s="200">
        <f>ROUND(F216*G216,2)</f>
        <v/>
      </c>
    </row>
    <row r="217" ht="15.6" customFormat="1" customHeight="1" s="154">
      <c r="A217" s="195" t="n">
        <v>203</v>
      </c>
      <c r="B217" s="195" t="n"/>
      <c r="C217" s="24" t="inlineStr">
        <is>
          <t>11.3.03.06-0001</t>
        </is>
      </c>
      <c r="D217" s="196" t="inlineStr">
        <is>
          <t>Плинтуса для полов пластиковые, 19х48 мм</t>
        </is>
      </c>
      <c r="E217" s="195" t="inlineStr">
        <is>
          <t>м</t>
        </is>
      </c>
      <c r="F217" s="195" t="n">
        <v>72.6392</v>
      </c>
      <c r="G217" s="200" t="n">
        <v>12.3</v>
      </c>
      <c r="H217" s="200">
        <f>ROUND(F217*G217,2)</f>
        <v/>
      </c>
    </row>
    <row r="218" ht="15.6" customFormat="1" customHeight="1" s="154">
      <c r="A218" s="195" t="n">
        <v>204</v>
      </c>
      <c r="B218" s="195" t="n"/>
      <c r="C218" s="24" t="inlineStr">
        <is>
          <t>01.7.03.01-0005</t>
        </is>
      </c>
      <c r="D218" s="196" t="inlineStr">
        <is>
          <t>Вода дистиллированная</t>
        </is>
      </c>
      <c r="E218" s="195" t="inlineStr">
        <is>
          <t>кг</t>
        </is>
      </c>
      <c r="F218" s="195" t="n">
        <v>212.4</v>
      </c>
      <c r="G218" s="200" t="n">
        <v>4.16</v>
      </c>
      <c r="H218" s="200">
        <f>ROUND(F218*G218,2)</f>
        <v/>
      </c>
    </row>
    <row r="219" ht="15.6" customFormat="1" customHeight="1" s="154">
      <c r="A219" s="195" t="n">
        <v>205</v>
      </c>
      <c r="B219" s="195" t="n"/>
      <c r="C219" s="24" t="inlineStr">
        <is>
          <t>20.2.10.03-0021</t>
        </is>
      </c>
      <c r="D219" s="196" t="inlineStr">
        <is>
          <t>Наконечники кабельные П6-4Д-МУЗ</t>
        </is>
      </c>
      <c r="E219" s="195" t="inlineStr">
        <is>
          <t>100 шт</t>
        </is>
      </c>
      <c r="F219" s="195" t="n">
        <v>1.47</v>
      </c>
      <c r="G219" s="200" t="n">
        <v>580</v>
      </c>
      <c r="H219" s="200">
        <f>ROUND(F219*G219,2)</f>
        <v/>
      </c>
    </row>
    <row r="220" ht="46.9" customFormat="1" customHeight="1" s="154">
      <c r="A220" s="195" t="n">
        <v>206</v>
      </c>
      <c r="B220" s="195" t="n"/>
      <c r="C220" s="24" t="inlineStr">
        <is>
          <t>19.3.02.08-0022</t>
        </is>
      </c>
      <c r="D220" s="196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E220" s="195" t="inlineStr">
        <is>
          <t>компл</t>
        </is>
      </c>
      <c r="F220" s="195" t="n">
        <v>4</v>
      </c>
      <c r="G220" s="200" t="n">
        <v>212.77</v>
      </c>
      <c r="H220" s="200">
        <f>ROUND(F220*G220,2)</f>
        <v/>
      </c>
    </row>
    <row r="221" ht="31.35" customFormat="1" customHeight="1" s="154">
      <c r="A221" s="195" t="n">
        <v>207</v>
      </c>
      <c r="B221" s="195" t="n"/>
      <c r="C221" s="24" t="inlineStr">
        <is>
          <t>01.7.04.04-0021</t>
        </is>
      </c>
      <c r="D221" s="196" t="inlineStr">
        <is>
          <t>Замок электромагнитный универсальный сдвиговый AL-400S</t>
        </is>
      </c>
      <c r="E221" s="195" t="inlineStr">
        <is>
          <t>шт</t>
        </is>
      </c>
      <c r="F221" s="195" t="n">
        <v>3</v>
      </c>
      <c r="G221" s="200" t="n">
        <v>281.5</v>
      </c>
      <c r="H221" s="200">
        <f>ROUND(F221*G221,2)</f>
        <v/>
      </c>
    </row>
    <row r="222" ht="62.45" customFormat="1" customHeight="1" s="154">
      <c r="A222" s="195" t="n">
        <v>208</v>
      </c>
      <c r="B222" s="195" t="n"/>
      <c r="C222" s="24" t="inlineStr">
        <is>
          <t>23.8.04.12-0112</t>
        </is>
      </c>
      <c r="D222" s="196" t="inlineStr">
        <is>
          <t>Тройники равнопроходные на Ру до 16 МПа (160 кгс/см2) диаметром условного прохода: 40 мм, наружным диаметром 45 мм, толщиной стенки 4 мм</t>
        </is>
      </c>
      <c r="E222" s="195" t="inlineStr">
        <is>
          <t>шт</t>
        </is>
      </c>
      <c r="F222" s="195" t="n">
        <v>8</v>
      </c>
      <c r="G222" s="200" t="n">
        <v>101.46</v>
      </c>
      <c r="H222" s="200">
        <f>ROUND(F222*G222,2)</f>
        <v/>
      </c>
    </row>
    <row r="223" ht="31.35" customFormat="1" customHeight="1" s="154">
      <c r="A223" s="195" t="n">
        <v>209</v>
      </c>
      <c r="B223" s="195" t="n"/>
      <c r="C223" s="24" t="inlineStr">
        <is>
          <t>Прайс из СД ОП</t>
        </is>
      </c>
      <c r="D223" s="196" t="inlineStr">
        <is>
          <t>Крышка ответвления Т-образное для метал. кабельного лотка 100х100мм DKC</t>
        </is>
      </c>
      <c r="E223" s="195" t="inlineStr">
        <is>
          <t>шт</t>
        </is>
      </c>
      <c r="F223" s="195" t="n">
        <v>2</v>
      </c>
      <c r="G223" s="200" t="n">
        <v>403.48</v>
      </c>
      <c r="H223" s="200">
        <f>ROUND(F223*G223,2)</f>
        <v/>
      </c>
    </row>
    <row r="224" ht="31.35" customFormat="1" customHeight="1" s="154">
      <c r="A224" s="195" t="n">
        <v>210</v>
      </c>
      <c r="B224" s="195" t="n"/>
      <c r="C224" s="24" t="inlineStr">
        <is>
          <t>20.2.07.03-0005</t>
        </is>
      </c>
      <c r="D224" s="196" t="inlineStr">
        <is>
          <t>Лоток кабельный лестничного типа: Л-300, ширина 300 мм, длина 2 м</t>
        </is>
      </c>
      <c r="E224" s="195" t="inlineStr">
        <is>
          <t>м</t>
        </is>
      </c>
      <c r="F224" s="195" t="n">
        <v>18</v>
      </c>
      <c r="G224" s="200" t="n">
        <v>42.08</v>
      </c>
      <c r="H224" s="200">
        <f>ROUND(F224*G224,2)</f>
        <v/>
      </c>
    </row>
    <row r="225" ht="31.35" customFormat="1" customHeight="1" s="154">
      <c r="A225" s="195" t="n">
        <v>211</v>
      </c>
      <c r="B225" s="195" t="n"/>
      <c r="C225" s="24" t="inlineStr">
        <is>
          <t>Прайс из СД ОП</t>
        </is>
      </c>
      <c r="D225" s="196" t="inlineStr">
        <is>
          <t>Крышка горизонтального угла для метал. кабельного лотка 100х150мм, 90? DKC</t>
        </is>
      </c>
      <c r="E225" s="195" t="inlineStr">
        <is>
          <t>шт</t>
        </is>
      </c>
      <c r="F225" s="195" t="n">
        <v>2</v>
      </c>
      <c r="G225" s="200" t="n">
        <v>373.38</v>
      </c>
      <c r="H225" s="200">
        <f>ROUND(F225*G225,2)</f>
        <v/>
      </c>
    </row>
    <row r="226" ht="15.6" customFormat="1" customHeight="1" s="154">
      <c r="A226" s="195" t="n">
        <v>212</v>
      </c>
      <c r="B226" s="195" t="n"/>
      <c r="C226" s="24" t="inlineStr">
        <is>
          <t>Прайс из СД ОП</t>
        </is>
      </c>
      <c r="D226" s="196" t="inlineStr">
        <is>
          <t>Стол обеденный (ЛДСП, 800х600 мм)</t>
        </is>
      </c>
      <c r="E226" s="195" t="inlineStr">
        <is>
          <t>шт</t>
        </is>
      </c>
      <c r="F226" s="195" t="n">
        <v>1</v>
      </c>
      <c r="G226" s="200" t="n">
        <v>730.34</v>
      </c>
      <c r="H226" s="200">
        <f>ROUND(F226*G226,2)</f>
        <v/>
      </c>
    </row>
    <row r="227" ht="31.35" customFormat="1" customHeight="1" s="154">
      <c r="A227" s="195" t="n">
        <v>213</v>
      </c>
      <c r="B227" s="195" t="n"/>
      <c r="C227" s="24" t="inlineStr">
        <is>
          <t>Прайс из СД ОП</t>
        </is>
      </c>
      <c r="D227" s="196" t="inlineStr">
        <is>
          <t>USB - COM конвертор Hama 00053325 USB A(m) COM 9pin (m) 1.8м</t>
        </is>
      </c>
      <c r="E227" s="195" t="inlineStr">
        <is>
          <t>шт</t>
        </is>
      </c>
      <c r="F227" s="195" t="n">
        <v>6</v>
      </c>
      <c r="G227" s="200" t="n">
        <v>116.85</v>
      </c>
      <c r="H227" s="200">
        <f>ROUND(F227*G227,2)</f>
        <v/>
      </c>
    </row>
    <row r="228" ht="31.35" customFormat="1" customHeight="1" s="154">
      <c r="A228" s="195" t="n">
        <v>214</v>
      </c>
      <c r="B228" s="195" t="n"/>
      <c r="C228" s="24" t="inlineStr">
        <is>
          <t>61.2.07.02-0028</t>
        </is>
      </c>
      <c r="D228" s="196" t="inlineStr">
        <is>
          <t>Блок индикации и управления пожаротушением, марка "С2000- ПТ"</t>
        </is>
      </c>
      <c r="E228" s="195" t="inlineStr">
        <is>
          <t>шт</t>
        </is>
      </c>
      <c r="F228" s="195" t="n">
        <v>1</v>
      </c>
      <c r="G228" s="200" t="n">
        <v>692.04</v>
      </c>
      <c r="H228" s="200">
        <f>ROUND(F228*G228,2)</f>
        <v/>
      </c>
    </row>
    <row r="229" ht="31.35" customFormat="1" customHeight="1" s="154">
      <c r="A229" s="195" t="n">
        <v>215</v>
      </c>
      <c r="B229" s="195" t="n"/>
      <c r="C229" s="24" t="inlineStr">
        <is>
          <t>61.2.07.02-0028</t>
        </is>
      </c>
      <c r="D229" s="196" t="inlineStr">
        <is>
          <t>Блок индикации и управления пожаротушением, марка "С2000-ПТ"</t>
        </is>
      </c>
      <c r="E229" s="195" t="inlineStr">
        <is>
          <t>шт</t>
        </is>
      </c>
      <c r="F229" s="195" t="n">
        <v>1</v>
      </c>
      <c r="G229" s="200" t="n">
        <v>692.04</v>
      </c>
      <c r="H229" s="200">
        <f>ROUND(F229*G229,2)</f>
        <v/>
      </c>
    </row>
    <row r="230" ht="15.6" customFormat="1" customHeight="1" s="154">
      <c r="A230" s="195" t="n">
        <v>216</v>
      </c>
      <c r="B230" s="195" t="n"/>
      <c r="C230" s="24" t="inlineStr">
        <is>
          <t>11.2.07.12-0011</t>
        </is>
      </c>
      <c r="D230" s="196" t="inlineStr">
        <is>
          <t>Штапик (раскладка), размер 19х19 мм</t>
        </is>
      </c>
      <c r="E230" s="195" t="inlineStr">
        <is>
          <t>м</t>
        </is>
      </c>
      <c r="F230" s="195" t="n">
        <v>216</v>
      </c>
      <c r="G230" s="200" t="n">
        <v>3.2</v>
      </c>
      <c r="H230" s="200">
        <f>ROUND(F230*G230,2)</f>
        <v/>
      </c>
    </row>
    <row r="231" ht="31.35" customFormat="1" customHeight="1" s="154">
      <c r="A231" s="195" t="n">
        <v>217</v>
      </c>
      <c r="B231" s="195" t="n"/>
      <c r="C231" s="24" t="inlineStr">
        <is>
          <t>62.1.01.09-0056</t>
        </is>
      </c>
      <c r="D231" s="196" t="inlineStr">
        <is>
          <t>Выключатели автоматические: «Legrand» серии DX-Standart 2Р 6А</t>
        </is>
      </c>
      <c r="E231" s="195" t="inlineStr">
        <is>
          <t>шт</t>
        </is>
      </c>
      <c r="F231" s="195" t="n">
        <v>4</v>
      </c>
      <c r="G231" s="200" t="n">
        <v>168.59</v>
      </c>
      <c r="H231" s="200">
        <f>ROUND(F231*G231,2)</f>
        <v/>
      </c>
    </row>
    <row r="232" ht="15.6" customFormat="1" customHeight="1" s="154">
      <c r="A232" s="195" t="n">
        <v>218</v>
      </c>
      <c r="B232" s="195" t="n"/>
      <c r="C232" s="24" t="inlineStr">
        <is>
          <t>12.2.03.15-0001</t>
        </is>
      </c>
      <c r="D232" s="196" t="inlineStr">
        <is>
          <t>Асбозурит</t>
        </is>
      </c>
      <c r="E232" s="195" t="inlineStr">
        <is>
          <t>м3</t>
        </is>
      </c>
      <c r="F232" s="195" t="n">
        <v>3.632728</v>
      </c>
      <c r="G232" s="200" t="n">
        <v>183.96</v>
      </c>
      <c r="H232" s="200">
        <f>ROUND(F232*G232,2)</f>
        <v/>
      </c>
    </row>
    <row r="233" ht="31.35" customFormat="1" customHeight="1" s="154">
      <c r="A233" s="195" t="n">
        <v>219</v>
      </c>
      <c r="B233" s="195" t="n"/>
      <c r="C233" s="24" t="inlineStr">
        <is>
          <t>62.4.01.01-0007</t>
        </is>
      </c>
      <c r="D233" s="196" t="inlineStr">
        <is>
          <t>Батарея аккумуляторная необслуживаемая, номинальным напряжением 12 В, емкость 26 А/ч</t>
        </is>
      </c>
      <c r="E233" s="195" t="inlineStr">
        <is>
          <t>шт</t>
        </is>
      </c>
      <c r="F233" s="195" t="n">
        <v>2</v>
      </c>
      <c r="G233" s="200" t="n">
        <v>331.13</v>
      </c>
      <c r="H233" s="200">
        <f>ROUND(F233*G233,2)</f>
        <v/>
      </c>
    </row>
    <row r="234" ht="31.35" customFormat="1" customHeight="1" s="154">
      <c r="A234" s="195" t="n">
        <v>220</v>
      </c>
      <c r="B234" s="195" t="n"/>
      <c r="C234" s="24" t="inlineStr">
        <is>
          <t>Прайс из СД ОП</t>
        </is>
      </c>
      <c r="D234" s="196" t="inlineStr">
        <is>
          <t>Стол-шкаф напольный кух. 2-х створчатый с ящиками (ширина 800мм)</t>
        </is>
      </c>
      <c r="E234" s="195" t="inlineStr">
        <is>
          <t>шт</t>
        </is>
      </c>
      <c r="F234" s="195" t="n">
        <v>1</v>
      </c>
      <c r="G234" s="200" t="n">
        <v>645.13</v>
      </c>
      <c r="H234" s="200">
        <f>ROUND(F234*G234,2)</f>
        <v/>
      </c>
    </row>
    <row r="235" ht="31.35" customFormat="1" customHeight="1" s="154">
      <c r="A235" s="195" t="n">
        <v>221</v>
      </c>
      <c r="B235" s="195" t="n"/>
      <c r="C235" s="24" t="inlineStr">
        <is>
          <t>21.2.03.05-0073</t>
        </is>
      </c>
      <c r="D235" s="196" t="inlineStr">
        <is>
          <t>Провод силовой установочный с медными жилами ПВ3 16-450</t>
        </is>
      </c>
      <c r="E235" s="195" t="inlineStr">
        <is>
          <t>1000 м</t>
        </is>
      </c>
      <c r="F235" s="195" t="n">
        <v>0.052839</v>
      </c>
      <c r="G235" s="200" t="n">
        <v>12127</v>
      </c>
      <c r="H235" s="200">
        <f>ROUND(F235*G235,2)</f>
        <v/>
      </c>
    </row>
    <row r="236" ht="31.35" customFormat="1" customHeight="1" s="154">
      <c r="A236" s="195" t="n">
        <v>222</v>
      </c>
      <c r="B236" s="195" t="n"/>
      <c r="C236" s="24" t="inlineStr">
        <is>
          <t>61.2.04.10-0004</t>
        </is>
      </c>
      <c r="D236" s="196" t="inlineStr">
        <is>
          <t>Пульт контроля и управления охранно-пожарный, марка "С2000- М"</t>
        </is>
      </c>
      <c r="E236" s="195" t="inlineStr">
        <is>
          <t>шт</t>
        </is>
      </c>
      <c r="F236" s="195" t="n">
        <v>1</v>
      </c>
      <c r="G236" s="200" t="n">
        <v>627.51</v>
      </c>
      <c r="H236" s="200">
        <f>ROUND(F236*G236,2)</f>
        <v/>
      </c>
    </row>
    <row r="237" ht="62.45" customFormat="1" customHeight="1" s="154">
      <c r="A237" s="195" t="n">
        <v>223</v>
      </c>
      <c r="B237" s="195" t="n"/>
      <c r="C237" s="24" t="inlineStr">
        <is>
          <t>23.3.05.02-0070</t>
        </is>
      </c>
      <c r="D237" s="196" t="inlineStr">
        <is>
          <t>Трубы стальные бесшовные, холоднодеформированные из стали марок 10, 20, 30, 45 (ГОСТ 8734- 75, 8733-74), наружным диаметром: 42 мм, толщина стенки 4,0 мм</t>
        </is>
      </c>
      <c r="E237" s="195" t="inlineStr">
        <is>
          <t>м</t>
        </is>
      </c>
      <c r="F237" s="195" t="n">
        <v>11.7</v>
      </c>
      <c r="G237" s="200" t="n">
        <v>53.15</v>
      </c>
      <c r="H237" s="200">
        <f>ROUND(F237*G237,2)</f>
        <v/>
      </c>
    </row>
    <row r="238" ht="46.9" customFormat="1" customHeight="1" s="154">
      <c r="A238" s="195" t="n">
        <v>224</v>
      </c>
      <c r="B238" s="195" t="n"/>
      <c r="C238" s="24" t="inlineStr">
        <is>
          <t>08.1.02.03-0041</t>
        </is>
      </c>
      <c r="D238" s="196" t="inlineStr">
        <is>
          <t>Кронштейн выравнивающий стальной оцинкованный, высота профиля 200 мм, толщина металла 1,2 мм</t>
        </is>
      </c>
      <c r="E238" s="195" t="inlineStr">
        <is>
          <t>шт</t>
        </is>
      </c>
      <c r="F238" s="195" t="n">
        <v>34.9125</v>
      </c>
      <c r="G238" s="200" t="n">
        <v>17.32</v>
      </c>
      <c r="H238" s="200">
        <f>ROUND(F238*G238,2)</f>
        <v/>
      </c>
    </row>
    <row r="239" ht="31.35" customFormat="1" customHeight="1" s="154">
      <c r="A239" s="195" t="n">
        <v>225</v>
      </c>
      <c r="B239" s="195" t="n"/>
      <c r="C239" s="24" t="inlineStr">
        <is>
          <t>Прайс из СД ОП</t>
        </is>
      </c>
      <c r="D239" s="196" t="inlineStr">
        <is>
          <t>Картридер USB 3.0 SD/MicroSD Smartbuy SBR-750-B/100</t>
        </is>
      </c>
      <c r="E239" s="195" t="inlineStr">
        <is>
          <t>шт</t>
        </is>
      </c>
      <c r="F239" s="195" t="n">
        <v>6</v>
      </c>
      <c r="G239" s="200" t="n">
        <v>95.51000000000001</v>
      </c>
      <c r="H239" s="200">
        <f>ROUND(F239*G239,2)</f>
        <v/>
      </c>
    </row>
    <row r="240" ht="31.35" customFormat="1" customHeight="1" s="154">
      <c r="A240" s="195" t="n">
        <v>226</v>
      </c>
      <c r="B240" s="195" t="n"/>
      <c r="C240" s="24" t="inlineStr">
        <is>
          <t>01.7.17.11-0011</t>
        </is>
      </c>
      <c r="D240" s="196" t="inlineStr">
        <is>
          <t>Шкурка шлифовальная двухслойная с зернистостью 40-25</t>
        </is>
      </c>
      <c r="E240" s="195" t="inlineStr">
        <is>
          <t>м2</t>
        </is>
      </c>
      <c r="F240" s="195" t="n">
        <v>7.781004</v>
      </c>
      <c r="G240" s="200" t="n">
        <v>72.31999999999999</v>
      </c>
      <c r="H240" s="200">
        <f>ROUND(F240*G240,2)</f>
        <v/>
      </c>
    </row>
    <row r="241" ht="31.35" customFormat="1" customHeight="1" s="154">
      <c r="A241" s="195" t="n">
        <v>227</v>
      </c>
      <c r="B241" s="195" t="n"/>
      <c r="C241" s="24" t="inlineStr">
        <is>
          <t>61.2.02.01-0090</t>
        </is>
      </c>
      <c r="D241" s="196" t="inlineStr">
        <is>
          <t>Извещатель пожарный комбинированный: ИП 212/101-2</t>
        </is>
      </c>
      <c r="E241" s="195" t="inlineStr">
        <is>
          <t>10 шт</t>
        </is>
      </c>
      <c r="F241" s="195" t="n">
        <v>0.8</v>
      </c>
      <c r="G241" s="200" t="n">
        <v>673.0599999999999</v>
      </c>
      <c r="H241" s="200">
        <f>ROUND(F241*G241,2)</f>
        <v/>
      </c>
    </row>
    <row r="242" ht="15.6" customFormat="1" customHeight="1" s="154">
      <c r="A242" s="195" t="n">
        <v>228</v>
      </c>
      <c r="B242" s="195" t="n"/>
      <c r="C242" s="24" t="inlineStr">
        <is>
          <t>22.2.02.04-0017</t>
        </is>
      </c>
      <c r="D242" s="196" t="inlineStr">
        <is>
          <t>Звено промежуточное: прямое двойное 2ПР-7-1</t>
        </is>
      </c>
      <c r="E242" s="195" t="inlineStr">
        <is>
          <t>шт</t>
        </is>
      </c>
      <c r="F242" s="195" t="n">
        <v>13</v>
      </c>
      <c r="G242" s="200" t="n">
        <v>41.1</v>
      </c>
      <c r="H242" s="200">
        <f>ROUND(F242*G242,2)</f>
        <v/>
      </c>
    </row>
    <row r="243" ht="15.6" customFormat="1" customHeight="1" s="154">
      <c r="A243" s="195" t="n">
        <v>229</v>
      </c>
      <c r="B243" s="195" t="n"/>
      <c r="C243" s="24" t="inlineStr">
        <is>
          <t>14.5.11.02-0101</t>
        </is>
      </c>
      <c r="D243" s="196" t="inlineStr">
        <is>
          <t>Шпатлевка водно-дисперсионная</t>
        </is>
      </c>
      <c r="E243" s="195" t="inlineStr">
        <is>
          <t>т</t>
        </is>
      </c>
      <c r="F243" s="195" t="n">
        <v>0.0463155</v>
      </c>
      <c r="G243" s="200" t="n">
        <v>11397.1</v>
      </c>
      <c r="H243" s="200">
        <f>ROUND(F243*G243,2)</f>
        <v/>
      </c>
    </row>
    <row r="244" ht="15.6" customFormat="1" customHeight="1" s="154">
      <c r="A244" s="195" t="n">
        <v>230</v>
      </c>
      <c r="B244" s="195" t="n"/>
      <c r="C244" s="24" t="inlineStr">
        <is>
          <t>Прайс из СД ОП</t>
        </is>
      </c>
      <c r="D244" s="196" t="inlineStr">
        <is>
          <t>Кабель витая пара STP 4x2x0,52 Cat.5e</t>
        </is>
      </c>
      <c r="E244" s="195" t="inlineStr">
        <is>
          <t>м</t>
        </is>
      </c>
      <c r="F244" s="195" t="n">
        <v>138.02</v>
      </c>
      <c r="G244" s="200" t="n">
        <v>3.6</v>
      </c>
      <c r="H244" s="200">
        <f>ROUND(F244*G244,2)</f>
        <v/>
      </c>
    </row>
    <row r="245" ht="15.6" customFormat="1" customHeight="1" s="154">
      <c r="A245" s="195" t="n">
        <v>231</v>
      </c>
      <c r="B245" s="195" t="n"/>
      <c r="C245" s="24" t="inlineStr">
        <is>
          <t>Прайс из СД ОП</t>
        </is>
      </c>
      <c r="D245" s="196" t="inlineStr">
        <is>
          <t>Шкаф навесной 2-х створчатый (ширина 800мм)</t>
        </is>
      </c>
      <c r="E245" s="195" t="inlineStr">
        <is>
          <t>шт</t>
        </is>
      </c>
      <c r="F245" s="195" t="n">
        <v>1</v>
      </c>
      <c r="G245" s="200" t="n">
        <v>486.85</v>
      </c>
      <c r="H245" s="200">
        <f>ROUND(F245*G245,2)</f>
        <v/>
      </c>
    </row>
    <row r="246" ht="15.6" customFormat="1" customHeight="1" s="154">
      <c r="A246" s="195" t="n">
        <v>232</v>
      </c>
      <c r="B246" s="195" t="n"/>
      <c r="C246" s="24" t="inlineStr">
        <is>
          <t>20.1.02.10-0002</t>
        </is>
      </c>
      <c r="D246" s="196" t="inlineStr">
        <is>
          <t>Подвес металлический кабелей связи</t>
        </is>
      </c>
      <c r="E246" s="195" t="inlineStr">
        <is>
          <t>т</t>
        </is>
      </c>
      <c r="F246" s="195" t="n">
        <v>0.034848</v>
      </c>
      <c r="G246" s="200" t="n">
        <v>13900</v>
      </c>
      <c r="H246" s="200">
        <f>ROUND(F246*G246,2)</f>
        <v/>
      </c>
    </row>
    <row r="247" ht="15.6" customFormat="1" customHeight="1" s="154">
      <c r="A247" s="195" t="n">
        <v>233</v>
      </c>
      <c r="B247" s="195" t="n"/>
      <c r="C247" s="24" t="inlineStr">
        <is>
          <t>01.3.03.05-0002</t>
        </is>
      </c>
      <c r="D247" s="196" t="inlineStr">
        <is>
          <t>Кислота серная аккумуляторная, сорт высший</t>
        </is>
      </c>
      <c r="E247" s="195" t="inlineStr">
        <is>
          <t>т</t>
        </is>
      </c>
      <c r="F247" s="195" t="n">
        <v>0.07098</v>
      </c>
      <c r="G247" s="200" t="n">
        <v>6720</v>
      </c>
      <c r="H247" s="200">
        <f>ROUND(F247*G247,2)</f>
        <v/>
      </c>
    </row>
    <row r="248" ht="31.35" customFormat="1" customHeight="1" s="154">
      <c r="A248" s="195" t="n">
        <v>234</v>
      </c>
      <c r="B248" s="195" t="n"/>
      <c r="C248" s="24" t="inlineStr">
        <is>
          <t>10.3.02.03-0011</t>
        </is>
      </c>
      <c r="D248" s="196" t="inlineStr">
        <is>
          <t>Припои оловянно-свинцовые бессурьмянистые, марка ПОС30</t>
        </is>
      </c>
      <c r="E248" s="195" t="inlineStr">
        <is>
          <t>т</t>
        </is>
      </c>
      <c r="F248" s="195" t="n">
        <v>0.0069924</v>
      </c>
      <c r="G248" s="200" t="n">
        <v>68050</v>
      </c>
      <c r="H248" s="200">
        <f>ROUND(F248*G248,2)</f>
        <v/>
      </c>
    </row>
    <row r="249" ht="31.35" customFormat="1" customHeight="1" s="154">
      <c r="A249" s="195" t="n">
        <v>235</v>
      </c>
      <c r="B249" s="195" t="n"/>
      <c r="C249" s="24" t="inlineStr">
        <is>
          <t>Прайс из СД ОП</t>
        </is>
      </c>
      <c r="D249" s="196" t="inlineStr">
        <is>
          <t>Чайник электрический (нерж.сталь, мощность 2 кВт, объем 1,7л)</t>
        </is>
      </c>
      <c r="E249" s="195" t="inlineStr">
        <is>
          <t>шт</t>
        </is>
      </c>
      <c r="F249" s="195" t="n">
        <v>1</v>
      </c>
      <c r="G249" s="200" t="n">
        <v>474.72</v>
      </c>
      <c r="H249" s="200">
        <f>ROUND(F249*G249,2)</f>
        <v/>
      </c>
    </row>
    <row r="250" ht="15.6" customFormat="1" customHeight="1" s="154">
      <c r="A250" s="195" t="n">
        <v>236</v>
      </c>
      <c r="B250" s="195" t="n"/>
      <c r="C250" s="24" t="inlineStr">
        <is>
          <t>01.7.15.03-0042</t>
        </is>
      </c>
      <c r="D250" s="196" t="inlineStr">
        <is>
          <t>Болты с гайками и шайбами строительные</t>
        </is>
      </c>
      <c r="E250" s="195" t="inlineStr">
        <is>
          <t>кг</t>
        </is>
      </c>
      <c r="F250" s="195" t="n">
        <v>47.634861</v>
      </c>
      <c r="G250" s="200" t="n">
        <v>9.039999999999999</v>
      </c>
      <c r="H250" s="200">
        <f>ROUND(F250*G250,2)</f>
        <v/>
      </c>
    </row>
    <row r="251" ht="31.35" customFormat="1" customHeight="1" s="154">
      <c r="A251" s="195" t="n">
        <v>237</v>
      </c>
      <c r="B251" s="195" t="n"/>
      <c r="C251" s="24" t="inlineStr">
        <is>
          <t>08.3.05.02-0052</t>
        </is>
      </c>
      <c r="D251" s="196" t="inlineStr">
        <is>
          <t>Прокат толстолистовой горячекатаный марка стали Ст3, толщина 2-6 мм</t>
        </is>
      </c>
      <c r="E251" s="195" t="inlineStr">
        <is>
          <t>т</t>
        </is>
      </c>
      <c r="F251" s="195" t="n">
        <v>0.07199999999999999</v>
      </c>
      <c r="G251" s="200" t="n">
        <v>5941.89</v>
      </c>
      <c r="H251" s="200">
        <f>ROUND(F251*G251,2)</f>
        <v/>
      </c>
    </row>
    <row r="252" ht="31.35" customFormat="1" customHeight="1" s="154">
      <c r="A252" s="195" t="n">
        <v>238</v>
      </c>
      <c r="B252" s="195" t="n"/>
      <c r="C252" s="24" t="inlineStr">
        <is>
          <t>21.2.03.05-0072</t>
        </is>
      </c>
      <c r="D252" s="196" t="inlineStr">
        <is>
          <t>Провод силовой установочный с медными жилами ПуГВ 1х10-450</t>
        </is>
      </c>
      <c r="E252" s="195" t="inlineStr">
        <is>
          <t>1000 м</t>
        </is>
      </c>
      <c r="F252" s="195" t="n">
        <v>0.052839</v>
      </c>
      <c r="G252" s="200" t="n">
        <v>7991.46</v>
      </c>
      <c r="H252" s="200">
        <f>ROUND(F252*G252,2)</f>
        <v/>
      </c>
    </row>
    <row r="253" ht="31.35" customFormat="1" customHeight="1" s="154">
      <c r="A253" s="195" t="n">
        <v>239</v>
      </c>
      <c r="B253" s="195" t="n"/>
      <c r="C253" s="24" t="inlineStr">
        <is>
          <t>08.3.07.01-0011</t>
        </is>
      </c>
      <c r="D253" s="196" t="inlineStr">
        <is>
          <t>Прокат полосовой, горячекатаный, марка стали Ст6сп, ширина 100-200 мм, толщина 10-75 мм</t>
        </is>
      </c>
      <c r="E253" s="195" t="inlineStr">
        <is>
          <t>т</t>
        </is>
      </c>
      <c r="F253" s="195" t="n">
        <v>0.07199999999999999</v>
      </c>
      <c r="G253" s="200" t="n">
        <v>5817.58</v>
      </c>
      <c r="H253" s="200">
        <f>ROUND(F253*G253,2)</f>
        <v/>
      </c>
    </row>
    <row r="254" ht="62.45" customFormat="1" customHeight="1" s="154">
      <c r="A254" s="195" t="n">
        <v>240</v>
      </c>
      <c r="B254" s="195" t="n"/>
      <c r="C254" s="24" t="inlineStr">
        <is>
          <t>23.3.05.02-0074</t>
        </is>
      </c>
      <c r="D254" s="196" t="inlineStr">
        <is>
          <t>Трубы стальные бесшовные, холоднодеформированные из стали марок 10, 20, 30, 45 (ГОСТ 8734- 75, 8733-74), наружным диаметром: 48 мм, толщина стенки 3,0 мм</t>
        </is>
      </c>
      <c r="E254" s="195" t="inlineStr">
        <is>
          <t>м</t>
        </is>
      </c>
      <c r="F254" s="195" t="n">
        <v>9</v>
      </c>
      <c r="G254" s="200" t="n">
        <v>45.68</v>
      </c>
      <c r="H254" s="200">
        <f>ROUND(F254*G254,2)</f>
        <v/>
      </c>
    </row>
    <row r="255" ht="15.6" customFormat="1" customHeight="1" s="154">
      <c r="A255" s="195" t="n">
        <v>241</v>
      </c>
      <c r="B255" s="195" t="n"/>
      <c r="C255" s="24" t="inlineStr">
        <is>
          <t>61.2.07.02-0035</t>
        </is>
      </c>
      <c r="D255" s="196" t="inlineStr">
        <is>
          <t>Блок контроля и индикации, марка "С2000-БКИ"</t>
        </is>
      </c>
      <c r="E255" s="195" t="inlineStr">
        <is>
          <t>шт</t>
        </is>
      </c>
      <c r="F255" s="195" t="n">
        <v>1</v>
      </c>
      <c r="G255" s="200" t="n">
        <v>396.74</v>
      </c>
      <c r="H255" s="200">
        <f>ROUND(F255*G255,2)</f>
        <v/>
      </c>
    </row>
    <row r="256" ht="31.35" customFormat="1" customHeight="1" s="154">
      <c r="A256" s="195" t="n">
        <v>242</v>
      </c>
      <c r="B256" s="195" t="n"/>
      <c r="C256" s="24" t="inlineStr">
        <is>
          <t>11.2.11.05-0002</t>
        </is>
      </c>
      <c r="D256" s="196" t="inlineStr">
        <is>
          <t>Фанера клееная обрезная, сорт В/ВВ, ФК, ФБА, толщина 4 мм</t>
        </is>
      </c>
      <c r="E256" s="195" t="inlineStr">
        <is>
          <t>м3</t>
        </is>
      </c>
      <c r="F256" s="195" t="n">
        <v>0.08</v>
      </c>
      <c r="G256" s="200" t="n">
        <v>4949.4</v>
      </c>
      <c r="H256" s="200">
        <f>ROUND(F256*G256,2)</f>
        <v/>
      </c>
    </row>
    <row r="257" ht="31.35" customFormat="1" customHeight="1" s="154">
      <c r="A257" s="195" t="n">
        <v>243</v>
      </c>
      <c r="B257" s="195" t="n"/>
      <c r="C257" s="24" t="inlineStr">
        <is>
          <t>21.1.06.09-0101</t>
        </is>
      </c>
      <c r="D257" s="196" t="inlineStr">
        <is>
          <t>Кабель силовой с медными жилами ВВГнг 3х4-660</t>
        </is>
      </c>
      <c r="E257" s="195" t="inlineStr">
        <is>
          <t>1000 м</t>
        </is>
      </c>
      <c r="F257" s="195" t="n">
        <v>0.0515</v>
      </c>
      <c r="G257" s="200" t="n">
        <v>7661.57</v>
      </c>
      <c r="H257" s="200">
        <f>ROUND(F257*G257,2)</f>
        <v/>
      </c>
    </row>
    <row r="258" ht="46.9" customFormat="1" customHeight="1" s="154">
      <c r="A258" s="195" t="n">
        <v>244</v>
      </c>
      <c r="B258" s="195" t="n"/>
      <c r="C258" s="24" t="inlineStr">
        <is>
          <t>20.2.09.09-1024</t>
        </is>
      </c>
      <c r="D258" s="196" t="inlineStr">
        <is>
          <t>Муфта тупиковая оптическая для кабельной канализации на 36 соединений (с расширением до 108), 3 круглых ввода, 1 транзитный ввод</t>
        </is>
      </c>
      <c r="E258" s="195" t="inlineStr">
        <is>
          <t>компл</t>
        </is>
      </c>
      <c r="F258" s="195" t="n">
        <v>1</v>
      </c>
      <c r="G258" s="200" t="n">
        <v>394.3</v>
      </c>
      <c r="H258" s="200">
        <f>ROUND(F258*G258,2)</f>
        <v/>
      </c>
    </row>
    <row r="259" ht="15.6" customFormat="1" customHeight="1" s="154">
      <c r="A259" s="195" t="n">
        <v>245</v>
      </c>
      <c r="B259" s="195" t="n"/>
      <c r="C259" s="24" t="inlineStr">
        <is>
          <t>Прайс из СД ОП</t>
        </is>
      </c>
      <c r="D259" s="196" t="inlineStr">
        <is>
          <t>Коробка монтажная под 2 модуля</t>
        </is>
      </c>
      <c r="E259" s="195" t="inlineStr">
        <is>
          <t>шт</t>
        </is>
      </c>
      <c r="F259" s="195" t="n">
        <v>8</v>
      </c>
      <c r="G259" s="200" t="n">
        <v>48.57</v>
      </c>
      <c r="H259" s="200">
        <f>ROUND(F259*G259,2)</f>
        <v/>
      </c>
    </row>
    <row r="260" ht="62.45" customFormat="1" customHeight="1" s="154">
      <c r="A260" s="195" t="n">
        <v>246</v>
      </c>
      <c r="B260" s="195" t="n"/>
      <c r="C260" s="24" t="inlineStr">
        <is>
          <t>07.2.06.03-0112</t>
        </is>
      </c>
      <c r="D260" s="196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260" s="195" t="inlineStr">
        <is>
          <t>м</t>
        </is>
      </c>
      <c r="F260" s="195" t="n">
        <v>60.310332</v>
      </c>
      <c r="G260" s="200" t="n">
        <v>6.16</v>
      </c>
      <c r="H260" s="200">
        <f>ROUND(F260*G260,2)</f>
        <v/>
      </c>
    </row>
    <row r="261" ht="15.6" customFormat="1" customHeight="1" s="154">
      <c r="A261" s="195" t="n">
        <v>247</v>
      </c>
      <c r="B261" s="195" t="n"/>
      <c r="C261" s="24" t="inlineStr">
        <is>
          <t>20.2.10.03-0020</t>
        </is>
      </c>
      <c r="D261" s="196" t="inlineStr">
        <is>
          <t>Наконечники кабельные П2.5-4Д-МУ3</t>
        </is>
      </c>
      <c r="E261" s="195" t="inlineStr">
        <is>
          <t>100 шт</t>
        </is>
      </c>
      <c r="F261" s="195" t="n">
        <v>1.7</v>
      </c>
      <c r="G261" s="200" t="n">
        <v>203</v>
      </c>
      <c r="H261" s="200">
        <f>ROUND(F261*G261,2)</f>
        <v/>
      </c>
    </row>
    <row r="262" ht="15.6" customFormat="1" customHeight="1" s="154">
      <c r="A262" s="195" t="n">
        <v>248</v>
      </c>
      <c r="B262" s="195" t="n"/>
      <c r="C262" s="24" t="inlineStr">
        <is>
          <t>01.7.04.11-0001</t>
        </is>
      </c>
      <c r="D262" s="196" t="inlineStr">
        <is>
          <t>Защелки врезные регулируемые</t>
        </is>
      </c>
      <c r="E262" s="195" t="inlineStr">
        <is>
          <t>компл</t>
        </is>
      </c>
      <c r="F262" s="195" t="n">
        <v>6</v>
      </c>
      <c r="G262" s="200" t="n">
        <v>57.09</v>
      </c>
      <c r="H262" s="200">
        <f>ROUND(F262*G262,2)</f>
        <v/>
      </c>
    </row>
    <row r="263" ht="15.6" customFormat="1" customHeight="1" s="154">
      <c r="A263" s="195" t="n">
        <v>249</v>
      </c>
      <c r="B263" s="195" t="n"/>
      <c r="C263" s="24" t="inlineStr">
        <is>
          <t>Прайс из СД ОП</t>
        </is>
      </c>
      <c r="D263" s="196" t="inlineStr">
        <is>
          <t>Крепление модуля напольное КМП</t>
        </is>
      </c>
      <c r="E263" s="195" t="inlineStr">
        <is>
          <t>шт</t>
        </is>
      </c>
      <c r="F263" s="195" t="n">
        <v>1</v>
      </c>
      <c r="G263" s="200" t="n">
        <v>342.45</v>
      </c>
      <c r="H263" s="200">
        <f>ROUND(F263*G263,2)</f>
        <v/>
      </c>
    </row>
    <row r="264" ht="15.6" customFormat="1" customHeight="1" s="154">
      <c r="A264" s="195" t="n">
        <v>250</v>
      </c>
      <c r="B264" s="195" t="n"/>
      <c r="C264" s="24" t="inlineStr">
        <is>
          <t>20.1.02.23-0082</t>
        </is>
      </c>
      <c r="D264" s="196" t="inlineStr">
        <is>
          <t>Перемычки гибкие, тип ПГС-50</t>
        </is>
      </c>
      <c r="E264" s="195" t="inlineStr">
        <is>
          <t>10 шт</t>
        </is>
      </c>
      <c r="F264" s="195" t="n">
        <v>8.300000000000001</v>
      </c>
      <c r="G264" s="200" t="n">
        <v>39</v>
      </c>
      <c r="H264" s="200">
        <f>ROUND(F264*G264,2)</f>
        <v/>
      </c>
    </row>
    <row r="265" ht="15.6" customFormat="1" customHeight="1" s="154">
      <c r="A265" s="195" t="n">
        <v>251</v>
      </c>
      <c r="B265" s="195" t="n"/>
      <c r="C265" s="24" t="inlineStr">
        <is>
          <t>01.7.15.07-0014</t>
        </is>
      </c>
      <c r="D265" s="196" t="inlineStr">
        <is>
          <t>Дюбели распорные полипропиленовые</t>
        </is>
      </c>
      <c r="E265" s="195" t="inlineStr">
        <is>
          <t>100 шт</t>
        </is>
      </c>
      <c r="F265" s="195" t="n">
        <v>3.75384</v>
      </c>
      <c r="G265" s="200" t="n">
        <v>86</v>
      </c>
      <c r="H265" s="200">
        <f>ROUND(F265*G265,2)</f>
        <v/>
      </c>
    </row>
    <row r="266" ht="15.6" customFormat="1" customHeight="1" s="154">
      <c r="A266" s="195" t="n">
        <v>252</v>
      </c>
      <c r="B266" s="195" t="n"/>
      <c r="C266" s="24" t="inlineStr">
        <is>
          <t>08.3.03.04-0014</t>
        </is>
      </c>
      <c r="D266" s="196" t="inlineStr">
        <is>
          <t>Проволока светлая, диаметр 3,0 мм</t>
        </is>
      </c>
      <c r="E266" s="195" t="inlineStr">
        <is>
          <t>т</t>
        </is>
      </c>
      <c r="F266" s="195" t="n">
        <v>0.02341</v>
      </c>
      <c r="G266" s="200" t="n">
        <v>13232</v>
      </c>
      <c r="H266" s="200">
        <f>ROUND(F266*G266,2)</f>
        <v/>
      </c>
    </row>
    <row r="267" ht="15.6" customFormat="1" customHeight="1" s="154">
      <c r="A267" s="195" t="n">
        <v>253</v>
      </c>
      <c r="B267" s="195" t="n"/>
      <c r="C267" s="24" t="inlineStr">
        <is>
          <t>Прайс из СД ОП</t>
        </is>
      </c>
      <c r="D267" s="196" t="inlineStr">
        <is>
          <t>База под извещатель Е1000R</t>
        </is>
      </c>
      <c r="E267" s="195" t="inlineStr">
        <is>
          <t>шт</t>
        </is>
      </c>
      <c r="F267" s="195" t="n">
        <v>8</v>
      </c>
      <c r="G267" s="200" t="n">
        <v>38.65</v>
      </c>
      <c r="H267" s="200">
        <f>ROUND(F267*G267,2)</f>
        <v/>
      </c>
    </row>
    <row r="268" ht="15.6" customFormat="1" customHeight="1" s="154">
      <c r="A268" s="195" t="n">
        <v>254</v>
      </c>
      <c r="B268" s="195" t="n"/>
      <c r="C268" s="24" t="inlineStr">
        <is>
          <t>01.7.15.02-0051</t>
        </is>
      </c>
      <c r="D268" s="196" t="inlineStr">
        <is>
          <t>Болты анкерные</t>
        </is>
      </c>
      <c r="E268" s="195" t="inlineStr">
        <is>
          <t>т</t>
        </is>
      </c>
      <c r="F268" s="195" t="n">
        <v>0.03024</v>
      </c>
      <c r="G268" s="200" t="n">
        <v>10068</v>
      </c>
      <c r="H268" s="200">
        <f>ROUND(F268*G268,2)</f>
        <v/>
      </c>
    </row>
    <row r="269" ht="31.35" customFormat="1" customHeight="1" s="154">
      <c r="A269" s="195" t="n">
        <v>255</v>
      </c>
      <c r="B269" s="195" t="n"/>
      <c r="C269" s="24" t="inlineStr">
        <is>
          <t>62.1.01.09-0037</t>
        </is>
      </c>
      <c r="D269" s="196" t="inlineStr">
        <is>
          <t>Выключатели автоматические: «IEK» ВА47-100 3Р 80А, характеристика С</t>
        </is>
      </c>
      <c r="E269" s="195" t="inlineStr">
        <is>
          <t>шт</t>
        </is>
      </c>
      <c r="F269" s="195" t="n">
        <v>2</v>
      </c>
      <c r="G269" s="200" t="n">
        <v>146.96</v>
      </c>
      <c r="H269" s="200">
        <f>ROUND(F269*G269,2)</f>
        <v/>
      </c>
    </row>
    <row r="270" ht="31.35" customFormat="1" customHeight="1" s="154">
      <c r="A270" s="195" t="n">
        <v>256</v>
      </c>
      <c r="B270" s="195" t="n"/>
      <c r="C270" s="24" t="inlineStr">
        <is>
          <t>62.1.01.09-0036</t>
        </is>
      </c>
      <c r="D270" s="196" t="inlineStr">
        <is>
          <t>Выключатели автоматические: «IEK» ВА47-100 3Р 63А, характеристика С</t>
        </is>
      </c>
      <c r="E270" s="195" t="inlineStr">
        <is>
          <t>шт</t>
        </is>
      </c>
      <c r="F270" s="195" t="n">
        <v>2</v>
      </c>
      <c r="G270" s="200" t="n">
        <v>146.96</v>
      </c>
      <c r="H270" s="200">
        <f>ROUND(F270*G270,2)</f>
        <v/>
      </c>
    </row>
    <row r="271" ht="31.35" customFormat="1" customHeight="1" s="154">
      <c r="A271" s="195" t="n">
        <v>257</v>
      </c>
      <c r="B271" s="195" t="n"/>
      <c r="C271" s="24" t="inlineStr">
        <is>
          <t>18.5.08.18-0071</t>
        </is>
      </c>
      <c r="D271" s="196" t="inlineStr">
        <is>
          <t>Кронштейны и подставки под оборудование из сортовой стали</t>
        </is>
      </c>
      <c r="E271" s="195" t="inlineStr">
        <is>
          <t>кг</t>
        </is>
      </c>
      <c r="F271" s="195" t="n">
        <v>34.2</v>
      </c>
      <c r="G271" s="200" t="n">
        <v>8.52</v>
      </c>
      <c r="H271" s="200">
        <f>ROUND(F271*G271,2)</f>
        <v/>
      </c>
    </row>
    <row r="272" ht="62.45" customFormat="1" customHeight="1" s="154">
      <c r="A272" s="195" t="n">
        <v>258</v>
      </c>
      <c r="B272" s="195" t="n"/>
      <c r="C272" s="24" t="inlineStr">
        <is>
          <t>23.8.04.12-0111</t>
        </is>
      </c>
      <c r="D272" s="196" t="inlineStr">
        <is>
          <t>Тройники равнопроходные на Ру до 16 МПа (160 кгс/см2) диаметром условного прохода: 40 мм, наружным диаметром 45 мм, толщиной стенки 2,5 мм</t>
        </is>
      </c>
      <c r="E272" s="195" t="inlineStr">
        <is>
          <t>шт</t>
        </is>
      </c>
      <c r="F272" s="195" t="n">
        <v>3</v>
      </c>
      <c r="G272" s="200" t="n">
        <v>94.64</v>
      </c>
      <c r="H272" s="200">
        <f>ROUND(F272*G272,2)</f>
        <v/>
      </c>
    </row>
    <row r="273" ht="93.59999999999999" customFormat="1" customHeight="1" s="154">
      <c r="A273" s="195" t="n">
        <v>259</v>
      </c>
      <c r="B273" s="195" t="n"/>
      <c r="C273" s="24" t="inlineStr">
        <is>
          <t>14.5.01.10-0029</t>
        </is>
      </c>
      <c r="D273" s="196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273" s="195" t="inlineStr">
        <is>
          <t>шт</t>
        </is>
      </c>
      <c r="F273" s="195" t="n">
        <v>2.52</v>
      </c>
      <c r="G273" s="200" t="n">
        <v>110.11</v>
      </c>
      <c r="H273" s="200">
        <f>ROUND(F273*G273,2)</f>
        <v/>
      </c>
    </row>
    <row r="274" ht="15.6" customFormat="1" customHeight="1" s="154">
      <c r="A274" s="195" t="n">
        <v>260</v>
      </c>
      <c r="B274" s="195" t="n"/>
      <c r="C274" s="24" t="inlineStr">
        <is>
          <t>Прайс из СД ОП</t>
        </is>
      </c>
      <c r="D274" s="196" t="inlineStr">
        <is>
          <t>Сигнализатор давления газовый СДГ</t>
        </is>
      </c>
      <c r="E274" s="195" t="inlineStr">
        <is>
          <t>шт</t>
        </is>
      </c>
      <c r="F274" s="195" t="n">
        <v>1</v>
      </c>
      <c r="G274" s="200" t="n">
        <v>273.55</v>
      </c>
      <c r="H274" s="200">
        <f>ROUND(F274*G274,2)</f>
        <v/>
      </c>
    </row>
    <row r="275" ht="46.9" customFormat="1" customHeight="1" s="154">
      <c r="A275" s="195" t="n">
        <v>261</v>
      </c>
      <c r="B275" s="195" t="n"/>
      <c r="C275" s="24" t="inlineStr">
        <is>
          <t>19.3.02.08-0021</t>
        </is>
      </c>
      <c r="D275" s="196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275" s="195" t="inlineStr">
        <is>
          <t>компл</t>
        </is>
      </c>
      <c r="F275" s="195" t="n">
        <v>3</v>
      </c>
      <c r="G275" s="200" t="n">
        <v>90.27</v>
      </c>
      <c r="H275" s="200">
        <f>ROUND(F275*G275,2)</f>
        <v/>
      </c>
    </row>
    <row r="276" ht="62.45" customFormat="1" customHeight="1" s="154">
      <c r="A276" s="195" t="n">
        <v>262</v>
      </c>
      <c r="B276" s="195" t="n"/>
      <c r="C276" s="24" t="inlineStr">
        <is>
          <t>23.8.04.06-0062</t>
        </is>
      </c>
      <c r="D276" s="196" t="inlineStr">
        <is>
          <t>Отводы 90 град. с радиусом кривизны R=1,5 Ду на Ру до 16 МПа (160 кгс/см2), диаметром условного прохода: 40 мм, наружным диаметром 45 мм, толщиной стенки 4 мм</t>
        </is>
      </c>
      <c r="E276" s="195" t="inlineStr">
        <is>
          <t>шт</t>
        </is>
      </c>
      <c r="F276" s="195" t="n">
        <v>12</v>
      </c>
      <c r="G276" s="200" t="n">
        <v>22.44</v>
      </c>
      <c r="H276" s="200">
        <f>ROUND(F276*G276,2)</f>
        <v/>
      </c>
    </row>
    <row r="277" ht="31.35" customFormat="1" customHeight="1" s="154">
      <c r="A277" s="195" t="n">
        <v>263</v>
      </c>
      <c r="B277" s="195" t="n"/>
      <c r="C277" s="24" t="inlineStr">
        <is>
          <t>10.3.02.03-0012</t>
        </is>
      </c>
      <c r="D277" s="196" t="inlineStr">
        <is>
          <t>Припои оловянно-свинцовые бессурьмянистые, марка ПОС40</t>
        </is>
      </c>
      <c r="E277" s="195" t="inlineStr">
        <is>
          <t>т</t>
        </is>
      </c>
      <c r="F277" s="195" t="n">
        <v>0.0038536</v>
      </c>
      <c r="G277" s="200" t="n">
        <v>65750</v>
      </c>
      <c r="H277" s="200">
        <f>ROUND(F277*G277,2)</f>
        <v/>
      </c>
    </row>
    <row r="278" ht="31.35" customFormat="1" customHeight="1" s="154">
      <c r="A278" s="195" t="n">
        <v>264</v>
      </c>
      <c r="B278" s="195" t="n"/>
      <c r="C278" s="24" t="inlineStr">
        <is>
          <t>21.1.06.09-0100</t>
        </is>
      </c>
      <c r="D278" s="196" t="inlineStr">
        <is>
          <t>Кабель силовой с медными жилами ВВГнг 3х2,5-660</t>
        </is>
      </c>
      <c r="E278" s="195" t="inlineStr">
        <is>
          <t>1000 м</t>
        </is>
      </c>
      <c r="F278" s="195" t="n">
        <v>0.0515</v>
      </c>
      <c r="G278" s="200" t="n">
        <v>4814.02</v>
      </c>
      <c r="H278" s="200">
        <f>ROUND(F278*G278,2)</f>
        <v/>
      </c>
    </row>
    <row r="279" ht="31.35" customFormat="1" customHeight="1" s="154">
      <c r="A279" s="195" t="n">
        <v>265</v>
      </c>
      <c r="B279" s="195" t="n"/>
      <c r="C279" s="24" t="inlineStr">
        <is>
          <t>01.7.15.07-0012</t>
        </is>
      </c>
      <c r="D279" s="196" t="inlineStr">
        <is>
          <t>Дюбели пластмассовые с шурупами, размер 12х70 мм</t>
        </is>
      </c>
      <c r="E279" s="195" t="inlineStr">
        <is>
          <t>100 шт</t>
        </is>
      </c>
      <c r="F279" s="195" t="n">
        <v>2.61</v>
      </c>
      <c r="G279" s="200" t="n">
        <v>83</v>
      </c>
      <c r="H279" s="200">
        <f>ROUND(F279*G279,2)</f>
        <v/>
      </c>
    </row>
    <row r="280" ht="15.6" customFormat="1" customHeight="1" s="154">
      <c r="A280" s="195" t="n">
        <v>266</v>
      </c>
      <c r="B280" s="195" t="n"/>
      <c r="C280" s="24" t="inlineStr">
        <is>
          <t>01.7.06.03-0021</t>
        </is>
      </c>
      <c r="D280" s="196" t="inlineStr">
        <is>
          <t>Лента полиэтиленовая с липким слоем А50</t>
        </is>
      </c>
      <c r="E280" s="195" t="inlineStr">
        <is>
          <t>10 м</t>
        </is>
      </c>
      <c r="F280" s="195" t="n">
        <v>0.69825</v>
      </c>
      <c r="G280" s="200" t="n">
        <v>308.3</v>
      </c>
      <c r="H280" s="200">
        <f>ROUND(F280*G280,2)</f>
        <v/>
      </c>
    </row>
    <row r="281" ht="15.6" customFormat="1" customHeight="1" s="154">
      <c r="A281" s="195" t="n">
        <v>267</v>
      </c>
      <c r="B281" s="195" t="n"/>
      <c r="C281" s="24" t="inlineStr">
        <is>
          <t>25.2.01.01-0017</t>
        </is>
      </c>
      <c r="D281" s="196" t="inlineStr">
        <is>
          <t>Бирки маркировочные пластмассовые</t>
        </is>
      </c>
      <c r="E281" s="195" t="inlineStr">
        <is>
          <t>100 шт</t>
        </is>
      </c>
      <c r="F281" s="195" t="n">
        <v>6.87</v>
      </c>
      <c r="G281" s="200" t="n">
        <v>30.74</v>
      </c>
      <c r="H281" s="200">
        <f>ROUND(F281*G281,2)</f>
        <v/>
      </c>
    </row>
    <row r="282" ht="15.6" customFormat="1" customHeight="1" s="154">
      <c r="A282" s="195" t="n">
        <v>268</v>
      </c>
      <c r="B282" s="195" t="n"/>
      <c r="C282" s="24" t="inlineStr">
        <is>
          <t>Прайс из СД ОП</t>
        </is>
      </c>
      <c r="D282" s="196" t="inlineStr">
        <is>
          <t>Шнур STP 4x2x0,52 Cat.5e 3 метра</t>
        </is>
      </c>
      <c r="E282" s="195" t="inlineStr">
        <is>
          <t>шт</t>
        </is>
      </c>
      <c r="F282" s="195" t="n">
        <v>7</v>
      </c>
      <c r="G282" s="200" t="n">
        <v>30</v>
      </c>
      <c r="H282" s="200">
        <f>ROUND(F282*G282,2)</f>
        <v/>
      </c>
    </row>
    <row r="283" ht="15.6" customFormat="1" customHeight="1" s="154">
      <c r="A283" s="195" t="n">
        <v>269</v>
      </c>
      <c r="B283" s="195" t="n"/>
      <c r="C283" s="24" t="inlineStr">
        <is>
          <t>21.1.08.05-0117</t>
        </is>
      </c>
      <c r="D283" s="196" t="inlineStr">
        <is>
          <t>Кабель управления КПЭПнг(A)-FRHF 4х2х0,8</t>
        </is>
      </c>
      <c r="E283" s="195" t="inlineStr">
        <is>
          <t>1000 м</t>
        </is>
      </c>
      <c r="F283" s="195" t="n">
        <v>0.015</v>
      </c>
      <c r="G283" s="200" t="n">
        <v>13936.87</v>
      </c>
      <c r="H283" s="200">
        <f>ROUND(F283*G283,2)</f>
        <v/>
      </c>
    </row>
    <row r="284" ht="15.6" customFormat="1" customHeight="1" s="154">
      <c r="A284" s="195" t="n">
        <v>270</v>
      </c>
      <c r="B284" s="195" t="n"/>
      <c r="C284" s="24" t="inlineStr">
        <is>
          <t>Прайс из СД ОП</t>
        </is>
      </c>
      <c r="D284" s="196" t="inlineStr">
        <is>
          <t>Кабель коаксиальный RG11 CU PE</t>
        </is>
      </c>
      <c r="E284" s="195" t="inlineStr">
        <is>
          <t>м</t>
        </is>
      </c>
      <c r="F284" s="195" t="n">
        <v>27.81</v>
      </c>
      <c r="G284" s="200" t="n">
        <v>7.08</v>
      </c>
      <c r="H284" s="200">
        <f>ROUND(F284*G284,2)</f>
        <v/>
      </c>
    </row>
    <row r="285" ht="15.6" customFormat="1" customHeight="1" s="154">
      <c r="A285" s="195" t="n">
        <v>271</v>
      </c>
      <c r="B285" s="195" t="n"/>
      <c r="C285" s="24" t="inlineStr">
        <is>
          <t>Прайс из СД ОП</t>
        </is>
      </c>
      <c r="D285" s="196" t="inlineStr">
        <is>
          <t>Заглушка для испытаний М56х2</t>
        </is>
      </c>
      <c r="E285" s="195" t="inlineStr">
        <is>
          <t>шт</t>
        </is>
      </c>
      <c r="F285" s="195" t="n">
        <v>1</v>
      </c>
      <c r="G285" s="200" t="n">
        <v>188.61</v>
      </c>
      <c r="H285" s="200">
        <f>ROUND(F285*G285,2)</f>
        <v/>
      </c>
    </row>
    <row r="286" ht="31.35" customFormat="1" customHeight="1" s="154">
      <c r="A286" s="195" t="n">
        <v>272</v>
      </c>
      <c r="B286" s="195" t="n"/>
      <c r="C286" s="24" t="inlineStr">
        <is>
          <t>08.3.07.01-0076</t>
        </is>
      </c>
      <c r="D286" s="196" t="inlineStr">
        <is>
          <t>Прокат полосовой, горячекатаный, марка стали Ст3сп, ширина 50-200 мм, толщина 4-5 мм</t>
        </is>
      </c>
      <c r="E286" s="195" t="inlineStr">
        <is>
          <t>т</t>
        </is>
      </c>
      <c r="F286" s="195" t="n">
        <v>0.03771</v>
      </c>
      <c r="G286" s="200" t="n">
        <v>5000</v>
      </c>
      <c r="H286" s="200">
        <f>ROUND(F286*G286,2)</f>
        <v/>
      </c>
    </row>
    <row r="287" ht="15.6" customFormat="1" customHeight="1" s="154">
      <c r="A287" s="195" t="n">
        <v>273</v>
      </c>
      <c r="B287" s="195" t="n"/>
      <c r="C287" s="24" t="inlineStr">
        <is>
          <t>01.7.15.14-0165</t>
        </is>
      </c>
      <c r="D287" s="196" t="inlineStr">
        <is>
          <t>Шурупы с полукруглой головкой 4х40 мм</t>
        </is>
      </c>
      <c r="E287" s="195" t="inlineStr">
        <is>
          <t>т</t>
        </is>
      </c>
      <c r="F287" s="195" t="n">
        <v>0.0150344</v>
      </c>
      <c r="G287" s="200" t="n">
        <v>12430</v>
      </c>
      <c r="H287" s="200">
        <f>ROUND(F287*G287,2)</f>
        <v/>
      </c>
    </row>
    <row r="288" ht="15.6" customFormat="1" customHeight="1" s="154">
      <c r="A288" s="195" t="n">
        <v>274</v>
      </c>
      <c r="B288" s="195" t="n"/>
      <c r="C288" s="24" t="inlineStr">
        <is>
          <t>14.4.04.09-0017</t>
        </is>
      </c>
      <c r="D288" s="196" t="inlineStr">
        <is>
          <t>Эмаль ХВ-124, защитная, зеленая</t>
        </is>
      </c>
      <c r="E288" s="195" t="inlineStr">
        <is>
          <t>т</t>
        </is>
      </c>
      <c r="F288" s="195" t="n">
        <v>0.00616</v>
      </c>
      <c r="G288" s="200" t="n">
        <v>28300.4</v>
      </c>
      <c r="H288" s="200">
        <f>ROUND(F288*G288,2)</f>
        <v/>
      </c>
    </row>
    <row r="289" ht="46.9" customFormat="1" customHeight="1" s="154">
      <c r="A289" s="195" t="n">
        <v>275</v>
      </c>
      <c r="B289" s="195" t="n"/>
      <c r="C289" s="24" t="inlineStr">
        <is>
          <t>01.7.06.05-0042</t>
        </is>
      </c>
      <c r="D289" s="196" t="inlineStr">
        <is>
          <t>Лента липкая изоляционная на поликасиновом компаунде, ширина 20-30 мм, толщина от 0,14 до 0,19 мм</t>
        </is>
      </c>
      <c r="E289" s="195" t="inlineStr">
        <is>
          <t>кг</t>
        </is>
      </c>
      <c r="F289" s="195" t="n">
        <v>1.90272</v>
      </c>
      <c r="G289" s="200" t="n">
        <v>91.29000000000001</v>
      </c>
      <c r="H289" s="200">
        <f>ROUND(F289*G289,2)</f>
        <v/>
      </c>
    </row>
    <row r="290" ht="31.35" customFormat="1" customHeight="1" s="154">
      <c r="A290" s="195" t="n">
        <v>276</v>
      </c>
      <c r="B290" s="195" t="n"/>
      <c r="C290" s="24" t="inlineStr">
        <is>
          <t>62.1.01.09-0027</t>
        </is>
      </c>
      <c r="D290" s="196" t="inlineStr">
        <is>
          <t>Выключатели автоматические: «IEK» ВА47-29М 1Р 25А, характеристика С</t>
        </is>
      </c>
      <c r="E290" s="195" t="inlineStr">
        <is>
          <t>шт</t>
        </is>
      </c>
      <c r="F290" s="195" t="n">
        <v>14</v>
      </c>
      <c r="G290" s="200" t="n">
        <v>12</v>
      </c>
      <c r="H290" s="200">
        <f>ROUND(F290*G290,2)</f>
        <v/>
      </c>
    </row>
    <row r="291" ht="31.35" customFormat="1" customHeight="1" s="154">
      <c r="A291" s="195" t="n">
        <v>277</v>
      </c>
      <c r="B291" s="195" t="n"/>
      <c r="C291" s="24" t="inlineStr">
        <is>
          <t>01.7.15.03-0034</t>
        </is>
      </c>
      <c r="D291" s="196" t="inlineStr">
        <is>
          <t>Болты с гайками и шайбами оцинкованные, диаметр 12 мм</t>
        </is>
      </c>
      <c r="E291" s="195" t="inlineStr">
        <is>
          <t>кг</t>
        </is>
      </c>
      <c r="F291" s="195" t="n">
        <v>6.204</v>
      </c>
      <c r="G291" s="200" t="n">
        <v>25.76</v>
      </c>
      <c r="H291" s="200">
        <f>ROUND(F291*G291,2)</f>
        <v/>
      </c>
    </row>
    <row r="292" ht="15.6" customFormat="1" customHeight="1" s="154">
      <c r="A292" s="195" t="n">
        <v>278</v>
      </c>
      <c r="B292" s="195" t="n"/>
      <c r="C292" s="24" t="inlineStr">
        <is>
          <t>27.2.01.03-0011</t>
        </is>
      </c>
      <c r="D292" s="196" t="inlineStr">
        <is>
          <t>Зажим двухболтовой</t>
        </is>
      </c>
      <c r="E292" s="195" t="inlineStr">
        <is>
          <t>кг</t>
        </is>
      </c>
      <c r="F292" s="195" t="n">
        <v>13.0944</v>
      </c>
      <c r="G292" s="200" t="n">
        <v>12</v>
      </c>
      <c r="H292" s="200">
        <f>ROUND(F292*G292,2)</f>
        <v/>
      </c>
    </row>
    <row r="293" ht="31.35" customFormat="1" customHeight="1" s="154">
      <c r="A293" s="195" t="n">
        <v>279</v>
      </c>
      <c r="B293" s="195" t="n"/>
      <c r="C293" s="24" t="inlineStr">
        <is>
          <t>10.3.02.03-0013</t>
        </is>
      </c>
      <c r="D293" s="196" t="inlineStr">
        <is>
          <t>Припои оловянно-свинцовые бессурьмянистые, марка ПОС61</t>
        </is>
      </c>
      <c r="E293" s="195" t="inlineStr">
        <is>
          <t>т</t>
        </is>
      </c>
      <c r="F293" s="195" t="n">
        <v>0.001359</v>
      </c>
      <c r="G293" s="200" t="n">
        <v>114220</v>
      </c>
      <c r="H293" s="200">
        <f>ROUND(F293*G293,2)</f>
        <v/>
      </c>
    </row>
    <row r="294" ht="31.35" customFormat="1" customHeight="1" s="154">
      <c r="A294" s="195" t="n">
        <v>280</v>
      </c>
      <c r="B294" s="195" t="n"/>
      <c r="C294" s="24" t="inlineStr">
        <is>
          <t>21.1.06.10-0578</t>
        </is>
      </c>
      <c r="D294" s="196" t="inlineStr">
        <is>
          <t>Кабель силовой с медными жилами ВВГнг-LS 3х1,5-1000</t>
        </is>
      </c>
      <c r="E294" s="195" t="inlineStr">
        <is>
          <t>1000 м</t>
        </is>
      </c>
      <c r="F294" s="195" t="n">
        <v>0.0206</v>
      </c>
      <c r="G294" s="200" t="n">
        <v>7428.7</v>
      </c>
      <c r="H294" s="200">
        <f>ROUND(F294*G294,2)</f>
        <v/>
      </c>
    </row>
    <row r="295" ht="15.6" customFormat="1" customHeight="1" s="154">
      <c r="A295" s="195" t="n">
        <v>281</v>
      </c>
      <c r="B295" s="195" t="n"/>
      <c r="C295" s="24" t="inlineStr">
        <is>
          <t>20.1.02.06-0021</t>
        </is>
      </c>
      <c r="D295" s="196" t="inlineStr">
        <is>
          <t>Паста паяльная бескислотная</t>
        </is>
      </c>
      <c r="E295" s="195" t="inlineStr">
        <is>
          <t>кг</t>
        </is>
      </c>
      <c r="F295" s="195" t="n">
        <v>0.2</v>
      </c>
      <c r="G295" s="200" t="n">
        <v>758.71</v>
      </c>
      <c r="H295" s="200">
        <f>ROUND(F295*G295,2)</f>
        <v/>
      </c>
    </row>
    <row r="296" ht="15.6" customFormat="1" customHeight="1" s="154">
      <c r="A296" s="195" t="n">
        <v>282</v>
      </c>
      <c r="B296" s="195" t="n"/>
      <c r="C296" s="24" t="inlineStr">
        <is>
          <t>01.7.11.07-0032</t>
        </is>
      </c>
      <c r="D296" s="196" t="inlineStr">
        <is>
          <t>Электроды сварочные Э42, диаметр 4 мм</t>
        </is>
      </c>
      <c r="E296" s="195" t="inlineStr">
        <is>
          <t>т</t>
        </is>
      </c>
      <c r="F296" s="195" t="n">
        <v>0.0144108</v>
      </c>
      <c r="G296" s="200" t="n">
        <v>10315.01</v>
      </c>
      <c r="H296" s="200">
        <f>ROUND(F296*G296,2)</f>
        <v/>
      </c>
    </row>
    <row r="297" ht="46.9" customFormat="1" customHeight="1" s="154">
      <c r="A297" s="195" t="n">
        <v>283</v>
      </c>
      <c r="B297" s="195" t="n"/>
      <c r="C297" s="24" t="inlineStr">
        <is>
          <t>21.2.03.08-0012</t>
        </is>
      </c>
      <c r="D297" s="196" t="inlineStr">
        <is>
          <t>Шнуры на напряжение до 380 В с параллельными жилами, с изоляцией и оболочкой из ПВХ, марки: ШВВП 2х0,75</t>
        </is>
      </c>
      <c r="E297" s="195" t="inlineStr">
        <is>
          <t>1000 м</t>
        </is>
      </c>
      <c r="F297" s="195" t="n">
        <v>0.06901</v>
      </c>
      <c r="G297" s="200" t="n">
        <v>2106.9</v>
      </c>
      <c r="H297" s="200">
        <f>ROUND(F297*G297,2)</f>
        <v/>
      </c>
    </row>
    <row r="298" ht="15.6" customFormat="1" customHeight="1" s="154">
      <c r="A298" s="195" t="n">
        <v>284</v>
      </c>
      <c r="B298" s="195" t="n"/>
      <c r="C298" s="24" t="inlineStr">
        <is>
          <t>01.3.01.01-0001</t>
        </is>
      </c>
      <c r="D298" s="196" t="inlineStr">
        <is>
          <t>Бензин авиационный Б-70</t>
        </is>
      </c>
      <c r="E298" s="195" t="inlineStr">
        <is>
          <t>т</t>
        </is>
      </c>
      <c r="F298" s="195" t="n">
        <v>0.032</v>
      </c>
      <c r="G298" s="200" t="n">
        <v>4488.4</v>
      </c>
      <c r="H298" s="200">
        <f>ROUND(F298*G298,2)</f>
        <v/>
      </c>
    </row>
    <row r="299" ht="62.45" customFormat="1" customHeight="1" s="154">
      <c r="A299" s="195" t="n">
        <v>285</v>
      </c>
      <c r="B299" s="195" t="n"/>
      <c r="C299" s="24" t="inlineStr">
        <is>
          <t>14.5.11.03-0004</t>
        </is>
      </c>
      <c r="D299" s="196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299" s="195" t="inlineStr">
        <is>
          <t>кг</t>
        </is>
      </c>
      <c r="F299" s="195" t="n">
        <v>52.9038</v>
      </c>
      <c r="G299" s="200" t="n">
        <v>2.7</v>
      </c>
      <c r="H299" s="200">
        <f>ROUND(F299*G299,2)</f>
        <v/>
      </c>
    </row>
    <row r="300" ht="62.45" customFormat="1" customHeight="1" s="154">
      <c r="A300" s="195" t="n">
        <v>286</v>
      </c>
      <c r="B300" s="195" t="n"/>
      <c r="C300" s="24" t="inlineStr">
        <is>
          <t>07.2.06.03-0116</t>
        </is>
      </c>
      <c r="D300" s="196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E300" s="195" t="inlineStr">
        <is>
          <t>м</t>
        </is>
      </c>
      <c r="F300" s="195" t="n">
        <v>20.518575</v>
      </c>
      <c r="G300" s="200" t="n">
        <v>6.91</v>
      </c>
      <c r="H300" s="200">
        <f>ROUND(F300*G300,2)</f>
        <v/>
      </c>
    </row>
    <row r="301" ht="46.9" customFormat="1" customHeight="1" s="154">
      <c r="A301" s="195" t="n">
        <v>287</v>
      </c>
      <c r="B301" s="195" t="n"/>
      <c r="C301" s="24" t="inlineStr">
        <is>
          <t>62.4.01.01-0003</t>
        </is>
      </c>
      <c r="D301" s="196" t="inlineStr">
        <is>
          <t>Батарея аккумуляторная необслуживаемая, номинальным напряжением 12 В, емкость 4,7 А/ч</t>
        </is>
      </c>
      <c r="E301" s="195" t="inlineStr">
        <is>
          <t>шт</t>
        </is>
      </c>
      <c r="F301" s="195" t="n">
        <v>2</v>
      </c>
      <c r="G301" s="200" t="n">
        <v>70.45</v>
      </c>
      <c r="H301" s="200">
        <f>ROUND(F301*G301,2)</f>
        <v/>
      </c>
    </row>
    <row r="302" ht="15.6" customFormat="1" customHeight="1" s="154">
      <c r="A302" s="195" t="n">
        <v>288</v>
      </c>
      <c r="B302" s="195" t="n"/>
      <c r="C302" s="24" t="inlineStr">
        <is>
          <t>14.4.03.03-0002</t>
        </is>
      </c>
      <c r="D302" s="196" t="inlineStr">
        <is>
          <t>Лак битумный БТ-123</t>
        </is>
      </c>
      <c r="E302" s="195" t="inlineStr">
        <is>
          <t>т</t>
        </is>
      </c>
      <c r="F302" s="195" t="n">
        <v>0.017829</v>
      </c>
      <c r="G302" s="200" t="n">
        <v>7826.9</v>
      </c>
      <c r="H302" s="200">
        <f>ROUND(F302*G302,2)</f>
        <v/>
      </c>
    </row>
    <row r="303" ht="15.6" customFormat="1" customHeight="1" s="154">
      <c r="A303" s="195" t="n">
        <v>289</v>
      </c>
      <c r="B303" s="195" t="n"/>
      <c r="C303" s="24" t="inlineStr">
        <is>
          <t>Прайс из СД ОП</t>
        </is>
      </c>
      <c r="D303" s="196" t="inlineStr">
        <is>
          <t>Втулка РВД40 - труба Дн48</t>
        </is>
      </c>
      <c r="E303" s="195" t="inlineStr">
        <is>
          <t>шт</t>
        </is>
      </c>
      <c r="F303" s="195" t="n">
        <v>1</v>
      </c>
      <c r="G303" s="200" t="n">
        <v>135.41</v>
      </c>
      <c r="H303" s="200">
        <f>ROUND(F303*G303,2)</f>
        <v/>
      </c>
    </row>
    <row r="304" ht="62.45" customFormat="1" customHeight="1" s="154">
      <c r="A304" s="195" t="n">
        <v>290</v>
      </c>
      <c r="B304" s="195" t="n"/>
      <c r="C304" s="24" t="inlineStr">
        <is>
          <t>22.2.02.08-1009</t>
        </is>
      </c>
      <c r="D304" s="196" t="inlineStr">
        <is>
          <t>Кронштейн стальной для установки оптических кабелей и муфт в кабельных колодцах, в комплекте с двумя консолями и двумя болтами, длина 1250 мм</t>
        </is>
      </c>
      <c r="E304" s="195" t="inlineStr">
        <is>
          <t>компл</t>
        </is>
      </c>
      <c r="F304" s="195" t="n">
        <v>1</v>
      </c>
      <c r="G304" s="200" t="n">
        <v>135.21</v>
      </c>
      <c r="H304" s="200">
        <f>ROUND(F304*G304,2)</f>
        <v/>
      </c>
    </row>
    <row r="305" ht="46.9" customFormat="1" customHeight="1" s="154">
      <c r="A305" s="195" t="n">
        <v>291</v>
      </c>
      <c r="B305" s="195" t="n"/>
      <c r="C305" s="24" t="inlineStr">
        <is>
          <t>01.7.06.05-0041</t>
        </is>
      </c>
      <c r="D305" s="196" t="inlineStr">
        <is>
          <t>Лента изоляционная прорезиненная односторонняя, ширина 20 мм, толщина 0,25-0,35 мм</t>
        </is>
      </c>
      <c r="E305" s="195" t="inlineStr">
        <is>
          <t>кг</t>
        </is>
      </c>
      <c r="F305" s="195" t="n">
        <v>4.4411</v>
      </c>
      <c r="G305" s="200" t="n">
        <v>30.4</v>
      </c>
      <c r="H305" s="200">
        <f>ROUND(F305*G305,2)</f>
        <v/>
      </c>
    </row>
    <row r="306" ht="15.6" customFormat="1" customHeight="1" s="154">
      <c r="A306" s="195" t="n">
        <v>292</v>
      </c>
      <c r="B306" s="195" t="n"/>
      <c r="C306" s="24" t="inlineStr">
        <is>
          <t>20.2.01.05-0014</t>
        </is>
      </c>
      <c r="D306" s="196" t="inlineStr">
        <is>
          <t>Гильзы кабельные медные ГМ 240</t>
        </is>
      </c>
      <c r="E306" s="195" t="inlineStr">
        <is>
          <t>100 шт</t>
        </is>
      </c>
      <c r="F306" s="195" t="n">
        <v>0.043</v>
      </c>
      <c r="G306" s="200" t="n">
        <v>3120</v>
      </c>
      <c r="H306" s="200">
        <f>ROUND(F306*G306,2)</f>
        <v/>
      </c>
    </row>
    <row r="307" ht="15.6" customFormat="1" customHeight="1" s="154">
      <c r="A307" s="195" t="n">
        <v>293</v>
      </c>
      <c r="B307" s="195" t="n"/>
      <c r="C307" s="24" t="inlineStr">
        <is>
          <t>Прайс из СД ОП</t>
        </is>
      </c>
      <c r="D307" s="196" t="inlineStr">
        <is>
          <t>Блок питания АТ-12/30</t>
        </is>
      </c>
      <c r="E307" s="195" t="inlineStr">
        <is>
          <t>шт.</t>
        </is>
      </c>
      <c r="F307" s="195" t="n">
        <v>1</v>
      </c>
      <c r="G307" s="200" t="n">
        <v>133.15</v>
      </c>
      <c r="H307" s="200">
        <f>ROUND(F307*G307,2)</f>
        <v/>
      </c>
    </row>
    <row r="308" ht="15.6" customFormat="1" customHeight="1" s="154">
      <c r="A308" s="195" t="n">
        <v>294</v>
      </c>
      <c r="B308" s="195" t="n"/>
      <c r="C308" s="24" t="inlineStr">
        <is>
          <t>08.1.02.04-0012</t>
        </is>
      </c>
      <c r="D308" s="196" t="inlineStr">
        <is>
          <t>Жесть белая, толщина 0,25 мм</t>
        </is>
      </c>
      <c r="E308" s="195" t="inlineStr">
        <is>
          <t>кг</t>
        </is>
      </c>
      <c r="F308" s="195" t="n">
        <v>12</v>
      </c>
      <c r="G308" s="200" t="n">
        <v>10.97</v>
      </c>
      <c r="H308" s="200">
        <f>ROUND(F308*G308,2)</f>
        <v/>
      </c>
    </row>
    <row r="309" ht="15.6" customFormat="1" customHeight="1" s="154">
      <c r="A309" s="195" t="n">
        <v>295</v>
      </c>
      <c r="B309" s="195" t="n"/>
      <c r="C309" s="24" t="inlineStr">
        <is>
          <t>Прайс из СД ОП</t>
        </is>
      </c>
      <c r="D309" s="196" t="inlineStr">
        <is>
          <t>Кнопка выхода КС-04</t>
        </is>
      </c>
      <c r="E309" s="195" t="inlineStr">
        <is>
          <t>шт.</t>
        </is>
      </c>
      <c r="F309" s="195" t="n">
        <v>3</v>
      </c>
      <c r="G309" s="200" t="n">
        <v>42.7</v>
      </c>
      <c r="H309" s="200">
        <f>ROUND(F309*G309,2)</f>
        <v/>
      </c>
    </row>
    <row r="310" ht="15.6" customFormat="1" customHeight="1" s="154">
      <c r="A310" s="195" t="n">
        <v>296</v>
      </c>
      <c r="B310" s="195" t="n"/>
      <c r="C310" s="24" t="inlineStr">
        <is>
          <t>14.4.02.09-0001</t>
        </is>
      </c>
      <c r="D310" s="196" t="inlineStr">
        <is>
          <t>Краска</t>
        </is>
      </c>
      <c r="E310" s="195" t="inlineStr">
        <is>
          <t>кг</t>
        </is>
      </c>
      <c r="F310" s="195" t="n">
        <v>4.4489</v>
      </c>
      <c r="G310" s="200" t="n">
        <v>28.6</v>
      </c>
      <c r="H310" s="200">
        <f>ROUND(F310*G310,2)</f>
        <v/>
      </c>
    </row>
    <row r="311" ht="15.6" customFormat="1" customHeight="1" s="154">
      <c r="A311" s="195" t="n">
        <v>297</v>
      </c>
      <c r="B311" s="195" t="n"/>
      <c r="C311" s="24" t="inlineStr">
        <is>
          <t>11.1.03.01-0001</t>
        </is>
      </c>
      <c r="D311" s="196" t="inlineStr">
        <is>
          <t>Бруски деревянные, размер 50х50 мм</t>
        </is>
      </c>
      <c r="E311" s="195" t="inlineStr">
        <is>
          <t>м3</t>
        </is>
      </c>
      <c r="F311" s="195" t="n">
        <v>0.0687749</v>
      </c>
      <c r="G311" s="200" t="n">
        <v>1668</v>
      </c>
      <c r="H311" s="200">
        <f>ROUND(F311*G311,2)</f>
        <v/>
      </c>
    </row>
    <row r="312" ht="15.6" customFormat="1" customHeight="1" s="154">
      <c r="A312" s="195" t="n">
        <v>298</v>
      </c>
      <c r="B312" s="195" t="n"/>
      <c r="C312" s="24" t="inlineStr">
        <is>
          <t>08.1.02.11-0001</t>
        </is>
      </c>
      <c r="D312" s="196" t="inlineStr">
        <is>
          <t>Поковки из квадратных заготовок, масса 1,8 кг</t>
        </is>
      </c>
      <c r="E312" s="195" t="inlineStr">
        <is>
          <t>т</t>
        </is>
      </c>
      <c r="F312" s="195" t="n">
        <v>0.0189</v>
      </c>
      <c r="G312" s="200" t="n">
        <v>5989</v>
      </c>
      <c r="H312" s="200">
        <f>ROUND(F312*G312,2)</f>
        <v/>
      </c>
    </row>
    <row r="313" ht="15.6" customFormat="1" customHeight="1" s="154">
      <c r="A313" s="195" t="n">
        <v>299</v>
      </c>
      <c r="B313" s="195" t="n"/>
      <c r="C313" s="24" t="inlineStr">
        <is>
          <t>61.2.07.11-0182</t>
        </is>
      </c>
      <c r="D313" s="196" t="inlineStr">
        <is>
          <t>Устройство коммутационное "УК-ВК"</t>
        </is>
      </c>
      <c r="E313" s="195" t="inlineStr">
        <is>
          <t>шт</t>
        </is>
      </c>
      <c r="F313" s="195" t="n">
        <v>2</v>
      </c>
      <c r="G313" s="200" t="n">
        <v>53.99</v>
      </c>
      <c r="H313" s="200">
        <f>ROUND(F313*G313,2)</f>
        <v/>
      </c>
    </row>
    <row r="314" ht="15.6" customFormat="1" customHeight="1" s="154">
      <c r="A314" s="195" t="n">
        <v>300</v>
      </c>
      <c r="B314" s="195" t="n"/>
      <c r="C314" s="24" t="inlineStr">
        <is>
          <t>25.2.01.01-0001</t>
        </is>
      </c>
      <c r="D314" s="196" t="inlineStr">
        <is>
          <t>Бирки-оконцеватели</t>
        </is>
      </c>
      <c r="E314" s="195" t="inlineStr">
        <is>
          <t>100 шт</t>
        </is>
      </c>
      <c r="F314" s="195" t="n">
        <v>1.6932</v>
      </c>
      <c r="G314" s="200" t="n">
        <v>63</v>
      </c>
      <c r="H314" s="200">
        <f>ROUND(F314*G314,2)</f>
        <v/>
      </c>
    </row>
    <row r="315" ht="31.35" customFormat="1" customHeight="1" s="154">
      <c r="A315" s="195" t="n">
        <v>301</v>
      </c>
      <c r="B315" s="195" t="n"/>
      <c r="C315" s="24" t="inlineStr">
        <is>
          <t>08.3.05.02-0058</t>
        </is>
      </c>
      <c r="D315" s="196" t="inlineStr">
        <is>
          <t>Прокат толстолистовой горячекатаный в листах, марка стали Ст3, толщина 6-8 мм</t>
        </is>
      </c>
      <c r="E315" s="195" t="inlineStr">
        <is>
          <t>т</t>
        </is>
      </c>
      <c r="F315" s="195" t="n">
        <v>0.018</v>
      </c>
      <c r="G315" s="200" t="n">
        <v>5891.61</v>
      </c>
      <c r="H315" s="200">
        <f>ROUND(F315*G315,2)</f>
        <v/>
      </c>
    </row>
    <row r="316" ht="62.45" customFormat="1" customHeight="1" s="154">
      <c r="A316" s="195" t="n">
        <v>302</v>
      </c>
      <c r="B316" s="195" t="n"/>
      <c r="C316" s="24" t="inlineStr">
        <is>
          <t>23.3.05.02-0042</t>
        </is>
      </c>
      <c r="D316" s="196" t="inlineStr">
        <is>
          <t>Трубы стальные бесшовные, холоднодеформированные из стали марок 10, 20, 30, 45 (ГОСТ 8734- 75, 8733-74), наружным диаметром: 25 мм, толщина стенки 4,0 мм</t>
        </is>
      </c>
      <c r="E316" s="195" t="inlineStr">
        <is>
          <t>м</t>
        </is>
      </c>
      <c r="F316" s="195" t="n">
        <v>2.7</v>
      </c>
      <c r="G316" s="200" t="n">
        <v>38.79</v>
      </c>
      <c r="H316" s="200">
        <f>ROUND(F316*G316,2)</f>
        <v/>
      </c>
    </row>
    <row r="317" ht="31.35" customFormat="1" customHeight="1" s="154">
      <c r="A317" s="195" t="n">
        <v>303</v>
      </c>
      <c r="B317" s="195" t="n"/>
      <c r="C317" s="24" t="inlineStr">
        <is>
          <t>62.1.01.09-0031</t>
        </is>
      </c>
      <c r="D317" s="196" t="inlineStr">
        <is>
          <t>Выключатели автоматические: «IEK» ВА47-100 1Р 80А, характеристика С</t>
        </is>
      </c>
      <c r="E317" s="195" t="inlineStr">
        <is>
          <t>шт</t>
        </is>
      </c>
      <c r="F317" s="195" t="n">
        <v>2</v>
      </c>
      <c r="G317" s="200" t="n">
        <v>51.2</v>
      </c>
      <c r="H317" s="200">
        <f>ROUND(F317*G317,2)</f>
        <v/>
      </c>
    </row>
    <row r="318" ht="31.35" customFormat="1" customHeight="1" s="154">
      <c r="A318" s="195" t="n">
        <v>304</v>
      </c>
      <c r="B318" s="195" t="n"/>
      <c r="C318" s="24" t="inlineStr">
        <is>
          <t>01.7.06.04-0007</t>
        </is>
      </c>
      <c r="D318" s="196" t="inlineStr">
        <is>
          <t>Лента разделительная для сопряжения потолка из ЛГК со стеной</t>
        </is>
      </c>
      <c r="E318" s="195" t="inlineStr">
        <is>
          <t>100 м</t>
        </is>
      </c>
      <c r="F318" s="195" t="n">
        <v>0.571361</v>
      </c>
      <c r="G318" s="200" t="n">
        <v>173</v>
      </c>
      <c r="H318" s="200">
        <f>ROUND(F318*G318,2)</f>
        <v/>
      </c>
    </row>
    <row r="319" ht="15.6" customFormat="1" customHeight="1" s="154">
      <c r="A319" s="195" t="n">
        <v>305</v>
      </c>
      <c r="B319" s="195" t="n"/>
      <c r="C319" s="24" t="inlineStr">
        <is>
          <t>01.7.11.07-0034</t>
        </is>
      </c>
      <c r="D319" s="196" t="inlineStr">
        <is>
          <t>Электроды сварочные Э42А, диаметр 4 мм</t>
        </is>
      </c>
      <c r="E319" s="195" t="inlineStr">
        <is>
          <t>кг</t>
        </is>
      </c>
      <c r="F319" s="195" t="n">
        <v>9.259824</v>
      </c>
      <c r="G319" s="200" t="n">
        <v>10.57</v>
      </c>
      <c r="H319" s="200">
        <f>ROUND(F319*G319,2)</f>
        <v/>
      </c>
    </row>
    <row r="320" ht="31.35" customFormat="1" customHeight="1" s="154">
      <c r="A320" s="195" t="n">
        <v>306</v>
      </c>
      <c r="B320" s="195" t="n"/>
      <c r="C320" s="24" t="inlineStr">
        <is>
          <t>08.1.02.03-0061</t>
        </is>
      </c>
      <c r="D320" s="196" t="inlineStr">
        <is>
          <t>Планка начальная из оцинкованной стали с полимерным покрытием</t>
        </is>
      </c>
      <c r="E320" s="195" t="inlineStr">
        <is>
          <t>м</t>
        </is>
      </c>
      <c r="F320" s="195" t="n">
        <v>4.1895</v>
      </c>
      <c r="G320" s="200" t="n">
        <v>23.15</v>
      </c>
      <c r="H320" s="200">
        <f>ROUND(F320*G320,2)</f>
        <v/>
      </c>
    </row>
    <row r="321" ht="46.9" customFormat="1" customHeight="1" s="154">
      <c r="A321" s="195" t="n">
        <v>307</v>
      </c>
      <c r="B321" s="195" t="n"/>
      <c r="C321" s="24" t="inlineStr">
        <is>
          <t>24.3.05.07-0011</t>
        </is>
      </c>
      <c r="D321" s="196" t="inlineStr">
        <is>
          <t>Муфта защитная полиэтиленовая для прохода труб сквозь стену, номинальный наружный диаметр 110 мм</t>
        </is>
      </c>
      <c r="E321" s="195" t="inlineStr">
        <is>
          <t>шт</t>
        </is>
      </c>
      <c r="F321" s="195" t="n">
        <v>1</v>
      </c>
      <c r="G321" s="200" t="n">
        <v>94.45</v>
      </c>
      <c r="H321" s="200">
        <f>ROUND(F321*G321,2)</f>
        <v/>
      </c>
    </row>
    <row r="322" ht="46.9" customFormat="1" customHeight="1" s="154">
      <c r="A322" s="195" t="n">
        <v>308</v>
      </c>
      <c r="B322" s="195" t="n"/>
      <c r="C322" s="24" t="inlineStr">
        <is>
          <t>14.4.01.02-0012</t>
        </is>
      </c>
      <c r="D322" s="196" t="inlineStr">
        <is>
          <t>Грунтовка укрепляющая, глубокого проникновения, быстросохнущая, паропроницаемая</t>
        </is>
      </c>
      <c r="E322" s="195" t="inlineStr">
        <is>
          <t>кг</t>
        </is>
      </c>
      <c r="F322" s="195" t="n">
        <v>7.05384</v>
      </c>
      <c r="G322" s="200" t="n">
        <v>13.08</v>
      </c>
      <c r="H322" s="200">
        <f>ROUND(F322*G322,2)</f>
        <v/>
      </c>
    </row>
    <row r="323" ht="15.6" customFormat="1" customHeight="1" s="154">
      <c r="A323" s="195" t="n">
        <v>309</v>
      </c>
      <c r="B323" s="195" t="n"/>
      <c r="C323" s="24" t="inlineStr">
        <is>
          <t>18.5.08.05-0031</t>
        </is>
      </c>
      <c r="D323" s="196" t="inlineStr">
        <is>
          <t>Кронштейны для радиаторов стальных спаренных</t>
        </is>
      </c>
      <c r="E323" s="195" t="inlineStr">
        <is>
          <t>компл</t>
        </is>
      </c>
      <c r="F323" s="195" t="n">
        <v>3.6465</v>
      </c>
      <c r="G323" s="200" t="n">
        <v>24.75</v>
      </c>
      <c r="H323" s="200">
        <f>ROUND(F323*G323,2)</f>
        <v/>
      </c>
    </row>
    <row r="324" ht="15.6" customFormat="1" customHeight="1" s="154">
      <c r="A324" s="195" t="n">
        <v>310</v>
      </c>
      <c r="B324" s="195" t="n"/>
      <c r="C324" s="24" t="inlineStr">
        <is>
          <t>20.2.08.07-0072</t>
        </is>
      </c>
      <c r="D324" s="196" t="inlineStr">
        <is>
          <t>Скобы металлические для крепления проводов</t>
        </is>
      </c>
      <c r="E324" s="195" t="inlineStr">
        <is>
          <t>10 шт</t>
        </is>
      </c>
      <c r="F324" s="195" t="n">
        <v>3</v>
      </c>
      <c r="G324" s="200" t="n">
        <v>29.4</v>
      </c>
      <c r="H324" s="200">
        <f>ROUND(F324*G324,2)</f>
        <v/>
      </c>
    </row>
    <row r="325" ht="31.35" customFormat="1" customHeight="1" s="154">
      <c r="A325" s="195" t="n">
        <v>311</v>
      </c>
      <c r="B325" s="195" t="n"/>
      <c r="C325" s="24" t="inlineStr">
        <is>
          <t>22.2.02.06-0011</t>
        </is>
      </c>
      <c r="D325" s="196" t="inlineStr">
        <is>
          <t>Консоли для крепления и подвески стального каната КСП-2</t>
        </is>
      </c>
      <c r="E325" s="195" t="inlineStr">
        <is>
          <t>100 шт</t>
        </is>
      </c>
      <c r="F325" s="195" t="n">
        <v>0.09504</v>
      </c>
      <c r="G325" s="200" t="n">
        <v>903.4400000000001</v>
      </c>
      <c r="H325" s="200">
        <f>ROUND(F325*G325,2)</f>
        <v/>
      </c>
    </row>
    <row r="326" ht="15.6" customFormat="1" customHeight="1" s="154">
      <c r="A326" s="195" t="n">
        <v>312</v>
      </c>
      <c r="B326" s="195" t="n"/>
      <c r="C326" s="24" t="inlineStr">
        <is>
          <t>01.7.15.06-0111</t>
        </is>
      </c>
      <c r="D326" s="196" t="inlineStr">
        <is>
          <t>Гвозди строительные</t>
        </is>
      </c>
      <c r="E326" s="195" t="inlineStr">
        <is>
          <t>т</t>
        </is>
      </c>
      <c r="F326" s="195" t="n">
        <v>0.0070538</v>
      </c>
      <c r="G326" s="200" t="n">
        <v>11978</v>
      </c>
      <c r="H326" s="200">
        <f>ROUND(F326*G326,2)</f>
        <v/>
      </c>
    </row>
    <row r="327" ht="15.6" customFormat="1" customHeight="1" s="154">
      <c r="A327" s="195" t="n">
        <v>313</v>
      </c>
      <c r="B327" s="195" t="n"/>
      <c r="C327" s="24" t="inlineStr">
        <is>
          <t>01.7.15.07-0083</t>
        </is>
      </c>
      <c r="D327" s="196" t="inlineStr">
        <is>
          <t>Дюбель-гвозди, размер 8х100 мм</t>
        </is>
      </c>
      <c r="E327" s="195" t="inlineStr">
        <is>
          <t>100 шт</t>
        </is>
      </c>
      <c r="F327" s="195" t="n">
        <v>0.69825</v>
      </c>
      <c r="G327" s="200" t="n">
        <v>118</v>
      </c>
      <c r="H327" s="200">
        <f>ROUND(F327*G327,2)</f>
        <v/>
      </c>
    </row>
    <row r="328" ht="31.35" customFormat="1" customHeight="1" s="154">
      <c r="A328" s="195" t="n">
        <v>314</v>
      </c>
      <c r="B328" s="195" t="n"/>
      <c r="C328" s="24" t="inlineStr">
        <is>
          <t>11.1.01.10-0001</t>
        </is>
      </c>
      <c r="D328" s="196" t="inlineStr">
        <is>
          <t>Наличники из древесины типа: Н-1, Н-2 размером 13х34 мм</t>
        </is>
      </c>
      <c r="E328" s="195" t="inlineStr">
        <is>
          <t>м</t>
        </is>
      </c>
      <c r="F328" s="195" t="n">
        <v>30.618</v>
      </c>
      <c r="G328" s="200" t="n">
        <v>2.62</v>
      </c>
      <c r="H328" s="200">
        <f>ROUND(F328*G328,2)</f>
        <v/>
      </c>
    </row>
    <row r="329" ht="31.35" customFormat="1" customHeight="1" s="154">
      <c r="A329" s="195" t="n">
        <v>315</v>
      </c>
      <c r="B329" s="195" t="n"/>
      <c r="C329" s="24" t="inlineStr">
        <is>
          <t>08.1.02.03-0071</t>
        </is>
      </c>
      <c r="D329" s="196" t="inlineStr">
        <is>
          <t>Нащельник стальной оцинкованный с полимерным покрытием</t>
        </is>
      </c>
      <c r="E329" s="195" t="inlineStr">
        <is>
          <t>м</t>
        </is>
      </c>
      <c r="F329" s="195" t="n">
        <v>1.197</v>
      </c>
      <c r="G329" s="200" t="n">
        <v>64.47</v>
      </c>
      <c r="H329" s="200">
        <f>ROUND(F329*G329,2)</f>
        <v/>
      </c>
    </row>
    <row r="330" ht="78" customFormat="1" customHeight="1" s="154">
      <c r="A330" s="195" t="n">
        <v>316</v>
      </c>
      <c r="B330" s="195" t="n"/>
      <c r="C330" s="24" t="inlineStr">
        <is>
          <t>01.7.15.10-0056</t>
        </is>
      </c>
      <c r="D330" s="196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330" s="195" t="inlineStr">
        <is>
          <t>10 шт</t>
        </is>
      </c>
      <c r="F330" s="195" t="n">
        <v>3.4</v>
      </c>
      <c r="G330" s="200" t="n">
        <v>22.61</v>
      </c>
      <c r="H330" s="200">
        <f>ROUND(F330*G330,2)</f>
        <v/>
      </c>
    </row>
    <row r="331" ht="31.35" customFormat="1" customHeight="1" s="154">
      <c r="A331" s="195" t="n">
        <v>317</v>
      </c>
      <c r="B331" s="195" t="n"/>
      <c r="C331" s="24" t="inlineStr">
        <is>
          <t>61.2.01.06-0003</t>
        </is>
      </c>
      <c r="D331" s="196" t="inlineStr">
        <is>
          <t>Извещатель охранный адресный магнитоконтактный, марка "С2000-СМК"</t>
        </is>
      </c>
      <c r="E331" s="195" t="inlineStr">
        <is>
          <t>10 шт</t>
        </is>
      </c>
      <c r="F331" s="195" t="n">
        <v>0.1</v>
      </c>
      <c r="G331" s="200" t="n">
        <v>723.7</v>
      </c>
      <c r="H331" s="200">
        <f>ROUND(F331*G331,2)</f>
        <v/>
      </c>
    </row>
    <row r="332" ht="15.6" customFormat="1" customHeight="1" s="154">
      <c r="A332" s="195" t="n">
        <v>318</v>
      </c>
      <c r="B332" s="195" t="n"/>
      <c r="C332" s="24" t="inlineStr">
        <is>
          <t>02.3.01.02-1012</t>
        </is>
      </c>
      <c r="D332" s="196" t="inlineStr">
        <is>
          <t>Песок природный II класс, средний, круглые сита</t>
        </is>
      </c>
      <c r="E332" s="195" t="inlineStr">
        <is>
          <t>м3</t>
        </is>
      </c>
      <c r="F332" s="195" t="n">
        <v>1.185</v>
      </c>
      <c r="G332" s="200" t="n">
        <v>59.99</v>
      </c>
      <c r="H332" s="200">
        <f>ROUND(F332*G332,2)</f>
        <v/>
      </c>
    </row>
    <row r="333" ht="15.6" customFormat="1" customHeight="1" s="154">
      <c r="A333" s="195" t="n">
        <v>319</v>
      </c>
      <c r="B333" s="195" t="n"/>
      <c r="C333" s="24" t="inlineStr">
        <is>
          <t>01.7.06.07-0002</t>
        </is>
      </c>
      <c r="D333" s="196" t="inlineStr">
        <is>
          <t>Лента монтажная, тип ЛМ-5</t>
        </is>
      </c>
      <c r="E333" s="195" t="inlineStr">
        <is>
          <t>10 м</t>
        </is>
      </c>
      <c r="F333" s="195" t="n">
        <v>10.18156</v>
      </c>
      <c r="G333" s="200" t="n">
        <v>6.9</v>
      </c>
      <c r="H333" s="200">
        <f>ROUND(F333*G333,2)</f>
        <v/>
      </c>
    </row>
    <row r="334" ht="15.6" customFormat="1" customHeight="1" s="154">
      <c r="A334" s="195" t="n">
        <v>320</v>
      </c>
      <c r="B334" s="195" t="n"/>
      <c r="C334" s="24" t="inlineStr">
        <is>
          <t>14.4.03.17-0011</t>
        </is>
      </c>
      <c r="D334" s="196" t="inlineStr">
        <is>
          <t>Лак электроизоляционный 318</t>
        </is>
      </c>
      <c r="E334" s="195" t="inlineStr">
        <is>
          <t>кг</t>
        </is>
      </c>
      <c r="F334" s="195" t="n">
        <v>1.852</v>
      </c>
      <c r="G334" s="200" t="n">
        <v>35.63</v>
      </c>
      <c r="H334" s="200">
        <f>ROUND(F334*G334,2)</f>
        <v/>
      </c>
    </row>
    <row r="335" ht="31.35" customFormat="1" customHeight="1" s="154">
      <c r="A335" s="195" t="n">
        <v>321</v>
      </c>
      <c r="B335" s="195" t="n"/>
      <c r="C335" s="24" t="inlineStr">
        <is>
          <t>10.2.02.08-0001</t>
        </is>
      </c>
      <c r="D335" s="196" t="inlineStr">
        <is>
          <t>Проволока медная, круглая, мягкая, электротехническая, диаметр 1,0-3,0 мм и выше</t>
        </is>
      </c>
      <c r="E335" s="195" t="inlineStr">
        <is>
          <t>т</t>
        </is>
      </c>
      <c r="F335" s="195" t="n">
        <v>0.0017</v>
      </c>
      <c r="G335" s="200" t="n">
        <v>37517</v>
      </c>
      <c r="H335" s="200">
        <f>ROUND(F335*G335,2)</f>
        <v/>
      </c>
    </row>
    <row r="336" ht="31.35" customFormat="1" customHeight="1" s="154">
      <c r="A336" s="195" t="n">
        <v>322</v>
      </c>
      <c r="B336" s="195" t="n"/>
      <c r="C336" s="24" t="inlineStr">
        <is>
          <t>11.1.03.05-0085</t>
        </is>
      </c>
      <c r="D336" s="196" t="inlineStr">
        <is>
          <t>Доска необрезная, хвойных пород, длина 4-6,5 м, все ширины, толщина 44 мм и более, сорт III</t>
        </is>
      </c>
      <c r="E336" s="195" t="inlineStr">
        <is>
          <t>м3</t>
        </is>
      </c>
      <c r="F336" s="195" t="n">
        <v>0.09</v>
      </c>
      <c r="G336" s="200" t="n">
        <v>684</v>
      </c>
      <c r="H336" s="200">
        <f>ROUND(F336*G336,2)</f>
        <v/>
      </c>
    </row>
    <row r="337" ht="31.35" customFormat="1" customHeight="1" s="154">
      <c r="A337" s="195" t="n">
        <v>323</v>
      </c>
      <c r="B337" s="195" t="n"/>
      <c r="C337" s="24" t="inlineStr">
        <is>
          <t>20.2.01.09-0011</t>
        </is>
      </c>
      <c r="D337" s="196" t="inlineStr">
        <is>
          <t>Гильза защитная КДЗС термоусаживаемая для защиты сварных стыков оптоволоконного кабеля</t>
        </is>
      </c>
      <c r="E337" s="195" t="inlineStr">
        <is>
          <t>1000 шт</t>
        </is>
      </c>
      <c r="F337" s="195" t="n">
        <v>0.048</v>
      </c>
      <c r="G337" s="200" t="n">
        <v>1233.55</v>
      </c>
      <c r="H337" s="200">
        <f>ROUND(F337*G337,2)</f>
        <v/>
      </c>
    </row>
    <row r="338" ht="15.6" customFormat="1" customHeight="1" s="154">
      <c r="A338" s="195" t="n">
        <v>324</v>
      </c>
      <c r="B338" s="195" t="n"/>
      <c r="C338" s="24" t="inlineStr">
        <is>
          <t>Прайс из СД ОП</t>
        </is>
      </c>
      <c r="D338" s="196" t="inlineStr">
        <is>
          <t>Шнур STP 4x2x0,52 Cat.5e 2 метра</t>
        </is>
      </c>
      <c r="E338" s="195" t="inlineStr">
        <is>
          <t>шт</t>
        </is>
      </c>
      <c r="F338" s="195" t="n">
        <v>4</v>
      </c>
      <c r="G338" s="200" t="n">
        <v>14.61</v>
      </c>
      <c r="H338" s="200">
        <f>ROUND(F338*G338,2)</f>
        <v/>
      </c>
    </row>
    <row r="339" ht="15.6" customFormat="1" customHeight="1" s="154">
      <c r="A339" s="195" t="n">
        <v>325</v>
      </c>
      <c r="B339" s="195" t="n"/>
      <c r="C339" s="24" t="inlineStr">
        <is>
          <t>14.4.04.04-0007</t>
        </is>
      </c>
      <c r="D339" s="196" t="inlineStr">
        <is>
          <t>Эмаль кремнийорганическая КО-811, черная</t>
        </is>
      </c>
      <c r="E339" s="195" t="inlineStr">
        <is>
          <t>т</t>
        </is>
      </c>
      <c r="F339" s="195" t="n">
        <v>0.00075</v>
      </c>
      <c r="G339" s="200" t="n">
        <v>74841.67</v>
      </c>
      <c r="H339" s="200">
        <f>ROUND(F339*G339,2)</f>
        <v/>
      </c>
    </row>
    <row r="340" ht="31.35" customFormat="1" customHeight="1" s="154">
      <c r="A340" s="195" t="n">
        <v>326</v>
      </c>
      <c r="B340" s="195" t="n"/>
      <c r="C340" s="24" t="inlineStr">
        <is>
          <t>01.4.03.03-0001</t>
        </is>
      </c>
      <c r="D340" s="196" t="inlineStr">
        <is>
          <t>Полимер-ингибитор для стабилизации буровых скважин</t>
        </is>
      </c>
      <c r="E340" s="195" t="inlineStr">
        <is>
          <t>т</t>
        </is>
      </c>
      <c r="F340" s="195" t="n">
        <v>0.01935</v>
      </c>
      <c r="G340" s="200" t="n">
        <v>2897.33</v>
      </c>
      <c r="H340" s="200">
        <f>ROUND(F340*G340,2)</f>
        <v/>
      </c>
    </row>
    <row r="341" ht="15.6" customFormat="1" customHeight="1" s="154">
      <c r="A341" s="195" t="n">
        <v>327</v>
      </c>
      <c r="B341" s="195" t="n"/>
      <c r="C341" s="24" t="inlineStr">
        <is>
          <t>01.7.07.29-0111</t>
        </is>
      </c>
      <c r="D341" s="196" t="inlineStr">
        <is>
          <t>Пакля пропитанная</t>
        </is>
      </c>
      <c r="E341" s="195" t="inlineStr">
        <is>
          <t>кг</t>
        </is>
      </c>
      <c r="F341" s="195" t="n">
        <v>6.1236</v>
      </c>
      <c r="G341" s="200" t="n">
        <v>9.039999999999999</v>
      </c>
      <c r="H341" s="200">
        <f>ROUND(F341*G341,2)</f>
        <v/>
      </c>
    </row>
    <row r="342" ht="15.6" customFormat="1" customHeight="1" s="154">
      <c r="A342" s="195" t="n">
        <v>328</v>
      </c>
      <c r="B342" s="195" t="n"/>
      <c r="C342" s="24" t="inlineStr">
        <is>
          <t>01.7.20.04-0003</t>
        </is>
      </c>
      <c r="D342" s="196" t="inlineStr">
        <is>
          <t>Нитки суровые</t>
        </is>
      </c>
      <c r="E342" s="195" t="inlineStr">
        <is>
          <t>кг</t>
        </is>
      </c>
      <c r="F342" s="195" t="n">
        <v>0.3543</v>
      </c>
      <c r="G342" s="200" t="n">
        <v>155</v>
      </c>
      <c r="H342" s="200">
        <f>ROUND(F342*G342,2)</f>
        <v/>
      </c>
    </row>
    <row r="343" ht="31.35" customFormat="1" customHeight="1" s="154">
      <c r="A343" s="195" t="n">
        <v>329</v>
      </c>
      <c r="B343" s="195" t="n"/>
      <c r="C343" s="24" t="inlineStr">
        <is>
          <t>01.7.06.01-0042</t>
        </is>
      </c>
      <c r="D343" s="196" t="inlineStr">
        <is>
          <t>Лента эластичная самоклеящаяся для профилей направляющих 50/30000 мм</t>
        </is>
      </c>
      <c r="E343" s="195" t="inlineStr">
        <is>
          <t>м</t>
        </is>
      </c>
      <c r="F343" s="195" t="n">
        <v>89.231076</v>
      </c>
      <c r="G343" s="200" t="n">
        <v>0.6</v>
      </c>
      <c r="H343" s="200">
        <f>ROUND(F343*G343,2)</f>
        <v/>
      </c>
    </row>
    <row r="344" ht="31.35" customFormat="1" customHeight="1" s="154">
      <c r="A344" s="195" t="n">
        <v>330</v>
      </c>
      <c r="B344" s="195" t="n"/>
      <c r="C344" s="24" t="inlineStr">
        <is>
          <t>24.3.01.01-0004</t>
        </is>
      </c>
      <c r="D344" s="196" t="inlineStr">
        <is>
          <t>Трубка электроизоляционная ПВХ-305, диаметр 6-10 мм</t>
        </is>
      </c>
      <c r="E344" s="195" t="inlineStr">
        <is>
          <t>кг</t>
        </is>
      </c>
      <c r="F344" s="195" t="n">
        <v>1.39562</v>
      </c>
      <c r="G344" s="200" t="n">
        <v>38.34</v>
      </c>
      <c r="H344" s="200">
        <f>ROUND(F344*G344,2)</f>
        <v/>
      </c>
    </row>
    <row r="345" ht="62.45" customFormat="1" customHeight="1" s="154">
      <c r="A345" s="195" t="n">
        <v>331</v>
      </c>
      <c r="B345" s="195" t="n"/>
      <c r="C345" s="24" t="inlineStr">
        <is>
          <t>14.5.11.03-0001</t>
        </is>
      </c>
      <c r="D345" s="196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345" s="195" t="inlineStr">
        <is>
          <t>кг</t>
        </is>
      </c>
      <c r="F345" s="195" t="n">
        <v>7.05384</v>
      </c>
      <c r="G345" s="200" t="n">
        <v>7.46</v>
      </c>
      <c r="H345" s="200">
        <f>ROUND(F345*G345,2)</f>
        <v/>
      </c>
    </row>
    <row r="346" ht="15.6" customFormat="1" customHeight="1" s="154">
      <c r="A346" s="195" t="n">
        <v>332</v>
      </c>
      <c r="B346" s="195" t="n"/>
      <c r="C346" s="24" t="inlineStr">
        <is>
          <t>01.4.03.03-0001</t>
        </is>
      </c>
      <c r="D346" s="196" t="inlineStr">
        <is>
          <t>Полимер-ингибитор Prim Mud HEADS\M-I</t>
        </is>
      </c>
      <c r="E346" s="195" t="inlineStr">
        <is>
          <t>т</t>
        </is>
      </c>
      <c r="F346" s="195" t="n">
        <v>0.018</v>
      </c>
      <c r="G346" s="200" t="n">
        <v>2897.33</v>
      </c>
      <c r="H346" s="200">
        <f>ROUND(F346*G346,2)</f>
        <v/>
      </c>
    </row>
    <row r="347" ht="31.35" customFormat="1" customHeight="1" s="154">
      <c r="A347" s="195" t="n">
        <v>333</v>
      </c>
      <c r="B347" s="195" t="n"/>
      <c r="C347" s="24" t="inlineStr">
        <is>
          <t>62.1.01.09-0029</t>
        </is>
      </c>
      <c r="D347" s="196" t="inlineStr">
        <is>
          <t>Выключатели автоматические: «IEK» ВА47-100 1Р 50А, характеристика С</t>
        </is>
      </c>
      <c r="E347" s="195" t="inlineStr">
        <is>
          <t>шт</t>
        </is>
      </c>
      <c r="F347" s="195" t="n">
        <v>2</v>
      </c>
      <c r="G347" s="200" t="n">
        <v>23.22</v>
      </c>
      <c r="H347" s="200">
        <f>ROUND(F347*G347,2)</f>
        <v/>
      </c>
    </row>
    <row r="348" ht="15.6" customFormat="1" customHeight="1" s="154">
      <c r="A348" s="195" t="n">
        <v>334</v>
      </c>
      <c r="B348" s="195" t="n"/>
      <c r="C348" s="24" t="inlineStr">
        <is>
          <t>01.7.15.12-0014</t>
        </is>
      </c>
      <c r="D348" s="196" t="inlineStr">
        <is>
          <t>Шпильки резьбовая М10-2000</t>
        </is>
      </c>
      <c r="E348" s="195" t="inlineStr">
        <is>
          <t>шт</t>
        </is>
      </c>
      <c r="F348" s="195" t="n">
        <v>3.2</v>
      </c>
      <c r="G348" s="200" t="n">
        <v>14.45</v>
      </c>
      <c r="H348" s="200">
        <f>ROUND(F348*G348,2)</f>
        <v/>
      </c>
    </row>
    <row r="349" ht="15.6" customFormat="1" customHeight="1" s="154">
      <c r="A349" s="195" t="n">
        <v>335</v>
      </c>
      <c r="B349" s="195" t="n"/>
      <c r="C349" s="24" t="inlineStr">
        <is>
          <t>01.3.01.02-0002</t>
        </is>
      </c>
      <c r="D349" s="196" t="inlineStr">
        <is>
          <t>Вазелин технический</t>
        </is>
      </c>
      <c r="E349" s="195" t="inlineStr">
        <is>
          <t>кг</t>
        </is>
      </c>
      <c r="F349" s="195" t="n">
        <v>0.951</v>
      </c>
      <c r="G349" s="200" t="n">
        <v>44.97</v>
      </c>
      <c r="H349" s="200">
        <f>ROUND(F349*G349,2)</f>
        <v/>
      </c>
    </row>
    <row r="350" ht="15.6" customFormat="1" customHeight="1" s="154">
      <c r="A350" s="195" t="n">
        <v>336</v>
      </c>
      <c r="B350" s="195" t="n"/>
      <c r="C350" s="24" t="inlineStr">
        <is>
          <t>14.5.01.07-1000</t>
        </is>
      </c>
      <c r="D350" s="196" t="inlineStr">
        <is>
          <t>Герметик клей силиконовый</t>
        </is>
      </c>
      <c r="E350" s="195" t="inlineStr">
        <is>
          <t>л</t>
        </is>
      </c>
      <c r="F350" s="195" t="n">
        <v>0.3213</v>
      </c>
      <c r="G350" s="200" t="n">
        <v>131.35</v>
      </c>
      <c r="H350" s="200">
        <f>ROUND(F350*G350,2)</f>
        <v/>
      </c>
    </row>
    <row r="351" ht="15.6" customFormat="1" customHeight="1" s="154">
      <c r="A351" s="195" t="n">
        <v>337</v>
      </c>
      <c r="B351" s="195" t="n"/>
      <c r="C351" s="24" t="inlineStr">
        <is>
          <t>14.4.01.01-0003</t>
        </is>
      </c>
      <c r="D351" s="196" t="inlineStr">
        <is>
          <t>Грунтовка ГФ-021</t>
        </is>
      </c>
      <c r="E351" s="195" t="inlineStr">
        <is>
          <t>т</t>
        </is>
      </c>
      <c r="F351" s="195" t="n">
        <v>0.0026493</v>
      </c>
      <c r="G351" s="200" t="n">
        <v>15620</v>
      </c>
      <c r="H351" s="200">
        <f>ROUND(F351*G351,2)</f>
        <v/>
      </c>
    </row>
    <row r="352" ht="31.35" customFormat="1" customHeight="1" s="154">
      <c r="A352" s="195" t="n">
        <v>338</v>
      </c>
      <c r="B352" s="195" t="n"/>
      <c r="C352" s="24" t="inlineStr">
        <is>
          <t>08.1.02.03-0091</t>
        </is>
      </c>
      <c r="D352" s="196" t="inlineStr">
        <is>
          <t>Угол наружный, внутренний из оцинкованной стали с полимерным покрытием</t>
        </is>
      </c>
      <c r="E352" s="195" t="inlineStr">
        <is>
          <t>м</t>
        </is>
      </c>
      <c r="F352" s="195" t="n">
        <v>5.48625</v>
      </c>
      <c r="G352" s="200" t="n">
        <v>7.5</v>
      </c>
      <c r="H352" s="200">
        <f>ROUND(F352*G352,2)</f>
        <v/>
      </c>
    </row>
    <row r="353" ht="62.45" customFormat="1" customHeight="1" s="154">
      <c r="A353" s="195" t="n">
        <v>339</v>
      </c>
      <c r="B353" s="195" t="n"/>
      <c r="C353" s="24" t="inlineStr">
        <is>
          <t>01.7.15.14-0045</t>
        </is>
      </c>
      <c r="D353" s="19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E353" s="195" t="inlineStr">
        <is>
          <t>100 шт</t>
        </is>
      </c>
      <c r="F353" s="195" t="n">
        <v>13.359973</v>
      </c>
      <c r="G353" s="200" t="n">
        <v>3</v>
      </c>
      <c r="H353" s="200">
        <f>ROUND(F353*G353,2)</f>
        <v/>
      </c>
    </row>
    <row r="354" ht="15.6" customFormat="1" customHeight="1" s="154">
      <c r="A354" s="195" t="n">
        <v>340</v>
      </c>
      <c r="B354" s="195" t="n"/>
      <c r="C354" s="24" t="inlineStr">
        <is>
          <t>01.3.01.06-0034</t>
        </is>
      </c>
      <c r="D354" s="196" t="inlineStr">
        <is>
          <t>Смазка графитомедистая</t>
        </is>
      </c>
      <c r="E354" s="195" t="inlineStr">
        <is>
          <t>кг</t>
        </is>
      </c>
      <c r="F354" s="195" t="n">
        <v>2.9548</v>
      </c>
      <c r="G354" s="200" t="n">
        <v>12.8</v>
      </c>
      <c r="H354" s="200">
        <f>ROUND(F354*G354,2)</f>
        <v/>
      </c>
    </row>
    <row r="355" ht="15.6" customFormat="1" customHeight="1" s="154">
      <c r="A355" s="195" t="n">
        <v>341</v>
      </c>
      <c r="B355" s="195" t="n"/>
      <c r="C355" s="24" t="inlineStr">
        <is>
          <t>01.7.20.03-0012</t>
        </is>
      </c>
      <c r="D355" s="196" t="inlineStr">
        <is>
          <t>Мешковина джутовая</t>
        </is>
      </c>
      <c r="E355" s="195" t="inlineStr">
        <is>
          <t>м2</t>
        </is>
      </c>
      <c r="F355" s="195" t="n">
        <v>4.5</v>
      </c>
      <c r="G355" s="200" t="n">
        <v>8.33</v>
      </c>
      <c r="H355" s="200">
        <f>ROUND(F355*G355,2)</f>
        <v/>
      </c>
    </row>
    <row r="356" ht="31.35" customFormat="1" customHeight="1" s="154">
      <c r="A356" s="195" t="n">
        <v>342</v>
      </c>
      <c r="B356" s="195" t="n"/>
      <c r="C356" s="24" t="inlineStr">
        <is>
          <t>11.3.03.14-0021</t>
        </is>
      </c>
      <c r="D356" s="196" t="inlineStr">
        <is>
          <t>Соединитель для пластикового плинтуса, высота 48 мм</t>
        </is>
      </c>
      <c r="E356" s="195" t="inlineStr">
        <is>
          <t>100 шт</t>
        </is>
      </c>
      <c r="F356" s="195" t="n">
        <v>0.29</v>
      </c>
      <c r="G356" s="200" t="n">
        <v>128</v>
      </c>
      <c r="H356" s="200">
        <f>ROUND(F356*G356,2)</f>
        <v/>
      </c>
    </row>
    <row r="357" ht="15.6" customFormat="1" customHeight="1" s="154">
      <c r="A357" s="195" t="n">
        <v>343</v>
      </c>
      <c r="B357" s="195" t="n"/>
      <c r="C357" s="24" t="inlineStr">
        <is>
          <t>11.3.03.14-0021</t>
        </is>
      </c>
      <c r="D357" s="196" t="inlineStr">
        <is>
          <t>Соединитель для плинтуса из ПВХ, высота 48 мм</t>
        </is>
      </c>
      <c r="E357" s="195" t="inlineStr">
        <is>
          <t>100 шт</t>
        </is>
      </c>
      <c r="F357" s="195" t="n">
        <v>0.28768</v>
      </c>
      <c r="G357" s="200" t="n">
        <v>128</v>
      </c>
      <c r="H357" s="200">
        <f>ROUND(F357*G357,2)</f>
        <v/>
      </c>
    </row>
    <row r="358" ht="15.6" customFormat="1" customHeight="1" s="154">
      <c r="A358" s="195" t="n">
        <v>344</v>
      </c>
      <c r="B358" s="195" t="n"/>
      <c r="C358" s="24" t="inlineStr">
        <is>
          <t>14.1.05.01-1000</t>
        </is>
      </c>
      <c r="D358" s="196" t="inlineStr">
        <is>
          <t>Клеи жидкие гвозди</t>
        </is>
      </c>
      <c r="E358" s="195" t="inlineStr">
        <is>
          <t>кг</t>
        </is>
      </c>
      <c r="F358" s="195" t="n">
        <v>0.514197</v>
      </c>
      <c r="G358" s="200" t="n">
        <v>71.45</v>
      </c>
      <c r="H358" s="200">
        <f>ROUND(F358*G358,2)</f>
        <v/>
      </c>
    </row>
    <row r="359" ht="15.6" customFormat="1" customHeight="1" s="154">
      <c r="A359" s="195" t="n">
        <v>345</v>
      </c>
      <c r="B359" s="195" t="n"/>
      <c r="C359" s="24" t="inlineStr">
        <is>
          <t>11.2.04.03-0001</t>
        </is>
      </c>
      <c r="D359" s="196" t="inlineStr">
        <is>
          <t>Подрозетники деревянные</t>
        </is>
      </c>
      <c r="E359" s="195" t="inlineStr">
        <is>
          <t>100 шт</t>
        </is>
      </c>
      <c r="F359" s="195" t="n">
        <v>0.17</v>
      </c>
      <c r="G359" s="200" t="n">
        <v>216</v>
      </c>
      <c r="H359" s="200">
        <f>ROUND(F359*G359,2)</f>
        <v/>
      </c>
    </row>
    <row r="360" ht="15.6" customFormat="1" customHeight="1" s="154">
      <c r="A360" s="195" t="n">
        <v>346</v>
      </c>
      <c r="B360" s="195" t="n"/>
      <c r="C360" s="24" t="inlineStr">
        <is>
          <t>01.3.02.09-0022</t>
        </is>
      </c>
      <c r="D360" s="196" t="inlineStr">
        <is>
          <t>Пропан-бутан смесь техническая</t>
        </is>
      </c>
      <c r="E360" s="195" t="inlineStr">
        <is>
          <t>кг</t>
        </is>
      </c>
      <c r="F360" s="195" t="n">
        <v>6</v>
      </c>
      <c r="G360" s="200" t="n">
        <v>6.09</v>
      </c>
      <c r="H360" s="200">
        <f>ROUND(F360*G360,2)</f>
        <v/>
      </c>
    </row>
    <row r="361" ht="15.6" customFormat="1" customHeight="1" s="154">
      <c r="A361" s="195" t="n">
        <v>347</v>
      </c>
      <c r="B361" s="195" t="n"/>
      <c r="C361" s="24" t="inlineStr">
        <is>
          <t>01.7.15.07-0082</t>
        </is>
      </c>
      <c r="D361" s="196" t="inlineStr">
        <is>
          <t>Дюбель-гвозди, размер 6х39 мм</t>
        </is>
      </c>
      <c r="E361" s="195" t="inlineStr">
        <is>
          <t>100 шт</t>
        </is>
      </c>
      <c r="F361" s="195" t="n">
        <v>0.4937688</v>
      </c>
      <c r="G361" s="200" t="n">
        <v>70</v>
      </c>
      <c r="H361" s="200">
        <f>ROUND(F361*G361,2)</f>
        <v/>
      </c>
    </row>
    <row r="362" ht="15.6" customFormat="1" customHeight="1" s="154">
      <c r="A362" s="195" t="n">
        <v>348</v>
      </c>
      <c r="B362" s="195" t="n"/>
      <c r="C362" s="24" t="inlineStr">
        <is>
          <t>01.7.03.01-0001</t>
        </is>
      </c>
      <c r="D362" s="196" t="inlineStr">
        <is>
          <t>Вода</t>
        </is>
      </c>
      <c r="E362" s="195" t="inlineStr">
        <is>
          <t>м3</t>
        </is>
      </c>
      <c r="F362" s="195" t="n">
        <v>13.73335</v>
      </c>
      <c r="G362" s="200" t="n">
        <v>2.44</v>
      </c>
      <c r="H362" s="200">
        <f>ROUND(F362*G362,2)</f>
        <v/>
      </c>
    </row>
    <row r="363" ht="15.6" customFormat="1" customHeight="1" s="154">
      <c r="A363" s="195" t="n">
        <v>349</v>
      </c>
      <c r="B363" s="195" t="n"/>
      <c r="C363" s="24" t="inlineStr">
        <is>
          <t>61.2.04.11-0003</t>
        </is>
      </c>
      <c r="D363" s="196" t="inlineStr">
        <is>
          <t>Сирена сигнальная, марка "АС-10"</t>
        </is>
      </c>
      <c r="E363" s="195" t="inlineStr">
        <is>
          <t>10 шт</t>
        </is>
      </c>
      <c r="F363" s="195" t="n">
        <v>0.1</v>
      </c>
      <c r="G363" s="200" t="n">
        <v>328.8</v>
      </c>
      <c r="H363" s="200">
        <f>ROUND(F363*G363,2)</f>
        <v/>
      </c>
    </row>
    <row r="364" ht="31.35" customFormat="1" customHeight="1" s="154">
      <c r="A364" s="195" t="n">
        <v>350</v>
      </c>
      <c r="B364" s="195" t="n"/>
      <c r="C364" s="24" t="inlineStr">
        <is>
          <t>01.7.15.07-0021</t>
        </is>
      </c>
      <c r="D364" s="196" t="inlineStr">
        <is>
          <t>Дюбели распорные полиэтиленовые, размер 6х30 мм</t>
        </is>
      </c>
      <c r="E364" s="195" t="inlineStr">
        <is>
          <t>1000 шт</t>
        </is>
      </c>
      <c r="F364" s="195" t="n">
        <v>0.1891496</v>
      </c>
      <c r="G364" s="200" t="n">
        <v>160</v>
      </c>
      <c r="H364" s="200">
        <f>ROUND(F364*G364,2)</f>
        <v/>
      </c>
    </row>
    <row r="365" ht="15.6" customFormat="1" customHeight="1" s="154">
      <c r="A365" s="195" t="n">
        <v>351</v>
      </c>
      <c r="B365" s="195" t="n"/>
      <c r="C365" s="24" t="inlineStr">
        <is>
          <t>01.7.15.14-0062</t>
        </is>
      </c>
      <c r="D365" s="196" t="inlineStr">
        <is>
          <t>Шурупы-саморезы 4,2х16 мм</t>
        </is>
      </c>
      <c r="E365" s="195" t="inlineStr">
        <is>
          <t>100 шт</t>
        </is>
      </c>
      <c r="F365" s="195" t="n">
        <v>2.89275</v>
      </c>
      <c r="G365" s="200" t="n">
        <v>10</v>
      </c>
      <c r="H365" s="200">
        <f>ROUND(F365*G365,2)</f>
        <v/>
      </c>
    </row>
    <row r="366" ht="15.6" customFormat="1" customHeight="1" s="154">
      <c r="A366" s="195" t="n">
        <v>352</v>
      </c>
      <c r="B366" s="195" t="n"/>
      <c r="C366" s="24" t="inlineStr">
        <is>
          <t>14.4.03.17-0101</t>
        </is>
      </c>
      <c r="D366" s="196" t="inlineStr">
        <is>
          <t>Лак канифольный КФ-965</t>
        </is>
      </c>
      <c r="E366" s="195" t="inlineStr">
        <is>
          <t>т</t>
        </is>
      </c>
      <c r="F366" s="195" t="n">
        <v>0.000402</v>
      </c>
      <c r="G366" s="200" t="n">
        <v>70200</v>
      </c>
      <c r="H366" s="200">
        <f>ROUND(F366*G366,2)</f>
        <v/>
      </c>
    </row>
    <row r="367" ht="31.35" customFormat="1" customHeight="1" s="154">
      <c r="A367" s="195" t="n">
        <v>353</v>
      </c>
      <c r="B367" s="195" t="n"/>
      <c r="C367" s="24" t="inlineStr">
        <is>
          <t>07.2.06.04-0061</t>
        </is>
      </c>
      <c r="D367" s="196" t="inlineStr">
        <is>
          <t>Нижний уголок для крепления несущих элементов двери 100х123 мм</t>
        </is>
      </c>
      <c r="E367" s="195" t="inlineStr">
        <is>
          <t>100 шт</t>
        </is>
      </c>
      <c r="F367" s="195" t="n">
        <v>0.0987538</v>
      </c>
      <c r="G367" s="200" t="n">
        <v>279</v>
      </c>
      <c r="H367" s="200">
        <f>ROUND(F367*G367,2)</f>
        <v/>
      </c>
    </row>
    <row r="368" ht="31.35" customFormat="1" customHeight="1" s="154">
      <c r="A368" s="195" t="n">
        <v>354</v>
      </c>
      <c r="B368" s="195" t="n"/>
      <c r="C368" s="24" t="inlineStr">
        <is>
          <t>07.2.06.04-0011</t>
        </is>
      </c>
      <c r="D368" s="196" t="inlineStr">
        <is>
          <t>Верхний уголок для крепления несущих элементов двери 100х123 мм</t>
        </is>
      </c>
      <c r="E368" s="195" t="inlineStr">
        <is>
          <t>100 шт</t>
        </is>
      </c>
      <c r="F368" s="195" t="n">
        <v>0.0987538</v>
      </c>
      <c r="G368" s="200" t="n">
        <v>279</v>
      </c>
      <c r="H368" s="200">
        <f>ROUND(F368*G368,2)</f>
        <v/>
      </c>
    </row>
    <row r="369" ht="62.45" customFormat="1" customHeight="1" s="154">
      <c r="A369" s="195" t="n">
        <v>355</v>
      </c>
      <c r="B369" s="195" t="n"/>
      <c r="C369" s="24" t="inlineStr">
        <is>
          <t>23.8.04.06-0064</t>
        </is>
      </c>
      <c r="D369" s="196" t="inlineStr">
        <is>
          <t>Отводы 90 град. с радиусом кривизны R=1,5 Ду на Ру до 16 МПа (160 кгс/см2), диаметром условного прохода: 50 мм, наружным диаметром 57 мм, толщиной стенки 4 мм</t>
        </is>
      </c>
      <c r="E369" s="195" t="inlineStr">
        <is>
          <t>шт</t>
        </is>
      </c>
      <c r="F369" s="195" t="n">
        <v>1</v>
      </c>
      <c r="G369" s="200" t="n">
        <v>27.02</v>
      </c>
      <c r="H369" s="200">
        <f>ROUND(F369*G369,2)</f>
        <v/>
      </c>
    </row>
    <row r="370" ht="15.6" customFormat="1" customHeight="1" s="154">
      <c r="A370" s="195" t="n">
        <v>356</v>
      </c>
      <c r="B370" s="195" t="n"/>
      <c r="C370" s="24" t="inlineStr">
        <is>
          <t>10.1.01.02-0011</t>
        </is>
      </c>
      <c r="D370" s="196" t="inlineStr">
        <is>
          <t>Сплавы алюминиевые литейные АК5М2</t>
        </is>
      </c>
      <c r="E370" s="195" t="inlineStr">
        <is>
          <t>т</t>
        </is>
      </c>
      <c r="F370" s="195" t="n">
        <v>0.0006400000000000001</v>
      </c>
      <c r="G370" s="200" t="n">
        <v>41210</v>
      </c>
      <c r="H370" s="200">
        <f>ROUND(F370*G370,2)</f>
        <v/>
      </c>
    </row>
    <row r="371" ht="31.35" customFormat="1" customHeight="1" s="154">
      <c r="A371" s="195" t="n">
        <v>357</v>
      </c>
      <c r="B371" s="195" t="n"/>
      <c r="C371" s="24" t="inlineStr">
        <is>
          <t>11.3.03.14-0031</t>
        </is>
      </c>
      <c r="D371" s="196" t="inlineStr">
        <is>
          <t>Уголок внутренний для пластикового плинтуса, высота 48 мм</t>
        </is>
      </c>
      <c r="E371" s="195" t="inlineStr">
        <is>
          <t>100 шт</t>
        </is>
      </c>
      <c r="F371" s="195" t="n">
        <v>0.2</v>
      </c>
      <c r="G371" s="200" t="n">
        <v>128</v>
      </c>
      <c r="H371" s="200">
        <f>ROUND(F371*G371,2)</f>
        <v/>
      </c>
    </row>
    <row r="372" ht="15.6" customFormat="1" customHeight="1" s="154">
      <c r="A372" s="195" t="n">
        <v>358</v>
      </c>
      <c r="B372" s="195" t="n"/>
      <c r="C372" s="24" t="inlineStr">
        <is>
          <t>01.7.20.04-0005</t>
        </is>
      </c>
      <c r="D372" s="196" t="inlineStr">
        <is>
          <t>Нитки швейные</t>
        </is>
      </c>
      <c r="E372" s="195" t="inlineStr">
        <is>
          <t>кг</t>
        </is>
      </c>
      <c r="F372" s="195" t="n">
        <v>0.1822</v>
      </c>
      <c r="G372" s="200" t="n">
        <v>133.05</v>
      </c>
      <c r="H372" s="200">
        <f>ROUND(F372*G372,2)</f>
        <v/>
      </c>
    </row>
    <row r="373" ht="15.6" customFormat="1" customHeight="1" s="154">
      <c r="A373" s="195" t="n">
        <v>359</v>
      </c>
      <c r="B373" s="195" t="n"/>
      <c r="C373" s="24" t="inlineStr">
        <is>
          <t>07.2.07.13-0201</t>
        </is>
      </c>
      <c r="D373" s="196" t="inlineStr">
        <is>
          <t>Стяжки винтовые</t>
        </is>
      </c>
      <c r="E373" s="195" t="inlineStr">
        <is>
          <t>шт</t>
        </is>
      </c>
      <c r="F373" s="195" t="n">
        <v>1.056</v>
      </c>
      <c r="G373" s="200" t="n">
        <v>22.8</v>
      </c>
      <c r="H373" s="200">
        <f>ROUND(F373*G373,2)</f>
        <v/>
      </c>
    </row>
    <row r="374" ht="31.35" customFormat="1" customHeight="1" s="154">
      <c r="A374" s="195" t="n">
        <v>360</v>
      </c>
      <c r="B374" s="195" t="n"/>
      <c r="C374" s="24" t="inlineStr">
        <is>
          <t>01.3.01.07-0009</t>
        </is>
      </c>
      <c r="D374" s="196" t="inlineStr">
        <is>
          <t>Спирт этиловый ректификованный технический, сорт I</t>
        </is>
      </c>
      <c r="E374" s="195" t="inlineStr">
        <is>
          <t>кг</t>
        </is>
      </c>
      <c r="F374" s="195" t="n">
        <v>0.5957</v>
      </c>
      <c r="G374" s="200" t="n">
        <v>38.89</v>
      </c>
      <c r="H374" s="200">
        <f>ROUND(F374*G374,2)</f>
        <v/>
      </c>
    </row>
    <row r="375" ht="31.35" customFormat="1" customHeight="1" s="154">
      <c r="A375" s="195" t="n">
        <v>361</v>
      </c>
      <c r="B375" s="195" t="n"/>
      <c r="C375" s="24" t="inlineStr">
        <is>
          <t>01.7.15.04-0048</t>
        </is>
      </c>
      <c r="D375" s="196" t="inlineStr">
        <is>
          <t>Винты самонарезающие, остроконечные, длина 35 мм</t>
        </is>
      </c>
      <c r="E375" s="195" t="inlineStr">
        <is>
          <t>100 шт</t>
        </is>
      </c>
      <c r="F375" s="195" t="n">
        <v>1.891496</v>
      </c>
      <c r="G375" s="200" t="n">
        <v>12</v>
      </c>
      <c r="H375" s="200">
        <f>ROUND(F375*G375,2)</f>
        <v/>
      </c>
    </row>
    <row r="376" ht="15.6" customFormat="1" customHeight="1" s="154">
      <c r="A376" s="195" t="n">
        <v>362</v>
      </c>
      <c r="B376" s="195" t="n"/>
      <c r="C376" s="24" t="inlineStr">
        <is>
          <t>22.2.02.23-0011</t>
        </is>
      </c>
      <c r="D376" s="196" t="inlineStr">
        <is>
          <t>Глухари</t>
        </is>
      </c>
      <c r="E376" s="195" t="inlineStr">
        <is>
          <t>100 шт</t>
        </is>
      </c>
      <c r="F376" s="195" t="n">
        <v>0.133584</v>
      </c>
      <c r="G376" s="200" t="n">
        <v>164</v>
      </c>
      <c r="H376" s="200">
        <f>ROUND(F376*G376,2)</f>
        <v/>
      </c>
    </row>
    <row r="377" ht="15.6" customFormat="1" customHeight="1" s="154">
      <c r="A377" s="195" t="n">
        <v>363</v>
      </c>
      <c r="B377" s="195" t="n"/>
      <c r="C377" s="24" t="inlineStr">
        <is>
          <t>14.5.09.07-0030</t>
        </is>
      </c>
      <c r="D377" s="196" t="inlineStr">
        <is>
          <t>Растворитель Р-4</t>
        </is>
      </c>
      <c r="E377" s="195" t="inlineStr">
        <is>
          <t>кг</t>
        </is>
      </c>
      <c r="F377" s="195" t="n">
        <v>2.31</v>
      </c>
      <c r="G377" s="200" t="n">
        <v>9.42</v>
      </c>
      <c r="H377" s="200">
        <f>ROUND(F377*G377,2)</f>
        <v/>
      </c>
    </row>
    <row r="378" ht="15.6" customFormat="1" customHeight="1" s="154">
      <c r="A378" s="195" t="n">
        <v>364</v>
      </c>
      <c r="B378" s="195" t="n"/>
      <c r="C378" s="24" t="inlineStr">
        <is>
          <t>22.2.02.15-0001</t>
        </is>
      </c>
      <c r="D378" s="196" t="inlineStr">
        <is>
          <t>Скрепы 10х2 мм</t>
        </is>
      </c>
      <c r="E378" s="195" t="inlineStr">
        <is>
          <t>кг</t>
        </is>
      </c>
      <c r="F378" s="195" t="n">
        <v>1.4</v>
      </c>
      <c r="G378" s="200" t="n">
        <v>15.37</v>
      </c>
      <c r="H378" s="200">
        <f>ROUND(F378*G378,2)</f>
        <v/>
      </c>
    </row>
    <row r="379" ht="15.6" customFormat="1" customHeight="1" s="154">
      <c r="A379" s="195" t="n">
        <v>365</v>
      </c>
      <c r="B379" s="195" t="n"/>
      <c r="C379" s="24" t="inlineStr">
        <is>
          <t>01.7.11.07-0044</t>
        </is>
      </c>
      <c r="D379" s="196" t="inlineStr">
        <is>
          <t>Электроды сварочные Э42, диаметр 5 мм</t>
        </is>
      </c>
      <c r="E379" s="195" t="inlineStr">
        <is>
          <t>т</t>
        </is>
      </c>
      <c r="F379" s="195" t="n">
        <v>0.0020565</v>
      </c>
      <c r="G379" s="200" t="n">
        <v>9765</v>
      </c>
      <c r="H379" s="200">
        <f>ROUND(F379*G379,2)</f>
        <v/>
      </c>
    </row>
    <row r="380" ht="15.6" customFormat="1" customHeight="1" s="154">
      <c r="A380" s="195" t="n">
        <v>366</v>
      </c>
      <c r="B380" s="195" t="n"/>
      <c r="C380" s="24" t="inlineStr">
        <is>
          <t>01.7.02.06-0017</t>
        </is>
      </c>
      <c r="D380" s="196" t="inlineStr">
        <is>
          <t>Картон строительный прокладочный, марка Б</t>
        </is>
      </c>
      <c r="E380" s="195" t="inlineStr">
        <is>
          <t>т</t>
        </is>
      </c>
      <c r="F380" s="195" t="n">
        <v>0.001</v>
      </c>
      <c r="G380" s="200" t="n">
        <v>19800</v>
      </c>
      <c r="H380" s="200">
        <f>ROUND(F380*G380,2)</f>
        <v/>
      </c>
    </row>
    <row r="381" ht="46.9" customFormat="1" customHeight="1" s="154">
      <c r="A381" s="195" t="n">
        <v>367</v>
      </c>
      <c r="B381" s="195" t="n"/>
      <c r="C381" s="24" t="inlineStr">
        <is>
          <t>03.2.02.01-0003</t>
        </is>
      </c>
      <c r="D381" s="196" t="inlineStr">
        <is>
          <t>Портландцемент общестроительного назначения быстротвердеющий М500 (ПЦ 500-Д0 Б/ЦЕМ I 42,5Б)</t>
        </is>
      </c>
      <c r="E381" s="195" t="inlineStr">
        <is>
          <t>т</t>
        </is>
      </c>
      <c r="F381" s="195" t="n">
        <v>0.028</v>
      </c>
      <c r="G381" s="200" t="n">
        <v>657</v>
      </c>
      <c r="H381" s="200">
        <f>ROUND(F381*G381,2)</f>
        <v/>
      </c>
    </row>
    <row r="382" ht="31.35" customFormat="1" customHeight="1" s="154">
      <c r="A382" s="195" t="n">
        <v>368</v>
      </c>
      <c r="B382" s="195" t="n"/>
      <c r="C382" s="24" t="inlineStr">
        <is>
          <t>01.2.01.01-0019</t>
        </is>
      </c>
      <c r="D382" s="196" t="inlineStr">
        <is>
          <t>Битумы нефтяные дорожные вязкие БНД 60/90, БНД 90/130</t>
        </is>
      </c>
      <c r="E382" s="195" t="inlineStr">
        <is>
          <t>т</t>
        </is>
      </c>
      <c r="F382" s="195" t="n">
        <v>0.01035</v>
      </c>
      <c r="G382" s="200" t="n">
        <v>1690</v>
      </c>
      <c r="H382" s="200">
        <f>ROUND(F382*G382,2)</f>
        <v/>
      </c>
    </row>
    <row r="383" ht="31.35" customFormat="1" customHeight="1" s="154">
      <c r="A383" s="195" t="n">
        <v>369</v>
      </c>
      <c r="B383" s="195" t="n"/>
      <c r="C383" s="24" t="inlineStr">
        <is>
          <t>01.3.05.23-0171</t>
        </is>
      </c>
      <c r="D383" s="196" t="inlineStr">
        <is>
          <t>Сода кальцинированная (натрий углекислый) техническая</t>
        </is>
      </c>
      <c r="E383" s="195" t="inlineStr">
        <is>
          <t>т</t>
        </is>
      </c>
      <c r="F383" s="195" t="n">
        <v>0.009129999999999999</v>
      </c>
      <c r="G383" s="200" t="n">
        <v>1865</v>
      </c>
      <c r="H383" s="200">
        <f>ROUND(F383*G383,2)</f>
        <v/>
      </c>
    </row>
    <row r="384" ht="15.6" customFormat="1" customHeight="1" s="154">
      <c r="A384" s="195" t="n">
        <v>370</v>
      </c>
      <c r="B384" s="195" t="n"/>
      <c r="C384" s="24" t="inlineStr">
        <is>
          <t>20.2.02.01-0017</t>
        </is>
      </c>
      <c r="D384" s="196" t="inlineStr">
        <is>
          <t>Втулки, диаметр 82 мм</t>
        </is>
      </c>
      <c r="E384" s="195" t="inlineStr">
        <is>
          <t>1000 шт</t>
        </is>
      </c>
      <c r="F384" s="195" t="n">
        <v>0.020984</v>
      </c>
      <c r="G384" s="200" t="n">
        <v>785.4</v>
      </c>
      <c r="H384" s="200">
        <f>ROUND(F384*G384,2)</f>
        <v/>
      </c>
    </row>
    <row r="385" ht="15.6" customFormat="1" customHeight="1" s="154">
      <c r="A385" s="195" t="n">
        <v>371</v>
      </c>
      <c r="B385" s="195" t="n"/>
      <c r="C385" s="24" t="inlineStr">
        <is>
          <t>Прайс из СД ОП</t>
        </is>
      </c>
      <c r="D385" s="196" t="inlineStr">
        <is>
          <t>Маркировочный набор нумерации МНН 1-10</t>
        </is>
      </c>
      <c r="E385" s="195" t="inlineStr">
        <is>
          <t>шт</t>
        </is>
      </c>
      <c r="F385" s="195" t="n">
        <v>7</v>
      </c>
      <c r="G385" s="200" t="n">
        <v>2.34</v>
      </c>
      <c r="H385" s="200">
        <f>ROUND(F385*G385,2)</f>
        <v/>
      </c>
    </row>
    <row r="386" ht="15.6" customFormat="1" customHeight="1" s="154">
      <c r="A386" s="195" t="n">
        <v>372</v>
      </c>
      <c r="B386" s="195" t="n"/>
      <c r="C386" s="24" t="inlineStr">
        <is>
          <t>01.7.15.07-0007</t>
        </is>
      </c>
      <c r="D386" s="196" t="inlineStr">
        <is>
          <t>Дюбели пластмассовые, диаметр 14 мм</t>
        </is>
      </c>
      <c r="E386" s="195" t="inlineStr">
        <is>
          <t>100 шт</t>
        </is>
      </c>
      <c r="F386" s="195" t="n">
        <v>0.6</v>
      </c>
      <c r="G386" s="200" t="n">
        <v>26.6</v>
      </c>
      <c r="H386" s="200">
        <f>ROUND(F386*G386,2)</f>
        <v/>
      </c>
    </row>
    <row r="387" ht="31.35" customFormat="1" customHeight="1" s="154">
      <c r="A387" s="195" t="n">
        <v>373</v>
      </c>
      <c r="B387" s="195" t="n"/>
      <c r="C387" s="24" t="inlineStr">
        <is>
          <t>11.1.03.05-0081</t>
        </is>
      </c>
      <c r="D387" s="196" t="inlineStr">
        <is>
          <t>Доска необрезная, хвойных пород, длина 4-6,5 м, все ширины, толщина 32-40 мм, сорт III</t>
        </is>
      </c>
      <c r="E387" s="195" t="inlineStr">
        <is>
          <t>м3</t>
        </is>
      </c>
      <c r="F387" s="195" t="n">
        <v>0.019</v>
      </c>
      <c r="G387" s="200" t="n">
        <v>832.7</v>
      </c>
      <c r="H387" s="200">
        <f>ROUND(F387*G387,2)</f>
        <v/>
      </c>
    </row>
    <row r="388" ht="15.6" customFormat="1" customHeight="1" s="154">
      <c r="A388" s="195" t="n">
        <v>374</v>
      </c>
      <c r="B388" s="195" t="n"/>
      <c r="C388" s="24" t="inlineStr">
        <is>
          <t>01.7.17.11-0003</t>
        </is>
      </c>
      <c r="D388" s="196" t="inlineStr">
        <is>
          <t>Бумага шлифовальная</t>
        </is>
      </c>
      <c r="E388" s="195" t="inlineStr">
        <is>
          <t>10 листов</t>
        </is>
      </c>
      <c r="F388" s="195" t="n">
        <v>0.4</v>
      </c>
      <c r="G388" s="200" t="n">
        <v>37.5</v>
      </c>
      <c r="H388" s="200">
        <f>ROUND(F388*G388,2)</f>
        <v/>
      </c>
    </row>
    <row r="389" ht="15.6" customFormat="1" customHeight="1" s="154">
      <c r="A389" s="195" t="n">
        <v>375</v>
      </c>
      <c r="B389" s="195" t="n"/>
      <c r="C389" s="24" t="inlineStr">
        <is>
          <t>20.2.10.03-0006</t>
        </is>
      </c>
      <c r="D389" s="196" t="inlineStr">
        <is>
          <t>Наконечники кабельные медные соединительные</t>
        </is>
      </c>
      <c r="E389" s="195" t="inlineStr">
        <is>
          <t>100 шт</t>
        </is>
      </c>
      <c r="F389" s="195" t="n">
        <v>0.04</v>
      </c>
      <c r="G389" s="200" t="n">
        <v>365</v>
      </c>
      <c r="H389" s="200">
        <f>ROUND(F389*G389,2)</f>
        <v/>
      </c>
    </row>
    <row r="390" ht="15.6" customFormat="1" customHeight="1" s="154">
      <c r="A390" s="195" t="n">
        <v>376</v>
      </c>
      <c r="B390" s="195" t="n"/>
      <c r="C390" s="24" t="inlineStr">
        <is>
          <t>01.7.15.14-0168</t>
        </is>
      </c>
      <c r="D390" s="196" t="inlineStr">
        <is>
          <t>Шурупы с полукруглой головкой 5х70 мм</t>
        </is>
      </c>
      <c r="E390" s="195" t="inlineStr">
        <is>
          <t>т</t>
        </is>
      </c>
      <c r="F390" s="195" t="n">
        <v>0.0011</v>
      </c>
      <c r="G390" s="200" t="n">
        <v>12430</v>
      </c>
      <c r="H390" s="200">
        <f>ROUND(F390*G390,2)</f>
        <v/>
      </c>
    </row>
    <row r="391" ht="15.6" customFormat="1" customHeight="1" s="154">
      <c r="A391" s="195" t="n">
        <v>377</v>
      </c>
      <c r="B391" s="195" t="n"/>
      <c r="C391" s="24" t="inlineStr">
        <is>
          <t>01.3.05.23-0061</t>
        </is>
      </c>
      <c r="D391" s="196" t="inlineStr">
        <is>
          <t>Натрий едкий марка ТД, технический</t>
        </is>
      </c>
      <c r="E391" s="195" t="inlineStr">
        <is>
          <t>т</t>
        </is>
      </c>
      <c r="F391" s="195" t="n">
        <v>0.00232</v>
      </c>
      <c r="G391" s="200" t="n">
        <v>5850</v>
      </c>
      <c r="H391" s="200">
        <f>ROUND(F391*G391,2)</f>
        <v/>
      </c>
    </row>
    <row r="392" ht="31.35" customFormat="1" customHeight="1" s="154">
      <c r="A392" s="195" t="n">
        <v>378</v>
      </c>
      <c r="B392" s="195" t="n"/>
      <c r="C392" s="24" t="inlineStr">
        <is>
          <t>14.4.02.04-0002</t>
        </is>
      </c>
      <c r="D392" s="196" t="inlineStr">
        <is>
          <t>Краска для наружных работ: голубая 424, темно-серая</t>
        </is>
      </c>
      <c r="E392" s="195" t="inlineStr">
        <is>
          <t>т</t>
        </is>
      </c>
      <c r="F392" s="195" t="n">
        <v>0.000763</v>
      </c>
      <c r="G392" s="200" t="n">
        <v>17496</v>
      </c>
      <c r="H392" s="200">
        <f>ROUND(F392*G392,2)</f>
        <v/>
      </c>
    </row>
    <row r="393" ht="31.35" customFormat="1" customHeight="1" s="154">
      <c r="A393" s="195" t="n">
        <v>379</v>
      </c>
      <c r="B393" s="195" t="n"/>
      <c r="C393" s="24" t="inlineStr">
        <is>
          <t>25.1.01.04-0031</t>
        </is>
      </c>
      <c r="D393" s="196" t="inlineStr">
        <is>
          <t>Шпалы непропитанные для железных дорог, тип I</t>
        </is>
      </c>
      <c r="E393" s="195" t="inlineStr">
        <is>
          <t>шт</t>
        </is>
      </c>
      <c r="F393" s="195" t="n">
        <v>0.05</v>
      </c>
      <c r="G393" s="200" t="n">
        <v>266.67</v>
      </c>
      <c r="H393" s="200">
        <f>ROUND(F393*G393,2)</f>
        <v/>
      </c>
    </row>
    <row r="394" ht="15.6" customFormat="1" customHeight="1" s="154">
      <c r="A394" s="195" t="n">
        <v>380</v>
      </c>
      <c r="B394" s="195" t="n"/>
      <c r="C394" s="24" t="inlineStr">
        <is>
          <t>01.3.05.17-0002</t>
        </is>
      </c>
      <c r="D394" s="196" t="inlineStr">
        <is>
          <t>Канифоль сосновая</t>
        </is>
      </c>
      <c r="E394" s="195" t="inlineStr">
        <is>
          <t>кг</t>
        </is>
      </c>
      <c r="F394" s="195" t="n">
        <v>0.4582</v>
      </c>
      <c r="G394" s="200" t="n">
        <v>27.74</v>
      </c>
      <c r="H394" s="200">
        <f>ROUND(F394*G394,2)</f>
        <v/>
      </c>
    </row>
    <row r="395" ht="31.35" customFormat="1" customHeight="1" s="154">
      <c r="A395" s="195" t="n">
        <v>381</v>
      </c>
      <c r="B395" s="195" t="n"/>
      <c r="C395" s="24" t="inlineStr">
        <is>
          <t>08.3.08.02-0052</t>
        </is>
      </c>
      <c r="D395" s="196" t="inlineStr">
        <is>
          <t>Уголок горячекатаный, марка стали ВСт3кп2, размер 50х50х5 мм</t>
        </is>
      </c>
      <c r="E395" s="195" t="inlineStr">
        <is>
          <t>т</t>
        </is>
      </c>
      <c r="F395" s="195" t="n">
        <v>0.0021</v>
      </c>
      <c r="G395" s="200" t="n">
        <v>5763</v>
      </c>
      <c r="H395" s="200">
        <f>ROUND(F395*G395,2)</f>
        <v/>
      </c>
    </row>
    <row r="396" ht="31.35" customFormat="1" customHeight="1" s="154">
      <c r="A396" s="195" t="n">
        <v>382</v>
      </c>
      <c r="B396" s="195" t="n"/>
      <c r="C396" s="24" t="inlineStr">
        <is>
          <t>01.7.06.08-0003</t>
        </is>
      </c>
      <c r="D396" s="196" t="inlineStr">
        <is>
          <t>Лента полиэтиленовая сигнальная, ширина 200 мм, толщина 50 мкм</t>
        </is>
      </c>
      <c r="E396" s="195" t="inlineStr">
        <is>
          <t>100 м</t>
        </is>
      </c>
      <c r="F396" s="195" t="n">
        <v>0.105</v>
      </c>
      <c r="G396" s="200" t="n">
        <v>108</v>
      </c>
      <c r="H396" s="200">
        <f>ROUND(F396*G396,2)</f>
        <v/>
      </c>
    </row>
    <row r="397" ht="31.35" customFormat="1" customHeight="1" s="154">
      <c r="A397" s="195" t="n">
        <v>383</v>
      </c>
      <c r="B397" s="195" t="n"/>
      <c r="C397" s="24" t="inlineStr">
        <is>
          <t>14.4.02.04-0151</t>
        </is>
      </c>
      <c r="D397" s="196" t="inlineStr">
        <is>
          <t>Краска масляная и алкидная белила густотертые литопонные МА-021</t>
        </is>
      </c>
      <c r="E397" s="195" t="inlineStr">
        <is>
          <t>т</t>
        </is>
      </c>
      <c r="F397" s="195" t="n">
        <v>0.0005</v>
      </c>
      <c r="G397" s="200" t="n">
        <v>22533</v>
      </c>
      <c r="H397" s="200">
        <f>ROUND(F397*G397,2)</f>
        <v/>
      </c>
    </row>
    <row r="398" ht="31.35" customFormat="1" customHeight="1" s="154">
      <c r="A398" s="195" t="n">
        <v>384</v>
      </c>
      <c r="B398" s="195" t="n"/>
      <c r="C398" s="24" t="inlineStr">
        <is>
          <t>01.7.06.04-0002</t>
        </is>
      </c>
      <c r="D398" s="196" t="inlineStr">
        <is>
          <t>Лента бумажная для повышения трещиностойкости стыков ГКЛ и ГВЛ</t>
        </is>
      </c>
      <c r="E398" s="195" t="inlineStr">
        <is>
          <t>м</t>
        </is>
      </c>
      <c r="F398" s="195" t="n">
        <v>62.426484</v>
      </c>
      <c r="G398" s="200" t="n">
        <v>0.17</v>
      </c>
      <c r="H398" s="200">
        <f>ROUND(F398*G398,2)</f>
        <v/>
      </c>
    </row>
    <row r="399" ht="62.45" customFormat="1" customHeight="1" s="154">
      <c r="A399" s="195" t="n">
        <v>385</v>
      </c>
      <c r="B399" s="195" t="n"/>
      <c r="C399" s="24" t="inlineStr">
        <is>
          <t>01.7.15.14-0044</t>
        </is>
      </c>
      <c r="D399" s="19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399" s="195" t="inlineStr">
        <is>
          <t>100 шт</t>
        </is>
      </c>
      <c r="F399" s="195" t="n">
        <v>5.0046995</v>
      </c>
      <c r="G399" s="200" t="n">
        <v>2</v>
      </c>
      <c r="H399" s="200">
        <f>ROUND(F399*G399,2)</f>
        <v/>
      </c>
    </row>
    <row r="400" ht="15.6" customFormat="1" customHeight="1" s="154">
      <c r="A400" s="195" t="n">
        <v>386</v>
      </c>
      <c r="B400" s="195" t="n"/>
      <c r="C400" s="24" t="inlineStr">
        <is>
          <t>01.7.15.07-0152</t>
        </is>
      </c>
      <c r="D400" s="196" t="inlineStr">
        <is>
          <t>Дюбели с шурупом, размер 6х35 мм</t>
        </is>
      </c>
      <c r="E400" s="195" t="inlineStr">
        <is>
          <t>100 шт</t>
        </is>
      </c>
      <c r="F400" s="195" t="n">
        <v>1.1497759</v>
      </c>
      <c r="G400" s="200" t="n">
        <v>8</v>
      </c>
      <c r="H400" s="200">
        <f>ROUND(F400*G400,2)</f>
        <v/>
      </c>
    </row>
    <row r="401" ht="15.6" customFormat="1" customHeight="1" s="154">
      <c r="A401" s="195" t="n">
        <v>387</v>
      </c>
      <c r="B401" s="195" t="n"/>
      <c r="C401" s="24" t="inlineStr">
        <is>
          <t>24.3.01.01-0001</t>
        </is>
      </c>
      <c r="D401" s="196" t="inlineStr">
        <is>
          <t>Трубка ХВТ</t>
        </is>
      </c>
      <c r="E401" s="195" t="inlineStr">
        <is>
          <t>кг</t>
        </is>
      </c>
      <c r="F401" s="195" t="n">
        <v>0.21</v>
      </c>
      <c r="G401" s="200" t="n">
        <v>41.7</v>
      </c>
      <c r="H401" s="200">
        <f>ROUND(F401*G401,2)</f>
        <v/>
      </c>
    </row>
    <row r="402" ht="31.35" customFormat="1" customHeight="1" s="154">
      <c r="A402" s="195" t="n">
        <v>388</v>
      </c>
      <c r="B402" s="195" t="n"/>
      <c r="C402" s="24" t="inlineStr">
        <is>
          <t>08.3.11.01-0032</t>
        </is>
      </c>
      <c r="D402" s="196" t="inlineStr">
        <is>
          <t>Сталь швеллерная, перфорированная ШП, марка Ст3, размер 60х35 мм</t>
        </is>
      </c>
      <c r="E402" s="195" t="inlineStr">
        <is>
          <t>м</t>
        </is>
      </c>
      <c r="F402" s="195" t="n">
        <v>0.36</v>
      </c>
      <c r="G402" s="200" t="n">
        <v>23.79</v>
      </c>
      <c r="H402" s="200">
        <f>ROUND(F402*G402,2)</f>
        <v/>
      </c>
    </row>
    <row r="403" ht="15.6" customFormat="1" customHeight="1" s="154">
      <c r="A403" s="195" t="n">
        <v>389</v>
      </c>
      <c r="B403" s="195" t="n"/>
      <c r="C403" s="24" t="inlineStr">
        <is>
          <t>01.7.07.10-0001</t>
        </is>
      </c>
      <c r="D403" s="196" t="inlineStr">
        <is>
          <t>Патроны для строительно-монтажного пистолета</t>
        </is>
      </c>
      <c r="E403" s="195" t="inlineStr">
        <is>
          <t>1000 шт</t>
        </is>
      </c>
      <c r="F403" s="195" t="n">
        <v>0.032564</v>
      </c>
      <c r="G403" s="200" t="n">
        <v>253.8</v>
      </c>
      <c r="H403" s="200">
        <f>ROUND(F403*G403,2)</f>
        <v/>
      </c>
    </row>
    <row r="404" ht="15.6" customFormat="1" customHeight="1" s="154">
      <c r="A404" s="195" t="n">
        <v>390</v>
      </c>
      <c r="B404" s="195" t="n"/>
      <c r="C404" s="24" t="inlineStr">
        <is>
          <t>20.2.02.01-0019</t>
        </is>
      </c>
      <c r="D404" s="196" t="inlineStr">
        <is>
          <t>Втулки изолирующие</t>
        </is>
      </c>
      <c r="E404" s="195" t="inlineStr">
        <is>
          <t>1000 шт</t>
        </is>
      </c>
      <c r="F404" s="195" t="n">
        <v>0.0306</v>
      </c>
      <c r="G404" s="200" t="n">
        <v>270</v>
      </c>
      <c r="H404" s="200">
        <f>ROUND(F404*G404,2)</f>
        <v/>
      </c>
    </row>
    <row r="405" ht="15.6" customFormat="1" customHeight="1" s="154">
      <c r="A405" s="195" t="n">
        <v>391</v>
      </c>
      <c r="B405" s="195" t="n"/>
      <c r="C405" s="24" t="inlineStr">
        <is>
          <t>01.7.06.03-0023</t>
        </is>
      </c>
      <c r="D405" s="196" t="inlineStr">
        <is>
          <t>Лента полиэтиленовая с липким слоем, марка А</t>
        </is>
      </c>
      <c r="E405" s="195" t="inlineStr">
        <is>
          <t>кг</t>
        </is>
      </c>
      <c r="F405" s="195" t="n">
        <v>0.19341</v>
      </c>
      <c r="G405" s="200" t="n">
        <v>39.02</v>
      </c>
      <c r="H405" s="200">
        <f>ROUND(F405*G405,2)</f>
        <v/>
      </c>
    </row>
    <row r="406" ht="31.35" customFormat="1" customHeight="1" s="154">
      <c r="A406" s="195" t="n">
        <v>392</v>
      </c>
      <c r="B406" s="195" t="n"/>
      <c r="C406" s="24" t="inlineStr">
        <is>
          <t>14.3.02.01-0219</t>
        </is>
      </c>
      <c r="D406" s="196" t="inlineStr">
        <is>
          <t>Краска универсальная, акриловая для внутренних и наружных работ</t>
        </is>
      </c>
      <c r="E406" s="195" t="inlineStr">
        <is>
          <t>т</t>
        </is>
      </c>
      <c r="F406" s="195" t="n">
        <v>0.00048</v>
      </c>
      <c r="G406" s="200" t="n">
        <v>15481</v>
      </c>
      <c r="H406" s="200">
        <f>ROUND(F406*G406,2)</f>
        <v/>
      </c>
    </row>
    <row r="407" ht="15.6" customFormat="1" customHeight="1" s="154">
      <c r="A407" s="195" t="n">
        <v>393</v>
      </c>
      <c r="B407" s="195" t="n"/>
      <c r="C407" s="24" t="inlineStr">
        <is>
          <t>Прайс из СД ОП</t>
        </is>
      </c>
      <c r="D407" s="196" t="inlineStr">
        <is>
          <t>Маркировочный набор нумерации МНН 10-100</t>
        </is>
      </c>
      <c r="E407" s="195" t="inlineStr">
        <is>
          <t>шт</t>
        </is>
      </c>
      <c r="F407" s="195" t="n">
        <v>3</v>
      </c>
      <c r="G407" s="200" t="n">
        <v>2.34</v>
      </c>
      <c r="H407" s="200">
        <f>ROUND(F407*G407,2)</f>
        <v/>
      </c>
    </row>
    <row r="408" ht="31.35" customFormat="1" customHeight="1" s="154">
      <c r="A408" s="195" t="n">
        <v>394</v>
      </c>
      <c r="B408" s="195" t="n"/>
      <c r="C408" s="24" t="inlineStr">
        <is>
          <t>01.7.15.04-0054</t>
        </is>
      </c>
      <c r="D408" s="196" t="inlineStr">
        <is>
          <t>Винты самонарезающие, оцинкованные, размер 4х12 мм</t>
        </is>
      </c>
      <c r="E408" s="195" t="inlineStr">
        <is>
          <t>т</t>
        </is>
      </c>
      <c r="F408" s="195" t="n">
        <v>0.00021</v>
      </c>
      <c r="G408" s="200" t="n">
        <v>33180</v>
      </c>
      <c r="H408" s="200">
        <f>ROUND(F408*G408,2)</f>
        <v/>
      </c>
    </row>
    <row r="409" ht="15.6" customFormat="1" customHeight="1" s="154">
      <c r="A409" s="195" t="n">
        <v>395</v>
      </c>
      <c r="B409" s="195" t="n"/>
      <c r="C409" s="24" t="inlineStr">
        <is>
          <t>01.7.20.08-0092</t>
        </is>
      </c>
      <c r="D409" s="196" t="inlineStr">
        <is>
          <t>Марля бытовая суровая</t>
        </is>
      </c>
      <c r="E409" s="195" t="inlineStr">
        <is>
          <t>10 м</t>
        </is>
      </c>
      <c r="F409" s="195" t="n">
        <v>0.2</v>
      </c>
      <c r="G409" s="200" t="n">
        <v>34.59</v>
      </c>
      <c r="H409" s="200">
        <f>ROUND(F409*G409,2)</f>
        <v/>
      </c>
    </row>
    <row r="410" ht="15.6" customFormat="1" customHeight="1" s="154">
      <c r="A410" s="195" t="n">
        <v>396</v>
      </c>
      <c r="B410" s="195" t="n"/>
      <c r="C410" s="24" t="inlineStr">
        <is>
          <t>01.7.03.01-0002</t>
        </is>
      </c>
      <c r="D410" s="196" t="inlineStr">
        <is>
          <t>Вода водопроводная</t>
        </is>
      </c>
      <c r="E410" s="195" t="inlineStr">
        <is>
          <t>м3</t>
        </is>
      </c>
      <c r="F410" s="195" t="n">
        <v>2.151</v>
      </c>
      <c r="G410" s="200" t="n">
        <v>3.15</v>
      </c>
      <c r="H410" s="200">
        <f>ROUND(F410*G410,2)</f>
        <v/>
      </c>
    </row>
    <row r="411" ht="31.35" customFormat="1" customHeight="1" s="154">
      <c r="A411" s="195" t="n">
        <v>397</v>
      </c>
      <c r="B411" s="195" t="n"/>
      <c r="C411" s="24" t="inlineStr">
        <is>
          <t>11.3.03.14-0033</t>
        </is>
      </c>
      <c r="D411" s="196" t="inlineStr">
        <is>
          <t>Уголок наружный для плинтуса из ПВХ, высота 48 мм</t>
        </is>
      </c>
      <c r="E411" s="195" t="inlineStr">
        <is>
          <t>100 шт</t>
        </is>
      </c>
      <c r="F411" s="195" t="n">
        <v>0.050344</v>
      </c>
      <c r="G411" s="200" t="n">
        <v>128</v>
      </c>
      <c r="H411" s="200">
        <f>ROUND(F411*G411,2)</f>
        <v/>
      </c>
    </row>
    <row r="412" ht="31.35" customFormat="1" customHeight="1" s="154">
      <c r="A412" s="195" t="n">
        <v>398</v>
      </c>
      <c r="B412" s="195" t="n"/>
      <c r="C412" s="24" t="inlineStr">
        <is>
          <t>11.3.03.14-0031</t>
        </is>
      </c>
      <c r="D412" s="196" t="inlineStr">
        <is>
          <t>Уголок внутренний для плинтуса из ПВХ, высота 48 мм</t>
        </is>
      </c>
      <c r="E412" s="195" t="inlineStr">
        <is>
          <t>100 шт</t>
        </is>
      </c>
      <c r="F412" s="195" t="n">
        <v>0.050344</v>
      </c>
      <c r="G412" s="200" t="n">
        <v>128</v>
      </c>
      <c r="H412" s="200">
        <f>ROUND(F412*G412,2)</f>
        <v/>
      </c>
    </row>
    <row r="413" ht="15.6" customFormat="1" customHeight="1" s="154">
      <c r="A413" s="195" t="n">
        <v>399</v>
      </c>
      <c r="B413" s="195" t="n"/>
      <c r="C413" s="24" t="inlineStr">
        <is>
          <t>03.1.01.01-0002</t>
        </is>
      </c>
      <c r="D413" s="196" t="inlineStr">
        <is>
          <t>Гипс строительный Г-3</t>
        </is>
      </c>
      <c r="E413" s="195" t="inlineStr">
        <is>
          <t>т</t>
        </is>
      </c>
      <c r="F413" s="195" t="n">
        <v>0.008704999999999999</v>
      </c>
      <c r="G413" s="200" t="n">
        <v>729.98</v>
      </c>
      <c r="H413" s="200">
        <f>ROUND(F413*G413,2)</f>
        <v/>
      </c>
    </row>
    <row r="414" ht="15.6" customFormat="1" customHeight="1" s="154">
      <c r="A414" s="195" t="n">
        <v>400</v>
      </c>
      <c r="B414" s="195" t="n"/>
      <c r="C414" s="24" t="inlineStr">
        <is>
          <t>01.7.20.08-0123</t>
        </is>
      </c>
      <c r="D414" s="196" t="inlineStr">
        <is>
          <t>Салфетка безворсовая сухая, размер 110х210 мм</t>
        </is>
      </c>
      <c r="E414" s="195" t="inlineStr">
        <is>
          <t>шт</t>
        </is>
      </c>
      <c r="F414" s="195" t="n">
        <v>48</v>
      </c>
      <c r="G414" s="200" t="n">
        <v>0.12</v>
      </c>
      <c r="H414" s="200">
        <f>ROUND(F414*G414,2)</f>
        <v/>
      </c>
    </row>
    <row r="415" ht="31.35" customFormat="1" customHeight="1" s="154">
      <c r="A415" s="195" t="n">
        <v>401</v>
      </c>
      <c r="B415" s="195" t="n"/>
      <c r="C415" s="24" t="inlineStr">
        <is>
          <t>01.7.15.03-0031</t>
        </is>
      </c>
      <c r="D415" s="196" t="inlineStr">
        <is>
          <t>Болты с гайками и шайбами оцинкованные, диаметр 6 мм</t>
        </is>
      </c>
      <c r="E415" s="195" t="inlineStr">
        <is>
          <t>кг</t>
        </is>
      </c>
      <c r="F415" s="195" t="n">
        <v>0.2034</v>
      </c>
      <c r="G415" s="200" t="n">
        <v>28.22</v>
      </c>
      <c r="H415" s="200">
        <f>ROUND(F415*G415,2)</f>
        <v/>
      </c>
    </row>
    <row r="416" ht="31.35" customFormat="1" customHeight="1" s="154">
      <c r="A416" s="195" t="n">
        <v>402</v>
      </c>
      <c r="B416" s="195" t="n"/>
      <c r="C416" s="24" t="inlineStr">
        <is>
          <t>11.1.02.04-0031</t>
        </is>
      </c>
      <c r="D416" s="196" t="inlineStr">
        <is>
          <t>Лесоматериалы круглые, хвойных пород, для строительства, диаметр 14-24 см, длина 3-6,5 м</t>
        </is>
      </c>
      <c r="E416" s="195" t="inlineStr">
        <is>
          <t>м3</t>
        </is>
      </c>
      <c r="F416" s="195" t="n">
        <v>0.01</v>
      </c>
      <c r="G416" s="200" t="n">
        <v>558.33</v>
      </c>
      <c r="H416" s="200">
        <f>ROUND(F416*G416,2)</f>
        <v/>
      </c>
    </row>
    <row r="417" ht="15.6" customFormat="1" customHeight="1" s="154">
      <c r="A417" s="195" t="n">
        <v>403</v>
      </c>
      <c r="B417" s="195" t="n"/>
      <c r="C417" s="24" t="inlineStr">
        <is>
          <t>01.7.11.06-0028</t>
        </is>
      </c>
      <c r="D417" s="196" t="inlineStr">
        <is>
          <t>Флюс ФКДТ</t>
        </is>
      </c>
      <c r="E417" s="195" t="inlineStr">
        <is>
          <t>кг</t>
        </is>
      </c>
      <c r="F417" s="195" t="n">
        <v>0.04</v>
      </c>
      <c r="G417" s="200" t="n">
        <v>138.76</v>
      </c>
      <c r="H417" s="200">
        <f>ROUND(F417*G417,2)</f>
        <v/>
      </c>
    </row>
    <row r="418" ht="31.35" customFormat="1" customHeight="1" s="154">
      <c r="A418" s="195" t="n">
        <v>404</v>
      </c>
      <c r="B418" s="195" t="n"/>
      <c r="C418" s="24" t="inlineStr">
        <is>
          <t>11.1.03.03-0003</t>
        </is>
      </c>
      <c r="D418" s="196" t="inlineStr">
        <is>
          <t>Брусья необрезные, хвойных пород, длина 2-3,75 м, все ширины, толщина 100-125 мм, сорт III</t>
        </is>
      </c>
      <c r="E418" s="195" t="inlineStr">
        <is>
          <t>м3</t>
        </is>
      </c>
      <c r="F418" s="195" t="n">
        <v>0.00664</v>
      </c>
      <c r="G418" s="200" t="n">
        <v>802.46</v>
      </c>
      <c r="H418" s="200">
        <f>ROUND(F418*G418,2)</f>
        <v/>
      </c>
    </row>
    <row r="419" ht="15.6" customFormat="1" customHeight="1" s="154">
      <c r="A419" s="195" t="n">
        <v>405</v>
      </c>
      <c r="B419" s="195" t="n"/>
      <c r="C419" s="24" t="inlineStr">
        <is>
          <t>01.7.20.08-0051</t>
        </is>
      </c>
      <c r="D419" s="196" t="inlineStr">
        <is>
          <t>Ветошь</t>
        </is>
      </c>
      <c r="E419" s="195" t="inlineStr">
        <is>
          <t>кг</t>
        </is>
      </c>
      <c r="F419" s="195" t="n">
        <v>2.8808697</v>
      </c>
      <c r="G419" s="200" t="n">
        <v>1.82</v>
      </c>
      <c r="H419" s="200">
        <f>ROUND(F419*G419,2)</f>
        <v/>
      </c>
    </row>
    <row r="420" ht="15.6" customFormat="1" customHeight="1" s="154">
      <c r="A420" s="195" t="n">
        <v>406</v>
      </c>
      <c r="B420" s="195" t="n"/>
      <c r="C420" s="24" t="inlineStr">
        <is>
          <t>02.3.01.02-1012</t>
        </is>
      </c>
      <c r="D420" s="196" t="inlineStr">
        <is>
          <t>Песок природный II класс, средний, круглые сита</t>
        </is>
      </c>
      <c r="E420" s="195" t="inlineStr">
        <is>
          <t>м3</t>
        </is>
      </c>
      <c r="F420" s="195" t="n">
        <v>0.08624999999999999</v>
      </c>
      <c r="G420" s="200" t="n">
        <v>59.99</v>
      </c>
      <c r="H420" s="200">
        <f>ROUND(F420*G420,2)</f>
        <v/>
      </c>
    </row>
    <row r="421" ht="15.6" customFormat="1" customHeight="1" s="154">
      <c r="A421" s="195" t="n">
        <v>407</v>
      </c>
      <c r="B421" s="195" t="n"/>
      <c r="C421" s="24" t="inlineStr">
        <is>
          <t>01.7.03.04-0001</t>
        </is>
      </c>
      <c r="D421" s="196" t="inlineStr">
        <is>
          <t>Электроэнергия</t>
        </is>
      </c>
      <c r="E421" s="195" t="inlineStr">
        <is>
          <t>кВт-ч</t>
        </is>
      </c>
      <c r="F421" s="195" t="n">
        <v>12.9006</v>
      </c>
      <c r="G421" s="200" t="n">
        <v>0.4</v>
      </c>
      <c r="H421" s="200">
        <f>ROUND(F421*G421,2)</f>
        <v/>
      </c>
    </row>
    <row r="422" ht="31.35" customFormat="1" customHeight="1" s="154">
      <c r="A422" s="195" t="n">
        <v>408</v>
      </c>
      <c r="B422" s="195" t="n"/>
      <c r="C422" s="24" t="inlineStr">
        <is>
          <t>11.1.03.06-0087</t>
        </is>
      </c>
      <c r="D422" s="196" t="inlineStr">
        <is>
          <t>Доска обрезная, хвойных пород, ширина 75-150 мм, толщина 25 мм, длина 4-6,5 м, сорт III</t>
        </is>
      </c>
      <c r="E422" s="195" t="inlineStr">
        <is>
          <t>м3</t>
        </is>
      </c>
      <c r="F422" s="195" t="n">
        <v>0.004536</v>
      </c>
      <c r="G422" s="200" t="n">
        <v>1100</v>
      </c>
      <c r="H422" s="200">
        <f>ROUND(F422*G422,2)</f>
        <v/>
      </c>
    </row>
    <row r="423" ht="15.6" customFormat="1" customHeight="1" s="154">
      <c r="A423" s="195" t="n">
        <v>409</v>
      </c>
      <c r="B423" s="195" t="n"/>
      <c r="C423" s="24" t="inlineStr">
        <is>
          <t>01.7.07.20-0002</t>
        </is>
      </c>
      <c r="D423" s="196" t="inlineStr">
        <is>
          <t>Тальк молотый, сорт I</t>
        </is>
      </c>
      <c r="E423" s="195" t="inlineStr">
        <is>
          <t>т</t>
        </is>
      </c>
      <c r="F423" s="195" t="n">
        <v>0.0027004</v>
      </c>
      <c r="G423" s="200" t="n">
        <v>1820</v>
      </c>
      <c r="H423" s="200">
        <f>ROUND(F423*G423,2)</f>
        <v/>
      </c>
    </row>
    <row r="424" ht="31.35" customFormat="1" customHeight="1" s="154">
      <c r="A424" s="195" t="n">
        <v>410</v>
      </c>
      <c r="B424" s="195" t="n"/>
      <c r="C424" s="24" t="inlineStr">
        <is>
          <t>01.7.15.04-0056</t>
        </is>
      </c>
      <c r="D424" s="196" t="inlineStr">
        <is>
          <t>Винты самонарезающие, с уплотнительной прокладкой, размер 4,8х35 мм</t>
        </is>
      </c>
      <c r="E424" s="195" t="inlineStr">
        <is>
          <t>100 шт</t>
        </is>
      </c>
      <c r="F424" s="195" t="n">
        <v>0.24</v>
      </c>
      <c r="G424" s="200" t="n">
        <v>20</v>
      </c>
      <c r="H424" s="200">
        <f>ROUND(F424*G424,2)</f>
        <v/>
      </c>
    </row>
    <row r="425" ht="15.6" customFormat="1" customHeight="1" s="154">
      <c r="A425" s="195" t="n">
        <v>411</v>
      </c>
      <c r="B425" s="195" t="n"/>
      <c r="C425" s="24" t="inlineStr">
        <is>
          <t>01.7.20.08-0102</t>
        </is>
      </c>
      <c r="D425" s="196" t="inlineStr">
        <is>
          <t>Миткаль суровый</t>
        </is>
      </c>
      <c r="E425" s="195" t="inlineStr">
        <is>
          <t>10 м</t>
        </is>
      </c>
      <c r="F425" s="195" t="n">
        <v>0.06</v>
      </c>
      <c r="G425" s="200" t="n">
        <v>73.65000000000001</v>
      </c>
      <c r="H425" s="200">
        <f>ROUND(F425*G425,2)</f>
        <v/>
      </c>
    </row>
    <row r="426" ht="31.35" customFormat="1" customHeight="1" s="154">
      <c r="A426" s="195" t="n">
        <v>412</v>
      </c>
      <c r="B426" s="195" t="n"/>
      <c r="C426" s="24" t="inlineStr">
        <is>
          <t>11.3.03.14-0011</t>
        </is>
      </c>
      <c r="D426" s="196" t="inlineStr">
        <is>
          <t>Заглушки торцевая для пластикового плинтуса правая, высота 48 мм</t>
        </is>
      </c>
      <c r="E426" s="195" t="inlineStr">
        <is>
          <t>100 шт</t>
        </is>
      </c>
      <c r="F426" s="195" t="n">
        <v>0.07000000000000001</v>
      </c>
      <c r="G426" s="200" t="n">
        <v>63</v>
      </c>
      <c r="H426" s="200">
        <f>ROUND(F426*G426,2)</f>
        <v/>
      </c>
    </row>
    <row r="427" ht="31.35" customFormat="1" customHeight="1" s="154">
      <c r="A427" s="195" t="n">
        <v>413</v>
      </c>
      <c r="B427" s="195" t="n"/>
      <c r="C427" s="24" t="inlineStr">
        <is>
          <t>11.3.03.14-0001</t>
        </is>
      </c>
      <c r="D427" s="196" t="inlineStr">
        <is>
          <t>Заглушка торцевая для пластикового плинтуса левая, высота 48 мм</t>
        </is>
      </c>
      <c r="E427" s="195" t="inlineStr">
        <is>
          <t>100 шт</t>
        </is>
      </c>
      <c r="F427" s="195" t="n">
        <v>0.07000000000000001</v>
      </c>
      <c r="G427" s="200" t="n">
        <v>63</v>
      </c>
      <c r="H427" s="200">
        <f>ROUND(F427*G427,2)</f>
        <v/>
      </c>
    </row>
    <row r="428" ht="31.35" customFormat="1" customHeight="1" s="154">
      <c r="A428" s="195" t="n">
        <v>414</v>
      </c>
      <c r="B428" s="195" t="n"/>
      <c r="C428" s="24" t="inlineStr">
        <is>
          <t>01.7.15.07-0025</t>
        </is>
      </c>
      <c r="D428" s="196" t="inlineStr">
        <is>
          <t>Дюбели распорные полиэтиленовые, размер 10х40 мм</t>
        </is>
      </c>
      <c r="E428" s="195" t="inlineStr">
        <is>
          <t>1000 шт</t>
        </is>
      </c>
      <c r="F428" s="195" t="n">
        <v>0.016</v>
      </c>
      <c r="G428" s="200" t="n">
        <v>270</v>
      </c>
      <c r="H428" s="200">
        <f>ROUND(F428*G428,2)</f>
        <v/>
      </c>
    </row>
    <row r="429" ht="46.9" customFormat="1" customHeight="1" s="154">
      <c r="A429" s="195" t="n">
        <v>415</v>
      </c>
      <c r="B429" s="195" t="n"/>
      <c r="C429" s="24" t="inlineStr">
        <is>
          <t>01.7.15.14-0043</t>
        </is>
      </c>
      <c r="D429" s="196" t="inlineStr">
        <is>
          <t>Шурупы самонарезающий прокалывающий, для крепления металлических профилей или листовых деталей 3,5/11 мм</t>
        </is>
      </c>
      <c r="E429" s="195" t="inlineStr">
        <is>
          <t>100 шт</t>
        </is>
      </c>
      <c r="F429" s="195" t="n">
        <v>2.13384</v>
      </c>
      <c r="G429" s="200" t="n">
        <v>2</v>
      </c>
      <c r="H429" s="200">
        <f>ROUND(F429*G429,2)</f>
        <v/>
      </c>
    </row>
    <row r="430" ht="15.6" customFormat="1" customHeight="1" s="154">
      <c r="A430" s="195" t="n">
        <v>416</v>
      </c>
      <c r="B430" s="195" t="n"/>
      <c r="C430" s="24" t="inlineStr">
        <is>
          <t>14.1.01.01-0003</t>
        </is>
      </c>
      <c r="D430" s="196" t="inlineStr">
        <is>
          <t>Клей столярный сухой</t>
        </is>
      </c>
      <c r="E430" s="195" t="inlineStr">
        <is>
          <t>кг</t>
        </is>
      </c>
      <c r="F430" s="195" t="n">
        <v>0.25</v>
      </c>
      <c r="G430" s="200" t="n">
        <v>16.95</v>
      </c>
      <c r="H430" s="200">
        <f>ROUND(F430*G430,2)</f>
        <v/>
      </c>
    </row>
    <row r="431" ht="15.6" customFormat="1" customHeight="1" s="154">
      <c r="A431" s="195" t="n">
        <v>417</v>
      </c>
      <c r="B431" s="195" t="n"/>
      <c r="C431" s="24" t="inlineStr">
        <is>
          <t>01.7.02.09-0002</t>
        </is>
      </c>
      <c r="D431" s="196" t="inlineStr">
        <is>
          <t>Шпагат бумажный</t>
        </is>
      </c>
      <c r="E431" s="195" t="inlineStr">
        <is>
          <t>кг</t>
        </is>
      </c>
      <c r="F431" s="195" t="n">
        <v>0.3464</v>
      </c>
      <c r="G431" s="200" t="n">
        <v>11.5</v>
      </c>
      <c r="H431" s="200">
        <f>ROUND(F431*G431,2)</f>
        <v/>
      </c>
    </row>
    <row r="432" ht="15.6" customFormat="1" customHeight="1" s="154">
      <c r="A432" s="195" t="n">
        <v>418</v>
      </c>
      <c r="B432" s="195" t="n"/>
      <c r="C432" s="24" t="inlineStr">
        <is>
          <t>01.7.15.05-0013</t>
        </is>
      </c>
      <c r="D432" s="196" t="inlineStr">
        <is>
          <t>Гайки шестигранные, диаметр резьбы 10 мм</t>
        </is>
      </c>
      <c r="E432" s="195" t="inlineStr">
        <is>
          <t>т</t>
        </is>
      </c>
      <c r="F432" s="195" t="n">
        <v>0.00032</v>
      </c>
      <c r="G432" s="200" t="n">
        <v>11628</v>
      </c>
      <c r="H432" s="200">
        <f>ROUND(F432*G432,2)</f>
        <v/>
      </c>
    </row>
    <row r="433" ht="31.35" customFormat="1" customHeight="1" s="154">
      <c r="A433" s="195" t="n">
        <v>419</v>
      </c>
      <c r="B433" s="195" t="n"/>
      <c r="C433" s="24" t="inlineStr">
        <is>
          <t>11.3.03.14-0011</t>
        </is>
      </c>
      <c r="D433" s="196" t="inlineStr">
        <is>
          <t>Заглушки торцевые для плинтуса из ПВХ, правые, высота 48 мм</t>
        </is>
      </c>
      <c r="E433" s="195" t="inlineStr">
        <is>
          <t>100 шт</t>
        </is>
      </c>
      <c r="F433" s="195" t="n">
        <v>0.057536</v>
      </c>
      <c r="G433" s="200" t="n">
        <v>63</v>
      </c>
      <c r="H433" s="200">
        <f>ROUND(F433*G433,2)</f>
        <v/>
      </c>
    </row>
    <row r="434" ht="31.35" customFormat="1" customHeight="1" s="154">
      <c r="A434" s="195" t="n">
        <v>420</v>
      </c>
      <c r="B434" s="195" t="n"/>
      <c r="C434" s="24" t="inlineStr">
        <is>
          <t>11.3.03.14-0001</t>
        </is>
      </c>
      <c r="D434" s="196" t="inlineStr">
        <is>
          <t>Заглушки торцевые для плинтуса из ПВХ, левые, высота 48 мм</t>
        </is>
      </c>
      <c r="E434" s="195" t="inlineStr">
        <is>
          <t>100 шт</t>
        </is>
      </c>
      <c r="F434" s="195" t="n">
        <v>0.057536</v>
      </c>
      <c r="G434" s="200" t="n">
        <v>63</v>
      </c>
      <c r="H434" s="200">
        <f>ROUND(F434*G434,2)</f>
        <v/>
      </c>
    </row>
    <row r="435" ht="15.6" customFormat="1" customHeight="1" s="154">
      <c r="A435" s="195" t="n">
        <v>421</v>
      </c>
      <c r="B435" s="195" t="n"/>
      <c r="C435" s="24" t="inlineStr">
        <is>
          <t>01.7.15.14-0194</t>
        </is>
      </c>
      <c r="D435" s="196" t="inlineStr">
        <is>
          <t>Шурупы с шестигранной головкой 12х70 мм</t>
        </is>
      </c>
      <c r="E435" s="195" t="inlineStr">
        <is>
          <t>т</t>
        </is>
      </c>
      <c r="F435" s="195" t="n">
        <v>0.0003713</v>
      </c>
      <c r="G435" s="200" t="n">
        <v>9628</v>
      </c>
      <c r="H435" s="200">
        <f>ROUND(F435*G435,2)</f>
        <v/>
      </c>
    </row>
    <row r="436" ht="15.6" customFormat="1" customHeight="1" s="154">
      <c r="A436" s="195" t="n">
        <v>422</v>
      </c>
      <c r="B436" s="195" t="n"/>
      <c r="C436" s="24" t="inlineStr">
        <is>
          <t>01.3.01.05-0009</t>
        </is>
      </c>
      <c r="D436" s="196" t="inlineStr">
        <is>
          <t>Парафин нефтяной твердый Т-1</t>
        </is>
      </c>
      <c r="E436" s="195" t="inlineStr">
        <is>
          <t>т</t>
        </is>
      </c>
      <c r="F436" s="195" t="n">
        <v>0.0004</v>
      </c>
      <c r="G436" s="200" t="n">
        <v>8105.71</v>
      </c>
      <c r="H436" s="200">
        <f>ROUND(F436*G436,2)</f>
        <v/>
      </c>
    </row>
    <row r="437" ht="15.6" customFormat="1" customHeight="1" s="154">
      <c r="A437" s="195" t="n">
        <v>423</v>
      </c>
      <c r="B437" s="195" t="n"/>
      <c r="C437" s="24" t="inlineStr">
        <is>
          <t>14.1.04.02-0002</t>
        </is>
      </c>
      <c r="D437" s="196" t="inlineStr">
        <is>
          <t>Клей 88-СА</t>
        </is>
      </c>
      <c r="E437" s="195" t="inlineStr">
        <is>
          <t>кг</t>
        </is>
      </c>
      <c r="F437" s="195" t="n">
        <v>0.11</v>
      </c>
      <c r="G437" s="200" t="n">
        <v>28.93</v>
      </c>
      <c r="H437" s="200">
        <f>ROUND(F437*G437,2)</f>
        <v/>
      </c>
    </row>
    <row r="438" ht="31.35" customFormat="1" customHeight="1" s="154">
      <c r="A438" s="195" t="n">
        <v>424</v>
      </c>
      <c r="B438" s="195" t="n"/>
      <c r="C438" s="24" t="inlineStr">
        <is>
          <t>01.7.15.07-0062</t>
        </is>
      </c>
      <c r="D438" s="196" t="inlineStr">
        <is>
          <t>Дюбели с калиброванной головкой (россыпью), размер 3х58,5 мм</t>
        </is>
      </c>
      <c r="E438" s="195" t="inlineStr">
        <is>
          <t>т</t>
        </is>
      </c>
      <c r="F438" s="195" t="n">
        <v>0.0001219</v>
      </c>
      <c r="G438" s="200" t="n">
        <v>25425</v>
      </c>
      <c r="H438" s="200">
        <f>ROUND(F438*G438,2)</f>
        <v/>
      </c>
    </row>
    <row r="439" ht="15.6" customFormat="1" customHeight="1" s="154">
      <c r="A439" s="195" t="n">
        <v>425</v>
      </c>
      <c r="B439" s="195" t="n"/>
      <c r="C439" s="24" t="inlineStr">
        <is>
          <t>14.5.05.02-0001</t>
        </is>
      </c>
      <c r="D439" s="196" t="inlineStr">
        <is>
          <t>Олифа натуральная</t>
        </is>
      </c>
      <c r="E439" s="195" t="inlineStr">
        <is>
          <t>кг</t>
        </is>
      </c>
      <c r="F439" s="195" t="n">
        <v>0.0837783</v>
      </c>
      <c r="G439" s="200" t="n">
        <v>32.6</v>
      </c>
      <c r="H439" s="200">
        <f>ROUND(F439*G439,2)</f>
        <v/>
      </c>
    </row>
    <row r="440" ht="15.6" customFormat="1" customHeight="1" s="154">
      <c r="A440" s="195" t="n">
        <v>426</v>
      </c>
      <c r="B440" s="195" t="n"/>
      <c r="C440" s="24" t="inlineStr">
        <is>
          <t>01.3.05.38-0031</t>
        </is>
      </c>
      <c r="D440" s="196" t="inlineStr">
        <is>
          <t>Водный раствор нитрата и карбоната</t>
        </is>
      </c>
      <c r="E440" s="195" t="inlineStr">
        <is>
          <t>м3</t>
        </is>
      </c>
      <c r="F440" s="195" t="n">
        <v>0.055275</v>
      </c>
      <c r="G440" s="200" t="n">
        <v>45.83</v>
      </c>
      <c r="H440" s="200">
        <f>ROUND(F440*G440,2)</f>
        <v/>
      </c>
    </row>
    <row r="441" ht="15.6" customFormat="1" customHeight="1" s="154">
      <c r="A441" s="195" t="n">
        <v>427</v>
      </c>
      <c r="B441" s="195" t="n"/>
      <c r="C441" s="24" t="inlineStr">
        <is>
          <t>24.3.04.11-0002</t>
        </is>
      </c>
      <c r="D441" s="196" t="inlineStr">
        <is>
          <t>Трубка изоляционная ТПВ</t>
        </is>
      </c>
      <c r="E441" s="195" t="inlineStr">
        <is>
          <t>кг</t>
        </is>
      </c>
      <c r="F441" s="195" t="n">
        <v>0.06</v>
      </c>
      <c r="G441" s="200" t="n">
        <v>38.34</v>
      </c>
      <c r="H441" s="200">
        <f>ROUND(F441*G441,2)</f>
        <v/>
      </c>
    </row>
    <row r="442" ht="31.35" customFormat="1" customHeight="1" s="154">
      <c r="A442" s="195" t="n">
        <v>428</v>
      </c>
      <c r="B442" s="195" t="n"/>
      <c r="C442" s="24" t="inlineStr">
        <is>
          <t>01.7.15.07-0022</t>
        </is>
      </c>
      <c r="D442" s="196" t="inlineStr">
        <is>
          <t>Дюбели распорные полиэтиленовые, размер 6х40 мм</t>
        </is>
      </c>
      <c r="E442" s="195" t="inlineStr">
        <is>
          <t>1000 шт</t>
        </is>
      </c>
      <c r="F442" s="195" t="n">
        <v>0.012</v>
      </c>
      <c r="G442" s="200" t="n">
        <v>180</v>
      </c>
      <c r="H442" s="200">
        <f>ROUND(F442*G442,2)</f>
        <v/>
      </c>
    </row>
    <row r="443" ht="15.6" customFormat="1" customHeight="1" s="154">
      <c r="A443" s="195" t="n">
        <v>429</v>
      </c>
      <c r="B443" s="195" t="n"/>
      <c r="C443" s="24" t="inlineStr">
        <is>
          <t>01.7.15.14-0164</t>
        </is>
      </c>
      <c r="D443" s="196" t="inlineStr">
        <is>
          <t>Шурупы с полукруглой головкой 3,5х35 мм</t>
        </is>
      </c>
      <c r="E443" s="195" t="inlineStr">
        <is>
          <t>т</t>
        </is>
      </c>
      <c r="F443" s="195" t="n">
        <v>0.00012</v>
      </c>
      <c r="G443" s="200" t="n">
        <v>16974</v>
      </c>
      <c r="H443" s="200">
        <f>ROUND(F443*G443,2)</f>
        <v/>
      </c>
    </row>
    <row r="444" ht="15.6" customFormat="1" customHeight="1" s="154">
      <c r="A444" s="195" t="n">
        <v>430</v>
      </c>
      <c r="B444" s="195" t="n"/>
      <c r="C444" s="24" t="inlineStr">
        <is>
          <t>14.5.09.11-0102</t>
        </is>
      </c>
      <c r="D444" s="196" t="inlineStr">
        <is>
          <t>Уайт-спирит</t>
        </is>
      </c>
      <c r="E444" s="195" t="inlineStr">
        <is>
          <t>кг</t>
        </is>
      </c>
      <c r="F444" s="195" t="n">
        <v>0.27</v>
      </c>
      <c r="G444" s="200" t="n">
        <v>6.67</v>
      </c>
      <c r="H444" s="200">
        <f>ROUND(F444*G444,2)</f>
        <v/>
      </c>
    </row>
    <row r="445" ht="31.35" customFormat="1" customHeight="1" s="154">
      <c r="A445" s="195" t="n">
        <v>431</v>
      </c>
      <c r="B445" s="195" t="n"/>
      <c r="C445" s="24" t="inlineStr">
        <is>
          <t>18.5.08.18-0061</t>
        </is>
      </c>
      <c r="D445" s="196" t="inlineStr">
        <is>
          <t>Колпачки изоляции места соединения однопроволочных жил</t>
        </is>
      </c>
      <c r="E445" s="195" t="inlineStr">
        <is>
          <t>1000 шт</t>
        </is>
      </c>
      <c r="F445" s="195" t="n">
        <v>0.012564</v>
      </c>
      <c r="G445" s="200" t="n">
        <v>135.82</v>
      </c>
      <c r="H445" s="200">
        <f>ROUND(F445*G445,2)</f>
        <v/>
      </c>
    </row>
    <row r="446" ht="15.6" customFormat="1" customHeight="1" s="154">
      <c r="A446" s="195" t="n">
        <v>432</v>
      </c>
      <c r="B446" s="195" t="n"/>
      <c r="C446" s="24" t="inlineStr">
        <is>
          <t>01.7.19.11-0012</t>
        </is>
      </c>
      <c r="D446" s="196" t="inlineStr">
        <is>
          <t>Трубка резиновая техническая</t>
        </is>
      </c>
      <c r="E446" s="195" t="inlineStr">
        <is>
          <t>кг</t>
        </is>
      </c>
      <c r="F446" s="195" t="n">
        <v>0.03</v>
      </c>
      <c r="G446" s="200" t="n">
        <v>51.38</v>
      </c>
      <c r="H446" s="200">
        <f>ROUND(F446*G446,2)</f>
        <v/>
      </c>
    </row>
    <row r="447" ht="31.35" customFormat="1" customHeight="1" s="154">
      <c r="A447" s="195" t="n">
        <v>433</v>
      </c>
      <c r="B447" s="195" t="n"/>
      <c r="C447" s="24" t="inlineStr">
        <is>
          <t>01.7.15.07-0024</t>
        </is>
      </c>
      <c r="D447" s="196" t="inlineStr">
        <is>
          <t>Дюбели распорные полиэтиленовые, размер 8х40 мм</t>
        </is>
      </c>
      <c r="E447" s="195" t="inlineStr">
        <is>
          <t>1000 шт</t>
        </is>
      </c>
      <c r="F447" s="195" t="n">
        <v>0.0073425</v>
      </c>
      <c r="G447" s="200" t="n">
        <v>200</v>
      </c>
      <c r="H447" s="200">
        <f>ROUND(F447*G447,2)</f>
        <v/>
      </c>
    </row>
    <row r="448" ht="31.35" customFormat="1" customHeight="1" s="154">
      <c r="A448" s="195" t="n">
        <v>434</v>
      </c>
      <c r="B448" s="195" t="n"/>
      <c r="C448" s="24" t="inlineStr">
        <is>
          <t>08.3.03.05-0013</t>
        </is>
      </c>
      <c r="D448" s="196" t="inlineStr">
        <is>
          <t>Проволока стальная низкоуглеродистая разного назначения оцинкованная, диаметр 1,6 мм</t>
        </is>
      </c>
      <c r="E448" s="195" t="inlineStr">
        <is>
          <t>т</t>
        </is>
      </c>
      <c r="F448" s="195" t="n">
        <v>8.000000000000001e-05</v>
      </c>
      <c r="G448" s="200" t="n">
        <v>14690</v>
      </c>
      <c r="H448" s="200">
        <f>ROUND(F448*G448,2)</f>
        <v/>
      </c>
    </row>
    <row r="449" ht="15.6" customFormat="1" customHeight="1" s="154">
      <c r="A449" s="195" t="n">
        <v>435</v>
      </c>
      <c r="B449" s="195" t="n"/>
      <c r="C449" s="24" t="inlineStr">
        <is>
          <t>01.7.15.11-0022</t>
        </is>
      </c>
      <c r="D449" s="196" t="inlineStr">
        <is>
          <t>Шайбы, диаметр 8-12 мм</t>
        </is>
      </c>
      <c r="E449" s="195" t="inlineStr">
        <is>
          <t>кг</t>
        </is>
      </c>
      <c r="F449" s="195" t="n">
        <v>0.0344</v>
      </c>
      <c r="G449" s="200" t="n">
        <v>28.17</v>
      </c>
      <c r="H449" s="200">
        <f>ROUND(F449*G449,2)</f>
        <v/>
      </c>
    </row>
    <row r="450" ht="31.35" customFormat="1" customHeight="1" s="154">
      <c r="A450" s="195" t="n">
        <v>436</v>
      </c>
      <c r="B450" s="195" t="n"/>
      <c r="C450" s="24" t="inlineStr">
        <is>
          <t>01.7.07.03-0007</t>
        </is>
      </c>
      <c r="D450" s="196" t="inlineStr">
        <is>
          <t>Воск полиэтиленовый неокисленный ПВ-25, ПВ-100, ПВ-200, ПВ-300, ПВ-500</t>
        </is>
      </c>
      <c r="E450" s="195" t="inlineStr">
        <is>
          <t>т</t>
        </is>
      </c>
      <c r="F450" s="195" t="n">
        <v>4e-05</v>
      </c>
      <c r="G450" s="200" t="n">
        <v>22419</v>
      </c>
      <c r="H450" s="200">
        <f>ROUND(F450*G450,2)</f>
        <v/>
      </c>
    </row>
    <row r="451" ht="15.6" customFormat="1" customHeight="1" s="154">
      <c r="A451" s="195" t="n">
        <v>437</v>
      </c>
      <c r="B451" s="195" t="n"/>
      <c r="C451" s="24" t="inlineStr">
        <is>
          <t>01.3.02.03-0001</t>
        </is>
      </c>
      <c r="D451" s="196" t="inlineStr">
        <is>
          <t>Ацетилен газообразный технический</t>
        </is>
      </c>
      <c r="E451" s="195" t="inlineStr">
        <is>
          <t>м3</t>
        </is>
      </c>
      <c r="F451" s="195" t="n">
        <v>0.022232</v>
      </c>
      <c r="G451" s="200" t="n">
        <v>38.51</v>
      </c>
      <c r="H451" s="200">
        <f>ROUND(F451*G451,2)</f>
        <v/>
      </c>
    </row>
    <row r="452" ht="15.6" customFormat="1" customHeight="1" s="154">
      <c r="A452" s="195" t="n">
        <v>438</v>
      </c>
      <c r="B452" s="195" t="n"/>
      <c r="C452" s="24" t="inlineStr">
        <is>
          <t>10.3.02.05-0011</t>
        </is>
      </c>
      <c r="D452" s="196" t="inlineStr">
        <is>
          <t>Свинец в чушках С0</t>
        </is>
      </c>
      <c r="E452" s="195" t="inlineStr">
        <is>
          <t>т</t>
        </is>
      </c>
      <c r="F452" s="195" t="n">
        <v>4e-05</v>
      </c>
      <c r="G452" s="200" t="n">
        <v>20567.13</v>
      </c>
      <c r="H452" s="200">
        <f>ROUND(F452*G452,2)</f>
        <v/>
      </c>
    </row>
    <row r="453" ht="15.6" customFormat="1" customHeight="1" s="154">
      <c r="A453" s="195" t="n">
        <v>439</v>
      </c>
      <c r="B453" s="195" t="n"/>
      <c r="C453" s="24" t="inlineStr">
        <is>
          <t>01.7.07.29-0241</t>
        </is>
      </c>
      <c r="D453" s="196" t="inlineStr">
        <is>
          <t>Хомутик</t>
        </is>
      </c>
      <c r="E453" s="195" t="inlineStr">
        <is>
          <t>10 шт</t>
        </is>
      </c>
      <c r="F453" s="195" t="n">
        <v>0.01056</v>
      </c>
      <c r="G453" s="200" t="n">
        <v>72</v>
      </c>
      <c r="H453" s="200">
        <f>ROUND(F453*G453,2)</f>
        <v/>
      </c>
    </row>
    <row r="454" ht="31.35" customFormat="1" customHeight="1" s="154">
      <c r="A454" s="195" t="n">
        <v>440</v>
      </c>
      <c r="B454" s="195" t="n"/>
      <c r="C454" s="24" t="inlineStr">
        <is>
          <t>01.7.06.14-0038</t>
        </is>
      </c>
      <c r="D454" s="196" t="inlineStr">
        <is>
          <t>Лента смоляная на основе хлопкополиэфирной ткани, толщина 0,8 мм</t>
        </is>
      </c>
      <c r="E454" s="195" t="inlineStr">
        <is>
          <t>кг</t>
        </is>
      </c>
      <c r="F454" s="195" t="n">
        <v>0.01056</v>
      </c>
      <c r="G454" s="200" t="n">
        <v>68</v>
      </c>
      <c r="H454" s="200">
        <f>ROUND(F454*G454,2)</f>
        <v/>
      </c>
    </row>
    <row r="455" ht="15.6" customFormat="1" customHeight="1" s="154">
      <c r="A455" s="195" t="n">
        <v>441</v>
      </c>
      <c r="B455" s="195" t="n"/>
      <c r="C455" s="24" t="inlineStr">
        <is>
          <t>10.3.01.05-0001</t>
        </is>
      </c>
      <c r="D455" s="196" t="inlineStr">
        <is>
          <t>Порошок цинковый ПЦ1</t>
        </is>
      </c>
      <c r="E455" s="195" t="inlineStr">
        <is>
          <t>т</t>
        </is>
      </c>
      <c r="F455" s="195" t="n">
        <v>2e-05</v>
      </c>
      <c r="G455" s="200" t="n">
        <v>25684</v>
      </c>
      <c r="H455" s="200">
        <f>ROUND(F455*G455,2)</f>
        <v/>
      </c>
    </row>
    <row r="456" ht="15.6" customFormat="1" customHeight="1" s="154">
      <c r="A456" s="195" t="n">
        <v>442</v>
      </c>
      <c r="B456" s="195" t="n"/>
      <c r="C456" s="24" t="inlineStr">
        <is>
          <t>01.3.04.08-0023</t>
        </is>
      </c>
      <c r="D456" s="196" t="inlineStr">
        <is>
          <t>Масло дизельное моторное зимнее М-8ДМ</t>
        </is>
      </c>
      <c r="E456" s="195" t="inlineStr">
        <is>
          <t>т</t>
        </is>
      </c>
      <c r="F456" s="195" t="n">
        <v>4e-05</v>
      </c>
      <c r="G456" s="200" t="n">
        <v>12320.97</v>
      </c>
      <c r="H456" s="200">
        <f>ROUND(F456*G456,2)</f>
        <v/>
      </c>
    </row>
    <row r="457" ht="15.6" customFormat="1" customHeight="1" s="154">
      <c r="A457" s="195" t="n">
        <v>443</v>
      </c>
      <c r="B457" s="195" t="n"/>
      <c r="C457" s="24" t="inlineStr">
        <is>
          <t>14.5.09.07-0027</t>
        </is>
      </c>
      <c r="D457" s="196" t="inlineStr">
        <is>
          <t>Растворитель № 649</t>
        </is>
      </c>
      <c r="E457" s="195" t="inlineStr">
        <is>
          <t>т</t>
        </is>
      </c>
      <c r="F457" s="195" t="n">
        <v>4e-05</v>
      </c>
      <c r="G457" s="200" t="n">
        <v>9630</v>
      </c>
      <c r="H457" s="200">
        <f>ROUND(F457*G457,2)</f>
        <v/>
      </c>
    </row>
    <row r="458" ht="15.6" customFormat="1" customHeight="1" s="154">
      <c r="A458" s="195" t="n">
        <v>444</v>
      </c>
      <c r="B458" s="195" t="n"/>
      <c r="C458" s="24" t="inlineStr">
        <is>
          <t>01.7.15.10-0053</t>
        </is>
      </c>
      <c r="D458" s="196" t="inlineStr">
        <is>
          <t>Скобы металлические</t>
        </is>
      </c>
      <c r="E458" s="195" t="inlineStr">
        <is>
          <t>кг</t>
        </is>
      </c>
      <c r="F458" s="195" t="n">
        <v>0.06</v>
      </c>
      <c r="G458" s="200" t="n">
        <v>6.4</v>
      </c>
      <c r="H458" s="200">
        <f>ROUND(F458*G458,2)</f>
        <v/>
      </c>
    </row>
    <row r="459" ht="15.6" customFormat="1" customHeight="1" s="154">
      <c r="A459" s="195" t="n">
        <v>445</v>
      </c>
      <c r="B459" s="195" t="n"/>
      <c r="C459" s="24" t="inlineStr">
        <is>
          <t>14.5.09.02-0002</t>
        </is>
      </c>
      <c r="D459" s="196" t="inlineStr">
        <is>
          <t>Ксилол нефтяной, марка А</t>
        </is>
      </c>
      <c r="E459" s="195" t="inlineStr">
        <is>
          <t>т</t>
        </is>
      </c>
      <c r="F459" s="195" t="n">
        <v>4.65e-05</v>
      </c>
      <c r="G459" s="200" t="n">
        <v>7640</v>
      </c>
      <c r="H459" s="200">
        <f>ROUND(F459*G459,2)</f>
        <v/>
      </c>
    </row>
    <row r="460" ht="15.6" customFormat="1" customHeight="1" s="154">
      <c r="A460" s="195" t="n">
        <v>446</v>
      </c>
      <c r="B460" s="195" t="n"/>
      <c r="C460" s="24" t="inlineStr">
        <is>
          <t>01.7.11.04-0052</t>
        </is>
      </c>
      <c r="D460" s="196" t="inlineStr">
        <is>
          <t>Проволока сварочная СВ-08Г2С, диаметр 2 мм</t>
        </is>
      </c>
      <c r="E460" s="195" t="inlineStr">
        <is>
          <t>кг</t>
        </is>
      </c>
      <c r="F460" s="195" t="n">
        <v>0.01702</v>
      </c>
      <c r="G460" s="200" t="n">
        <v>17.92</v>
      </c>
      <c r="H460" s="200">
        <f>ROUND(F460*G460,2)</f>
        <v/>
      </c>
    </row>
    <row r="461" ht="15.6" customFormat="1" customHeight="1" s="154">
      <c r="A461" s="195" t="n">
        <v>447</v>
      </c>
      <c r="B461" s="195" t="n"/>
      <c r="C461" s="24" t="inlineStr">
        <is>
          <t>01.3.01.01-0002</t>
        </is>
      </c>
      <c r="D461" s="196" t="inlineStr">
        <is>
          <t>Бензин автомобильный АИ-98, АИ-95, АИ-93</t>
        </is>
      </c>
      <c r="E461" s="195" t="inlineStr">
        <is>
          <t>т</t>
        </is>
      </c>
      <c r="F461" s="195" t="n">
        <v>6.64e-05</v>
      </c>
      <c r="G461" s="200" t="n">
        <v>4770</v>
      </c>
      <c r="H461" s="200">
        <f>ROUND(F461*G461,2)</f>
        <v/>
      </c>
    </row>
    <row r="462" ht="15.6" customFormat="1" customHeight="1" s="154">
      <c r="A462" s="195" t="n">
        <v>448</v>
      </c>
      <c r="B462" s="195" t="n"/>
      <c r="C462" s="24" t="inlineStr">
        <is>
          <t>01.7.11.06-0006</t>
        </is>
      </c>
      <c r="D462" s="196" t="inlineStr">
        <is>
          <t>Флюс ВАМИ</t>
        </is>
      </c>
      <c r="E462" s="195" t="inlineStr">
        <is>
          <t>кг</t>
        </is>
      </c>
      <c r="F462" s="195" t="n">
        <v>0.021</v>
      </c>
      <c r="G462" s="200" t="n">
        <v>12.6</v>
      </c>
      <c r="H462" s="200">
        <f>ROUND(F462*G462,2)</f>
        <v/>
      </c>
    </row>
    <row r="463" ht="15.6" customFormat="1" customHeight="1" s="154">
      <c r="A463" s="195" t="n">
        <v>449</v>
      </c>
      <c r="B463" s="195" t="n"/>
      <c r="C463" s="24" t="inlineStr">
        <is>
          <t>01.3.02.08-0001</t>
        </is>
      </c>
      <c r="D463" s="196" t="inlineStr">
        <is>
          <t>Кислород газообразный технический</t>
        </is>
      </c>
      <c r="E463" s="195" t="inlineStr">
        <is>
          <t>м3</t>
        </is>
      </c>
      <c r="F463" s="195" t="n">
        <v>0.028742</v>
      </c>
      <c r="G463" s="200" t="n">
        <v>6.22</v>
      </c>
      <c r="H463" s="200">
        <f>ROUND(F463*G463,2)</f>
        <v/>
      </c>
    </row>
    <row r="464" ht="15.6" customFormat="1" customHeight="1" s="154">
      <c r="A464" s="195" t="n">
        <v>450</v>
      </c>
      <c r="B464" s="195" t="n"/>
      <c r="C464" s="24" t="inlineStr">
        <is>
          <t>02.2.05.04-1777</t>
        </is>
      </c>
      <c r="D464" s="196" t="inlineStr">
        <is>
          <t>Щебень М 800, фракция 20-40 мм, группа 2</t>
        </is>
      </c>
      <c r="E464" s="195" t="inlineStr">
        <is>
          <t>м3</t>
        </is>
      </c>
      <c r="F464" s="195" t="n">
        <v>0.00057</v>
      </c>
      <c r="G464" s="200" t="n">
        <v>108.4</v>
      </c>
      <c r="H464" s="200">
        <f>ROUND(F464*G464,2)</f>
        <v/>
      </c>
    </row>
    <row r="465" ht="15.6" customFormat="1" customHeight="1" s="15">
      <c r="A465" s="194" t="inlineStr">
        <is>
          <t>Оборудование</t>
        </is>
      </c>
      <c r="B465" s="218" t="n"/>
      <c r="C465" s="218" t="n"/>
      <c r="D465" s="218" t="n"/>
      <c r="E465" s="219" t="n"/>
      <c r="F465" s="194" t="n"/>
      <c r="G465" s="19" t="n"/>
      <c r="H465" s="19">
        <f>SUM(H466:H482)</f>
        <v/>
      </c>
    </row>
    <row r="466" ht="409.6" customFormat="1" customHeight="1" s="154">
      <c r="A466" s="195" t="n">
        <v>451</v>
      </c>
      <c r="B466" s="195" t="n"/>
      <c r="C466" s="24" t="inlineStr">
        <is>
          <t>Прайс из СД ОП</t>
        </is>
      </c>
      <c r="D466" s="196" t="inlineStr">
        <is>
          <t>Комплект модернизации для ПС Благовещенская и ПС Архара в составе:_x000D_
 - Кабель D26-D25 TSW-PIR CA-A - 4 шт;_x000D_
 - Кабель D37-SC50 CA-E - 2 шт;_x000D_
 - Кабель MT24-D25 CA-C - 4 шт;_x000D_
 - Кабель D15 ST CA-A - 1 шт;_x000D_
 - Кабель D15 ST-F CA-A - 1 шт;_x000D_
 - Кабель D25 EXALM CA-A - 1 шт;_x000D_
 - Кабель D37 EXCLK CA-A - 1 шт;_x000D_
 - Карта SCG-M03-B - 1 шт;_x000D_
 - Модуль SN1749 BASEUD-A - 1 шт;_x000D_
 - Карта 12 внешних аналоговых линий SCH-12COTB-A - 1 шт;_x000D_
 - Карта 16 внутренних аналоговых абонентов SCH-16LCA-A - 5 шт;_x000D_
 - Карта потока Е1 CCIS SCH-CCTA-A - 1 шт;_x000D_
 - Карта потока Е1 PRI SCH-PRTA-A - 6 шт;_x000D_
 - Карта 16 внутренних цифровых абонентов SCH-16ELCA-A - 1 шт;_x000D_
 - Блок питания SN1753 PWRMAC - 2 шт;_x000D_
 - Карта памяти CF-8-GB - 2 шт;_x000D_
 - Карта мультиплексора CJ-PC00 - 4 шт;_x000D_
 - Блок питания TSWBOX SCA-M01-A - 1 шт;_x000D_
 - Центральный процессор SCF-CP02-B - 2 шт;_x000D_
 - Контроллер обработки ошибок, устройство переключения процессоров при аварии SCG-PC00-C - 1 шт;_x000D_
 - Интерфейсная карта для подключения к TSWBOX SCG-GT01-B - 2 шт;_x000D_
 - Карта тоновых приемников SCH-8RSTA-A - 2 шт;_x000D_
 - Блок питания SN1770 PWRMAE - 4 шт;_x000D_
 - Кабинет SN8174 PIREF-A - 2 шт;_x000D_
 - Шасси для установки SPZ-SW25-A SN8179 TSWBEA-A - 1 шт;_x000D_
 - Свитч SPZ-SW25-A - 2 шт;_x000D_
 - Крышка (заглушка) TSWBOX FRONT COVER - 1 шт;_x000D_
 - Кроссовый кабель Amphinols 57JEп/- 10м (NEC) - 24 шт;_x000D_
 - Кабинет для установки процессоров UNIVERGE SV9500 CHASSIS - 1 шт;_x000D_
 - Консоль на 60 клавиш DCZ-60-2P(BK) CONSOLE - 2 шт;_x000D_
 - Телефон на 24 клавишиDTZ-24D-3P(BK)TEL - 14 шт;_x000D_
 - Лицензия SV9500 Lic Sys Option CCIS (E1) - 1 шт;_x000D_
 - Лицензия SV9500 Lic Sys Option FCCS (LN) - 1 шт;_x000D_
 - Лицензия SV9500 Lic Sys Appliance V6-1536 - 1 шт;</t>
        </is>
      </c>
      <c r="E466" s="195" t="inlineStr">
        <is>
          <t>компл.</t>
        </is>
      </c>
      <c r="F466" s="195" t="n">
        <v>1</v>
      </c>
      <c r="G466" s="200" t="n">
        <v>1788095.95</v>
      </c>
      <c r="H466" s="200">
        <f>ROUND(F466*G466,2)</f>
        <v/>
      </c>
    </row>
    <row r="467" ht="280.9" customFormat="1" customHeight="1" s="154">
      <c r="A467" s="195" t="n">
        <v>452</v>
      </c>
      <c r="B467" s="195" t="n"/>
      <c r="C467" s="24" t="inlineStr">
        <is>
          <t>Прайс из СД ОП</t>
        </is>
      </c>
      <c r="D467" s="196" t="inlineStr">
        <is>
          <t>Комплект FOX-515 в составе:_x000D_
 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 - 1 шт;_x000D_
 - Модуль двойного питания -48В - 1 шт;_x000D_
 - Резервный комплект (центральная карта + плата питания) - 1 шт;_x000D_
 - Вентилятор 1U 48VDC для FOX515 - 1 шт;_x000D_
 - Абонентский интерфейсный модуль 2-x проводной - 1 шт;_x000D_
 - Станционный интерфейсный модуль a/b complex - 6 шт;_x000D_
 - STM-1 модуль доступа, VC12 - 4 шт;_x000D_
 - Агрегатный оптический модуль STM1/STM4 с поддержкой SFP модулей - 2 шт;_x000D_
 - STM-1 Модуль доступа G.703 фронтальный доступ - 1 шт.</t>
        </is>
      </c>
      <c r="E467" s="195" t="inlineStr">
        <is>
          <t>компл.</t>
        </is>
      </c>
      <c r="F467" s="195" t="n">
        <v>1</v>
      </c>
      <c r="G467" s="200" t="n">
        <v>1152878.52</v>
      </c>
      <c r="H467" s="200">
        <f>ROUND(F467*G467,2)</f>
        <v/>
      </c>
    </row>
    <row r="468" ht="409.6" customFormat="1" customHeight="1" s="154">
      <c r="A468" s="195" t="n">
        <v>453</v>
      </c>
      <c r="B468" s="195" t="n"/>
      <c r="C468" s="24" t="inlineStr">
        <is>
          <t>Прайс из СД ОП</t>
        </is>
      </c>
      <c r="D468" s="196" t="inlineStr">
        <is>
          <t>Комплект АТС для ЦУС (NEC SV 9500) в составе:_x000D_
 - Карта памяти CF-8-GB - 2 шт;_x000D_
 - Процессорный блок SR-MGC(E)-B - 2 шт;_x000D_
 - Кабель D26-D25 TSW-PIR CA-A - 4 шт;_x000D_
 - Кабель D37-SC50 CA-E - 2 шт;_x000D_
 - Кабель D15 ST-F CA-A - 1 шт;_x000D_
 - Кабель D37 EXCLK CA-A - 1 шт;_x000D_
 - Карта сбора ошибок SCG-M03-B - 1 шт;_x000D_
 - Кабель D09 POW CA-A - 1 шт;_x000D_
 - Блок питания TSWBOX SCA-M01-A - 1 шт;_x000D_
 - Интерфейсная карта для подключения к TSWBOX SCG-GT01-B - 2 шт;_x000D_
 - Шасси для установки SPZ-SW25-A SN8179 TSWBEA-A - 1 шт;_x000D_
 - Свитч SPZ-SW25-A - 2 шт;_x000D_
 - Крышка (заглушка) TSWBOX FRONT COVER - 1 шт;_x000D_
 - Лицензия SV9500 Lic Sys Appliance V6-1536 - 1 шт;_x000D_
 - Лицензия SV9500 Lic Client BASIC Voice - 50 шт;_x000D_
 - Лицензия SV9500 Lic GR Remote Server - 2 шт;_x000D_
 - Лицензия SV9500 Lic GR Resource 1-Port - 84 шт;_x000D_
 - Лицензия SV9500 Lic Sys Option CCIS (E1) - 1 шт;_x000D_
 - Лицензия SV9500 Lic Sys Option FCCS (NCN) - 1 шт;_x000D_
 - Лицензия SWA Unit - 239 шт;_x000D_
 - Лицензия MA4000 Upg Ext Lic. - 768 шт;_x000D_
 - Лицензия MA4000 Version 16 lic. - 1 шт;_x000D_
 - Лицензия Handling fee for licenses migration - 1 шт;_x000D_
 - Лицензия SWA Unit - 195 шт.</t>
        </is>
      </c>
      <c r="E468" s="195" t="inlineStr">
        <is>
          <t>компл.</t>
        </is>
      </c>
      <c r="F468" s="195" t="n">
        <v>1</v>
      </c>
      <c r="G468" s="200" t="n">
        <v>1044655.83</v>
      </c>
      <c r="H468" s="200">
        <f>ROUND(F468*G468,2)</f>
        <v/>
      </c>
    </row>
    <row r="469" ht="31.35" customFormat="1" customHeight="1" s="154">
      <c r="A469" s="195" t="n">
        <v>454</v>
      </c>
      <c r="B469" s="195" t="n"/>
      <c r="C469" s="24" t="inlineStr">
        <is>
          <t>Прайс из СД ОП</t>
        </is>
      </c>
      <c r="D469" s="196" t="inlineStr">
        <is>
          <t>Профессиональная ЖК-панель zFlex 55” V55-500-09K</t>
        </is>
      </c>
      <c r="E469" s="195" t="inlineStr">
        <is>
          <t>шт</t>
        </is>
      </c>
      <c r="F469" s="195" t="n">
        <v>13</v>
      </c>
      <c r="G469" s="200" t="n">
        <v>79883.48</v>
      </c>
      <c r="H469" s="200">
        <f>ROUND(F469*G469,2)</f>
        <v/>
      </c>
    </row>
    <row r="470" ht="409.6" customFormat="1" customHeight="1" s="154">
      <c r="A470" s="195" t="n">
        <v>455</v>
      </c>
      <c r="B470" s="195" t="n"/>
      <c r="C470" s="24" t="inlineStr">
        <is>
          <t>Прайс из СД ОП</t>
        </is>
      </c>
      <c r="D470" s="196" t="inlineStr">
        <is>
          <t>Комплект модернизации для ПС Амурская в составе:_x000D_
 - Кабель D26-D25 TSW-PIR CA-A - 4 шт;_x000D_
 - Кабель D37-SC50 CA-E - 2 шт;_x000D_
 - Кабель D15 ST-F CA-A - 1 шт;_x000D_
 - Кабель D37 EXCLK CA-A - 1 шт;_x000D_
 - Карта сбора ошибок SCG-M03-B - 1 шт;_x000D_
 - Кабель D09 POW CA-A - 1 шт;_x000D_
 - Блок питания TSWBOX SCA-M01-A - 1 шт;_x000D_
 - Интерфейсная карта для подключения к TSWBOX SCG-GT01-B - 2 шт;_x000D_
 - Шасси для установки SPZ-SW25-A SN8179 TSWBEA-A - 1 шт;_x000D_
 - Свитч SPZ-SW25-A - 2 шт;_x000D_
 - Крышка (заглушка) TSWBOX FRONT COVER - 1 шт;_x000D_
 - Кабель D26-D25 TSW-PIR CA-B - 4 шт;_x000D_
 - Лицензия SV9500 Lic Sys Appliance V6-1536 - 1 шт;_x000D_
 - Лицензия SV9500 Lic Client NECsoftphone - 4 шт;_x000D_
 - Лицензия SV9500 Lic Sys Option CCIS (E1) - 1 шт;_x000D_
 - Лицензия SV9500 Lic Sys Option CCIS (IP) - 1 шт;_x000D_
 - Лицензия SV9500 Lic Sys Option FCCS (LN) - 1 шт;_x000D_
 - Лицензия SWA Unit - 261 шт.</t>
        </is>
      </c>
      <c r="E470" s="195" t="inlineStr">
        <is>
          <t>компл.</t>
        </is>
      </c>
      <c r="F470" s="195" t="n">
        <v>1</v>
      </c>
      <c r="G470" s="200" t="n">
        <v>713581.33</v>
      </c>
      <c r="H470" s="200">
        <f>ROUND(F470*G470,2)</f>
        <v/>
      </c>
    </row>
    <row r="471" ht="31.35" customFormat="1" customHeight="1" s="154">
      <c r="A471" s="195" t="n">
        <v>456</v>
      </c>
      <c r="B471" s="195" t="n"/>
      <c r="C471" s="24" t="inlineStr">
        <is>
          <t>Прайс из СД ОП</t>
        </is>
      </c>
      <c r="D471" s="196" t="inlineStr">
        <is>
          <t>Диспетчерские пульты OpenStage Xpert 6010p V1R1 (2 комплекта влючаяя ПО и лицензии)</t>
        </is>
      </c>
      <c r="E471" s="195" t="inlineStr">
        <is>
          <t>комплект</t>
        </is>
      </c>
      <c r="F471" s="195" t="n">
        <v>1</v>
      </c>
      <c r="G471" s="200" t="n">
        <v>529129.46</v>
      </c>
      <c r="H471" s="200">
        <f>ROUND(F471*G471,2)</f>
        <v/>
      </c>
    </row>
    <row r="472" ht="15.6" customFormat="1" customHeight="1" s="154">
      <c r="A472" s="195" t="n">
        <v>457</v>
      </c>
      <c r="B472" s="195" t="n"/>
      <c r="C472" s="24" t="inlineStr">
        <is>
          <t>Прайс из СД ОП</t>
        </is>
      </c>
      <c r="D472" s="196" t="inlineStr">
        <is>
          <t>Межсетевой экран Cisco ASA5512-X</t>
        </is>
      </c>
      <c r="E472" s="195" t="inlineStr">
        <is>
          <t>компл.</t>
        </is>
      </c>
      <c r="F472" s="195" t="n">
        <v>2</v>
      </c>
      <c r="G472" s="200" t="n">
        <v>149415.58</v>
      </c>
      <c r="H472" s="200">
        <f>ROUND(F472*G472,2)</f>
        <v/>
      </c>
    </row>
    <row r="473" ht="31.35" customFormat="1" customHeight="1" s="154">
      <c r="A473" s="195" t="n">
        <v>458</v>
      </c>
      <c r="B473" s="195" t="n"/>
      <c r="C473" s="24" t="inlineStr">
        <is>
          <t>Прайс из СД ОП</t>
        </is>
      </c>
      <c r="D473" s="196" t="inlineStr">
        <is>
          <t>Кондиционер кассетный Daikin FUA125A/RR125B</t>
        </is>
      </c>
      <c r="E473" s="195" t="inlineStr">
        <is>
          <t>компл.</t>
        </is>
      </c>
      <c r="F473" s="195" t="n">
        <v>2</v>
      </c>
      <c r="G473" s="200" t="n">
        <v>108117.29</v>
      </c>
      <c r="H473" s="200">
        <f>ROUND(F473*G473,2)</f>
        <v/>
      </c>
    </row>
    <row r="474" ht="15.6" customFormat="1" customHeight="1" s="154">
      <c r="A474" s="195" t="n">
        <v>459</v>
      </c>
      <c r="B474" s="195" t="n"/>
      <c r="C474" s="24" t="inlineStr">
        <is>
          <t>Прайс из СД ОП</t>
        </is>
      </c>
      <c r="D474" s="196" t="inlineStr">
        <is>
          <t>Маршрутизатор Cisco 2921v/K9</t>
        </is>
      </c>
      <c r="E474" s="195" t="inlineStr">
        <is>
          <t>компл.</t>
        </is>
      </c>
      <c r="F474" s="195" t="n">
        <v>2</v>
      </c>
      <c r="G474" s="200" t="n">
        <v>78921.81</v>
      </c>
      <c r="H474" s="200">
        <f>ROUND(F474*G474,2)</f>
        <v/>
      </c>
    </row>
    <row r="475" ht="31.35" customFormat="1" customHeight="1" s="154">
      <c r="A475" s="195" t="n">
        <v>460</v>
      </c>
      <c r="B475" s="195" t="n"/>
      <c r="C475" s="24" t="inlineStr">
        <is>
          <t>Прайс из СД ОП</t>
        </is>
      </c>
      <c r="D475" s="196" t="inlineStr">
        <is>
          <t>Кондиционер кассетный Daikin FCQN100EXV / RQ100DXY</t>
        </is>
      </c>
      <c r="E475" s="195" t="inlineStr">
        <is>
          <t>компл.</t>
        </is>
      </c>
      <c r="F475" s="195" t="n">
        <v>2</v>
      </c>
      <c r="G475" s="200" t="n">
        <v>67248.38</v>
      </c>
      <c r="H475" s="200">
        <f>ROUND(F475*G475,2)</f>
        <v/>
      </c>
    </row>
    <row r="476" ht="46.9" customFormat="1" customHeight="1" s="154">
      <c r="A476" s="195" t="n">
        <v>461</v>
      </c>
      <c r="B476" s="195" t="n"/>
      <c r="C476" s="24" t="inlineStr">
        <is>
          <t>64.2.03.06-0021</t>
        </is>
      </c>
      <c r="D476" s="196" t="inlineStr">
        <is>
          <t>Сплит системы кассетные, расход воздуха 1750 м3/ч, мощность обогрева 15,53 кВт, мощность охлаждения 14,07 кВт</t>
        </is>
      </c>
      <c r="E476" s="195" t="inlineStr">
        <is>
          <t>шт</t>
        </is>
      </c>
      <c r="F476" s="195" t="n">
        <v>3</v>
      </c>
      <c r="G476" s="200" t="n">
        <v>25603.85</v>
      </c>
      <c r="H476" s="200">
        <f>ROUND(F476*G476,2)</f>
        <v/>
      </c>
    </row>
    <row r="477" ht="15.6" customFormat="1" customHeight="1" s="154">
      <c r="A477" s="195" t="n">
        <v>462</v>
      </c>
      <c r="B477" s="195" t="n"/>
      <c r="C477" s="24" t="inlineStr">
        <is>
          <t>Прайс из СД ОП</t>
        </is>
      </c>
      <c r="D477" s="196" t="inlineStr">
        <is>
          <t>Шкаф 48U 750x1070 APC NetShelter</t>
        </is>
      </c>
      <c r="E477" s="195" t="inlineStr">
        <is>
          <t>шт</t>
        </is>
      </c>
      <c r="F477" s="195" t="n">
        <v>1</v>
      </c>
      <c r="G477" s="200" t="n">
        <v>42304.21</v>
      </c>
      <c r="H477" s="200">
        <f>ROUND(F477*G477,2)</f>
        <v/>
      </c>
    </row>
    <row r="478" ht="15.6" customFormat="1" customHeight="1" s="154">
      <c r="A478" s="195" t="n">
        <v>463</v>
      </c>
      <c r="B478" s="195" t="n"/>
      <c r="C478" s="24" t="inlineStr">
        <is>
          <t>61.1.03.03-0004</t>
        </is>
      </c>
      <c r="D478" s="196" t="inlineStr">
        <is>
          <t>Коммутатор управляемый марки DES-3552</t>
        </is>
      </c>
      <c r="E478" s="195" t="inlineStr">
        <is>
          <t>шт</t>
        </is>
      </c>
      <c r="F478" s="195" t="n">
        <v>4</v>
      </c>
      <c r="G478" s="200" t="n">
        <v>4448.63</v>
      </c>
      <c r="H478" s="200">
        <f>ROUND(F478*G478,2)</f>
        <v/>
      </c>
    </row>
    <row r="479" ht="31.35" customFormat="1" customHeight="1" s="154">
      <c r="A479" s="195" t="n">
        <v>464</v>
      </c>
      <c r="B479" s="195" t="n"/>
      <c r="C479" s="24" t="inlineStr">
        <is>
          <t>Прайс из СД ОП</t>
        </is>
      </c>
      <c r="D479" s="196" t="inlineStr">
        <is>
          <t>Согласователь работы кондиционеров Daikin СРК-М</t>
        </is>
      </c>
      <c r="E479" s="195" t="inlineStr">
        <is>
          <t>компл.</t>
        </is>
      </c>
      <c r="F479" s="195" t="n">
        <v>2</v>
      </c>
      <c r="G479" s="200" t="n">
        <v>6801.95</v>
      </c>
      <c r="H479" s="200">
        <f>ROUND(F479*G479,2)</f>
        <v/>
      </c>
    </row>
    <row r="480" ht="15.6" customFormat="1" customHeight="1" s="154">
      <c r="A480" s="195" t="n">
        <v>465</v>
      </c>
      <c r="B480" s="195" t="n"/>
      <c r="C480" s="24" t="inlineStr">
        <is>
          <t>62.4.02.02-0011</t>
        </is>
      </c>
      <c r="D480" s="196" t="inlineStr">
        <is>
          <t>Блок питания резервный, марка БРП-24</t>
        </is>
      </c>
      <c r="E480" s="195" t="inlineStr">
        <is>
          <t>шт</t>
        </is>
      </c>
      <c r="F480" s="195" t="n">
        <v>2</v>
      </c>
      <c r="G480" s="200" t="n">
        <v>3102.61</v>
      </c>
      <c r="H480" s="200">
        <f>ROUND(F480*G480,2)</f>
        <v/>
      </c>
    </row>
    <row r="481" ht="46.9" customFormat="1" customHeight="1" s="154">
      <c r="A481" s="195" t="n">
        <v>466</v>
      </c>
      <c r="B481" s="195" t="n"/>
      <c r="C481" s="24" t="inlineStr">
        <is>
          <t>61.2.06.01-0007</t>
        </is>
      </c>
      <c r="D481" s="196" t="inlineStr">
        <is>
          <t>Прибор приемно-контрольный и управления автоматическими средствами пожаротушения и оповещателями, марка "С2000- АСПТ"</t>
        </is>
      </c>
      <c r="E481" s="195" t="inlineStr">
        <is>
          <t>шт</t>
        </is>
      </c>
      <c r="F481" s="195" t="n">
        <v>1</v>
      </c>
      <c r="G481" s="200" t="n">
        <v>622.48</v>
      </c>
      <c r="H481" s="200">
        <f>ROUND(F481*G481,2)</f>
        <v/>
      </c>
    </row>
    <row r="482" ht="31.35" customFormat="1" customHeight="1" s="154">
      <c r="A482" s="195" t="n">
        <v>467</v>
      </c>
      <c r="B482" s="195" t="n"/>
      <c r="C482" s="24" t="inlineStr">
        <is>
          <t>61.2.04.07-0013</t>
        </is>
      </c>
      <c r="D482" s="196" t="inlineStr">
        <is>
          <t>Оповещатель световой пожарный, марка "Блик-С-24"</t>
        </is>
      </c>
      <c r="E482" s="195" t="inlineStr">
        <is>
          <t>шт</t>
        </is>
      </c>
      <c r="F482" s="195" t="n">
        <v>5</v>
      </c>
      <c r="G482" s="200" t="n">
        <v>41.87</v>
      </c>
      <c r="H482" s="200">
        <f>ROUND(F482*G482,2)</f>
        <v/>
      </c>
    </row>
    <row r="483" ht="15.6" customFormat="1" customHeight="1" s="154"/>
    <row r="484" ht="15.6" customFormat="1" customHeight="1" s="154"/>
    <row r="485" ht="15.6" customFormat="1" customHeight="1" s="154"/>
    <row r="486" ht="15.6" customFormat="1" customHeight="1" s="154"/>
    <row r="487" ht="15.6" customFormat="1" customHeight="1" s="154">
      <c r="B487" s="154" t="inlineStr">
        <is>
          <t>Составил ______________________        М.С. Колотиевская</t>
        </is>
      </c>
      <c r="C487" s="154" t="n"/>
    </row>
    <row r="488" ht="15.6" customFormat="1" customHeight="1" s="154">
      <c r="B488" s="104" t="inlineStr">
        <is>
          <t xml:space="preserve">                         (подпись, инициалы, фамилия)</t>
        </is>
      </c>
      <c r="C488" s="154" t="n"/>
    </row>
    <row r="489" ht="15.6" customFormat="1" customHeight="1" s="154">
      <c r="B489" s="154" t="n"/>
      <c r="C489" s="154" t="n"/>
    </row>
    <row r="490" ht="15.6" customFormat="1" customHeight="1" s="154">
      <c r="B490" s="154" t="inlineStr">
        <is>
          <t>Проверил ______________________          А.В. Костянецкая</t>
        </is>
      </c>
      <c r="C490" s="154" t="n"/>
    </row>
    <row r="491" ht="15.6" customFormat="1" customHeight="1" s="154">
      <c r="B491" s="104" t="inlineStr">
        <is>
          <t xml:space="preserve">                        (подпись, инициалы, фамилия)</t>
        </is>
      </c>
      <c r="C491" s="154" t="n"/>
    </row>
    <row r="492" ht="15.6" customFormat="1" customHeight="1" s="154"/>
  </sheetData>
  <mergeCells count="16">
    <mergeCell ref="A465:E465"/>
    <mergeCell ref="A3:H3"/>
    <mergeCell ref="A8:A9"/>
    <mergeCell ref="G8:H8"/>
    <mergeCell ref="E8:E9"/>
    <mergeCell ref="C8:C9"/>
    <mergeCell ref="F8:F9"/>
    <mergeCell ref="A2:H2"/>
    <mergeCell ref="A42:E42"/>
    <mergeCell ref="A11:E11"/>
    <mergeCell ref="D8:D9"/>
    <mergeCell ref="B8:B9"/>
    <mergeCell ref="A94:E94"/>
    <mergeCell ref="C4:H4"/>
    <mergeCell ref="A44:E44"/>
    <mergeCell ref="A6:H6"/>
  </mergeCells>
  <conditionalFormatting sqref="F10:F482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9" zoomScale="60" zoomScaleNormal="100" workbookViewId="0">
      <selection activeCell="B44" sqref="B44"/>
    </sheetView>
  </sheetViews>
  <sheetFormatPr baseColWidth="8" defaultColWidth="9.140625" defaultRowHeight="15"/>
  <cols>
    <col width="4.140625" customWidth="1" style="152" min="1" max="1"/>
    <col width="36.42578125" customWidth="1" style="152" min="2" max="2"/>
    <col width="18.85546875" customWidth="1" style="152" min="3" max="3"/>
    <col width="18.42578125" customWidth="1" style="152" min="4" max="4"/>
    <col width="20.85546875" customWidth="1" style="152" min="5" max="5"/>
    <col width="9.140625" customWidth="1" style="152" min="6" max="10"/>
    <col width="13.42578125" customWidth="1" style="152" min="11" max="11"/>
    <col width="9.140625" customWidth="1" style="152" min="12" max="12"/>
  </cols>
  <sheetData>
    <row r="1" ht="15.6" customHeight="1" s="152">
      <c r="A1" s="79" t="n"/>
      <c r="B1" s="154" t="n"/>
      <c r="C1" s="154" t="n"/>
      <c r="D1" s="154" t="n"/>
      <c r="E1" s="154" t="n"/>
    </row>
    <row r="2" ht="15.6" customHeight="1" s="152">
      <c r="B2" s="154" t="n"/>
      <c r="C2" s="154" t="n"/>
      <c r="D2" s="154" t="n"/>
      <c r="E2" s="207" t="inlineStr">
        <is>
          <t>Приложение № 4</t>
        </is>
      </c>
    </row>
    <row r="3" ht="15.6" customHeight="1" s="152">
      <c r="B3" s="154" t="n"/>
      <c r="C3" s="154" t="n"/>
      <c r="D3" s="154" t="n"/>
      <c r="E3" s="154" t="n"/>
    </row>
    <row r="4" ht="15.6" customHeight="1" s="152">
      <c r="B4" s="154" t="n"/>
      <c r="C4" s="154" t="n"/>
      <c r="D4" s="154" t="n"/>
      <c r="E4" s="154" t="n"/>
    </row>
    <row r="5" ht="15.6" customHeight="1" s="152">
      <c r="B5" s="182" t="inlineStr">
        <is>
          <t>Ресурсная модель</t>
        </is>
      </c>
    </row>
    <row r="6" ht="15.6" customHeight="1" s="152">
      <c r="B6" s="183" t="n"/>
      <c r="C6" s="154" t="n"/>
      <c r="D6" s="154" t="n"/>
      <c r="E6" s="154" t="n"/>
    </row>
    <row r="7" ht="15.6" customHeight="1" s="152">
      <c r="B7" s="193" t="inlineStr">
        <is>
          <t>Наименование разрабатываемой расценки УНЦ —  Центры управления сетями</t>
        </is>
      </c>
    </row>
    <row r="8" ht="15.6" customHeight="1" s="152">
      <c r="B8" s="193" t="inlineStr">
        <is>
          <t>Единица измерения  —  1 управляемый объект</t>
        </is>
      </c>
    </row>
    <row r="9">
      <c r="B9" s="84" t="n"/>
      <c r="C9" s="140" t="n"/>
      <c r="D9" s="140" t="n"/>
      <c r="E9" s="140" t="n"/>
    </row>
    <row r="10" ht="62.45" customFormat="1" customHeight="1" s="154">
      <c r="B10" s="199" t="inlineStr">
        <is>
          <t>Наименование</t>
        </is>
      </c>
      <c r="C10" s="199" t="inlineStr">
        <is>
          <t>Сметная стоимость в ценах на 01.01.2023
 (руб.)</t>
        </is>
      </c>
      <c r="D10" s="199" t="inlineStr">
        <is>
          <t>Удельный вес, 
(в СМР)</t>
        </is>
      </c>
      <c r="E10" s="199" t="inlineStr">
        <is>
          <t>Удельный вес, % 
(от всего по РМ)</t>
        </is>
      </c>
    </row>
    <row r="11" ht="15" customFormat="1" customHeight="1" s="154">
      <c r="B11" s="211" t="inlineStr">
        <is>
          <t>Оплата труда рабочих</t>
        </is>
      </c>
      <c r="C11" s="88">
        <f>'Прил.5 Расчет СМР и ОБ'!J17</f>
        <v/>
      </c>
      <c r="D11" s="89">
        <f>C11/C24</f>
        <v/>
      </c>
      <c r="E11" s="89">
        <f>C11/C40</f>
        <v/>
      </c>
    </row>
    <row r="12" ht="15" customFormat="1" customHeight="1" s="154">
      <c r="B12" s="211" t="inlineStr">
        <is>
          <t>Эксплуатация машин основных</t>
        </is>
      </c>
      <c r="C12" s="88">
        <f>'Прил.5 Расчет СМР и ОБ'!J26</f>
        <v/>
      </c>
      <c r="D12" s="89">
        <f>C12/C24</f>
        <v/>
      </c>
      <c r="E12" s="89">
        <f>C12/C40</f>
        <v/>
      </c>
    </row>
    <row r="13" ht="15" customFormat="1" customHeight="1" s="154">
      <c r="B13" s="211" t="inlineStr">
        <is>
          <t>Эксплуатация машин прочих</t>
        </is>
      </c>
      <c r="C13" s="88">
        <f>'Прил.5 Расчет СМР и ОБ'!J72</f>
        <v/>
      </c>
      <c r="D13" s="89">
        <f>C13/C24</f>
        <v/>
      </c>
      <c r="E13" s="89">
        <f>C13/C40</f>
        <v/>
      </c>
    </row>
    <row r="14" ht="15" customFormat="1" customHeight="1" s="154">
      <c r="B14" s="211" t="inlineStr">
        <is>
          <t>ЭКСПЛУАТАЦИЯ МАШИН, ВСЕГО:</t>
        </is>
      </c>
      <c r="C14" s="88">
        <f>C13+C12</f>
        <v/>
      </c>
      <c r="D14" s="89">
        <f>C14/C24</f>
        <v/>
      </c>
      <c r="E14" s="89">
        <f>C14/C40</f>
        <v/>
      </c>
    </row>
    <row r="15" ht="15" customFormat="1" customHeight="1" s="154">
      <c r="B15" s="211" t="inlineStr">
        <is>
          <t>в том числе зарплата машинистов</t>
        </is>
      </c>
      <c r="C15" s="88">
        <f>'Прил.5 Расчет СМР и ОБ'!J19</f>
        <v/>
      </c>
      <c r="D15" s="89">
        <f>C15/C24</f>
        <v/>
      </c>
      <c r="E15" s="89">
        <f>C15/C40</f>
        <v/>
      </c>
    </row>
    <row r="16" ht="15" customFormat="1" customHeight="1" s="154">
      <c r="B16" s="211" t="inlineStr">
        <is>
          <t>Материалы основные</t>
        </is>
      </c>
      <c r="C16" s="88">
        <f>'Прил.5 Расчет СМР и ОБ'!J121</f>
        <v/>
      </c>
      <c r="D16" s="89">
        <f>C16/C24</f>
        <v/>
      </c>
      <c r="E16" s="89">
        <f>C16/C40</f>
        <v/>
      </c>
    </row>
    <row r="17" ht="15" customFormat="1" customHeight="1" s="154">
      <c r="B17" s="211" t="inlineStr">
        <is>
          <t>Материалы прочие</t>
        </is>
      </c>
      <c r="C17" s="88">
        <f>'Прил.5 Расчет СМР и ОБ'!J470</f>
        <v/>
      </c>
      <c r="D17" s="89">
        <f>C17/C24</f>
        <v/>
      </c>
      <c r="E17" s="89">
        <f>C17/C40</f>
        <v/>
      </c>
    </row>
    <row r="18" ht="15" customFormat="1" customHeight="1" s="154">
      <c r="B18" s="211" t="inlineStr">
        <is>
          <t>МАТЕРИАЛЫ, ВСЕГО:</t>
        </is>
      </c>
      <c r="C18" s="88">
        <f>C17+C16</f>
        <v/>
      </c>
      <c r="D18" s="89">
        <f>C18/C24</f>
        <v/>
      </c>
      <c r="E18" s="89">
        <f>C18/C40</f>
        <v/>
      </c>
    </row>
    <row r="19" ht="15" customFormat="1" customHeight="1" s="154">
      <c r="B19" s="211" t="inlineStr">
        <is>
          <t>ИТОГО</t>
        </is>
      </c>
      <c r="C19" s="88">
        <f>C18+C14+C11</f>
        <v/>
      </c>
      <c r="D19" s="89">
        <f>C19/C24</f>
        <v/>
      </c>
      <c r="E19" s="90">
        <f>C19/C40</f>
        <v/>
      </c>
    </row>
    <row r="20" ht="15" customFormat="1" customHeight="1" s="154">
      <c r="B20" s="211" t="inlineStr">
        <is>
          <t>Сметная прибыль, руб.</t>
        </is>
      </c>
      <c r="C20" s="88" t="n">
        <v>4850476.3866485</v>
      </c>
      <c r="D20" s="89">
        <f>C20/C24</f>
        <v/>
      </c>
      <c r="E20" s="89">
        <f>C20/C40</f>
        <v/>
      </c>
    </row>
    <row r="21" ht="15" customFormat="1" customHeight="1" s="154">
      <c r="B21" s="211" t="inlineStr">
        <is>
          <t>Сметная прибыль, %</t>
        </is>
      </c>
      <c r="C21" s="91">
        <f>C20/(C11+C15)</f>
        <v/>
      </c>
      <c r="D21" s="89" t="n"/>
      <c r="E21" s="90" t="n"/>
    </row>
    <row r="22" ht="15" customFormat="1" customHeight="1" s="154">
      <c r="B22" s="211" t="inlineStr">
        <is>
          <t>Накладные расходы, руб.</t>
        </is>
      </c>
      <c r="C22" s="88" t="n">
        <v>9412269.7946622</v>
      </c>
      <c r="D22" s="89">
        <f>C22/C24</f>
        <v/>
      </c>
      <c r="E22" s="89">
        <f>C22/C40</f>
        <v/>
      </c>
    </row>
    <row r="23" ht="15" customFormat="1" customHeight="1" s="154">
      <c r="B23" s="211" t="inlineStr">
        <is>
          <t>Накладные расходы, %</t>
        </is>
      </c>
      <c r="C23" s="91">
        <f>C22/(C11+C15)</f>
        <v/>
      </c>
      <c r="D23" s="89" t="n"/>
      <c r="E23" s="90" t="n"/>
    </row>
    <row r="24" ht="15" customFormat="1" customHeight="1" s="154">
      <c r="B24" s="211" t="inlineStr">
        <is>
          <t>ВСЕГО СМР с НР и СП</t>
        </is>
      </c>
      <c r="C24" s="88">
        <f>C19+C20+C22</f>
        <v/>
      </c>
      <c r="D24" s="89">
        <f>C24/C24</f>
        <v/>
      </c>
      <c r="E24" s="89">
        <f>C24/C40</f>
        <v/>
      </c>
    </row>
    <row r="25" ht="31.35" customFormat="1" customHeight="1" s="154">
      <c r="B25" s="211" t="inlineStr">
        <is>
          <t>ВСЕГО стоимость оборудования, в том числе</t>
        </is>
      </c>
      <c r="C25" s="88">
        <f>'Прил.5 Расчет СМР и ОБ'!J95</f>
        <v/>
      </c>
      <c r="D25" s="89" t="n"/>
      <c r="E25" s="89">
        <f>C25/C40</f>
        <v/>
      </c>
    </row>
    <row r="26" ht="31.35" customFormat="1" customHeight="1" s="154">
      <c r="B26" s="211" t="inlineStr">
        <is>
          <t>стоимость оборудования технологического</t>
        </is>
      </c>
      <c r="C26" s="88">
        <f>C25</f>
        <v/>
      </c>
      <c r="D26" s="89" t="n"/>
      <c r="E26" s="89">
        <f>C26/C40</f>
        <v/>
      </c>
    </row>
    <row r="27" ht="15" customFormat="1" customHeight="1" s="154">
      <c r="B27" s="211" t="inlineStr">
        <is>
          <t>ИТОГО (СМР + ОБОРУДОВАНИЕ)</t>
        </is>
      </c>
      <c r="C27" s="92">
        <f>C24+C25</f>
        <v/>
      </c>
      <c r="D27" s="89" t="n"/>
      <c r="E27" s="89">
        <f>C27/C40</f>
        <v/>
      </c>
    </row>
    <row r="28" ht="33" customFormat="1" customHeight="1" s="154">
      <c r="B28" s="211" t="inlineStr">
        <is>
          <t>ПРОЧ. ЗАТР., УЧТЕННЫЕ ПОКАЗАТЕЛЕМ,  в том числе</t>
        </is>
      </c>
      <c r="C28" s="211" t="n"/>
      <c r="D28" s="90" t="n"/>
      <c r="E28" s="90" t="n"/>
    </row>
    <row r="29" ht="31.35" customFormat="1" customHeight="1" s="154">
      <c r="B29" s="211" t="inlineStr">
        <is>
          <t>Временные здания и сооружения - 3,9%</t>
        </is>
      </c>
      <c r="C29" s="92">
        <f>ROUND(C24*0.039,2)</f>
        <v/>
      </c>
      <c r="D29" s="90" t="n"/>
      <c r="E29" s="89">
        <f>C29/C40</f>
        <v/>
      </c>
    </row>
    <row r="30" ht="62.45" customFormat="1" customHeight="1" s="154">
      <c r="B30" s="211" t="inlineStr">
        <is>
          <t>Дополнительные затраты при производстве строительно-монтажных работ в зимнее время - 2,1%</t>
        </is>
      </c>
      <c r="C30" s="92">
        <f>ROUND((C24+C29)*0.021,2)</f>
        <v/>
      </c>
      <c r="D30" s="90" t="n"/>
      <c r="E30" s="89">
        <f>C30/C40</f>
        <v/>
      </c>
    </row>
    <row r="31" ht="15.6" customFormat="1" customHeight="1" s="154">
      <c r="B31" s="211" t="inlineStr">
        <is>
          <t>Пусконаладочные работы</t>
        </is>
      </c>
      <c r="C31" s="92" t="n">
        <v>2335134.09</v>
      </c>
      <c r="D31" s="90" t="n"/>
      <c r="E31" s="89">
        <f>C31/C40</f>
        <v/>
      </c>
    </row>
    <row r="32" ht="31.35" customFormat="1" customHeight="1" s="154">
      <c r="B32" s="211" t="inlineStr">
        <is>
          <t>Затраты по перевозке работников к месту работы и обратно</t>
        </is>
      </c>
      <c r="C32" s="92" t="n">
        <v>0</v>
      </c>
      <c r="D32" s="90" t="n"/>
      <c r="E32" s="89">
        <f>C32/C40</f>
        <v/>
      </c>
    </row>
    <row r="33" ht="46.9" customFormat="1" customHeight="1" s="154">
      <c r="B33" s="211" t="inlineStr">
        <is>
          <t>Затраты, связанные с осуществлением работ вахтовым методом</t>
        </is>
      </c>
      <c r="C33" s="92" t="n">
        <v>0</v>
      </c>
      <c r="D33" s="90" t="n"/>
      <c r="E33" s="89">
        <f>C33/C40</f>
        <v/>
      </c>
    </row>
    <row r="34" ht="62.45" customFormat="1" customHeight="1" s="154">
      <c r="B34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2" t="n">
        <v>0</v>
      </c>
      <c r="D34" s="90" t="n"/>
      <c r="E34" s="89">
        <f>C34/C40</f>
        <v/>
      </c>
    </row>
    <row r="35" ht="93.59999999999999" customFormat="1" customHeight="1" s="154">
      <c r="B35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2" t="n">
        <v>0</v>
      </c>
      <c r="D35" s="90" t="n"/>
      <c r="E35" s="89">
        <f>C35/C40</f>
        <v/>
      </c>
    </row>
    <row r="36" ht="46.9" customFormat="1" customHeight="1" s="154">
      <c r="B36" s="93" t="inlineStr">
        <is>
          <t>Строительный контроль и содержание службы заказчика - 2,14%</t>
        </is>
      </c>
      <c r="C36" s="94">
        <f>ROUND((C27+C29+C31+C30)*0.0214,2)</f>
        <v/>
      </c>
      <c r="D36" s="95" t="n"/>
      <c r="E36" s="96">
        <f>C36/C40</f>
        <v/>
      </c>
      <c r="K36" s="97" t="n"/>
    </row>
    <row r="37" ht="15.6" customFormat="1" customHeight="1" s="154">
      <c r="B37" s="203" t="inlineStr">
        <is>
          <t>Авторский надзор - 0,2%</t>
        </is>
      </c>
      <c r="C37" s="203">
        <f>ROUND((C27+C29+C30+C31)*0.002,2)</f>
        <v/>
      </c>
      <c r="D37" s="99" t="n"/>
      <c r="E37" s="99">
        <f>C37/C40</f>
        <v/>
      </c>
    </row>
    <row r="38" ht="62.45" customFormat="1" customHeight="1" s="154">
      <c r="B38" s="100" t="inlineStr">
        <is>
          <t>ИТОГО (СМР+ОБОРУДОВАНИЕ+ПРОЧ. ЗАТР., УЧТЕННЫЕ ПОКАЗАТЕЛЕМ)</t>
        </is>
      </c>
      <c r="C38" s="101">
        <f>C27+C29+C30+C31+C36+C37</f>
        <v/>
      </c>
      <c r="D38" s="102" t="n"/>
      <c r="E38" s="103">
        <f>C38/C40</f>
        <v/>
      </c>
    </row>
    <row r="39" ht="15.6" customFormat="1" customHeight="1" s="154">
      <c r="B39" s="211" t="inlineStr">
        <is>
          <t>Непредвиденные расходы</t>
        </is>
      </c>
      <c r="C39" s="88">
        <f>ROUND(C38*0.03,2)</f>
        <v/>
      </c>
      <c r="D39" s="90" t="n"/>
      <c r="E39" s="89">
        <f>C39/C40</f>
        <v/>
      </c>
    </row>
    <row r="40" ht="15.6" customFormat="1" customHeight="1" s="154">
      <c r="B40" s="211" t="inlineStr">
        <is>
          <t>ВСЕГО:</t>
        </is>
      </c>
      <c r="C40" s="88">
        <f>C39+C38</f>
        <v/>
      </c>
      <c r="D40" s="90" t="n"/>
      <c r="E40" s="89">
        <f>C40/C40</f>
        <v/>
      </c>
    </row>
    <row r="41" ht="31.35" customFormat="1" customHeight="1" s="154">
      <c r="B41" s="211" t="inlineStr">
        <is>
          <t>ИТОГО ПОКАЗАТЕЛЬ НА ЕД. ИЗМ.</t>
        </is>
      </c>
      <c r="C41" s="88">
        <f>C40/'Прил.5 Расчет СМР и ОБ'!E477</f>
        <v/>
      </c>
      <c r="D41" s="90" t="n"/>
      <c r="E41" s="90" t="n"/>
    </row>
    <row r="42" ht="15.6" customFormat="1" customHeight="1" s="154">
      <c r="B42" s="104" t="n"/>
    </row>
    <row r="43" ht="15.6" customFormat="1" customHeight="1" s="154">
      <c r="B43" s="104" t="inlineStr">
        <is>
          <t>Составил ____________________________ М.С. Колотиевская</t>
        </is>
      </c>
    </row>
    <row r="44" ht="15.6" customFormat="1" customHeight="1" s="154">
      <c r="B44" s="104" t="inlineStr">
        <is>
          <t xml:space="preserve">(должность, подпись, инициалы, фамилия) </t>
        </is>
      </c>
    </row>
    <row r="45" ht="15.6" customFormat="1" customHeight="1" s="154">
      <c r="B45" s="104" t="n"/>
    </row>
    <row r="46" ht="15.6" customFormat="1" customHeight="1" s="154">
      <c r="B46" s="154" t="inlineStr">
        <is>
          <t>Проверил ______________________          А.В. Костянецкая</t>
        </is>
      </c>
    </row>
    <row r="47" ht="15.6" customFormat="1" customHeight="1" s="154">
      <c r="B47" s="193" t="inlineStr">
        <is>
          <t>(должность, подпись, инициалы, фамилия)</t>
        </is>
      </c>
      <c r="C47" s="193" t="n"/>
    </row>
    <row r="48" ht="15.6" customFormat="1" customHeight="1" s="154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84"/>
  <sheetViews>
    <sheetView view="pageBreakPreview" topLeftCell="A120" zoomScale="115" zoomScaleNormal="100" zoomScaleSheetLayoutView="115" workbookViewId="0">
      <selection activeCell="B480" sqref="B479:B480"/>
    </sheetView>
  </sheetViews>
  <sheetFormatPr baseColWidth="8" defaultColWidth="9.140625" defaultRowHeight="15" outlineLevelRow="1"/>
  <cols>
    <col width="5.5703125" customWidth="1" style="32" min="1" max="1"/>
    <col width="22.42578125" customWidth="1" style="32" min="2" max="2"/>
    <col width="39.140625" customWidth="1" style="32" min="3" max="3"/>
    <col width="10.5703125" customWidth="1" style="32" min="4" max="4"/>
    <col width="12.5703125" customWidth="1" style="32" min="5" max="5"/>
    <col width="14.42578125" customWidth="1" style="32" min="6" max="6"/>
    <col width="20" customWidth="1" style="32" min="7" max="7"/>
    <col width="12.5703125" customWidth="1" style="32" min="8" max="8"/>
    <col width="14.42578125" customWidth="1" style="32" min="9" max="9"/>
    <col width="15.140625" customWidth="1" style="32" min="10" max="10"/>
    <col width="22.42578125" customWidth="1" style="32" min="11" max="11"/>
    <col width="16.42578125" customWidth="1" style="32" min="12" max="12"/>
    <col width="10.85546875" customWidth="1" style="32" min="13" max="13"/>
    <col width="9.140625" customWidth="1" style="32" min="14" max="14"/>
    <col width="9.140625" customWidth="1" style="152" min="15" max="15"/>
  </cols>
  <sheetData>
    <row r="1" ht="13.7" customFormat="1" customHeight="1" s="32">
      <c r="A1" s="140" t="n"/>
    </row>
    <row r="2" ht="15.6" customFormat="1" customHeight="1" s="32">
      <c r="A2" s="154" t="n"/>
      <c r="B2" s="154" t="n"/>
      <c r="C2" s="154" t="n"/>
      <c r="D2" s="154" t="n"/>
      <c r="E2" s="154" t="n"/>
      <c r="F2" s="154" t="n"/>
      <c r="G2" s="154" t="n"/>
      <c r="H2" s="207" t="inlineStr">
        <is>
          <t>Приложение №5</t>
        </is>
      </c>
    </row>
    <row r="3" ht="15.6" customFormat="1" customHeight="1" s="32">
      <c r="A3" s="154" t="n"/>
      <c r="B3" s="154" t="n"/>
      <c r="C3" s="154" t="n"/>
      <c r="D3" s="154" t="n"/>
      <c r="E3" s="154" t="n"/>
      <c r="F3" s="154" t="n"/>
      <c r="G3" s="154" t="n"/>
      <c r="H3" s="154" t="n"/>
      <c r="I3" s="154" t="n"/>
      <c r="J3" s="154" t="n"/>
    </row>
    <row r="4" ht="15.6" customFormat="1" customHeight="1" s="140">
      <c r="A4" s="182" t="inlineStr">
        <is>
          <t>Расчет стоимости СМР и оборудования</t>
        </is>
      </c>
      <c r="I4" s="182" t="n"/>
      <c r="J4" s="182" t="n"/>
    </row>
    <row r="5" ht="15.6" customFormat="1" customHeight="1" s="140">
      <c r="A5" s="182" t="n"/>
      <c r="B5" s="182" t="n"/>
      <c r="C5" s="182" t="n"/>
      <c r="D5" s="182" t="n"/>
      <c r="E5" s="182" t="n"/>
      <c r="F5" s="182" t="n"/>
      <c r="G5" s="182" t="n"/>
      <c r="H5" s="182" t="n"/>
      <c r="I5" s="182" t="n"/>
      <c r="J5" s="182" t="n"/>
    </row>
    <row r="6" customFormat="1" s="140">
      <c r="A6" s="208" t="inlineStr">
        <is>
          <t xml:space="preserve">Наименование разрабатываемого показателя УНЦ — </t>
        </is>
      </c>
      <c r="D6" s="208" t="inlineStr">
        <is>
          <t>З8-19 Центры управления сетями 35-750 кВ</t>
        </is>
      </c>
    </row>
    <row r="7" ht="15.6" customFormat="1" customHeight="1" s="140">
      <c r="A7" s="208" t="inlineStr">
        <is>
          <t>Единица измерения  — 1 управляемый объект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6" customFormat="1" customHeight="1" s="140">
      <c r="A8" s="154" t="n"/>
      <c r="B8" s="154" t="n"/>
      <c r="C8" s="154" t="n"/>
      <c r="D8" s="154" t="inlineStr">
        <is>
          <t>Наименование ресурса</t>
        </is>
      </c>
      <c r="E8" s="154" t="n"/>
      <c r="F8" s="154" t="n"/>
      <c r="G8" s="154" t="n"/>
      <c r="H8" s="154" t="n"/>
      <c r="I8" s="154" t="n"/>
      <c r="J8" s="154" t="n"/>
    </row>
    <row r="9" ht="27" customFormat="1" customHeight="1" s="154">
      <c r="A9" s="211" t="inlineStr">
        <is>
          <t>№ пп.</t>
        </is>
      </c>
      <c r="B9" s="199" t="inlineStr">
        <is>
          <t>Код ресурса</t>
        </is>
      </c>
      <c r="C9" s="199" t="inlineStr">
        <is>
          <t>Наименование</t>
        </is>
      </c>
      <c r="D9" s="199" t="inlineStr">
        <is>
          <t>Ед. изм.</t>
        </is>
      </c>
      <c r="E9" s="199" t="inlineStr">
        <is>
          <t>Кол-во единиц по проектным данным</t>
        </is>
      </c>
      <c r="F9" s="199" t="inlineStr">
        <is>
          <t>Сметная стоимость в ценах на 01.01.2000 (руб.)</t>
        </is>
      </c>
      <c r="G9" s="219" t="n"/>
      <c r="H9" s="199" t="inlineStr">
        <is>
          <t>Удельный вес, %</t>
        </is>
      </c>
      <c r="I9" s="199" t="inlineStr">
        <is>
          <t>Сметная стоимость в ценах на 01.01.2023 (руб.)</t>
        </is>
      </c>
      <c r="J9" s="219" t="n"/>
      <c r="K9" s="107" t="n"/>
    </row>
    <row r="10" ht="28.5" customFormat="1" customHeight="1" s="154">
      <c r="A10" s="221" t="n"/>
      <c r="B10" s="221" t="n"/>
      <c r="C10" s="221" t="n"/>
      <c r="D10" s="221" t="n"/>
      <c r="E10" s="221" t="n"/>
      <c r="F10" s="199" t="inlineStr">
        <is>
          <t>на ед. изм.</t>
        </is>
      </c>
      <c r="G10" s="199" t="inlineStr">
        <is>
          <t>общая</t>
        </is>
      </c>
      <c r="H10" s="221" t="n"/>
      <c r="I10" s="199" t="inlineStr">
        <is>
          <t>на ед. изм.</t>
        </is>
      </c>
      <c r="J10" s="199" t="inlineStr">
        <is>
          <t>общая</t>
        </is>
      </c>
    </row>
    <row r="11" ht="15.6" customFormat="1" customHeight="1" s="154">
      <c r="A11" s="211" t="n">
        <v>1</v>
      </c>
      <c r="B11" s="199" t="n">
        <v>2</v>
      </c>
      <c r="C11" s="199" t="n">
        <v>3</v>
      </c>
      <c r="D11" s="199" t="n">
        <v>4</v>
      </c>
      <c r="E11" s="199" t="n">
        <v>5</v>
      </c>
      <c r="F11" s="199" t="n">
        <v>6</v>
      </c>
      <c r="G11" s="199" t="n">
        <v>7</v>
      </c>
      <c r="H11" s="199" t="n">
        <v>8</v>
      </c>
      <c r="I11" s="199" t="n">
        <v>9</v>
      </c>
      <c r="J11" s="199" t="n">
        <v>10</v>
      </c>
    </row>
    <row r="12" ht="15.6" customFormat="1" customHeight="1" s="154">
      <c r="A12" s="203" t="n"/>
      <c r="B12" s="205" t="inlineStr">
        <is>
          <t>Затраты труда рабочих-строителей</t>
        </is>
      </c>
      <c r="C12" s="218" t="n"/>
      <c r="D12" s="218" t="n"/>
      <c r="E12" s="218" t="n"/>
      <c r="F12" s="218" t="n"/>
      <c r="G12" s="218" t="n"/>
      <c r="H12" s="219" t="n"/>
      <c r="I12" s="203" t="n"/>
      <c r="J12" s="203" t="n"/>
    </row>
    <row r="13" ht="15.6" customFormat="1" customHeight="1" s="154">
      <c r="A13" s="195" t="n">
        <v>1</v>
      </c>
      <c r="B13" s="195" t="inlineStr">
        <is>
          <t>3-300-01</t>
        </is>
      </c>
      <c r="C13" s="196" t="inlineStr">
        <is>
          <t>Ведущий инженер</t>
        </is>
      </c>
      <c r="D13" s="195" t="inlineStr">
        <is>
          <t>чел.-ч</t>
        </is>
      </c>
      <c r="E13" s="195" t="n">
        <v>11.92</v>
      </c>
      <c r="F13" s="200" t="n">
        <v>16.93</v>
      </c>
      <c r="G13" s="200">
        <f>ROUND(E13*F13,2)</f>
        <v/>
      </c>
      <c r="H13" s="45">
        <f>G13/G17</f>
        <v/>
      </c>
      <c r="I13" s="200">
        <f>ФОТр.тек.!E14</f>
        <v/>
      </c>
      <c r="J13" s="200">
        <f>ROUND(E13*I13,2)</f>
        <v/>
      </c>
    </row>
    <row r="14" ht="15.6" customFormat="1" customHeight="1" s="154">
      <c r="A14" s="195" t="n">
        <v>2</v>
      </c>
      <c r="B14" s="195" t="inlineStr">
        <is>
          <t>3-200-01</t>
        </is>
      </c>
      <c r="C14" s="196" t="inlineStr">
        <is>
          <t>Инженер I категории</t>
        </is>
      </c>
      <c r="D14" s="195" t="inlineStr">
        <is>
          <t>чел.-ч</t>
        </is>
      </c>
      <c r="E14" s="195" t="n">
        <v>1986.88</v>
      </c>
      <c r="F14" s="200" t="n">
        <v>15.49</v>
      </c>
      <c r="G14" s="200">
        <f>ROUND(E14*F14,2)</f>
        <v/>
      </c>
      <c r="H14" s="45">
        <f>G14/G17</f>
        <v/>
      </c>
      <c r="I14" s="200">
        <f>ФОТр.тек.!E22</f>
        <v/>
      </c>
      <c r="J14" s="200">
        <f>ROUND(E14*I14,2)</f>
        <v/>
      </c>
    </row>
    <row r="15" ht="15.6" customFormat="1" customHeight="1" s="154">
      <c r="A15" s="195" t="n">
        <v>3</v>
      </c>
      <c r="B15" s="195" t="inlineStr">
        <is>
          <t>3-200-02</t>
        </is>
      </c>
      <c r="C15" s="196" t="inlineStr">
        <is>
          <t>Инженер II категории</t>
        </is>
      </c>
      <c r="D15" s="195" t="inlineStr">
        <is>
          <t>чел.-ч</t>
        </is>
      </c>
      <c r="E15" s="195" t="n">
        <v>1972</v>
      </c>
      <c r="F15" s="200" t="n">
        <v>14.09</v>
      </c>
      <c r="G15" s="200">
        <f>ROUND(E15*F15,2)</f>
        <v/>
      </c>
      <c r="H15" s="45">
        <f>G15/G17</f>
        <v/>
      </c>
      <c r="I15" s="200">
        <f>ФОТр.тек.!E30</f>
        <v/>
      </c>
      <c r="J15" s="200">
        <f>ROUND(E15*I15,2)</f>
        <v/>
      </c>
    </row>
    <row r="16" ht="31.35" customFormat="1" customHeight="1" s="154">
      <c r="A16" s="195" t="n">
        <v>4</v>
      </c>
      <c r="B16" s="195" t="inlineStr">
        <is>
          <t>1-100-47</t>
        </is>
      </c>
      <c r="C16" s="196" t="inlineStr">
        <is>
          <t>Затраты труда рабочих (Средний разряд работы 4,7)</t>
        </is>
      </c>
      <c r="D16" s="195" t="inlineStr">
        <is>
          <t>чел.-ч</t>
        </is>
      </c>
      <c r="E16" s="195" t="n">
        <v>10609.938028169</v>
      </c>
      <c r="F16" s="200" t="n">
        <v>10.65</v>
      </c>
      <c r="G16" s="200">
        <f>ROUND(E16*F16,2)</f>
        <v/>
      </c>
      <c r="H16" s="45">
        <f>G16/G17</f>
        <v/>
      </c>
      <c r="I16" s="200">
        <f>ФОТр.тек.!E37</f>
        <v/>
      </c>
      <c r="J16" s="200">
        <f>ROUND(E16*I16,2)</f>
        <v/>
      </c>
    </row>
    <row r="17" ht="31.35" customFormat="1" customHeight="1" s="154">
      <c r="A17" s="195" t="n"/>
      <c r="B17" s="195" t="n"/>
      <c r="C17" s="196" t="inlineStr">
        <is>
          <t>Итого по разделу "Затраты труда рабочих-строителей"</t>
        </is>
      </c>
      <c r="D17" s="195" t="inlineStr">
        <is>
          <t>чел.-ч</t>
        </is>
      </c>
      <c r="E17" s="195">
        <f>SUM(E13:E16)</f>
        <v/>
      </c>
      <c r="F17" s="200" t="n"/>
      <c r="G17" s="200">
        <f>SUM(G13:G16)</f>
        <v/>
      </c>
      <c r="H17" s="45" t="n">
        <v>1</v>
      </c>
      <c r="I17" s="200" t="n"/>
      <c r="J17" s="200">
        <f>SUM(J13:J16)</f>
        <v/>
      </c>
    </row>
    <row r="18" ht="15.6" customFormat="1" customHeight="1" s="154">
      <c r="A18" s="195" t="n"/>
      <c r="B18" s="195" t="inlineStr">
        <is>
          <t>Затраты труда машинистов</t>
        </is>
      </c>
      <c r="C18" s="218" t="n"/>
      <c r="D18" s="218" t="n"/>
      <c r="E18" s="218" t="n"/>
      <c r="F18" s="218" t="n"/>
      <c r="G18" s="218" t="n"/>
      <c r="H18" s="219" t="n"/>
      <c r="I18" s="200" t="n"/>
      <c r="J18" s="200" t="n"/>
    </row>
    <row r="19" ht="15.6" customFormat="1" customHeight="1" s="154">
      <c r="A19" s="195" t="n">
        <v>5</v>
      </c>
      <c r="B19" s="195" t="n">
        <v>2</v>
      </c>
      <c r="C19" s="196" t="inlineStr">
        <is>
          <t>Затраты труда машинистов</t>
        </is>
      </c>
      <c r="D19" s="195" t="inlineStr">
        <is>
          <t>чел.-ч</t>
        </is>
      </c>
      <c r="E19" s="195" t="n">
        <v>264.03</v>
      </c>
      <c r="F19" s="200" t="n">
        <v>13.19</v>
      </c>
      <c r="G19" s="200">
        <f>ROUND(E19*F19,2)</f>
        <v/>
      </c>
      <c r="H19" s="45" t="n">
        <v>1</v>
      </c>
      <c r="I19" s="200">
        <f>ROUND(F19*'Прил. 10'!$D$10,2)</f>
        <v/>
      </c>
      <c r="J19" s="200">
        <f>ROUND(E19*I19,2)</f>
        <v/>
      </c>
    </row>
    <row r="20" ht="15.6" customFormat="1" customHeight="1" s="154">
      <c r="A20" s="195" t="n"/>
      <c r="B20" s="194" t="inlineStr">
        <is>
          <t>Машины и механизмы</t>
        </is>
      </c>
      <c r="C20" s="218" t="n"/>
      <c r="D20" s="218" t="n"/>
      <c r="E20" s="218" t="n"/>
      <c r="F20" s="218" t="n"/>
      <c r="G20" s="218" t="n"/>
      <c r="H20" s="219" t="n"/>
      <c r="I20" s="200" t="n"/>
      <c r="J20" s="200" t="n"/>
    </row>
    <row r="21" ht="15.6" customFormat="1" customHeight="1" s="154">
      <c r="A21" s="195" t="n"/>
      <c r="B21" s="195" t="inlineStr">
        <is>
          <t>Основные Машины и механизмы</t>
        </is>
      </c>
      <c r="C21" s="218" t="n"/>
      <c r="D21" s="218" t="n"/>
      <c r="E21" s="218" t="n"/>
      <c r="F21" s="218" t="n"/>
      <c r="G21" s="218" t="n"/>
      <c r="H21" s="219" t="n"/>
      <c r="I21" s="200" t="n"/>
      <c r="J21" s="200" t="n"/>
    </row>
    <row r="22" ht="46.9" customFormat="1" customHeight="1" s="154">
      <c r="A22" s="195" t="n">
        <v>6</v>
      </c>
      <c r="B22" s="201" t="inlineStr">
        <is>
          <t>91.04.02-031</t>
        </is>
      </c>
      <c r="C22" s="212" t="inlineStr">
        <is>
          <t>Установки направленного бурения для бестраншейной прокладки, тяговое усилие 200 кН</t>
        </is>
      </c>
      <c r="D22" s="215" t="inlineStr">
        <is>
          <t>маш.час</t>
        </is>
      </c>
      <c r="E22" s="213" t="n">
        <v>39.26</v>
      </c>
      <c r="F22" s="50" t="n">
        <v>1064.73</v>
      </c>
      <c r="G22" s="50">
        <f>ROUND(E22*F22,2)</f>
        <v/>
      </c>
      <c r="H22" s="45">
        <f>G22/G73</f>
        <v/>
      </c>
      <c r="I22" s="200">
        <f>ROUND(F22*'Прил. 10'!$D$11,2)</f>
        <v/>
      </c>
      <c r="J22" s="200">
        <f>ROUND(E22*I22,2)</f>
        <v/>
      </c>
    </row>
    <row r="23" ht="31.35" customFormat="1" customHeight="1" s="154">
      <c r="A23" s="195" t="n">
        <v>7</v>
      </c>
      <c r="B23" s="201" t="inlineStr">
        <is>
          <t>91.07.06-001</t>
        </is>
      </c>
      <c r="C23" s="212" t="inlineStr">
        <is>
          <t>Комплексы бентонито-смесительные на базе автомобиля</t>
        </is>
      </c>
      <c r="D23" s="215" t="inlineStr">
        <is>
          <t>маш.час</t>
        </is>
      </c>
      <c r="E23" s="213" t="n">
        <v>38.18</v>
      </c>
      <c r="F23" s="50" t="n">
        <v>215.09</v>
      </c>
      <c r="G23" s="50">
        <f>ROUND(E23*F23,2)</f>
        <v/>
      </c>
      <c r="H23" s="45">
        <f>G23/G73</f>
        <v/>
      </c>
      <c r="I23" s="200">
        <f>ROUND(F23*'Прил. 10'!$D$11,2)</f>
        <v/>
      </c>
      <c r="J23" s="200">
        <f>ROUND(E23*I23,2)</f>
        <v/>
      </c>
    </row>
    <row r="24" ht="46.9" customFormat="1" customHeight="1" s="154">
      <c r="A24" s="195" t="n">
        <v>8</v>
      </c>
      <c r="B24" s="201" t="inlineStr">
        <is>
          <t>91.11.01-012</t>
        </is>
      </c>
      <c r="C24" s="212" t="inlineStr">
        <is>
          <t>Машины монтажные для выполнения работ при прокладке и монтаже кабеля на базе автомобиля</t>
        </is>
      </c>
      <c r="D24" s="215" t="inlineStr">
        <is>
          <t>маш.час</t>
        </is>
      </c>
      <c r="E24" s="213" t="n">
        <v>57.24</v>
      </c>
      <c r="F24" s="50" t="n">
        <v>110.86</v>
      </c>
      <c r="G24" s="50">
        <f>ROUND(E24*F24,2)</f>
        <v/>
      </c>
      <c r="H24" s="45">
        <f>G24/G73</f>
        <v/>
      </c>
      <c r="I24" s="200">
        <f>ROUND(F24*'Прил. 10'!$D$11,2)</f>
        <v/>
      </c>
      <c r="J24" s="200">
        <f>ROUND(E24*I24,2)</f>
        <v/>
      </c>
    </row>
    <row r="25" ht="15.6" customFormat="1" customHeight="1" s="154">
      <c r="A25" s="195" t="n">
        <v>9</v>
      </c>
      <c r="B25" s="201" t="inlineStr">
        <is>
          <t>91.06.05-011</t>
        </is>
      </c>
      <c r="C25" s="212" t="inlineStr">
        <is>
          <t>Погрузчики, грузоподъемность 5 т</t>
        </is>
      </c>
      <c r="D25" s="215" t="inlineStr">
        <is>
          <t>маш.час</t>
        </is>
      </c>
      <c r="E25" s="213" t="n">
        <v>39.47</v>
      </c>
      <c r="F25" s="50" t="n">
        <v>89.98999999999999</v>
      </c>
      <c r="G25" s="50">
        <f>ROUND(E25*F25,2)</f>
        <v/>
      </c>
      <c r="H25" s="45">
        <f>G25/G73</f>
        <v/>
      </c>
      <c r="I25" s="200">
        <f>ROUND(F25*'Прил. 10'!$D$11,2)</f>
        <v/>
      </c>
      <c r="J25" s="200">
        <f>ROUND(E25*I25,2)</f>
        <v/>
      </c>
    </row>
    <row r="26" ht="15.6" customFormat="1" customHeight="1" s="154">
      <c r="A26" s="195" t="n"/>
      <c r="B26" s="201" t="inlineStr">
        <is>
          <t>Итого основные Машины и механизмы</t>
        </is>
      </c>
      <c r="C26" s="218" t="n"/>
      <c r="D26" s="218" t="n"/>
      <c r="E26" s="218" t="n"/>
      <c r="F26" s="219" t="n"/>
      <c r="G26" s="50">
        <f>SUM(G22:G25)</f>
        <v/>
      </c>
      <c r="H26" s="45">
        <f>SUM(H22:H25)</f>
        <v/>
      </c>
      <c r="I26" s="200" t="n"/>
      <c r="J26" s="200">
        <f>SUM(J22:J25)</f>
        <v/>
      </c>
    </row>
    <row r="27" hidden="1" outlineLevel="1" ht="31.35" customFormat="1" customHeight="1" s="154">
      <c r="A27" s="195" t="n">
        <v>10</v>
      </c>
      <c r="B27" s="201" t="inlineStr">
        <is>
          <t>91.10.05-004</t>
        </is>
      </c>
      <c r="C27" s="212" t="inlineStr">
        <is>
          <t>Трубоукладчики для труб диаметром до 400 мм, грузоподъемность 6,3 т</t>
        </is>
      </c>
      <c r="D27" s="215" t="inlineStr">
        <is>
          <t>маш.час</t>
        </is>
      </c>
      <c r="E27" s="213" t="n">
        <v>16.6</v>
      </c>
      <c r="F27" s="50" t="n">
        <v>160.03</v>
      </c>
      <c r="G27" s="50">
        <f>ROUND(E27*F27,2)</f>
        <v/>
      </c>
      <c r="H27" s="45">
        <f>G27/G73</f>
        <v/>
      </c>
      <c r="I27" s="200">
        <f>ROUND(F27*'Прил. 10'!$D$11,2)</f>
        <v/>
      </c>
      <c r="J27" s="200">
        <f>ROUND(E27*I27,2)</f>
        <v/>
      </c>
    </row>
    <row r="28" hidden="1" outlineLevel="1" ht="31.35" customFormat="1" customHeight="1" s="154">
      <c r="A28" s="195" t="n">
        <v>11</v>
      </c>
      <c r="B28" s="201" t="inlineStr">
        <is>
          <t>91.14.02-001</t>
        </is>
      </c>
      <c r="C28" s="212" t="inlineStr">
        <is>
          <t>Автомобили бортовые, грузоподъемность до 5 т</t>
        </is>
      </c>
      <c r="D28" s="215" t="inlineStr">
        <is>
          <t>маш.час</t>
        </is>
      </c>
      <c r="E28" s="213" t="n">
        <v>37.03</v>
      </c>
      <c r="F28" s="50" t="n">
        <v>65.70999999999999</v>
      </c>
      <c r="G28" s="50">
        <f>ROUND(E28*F28,2)</f>
        <v/>
      </c>
      <c r="H28" s="45">
        <f>G28/G73</f>
        <v/>
      </c>
      <c r="I28" s="200">
        <f>ROUND(F28*'Прил. 10'!$D$11,2)</f>
        <v/>
      </c>
      <c r="J28" s="200">
        <f>ROUND(E28*I28,2)</f>
        <v/>
      </c>
    </row>
    <row r="29" hidden="1" outlineLevel="1" ht="31.35" customFormat="1" customHeight="1" s="154">
      <c r="A29" s="195" t="n">
        <v>12</v>
      </c>
      <c r="B29" s="201" t="inlineStr">
        <is>
          <t>91.05.05-015</t>
        </is>
      </c>
      <c r="C29" s="212" t="inlineStr">
        <is>
          <t>Краны на автомобильном ходу, грузоподъемность 16 т</t>
        </is>
      </c>
      <c r="D29" s="215" t="inlineStr">
        <is>
          <t>маш.час</t>
        </is>
      </c>
      <c r="E29" s="213" t="n">
        <v>16.59</v>
      </c>
      <c r="F29" s="50" t="n">
        <v>115.4</v>
      </c>
      <c r="G29" s="50">
        <f>ROUND(E29*F29,2)</f>
        <v/>
      </c>
      <c r="H29" s="45">
        <f>G29/G73</f>
        <v/>
      </c>
      <c r="I29" s="200">
        <f>ROUND(F29*'Прил. 10'!$D$11,2)</f>
        <v/>
      </c>
      <c r="J29" s="200">
        <f>ROUND(E29*I29,2)</f>
        <v/>
      </c>
    </row>
    <row r="30" hidden="1" outlineLevel="1" ht="31.35" customFormat="1" customHeight="1" s="154">
      <c r="A30" s="195" t="n">
        <v>13</v>
      </c>
      <c r="B30" s="201" t="inlineStr">
        <is>
          <t>91.05.04-010</t>
        </is>
      </c>
      <c r="C30" s="212" t="inlineStr">
        <is>
          <t>Краны мостовые электрические, грузоподъемность 50 т</t>
        </is>
      </c>
      <c r="D30" s="215" t="inlineStr">
        <is>
          <t>маш.час</t>
        </is>
      </c>
      <c r="E30" s="213" t="n">
        <v>4.64</v>
      </c>
      <c r="F30" s="50" t="n">
        <v>197.01</v>
      </c>
      <c r="G30" s="50">
        <f>ROUND(E30*F30,2)</f>
        <v/>
      </c>
      <c r="H30" s="45">
        <f>G30/G73</f>
        <v/>
      </c>
      <c r="I30" s="200">
        <f>ROUND(F30*'Прил. 10'!$D$11,2)</f>
        <v/>
      </c>
      <c r="J30" s="200">
        <f>ROUND(E30*I30,2)</f>
        <v/>
      </c>
    </row>
    <row r="31" hidden="1" outlineLevel="1" ht="31.35" customFormat="1" customHeight="1" s="154">
      <c r="A31" s="195" t="n">
        <v>14</v>
      </c>
      <c r="B31" s="201" t="inlineStr">
        <is>
          <t>91.06.03-061</t>
        </is>
      </c>
      <c r="C31" s="212" t="inlineStr">
        <is>
          <t>Лебедки электрические тяговым усилием до 12,26 кН (1,25 т)</t>
        </is>
      </c>
      <c r="D31" s="215" t="inlineStr">
        <is>
          <t>маш.час</t>
        </is>
      </c>
      <c r="E31" s="213" t="n">
        <v>87.16</v>
      </c>
      <c r="F31" s="50" t="n">
        <v>3.28</v>
      </c>
      <c r="G31" s="50">
        <f>ROUND(E31*F31,2)</f>
        <v/>
      </c>
      <c r="H31" s="45">
        <f>G31/G73</f>
        <v/>
      </c>
      <c r="I31" s="200">
        <f>ROUND(F31*'Прил. 10'!$D$11,2)</f>
        <v/>
      </c>
      <c r="J31" s="200">
        <f>ROUND(E31*I31,2)</f>
        <v/>
      </c>
    </row>
    <row r="32" hidden="1" outlineLevel="1" ht="31.35" customFormat="1" customHeight="1" s="154">
      <c r="A32" s="195" t="n">
        <v>15</v>
      </c>
      <c r="B32" s="201" t="inlineStr">
        <is>
          <t>91.17.04-233</t>
        </is>
      </c>
      <c r="C32" s="212" t="inlineStr">
        <is>
          <t>Установки для сварки ручной дуговой (постоянного тока)</t>
        </is>
      </c>
      <c r="D32" s="215" t="inlineStr">
        <is>
          <t>маш.час</t>
        </is>
      </c>
      <c r="E32" s="213" t="n">
        <v>28.89</v>
      </c>
      <c r="F32" s="50" t="n">
        <v>8.1</v>
      </c>
      <c r="G32" s="50">
        <f>ROUND(E32*F32,2)</f>
        <v/>
      </c>
      <c r="H32" s="45">
        <f>G32/G73</f>
        <v/>
      </c>
      <c r="I32" s="200">
        <f>ROUND(F32*'Прил. 10'!$D$11,2)</f>
        <v/>
      </c>
      <c r="J32" s="200">
        <f>ROUND(E32*I32,2)</f>
        <v/>
      </c>
    </row>
    <row r="33" hidden="1" outlineLevel="1" ht="15.6" customFormat="1" customHeight="1" s="154">
      <c r="A33" s="195" t="n">
        <v>16</v>
      </c>
      <c r="B33" s="201" t="inlineStr">
        <is>
          <t>91.21.22-341</t>
        </is>
      </c>
      <c r="C33" s="212" t="inlineStr">
        <is>
          <t>Рефлектометры</t>
        </is>
      </c>
      <c r="D33" s="215" t="inlineStr">
        <is>
          <t>маш.час</t>
        </is>
      </c>
      <c r="E33" s="213" t="n">
        <v>20.12</v>
      </c>
      <c r="F33" s="50" t="n">
        <v>10.62</v>
      </c>
      <c r="G33" s="50">
        <f>ROUND(E33*F33,2)</f>
        <v/>
      </c>
      <c r="H33" s="45">
        <f>G33/G73</f>
        <v/>
      </c>
      <c r="I33" s="200">
        <f>ROUND(F33*'Прил. 10'!$D$11,2)</f>
        <v/>
      </c>
      <c r="J33" s="200">
        <f>ROUND(E33*I33,2)</f>
        <v/>
      </c>
    </row>
    <row r="34" hidden="1" outlineLevel="1" ht="31.35" customFormat="1" customHeight="1" s="154">
      <c r="A34" s="195" t="n">
        <v>17</v>
      </c>
      <c r="B34" s="201" t="inlineStr">
        <is>
          <t>91.21.12-002</t>
        </is>
      </c>
      <c r="C34" s="212" t="inlineStr">
        <is>
          <t>Ножницы листовые кривошипные гильотинные</t>
        </is>
      </c>
      <c r="D34" s="215" t="inlineStr">
        <is>
          <t>маш.час</t>
        </is>
      </c>
      <c r="E34" s="213" t="n">
        <v>2.46</v>
      </c>
      <c r="F34" s="50" t="n">
        <v>70</v>
      </c>
      <c r="G34" s="50">
        <f>ROUND(E34*F34,2)</f>
        <v/>
      </c>
      <c r="H34" s="45">
        <f>G34/G73</f>
        <v/>
      </c>
      <c r="I34" s="200">
        <f>ROUND(F34*'Прил. 10'!$D$11,2)</f>
        <v/>
      </c>
      <c r="J34" s="200">
        <f>ROUND(E34*I34,2)</f>
        <v/>
      </c>
    </row>
    <row r="35" hidden="1" outlineLevel="1" ht="31.35" customFormat="1" customHeight="1" s="154">
      <c r="A35" s="195" t="n">
        <v>18</v>
      </c>
      <c r="B35" s="201" t="inlineStr">
        <is>
          <t>91.05.06-007</t>
        </is>
      </c>
      <c r="C35" s="212" t="inlineStr">
        <is>
          <t>Краны на гусеничном ходу, грузоподъемность 25 т</t>
        </is>
      </c>
      <c r="D35" s="215" t="inlineStr">
        <is>
          <t>маш.час</t>
        </is>
      </c>
      <c r="E35" s="213" t="n">
        <v>1.34</v>
      </c>
      <c r="F35" s="50" t="n">
        <v>120.04</v>
      </c>
      <c r="G35" s="50">
        <f>ROUND(E35*F35,2)</f>
        <v/>
      </c>
      <c r="H35" s="45">
        <f>G35/G73</f>
        <v/>
      </c>
      <c r="I35" s="200">
        <f>ROUND(F35*'Прил. 10'!$D$11,2)</f>
        <v/>
      </c>
      <c r="J35" s="200">
        <f>ROUND(E35*I35,2)</f>
        <v/>
      </c>
    </row>
    <row r="36" hidden="1" outlineLevel="1" ht="31.35" customFormat="1" customHeight="1" s="154">
      <c r="A36" s="195" t="n">
        <v>19</v>
      </c>
      <c r="B36" s="201" t="inlineStr">
        <is>
          <t>91.21.16-014</t>
        </is>
      </c>
      <c r="C36" s="212" t="inlineStr">
        <is>
          <t>Прессы листогибочные кривошипные 1000 кН (100 тс)</t>
        </is>
      </c>
      <c r="D36" s="215" t="inlineStr">
        <is>
          <t>маш.час</t>
        </is>
      </c>
      <c r="E36" s="213" t="n">
        <v>2.46</v>
      </c>
      <c r="F36" s="50" t="n">
        <v>56.24</v>
      </c>
      <c r="G36" s="50">
        <f>ROUND(E36*F36,2)</f>
        <v/>
      </c>
      <c r="H36" s="45">
        <f>G36/G73</f>
        <v/>
      </c>
      <c r="I36" s="200">
        <f>ROUND(F36*'Прил. 10'!$D$11,2)</f>
        <v/>
      </c>
      <c r="J36" s="200">
        <f>ROUND(E36*I36,2)</f>
        <v/>
      </c>
    </row>
    <row r="37" hidden="1" outlineLevel="1" ht="15.6" customFormat="1" customHeight="1" s="154">
      <c r="A37" s="195" t="n">
        <v>20</v>
      </c>
      <c r="B37" s="201" t="inlineStr">
        <is>
          <t>91.19.01-001</t>
        </is>
      </c>
      <c r="C37" s="212" t="inlineStr">
        <is>
          <t>Машины илососные, емкость до 6 м3</t>
        </is>
      </c>
      <c r="D37" s="215" t="inlineStr">
        <is>
          <t>маш.час</t>
        </is>
      </c>
      <c r="E37" s="213" t="n">
        <v>0.83</v>
      </c>
      <c r="F37" s="50" t="n">
        <v>140.97</v>
      </c>
      <c r="G37" s="50">
        <f>ROUND(E37*F37,2)</f>
        <v/>
      </c>
      <c r="H37" s="45">
        <f>G37/G73</f>
        <v/>
      </c>
      <c r="I37" s="200">
        <f>ROUND(F37*'Прил. 10'!$D$11,2)</f>
        <v/>
      </c>
      <c r="J37" s="200">
        <f>ROUND(E37*I37,2)</f>
        <v/>
      </c>
    </row>
    <row r="38" hidden="1" outlineLevel="1" ht="15.6" customFormat="1" customHeight="1" s="154">
      <c r="A38" s="195" t="n">
        <v>21</v>
      </c>
      <c r="B38" s="201" t="inlineStr">
        <is>
          <t>91.13.03-041</t>
        </is>
      </c>
      <c r="C38" s="212" t="inlineStr">
        <is>
          <t>Автоцистерна</t>
        </is>
      </c>
      <c r="D38" s="215" t="inlineStr">
        <is>
          <t>маш.час</t>
        </is>
      </c>
      <c r="E38" s="213" t="n">
        <v>0.83</v>
      </c>
      <c r="F38" s="50" t="n">
        <v>100.72</v>
      </c>
      <c r="G38" s="50">
        <f>ROUND(E38*F38,2)</f>
        <v/>
      </c>
      <c r="H38" s="45">
        <f>G38/G73</f>
        <v/>
      </c>
      <c r="I38" s="200">
        <f>ROUND(F38*'Прил. 10'!$D$11,2)</f>
        <v/>
      </c>
      <c r="J38" s="200">
        <f>ROUND(E38*I38,2)</f>
        <v/>
      </c>
    </row>
    <row r="39" hidden="1" outlineLevel="1" ht="31.35" customFormat="1" customHeight="1" s="154">
      <c r="A39" s="195" t="n">
        <v>22</v>
      </c>
      <c r="B39" s="201" t="inlineStr">
        <is>
          <t>91.06.01-003</t>
        </is>
      </c>
      <c r="C39" s="212" t="inlineStr">
        <is>
          <t>Домкраты гидравлические, грузоподъемность 63-100 т</t>
        </is>
      </c>
      <c r="D39" s="215" t="inlineStr">
        <is>
          <t>маш.час</t>
        </is>
      </c>
      <c r="E39" s="213" t="n">
        <v>86.88</v>
      </c>
      <c r="F39" s="50" t="n">
        <v>0.9</v>
      </c>
      <c r="G39" s="50">
        <f>ROUND(E39*F39,2)</f>
        <v/>
      </c>
      <c r="H39" s="45">
        <f>G39/G73</f>
        <v/>
      </c>
      <c r="I39" s="200">
        <f>ROUND(F39*'Прил. 10'!$D$11,2)</f>
        <v/>
      </c>
      <c r="J39" s="200">
        <f>ROUND(E39*I39,2)</f>
        <v/>
      </c>
    </row>
    <row r="40" hidden="1" outlineLevel="1" ht="46.9" customFormat="1" customHeight="1" s="154">
      <c r="A40" s="195" t="n">
        <v>23</v>
      </c>
      <c r="B40" s="201" t="inlineStr">
        <is>
          <t>91.06.06-048</t>
        </is>
      </c>
      <c r="C40" s="212" t="inlineStr">
        <is>
          <t>Подъемники одномачтовые, грузоподъемность до 500 кг, высота подъема 45 м</t>
        </is>
      </c>
      <c r="D40" s="215" t="inlineStr">
        <is>
          <t>маш.час</t>
        </is>
      </c>
      <c r="E40" s="213" t="n">
        <v>2.43</v>
      </c>
      <c r="F40" s="50" t="n">
        <v>31.26</v>
      </c>
      <c r="G40" s="50">
        <f>ROUND(E40*F40,2)</f>
        <v/>
      </c>
      <c r="H40" s="45">
        <f>G40/G73</f>
        <v/>
      </c>
      <c r="I40" s="200">
        <f>ROUND(F40*'Прил. 10'!$D$11,2)</f>
        <v/>
      </c>
      <c r="J40" s="200">
        <f>ROUND(E40*I40,2)</f>
        <v/>
      </c>
    </row>
    <row r="41" hidden="1" outlineLevel="1" ht="31.35" customFormat="1" customHeight="1" s="154">
      <c r="A41" s="195" t="n">
        <v>24</v>
      </c>
      <c r="B41" s="201" t="inlineStr">
        <is>
          <t>91.06.06-042</t>
        </is>
      </c>
      <c r="C41" s="212" t="inlineStr">
        <is>
          <t>Подъемники гидравлические, высота подъема 10 м</t>
        </is>
      </c>
      <c r="D41" s="215" t="inlineStr">
        <is>
          <t>маш.час</t>
        </is>
      </c>
      <c r="E41" s="213" t="n">
        <v>2.41</v>
      </c>
      <c r="F41" s="50" t="n">
        <v>29.6</v>
      </c>
      <c r="G41" s="50">
        <f>ROUND(E41*F41,2)</f>
        <v/>
      </c>
      <c r="H41" s="45">
        <f>G41/G73</f>
        <v/>
      </c>
      <c r="I41" s="200">
        <f>ROUND(F41*'Прил. 10'!$D$11,2)</f>
        <v/>
      </c>
      <c r="J41" s="200">
        <f>ROUND(E41*I41,2)</f>
        <v/>
      </c>
    </row>
    <row r="42" hidden="1" outlineLevel="1" ht="62.45" customFormat="1" customHeight="1" s="154">
      <c r="A42" s="195" t="n">
        <v>25</v>
      </c>
      <c r="B42" s="201" t="inlineStr">
        <is>
          <t>91.18.01-007</t>
        </is>
      </c>
      <c r="C42" s="21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2" s="215" t="inlineStr">
        <is>
          <t>маш.час</t>
        </is>
      </c>
      <c r="E42" s="213" t="n">
        <v>0.76</v>
      </c>
      <c r="F42" s="50" t="n">
        <v>90</v>
      </c>
      <c r="G42" s="50">
        <f>ROUND(E42*F42,2)</f>
        <v/>
      </c>
      <c r="H42" s="45">
        <f>G42/G73</f>
        <v/>
      </c>
      <c r="I42" s="200">
        <f>ROUND(F42*'Прил. 10'!$D$11,2)</f>
        <v/>
      </c>
      <c r="J42" s="200">
        <f>ROUND(E42*I42,2)</f>
        <v/>
      </c>
    </row>
    <row r="43" hidden="1" outlineLevel="1" ht="46.9" customFormat="1" customHeight="1" s="154">
      <c r="A43" s="195" t="n">
        <v>26</v>
      </c>
      <c r="B43" s="201" t="inlineStr">
        <is>
          <t>91.18.01-508</t>
        </is>
      </c>
      <c r="C43" s="212" t="inlineStr">
        <is>
          <t>Компрессоры передвижные с электродвигателем, производительность до 5,0 м3/мин</t>
        </is>
      </c>
      <c r="D43" s="215" t="inlineStr">
        <is>
          <t>маш.час</t>
        </is>
      </c>
      <c r="E43" s="213" t="n">
        <v>1.36</v>
      </c>
      <c r="F43" s="50" t="n">
        <v>48.81</v>
      </c>
      <c r="G43" s="50">
        <f>ROUND(E43*F43,2)</f>
        <v/>
      </c>
      <c r="H43" s="45">
        <f>G43/G73</f>
        <v/>
      </c>
      <c r="I43" s="200">
        <f>ROUND(F43*'Прил. 10'!$D$11,2)</f>
        <v/>
      </c>
      <c r="J43" s="200">
        <f>ROUND(E43*I43,2)</f>
        <v/>
      </c>
    </row>
    <row r="44" hidden="1" outlineLevel="1" ht="46.9" customFormat="1" customHeight="1" s="154">
      <c r="A44" s="195" t="n">
        <v>27</v>
      </c>
      <c r="B44" s="201" t="inlineStr">
        <is>
          <t>91.18.01-011</t>
        </is>
      </c>
      <c r="C44" s="212" t="inlineStr">
        <is>
          <t>Компрессоры передвижные с электродвигателем давление 600 кПа (6 ат), производительность 0,5 м3/мин</t>
        </is>
      </c>
      <c r="D44" s="215" t="inlineStr">
        <is>
          <t>маш.час</t>
        </is>
      </c>
      <c r="E44" s="213" t="n">
        <v>17.63</v>
      </c>
      <c r="F44" s="50" t="n">
        <v>3.7</v>
      </c>
      <c r="G44" s="50">
        <f>ROUND(E44*F44,2)</f>
        <v/>
      </c>
      <c r="H44" s="45">
        <f>G44/G73</f>
        <v/>
      </c>
      <c r="I44" s="200">
        <f>ROUND(F44*'Прил. 10'!$D$11,2)</f>
        <v/>
      </c>
      <c r="J44" s="200">
        <f>ROUND(E44*I44,2)</f>
        <v/>
      </c>
    </row>
    <row r="45" hidden="1" outlineLevel="1" ht="31.35" customFormat="1" customHeight="1" s="154">
      <c r="A45" s="195" t="n">
        <v>28</v>
      </c>
      <c r="B45" s="201" t="inlineStr">
        <is>
          <t>91.17.04-194</t>
        </is>
      </c>
      <c r="C45" s="212" t="inlineStr">
        <is>
          <t>Аппараты сварочные для сварки оптических кабелей со скалывателем</t>
        </is>
      </c>
      <c r="D45" s="215" t="inlineStr">
        <is>
          <t>маш.час</t>
        </is>
      </c>
      <c r="E45" s="213" t="n">
        <v>4.92</v>
      </c>
      <c r="F45" s="50" t="n">
        <v>12.14</v>
      </c>
      <c r="G45" s="50">
        <f>ROUND(E45*F45,2)</f>
        <v/>
      </c>
      <c r="H45" s="45">
        <f>G45/G73</f>
        <v/>
      </c>
      <c r="I45" s="200">
        <f>ROUND(F45*'Прил. 10'!$D$11,2)</f>
        <v/>
      </c>
      <c r="J45" s="200">
        <f>ROUND(E45*I45,2)</f>
        <v/>
      </c>
    </row>
    <row r="46" hidden="1" outlineLevel="1" ht="46.9" customFormat="1" customHeight="1" s="154">
      <c r="A46" s="195" t="n">
        <v>29</v>
      </c>
      <c r="B46" s="201" t="inlineStr">
        <is>
          <t>91.01.01-001</t>
        </is>
      </c>
      <c r="C46" s="212" t="inlineStr">
        <is>
          <t>Бульдозеры в составе кабелеукладочной колонны, мощность 128,7 кВт (175 л.с.)</t>
        </is>
      </c>
      <c r="D46" s="215" t="inlineStr">
        <is>
          <t>маш.час</t>
        </is>
      </c>
      <c r="E46" s="213" t="n">
        <v>0.13</v>
      </c>
      <c r="F46" s="50" t="n">
        <v>332.31</v>
      </c>
      <c r="G46" s="50">
        <f>ROUND(E46*F46,2)</f>
        <v/>
      </c>
      <c r="H46" s="45">
        <f>G46/G73</f>
        <v/>
      </c>
      <c r="I46" s="200">
        <f>ROUND(F46*'Прил. 10'!$D$11,2)</f>
        <v/>
      </c>
      <c r="J46" s="200">
        <f>ROUND(E46*I46,2)</f>
        <v/>
      </c>
    </row>
    <row r="47" hidden="1" outlineLevel="1" ht="31.35" customFormat="1" customHeight="1" s="154">
      <c r="A47" s="195" t="n">
        <v>30</v>
      </c>
      <c r="B47" s="201" t="inlineStr">
        <is>
          <t>91.21.16-013</t>
        </is>
      </c>
      <c r="C47" s="212" t="inlineStr">
        <is>
          <t>Прессы кривошипные простого действия 25 кН (2,5 тс)</t>
        </is>
      </c>
      <c r="D47" s="215" t="inlineStr">
        <is>
          <t>маш.час</t>
        </is>
      </c>
      <c r="E47" s="213" t="n">
        <v>2.46</v>
      </c>
      <c r="F47" s="50" t="n">
        <v>16.92</v>
      </c>
      <c r="G47" s="50">
        <f>ROUND(E47*F47,2)</f>
        <v/>
      </c>
      <c r="H47" s="45">
        <f>G47/G73</f>
        <v/>
      </c>
      <c r="I47" s="200">
        <f>ROUND(F47*'Прил. 10'!$D$11,2)</f>
        <v/>
      </c>
      <c r="J47" s="200">
        <f>ROUND(E47*I47,2)</f>
        <v/>
      </c>
    </row>
    <row r="48" hidden="1" outlineLevel="1" ht="46.9" customFormat="1" customHeight="1" s="154">
      <c r="A48" s="195" t="n">
        <v>31</v>
      </c>
      <c r="B48" s="201" t="inlineStr">
        <is>
          <t>91.01.05-085</t>
        </is>
      </c>
      <c r="C48" s="212" t="inlineStr">
        <is>
          <t>Экскаваторы одноковшовые дизельные на гусеничном ходу, емкость ковша 0,5 м3</t>
        </is>
      </c>
      <c r="D48" s="215" t="inlineStr">
        <is>
          <t>маш.час</t>
        </is>
      </c>
      <c r="E48" s="213" t="n">
        <v>0.41</v>
      </c>
      <c r="F48" s="50" t="n">
        <v>100</v>
      </c>
      <c r="G48" s="50">
        <f>ROUND(E48*F48,2)</f>
        <v/>
      </c>
      <c r="H48" s="45">
        <f>G48/G73</f>
        <v/>
      </c>
      <c r="I48" s="200">
        <f>ROUND(F48*'Прил. 10'!$D$11,2)</f>
        <v/>
      </c>
      <c r="J48" s="200">
        <f>ROUND(E48*I48,2)</f>
        <v/>
      </c>
    </row>
    <row r="49" hidden="1" outlineLevel="1" ht="62.45" customFormat="1" customHeight="1" s="154">
      <c r="A49" s="195" t="n">
        <v>32</v>
      </c>
      <c r="B49" s="201" t="inlineStr">
        <is>
          <t>91.18.01-015</t>
        </is>
      </c>
      <c r="C49" s="212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49" s="215" t="inlineStr">
        <is>
          <t>маш.час</t>
        </is>
      </c>
      <c r="E49" s="213" t="n">
        <v>0.41</v>
      </c>
      <c r="F49" s="50" t="n">
        <v>100</v>
      </c>
      <c r="G49" s="50">
        <f>ROUND(E49*F49,2)</f>
        <v/>
      </c>
      <c r="H49" s="45">
        <f>G49/G73</f>
        <v/>
      </c>
      <c r="I49" s="200">
        <f>ROUND(F49*'Прил. 10'!$D$11,2)</f>
        <v/>
      </c>
      <c r="J49" s="200">
        <f>ROUND(E49*I49,2)</f>
        <v/>
      </c>
    </row>
    <row r="50" hidden="1" outlineLevel="1" ht="31.35" customFormat="1" customHeight="1" s="154">
      <c r="A50" s="195" t="n">
        <v>33</v>
      </c>
      <c r="B50" s="201" t="inlineStr">
        <is>
          <t>91.14.04-002</t>
        </is>
      </c>
      <c r="C50" s="212" t="inlineStr">
        <is>
          <t>Тягачи седельные, грузоподъемность 15 т</t>
        </is>
      </c>
      <c r="D50" s="215" t="inlineStr">
        <is>
          <t>маш.час</t>
        </is>
      </c>
      <c r="E50" s="213" t="n">
        <v>0.39</v>
      </c>
      <c r="F50" s="50" t="n">
        <v>94.38</v>
      </c>
      <c r="G50" s="50">
        <f>ROUND(E50*F50,2)</f>
        <v/>
      </c>
      <c r="H50" s="45">
        <f>G50/G73</f>
        <v/>
      </c>
      <c r="I50" s="200">
        <f>ROUND(F50*'Прил. 10'!$D$11,2)</f>
        <v/>
      </c>
      <c r="J50" s="200">
        <f>ROUND(E50*I50,2)</f>
        <v/>
      </c>
    </row>
    <row r="51" hidden="1" outlineLevel="1" ht="15.6" customFormat="1" customHeight="1" s="154">
      <c r="A51" s="195" t="n">
        <v>34</v>
      </c>
      <c r="B51" s="201" t="inlineStr">
        <is>
          <t>91.19.08-007</t>
        </is>
      </c>
      <c r="C51" s="212" t="inlineStr">
        <is>
          <t>Насосы мощностью 7,2 м3/ч</t>
        </is>
      </c>
      <c r="D51" s="215" t="inlineStr">
        <is>
          <t>маш.час</t>
        </is>
      </c>
      <c r="E51" s="213" t="n">
        <v>1.64</v>
      </c>
      <c r="F51" s="50" t="n">
        <v>18.68</v>
      </c>
      <c r="G51" s="50">
        <f>ROUND(E51*F51,2)</f>
        <v/>
      </c>
      <c r="H51" s="45">
        <f>G51/G73</f>
        <v/>
      </c>
      <c r="I51" s="200">
        <f>ROUND(F51*'Прил. 10'!$D$11,2)</f>
        <v/>
      </c>
      <c r="J51" s="200">
        <f>ROUND(E51*I51,2)</f>
        <v/>
      </c>
    </row>
    <row r="52" hidden="1" outlineLevel="1" ht="31.35" customFormat="1" customHeight="1" s="154">
      <c r="A52" s="195" t="n">
        <v>35</v>
      </c>
      <c r="B52" s="201" t="inlineStr">
        <is>
          <t>91.21.16-012</t>
        </is>
      </c>
      <c r="C52" s="212" t="inlineStr">
        <is>
          <t>Прессы гидравлические с электроприводом</t>
        </is>
      </c>
      <c r="D52" s="215" t="inlineStr">
        <is>
          <t>маш.час</t>
        </is>
      </c>
      <c r="E52" s="213" t="n">
        <v>25.58</v>
      </c>
      <c r="F52" s="50" t="n">
        <v>1.11</v>
      </c>
      <c r="G52" s="50">
        <f>ROUND(E52*F52,2)</f>
        <v/>
      </c>
      <c r="H52" s="45">
        <f>G52/G73</f>
        <v/>
      </c>
      <c r="I52" s="200">
        <f>ROUND(F52*'Прил. 10'!$D$11,2)</f>
        <v/>
      </c>
      <c r="J52" s="200">
        <f>ROUND(E52*I52,2)</f>
        <v/>
      </c>
    </row>
    <row r="53" hidden="1" outlineLevel="1" ht="31.35" customFormat="1" customHeight="1" s="154">
      <c r="A53" s="195" t="n">
        <v>36</v>
      </c>
      <c r="B53" s="201" t="inlineStr">
        <is>
          <t>91.06.03-060</t>
        </is>
      </c>
      <c r="C53" s="212" t="inlineStr">
        <is>
          <t>Лебедки электрические тяговым усилием до 5,79 кН (0,59 т)</t>
        </is>
      </c>
      <c r="D53" s="215" t="inlineStr">
        <is>
          <t>маш.час</t>
        </is>
      </c>
      <c r="E53" s="213" t="n">
        <v>15.15</v>
      </c>
      <c r="F53" s="50" t="n">
        <v>1.7</v>
      </c>
      <c r="G53" s="50">
        <f>ROUND(E53*F53,2)</f>
        <v/>
      </c>
      <c r="H53" s="45">
        <f>G53/G73</f>
        <v/>
      </c>
      <c r="I53" s="200">
        <f>ROUND(F53*'Прил. 10'!$D$11,2)</f>
        <v/>
      </c>
      <c r="J53" s="200">
        <f>ROUND(E53*I53,2)</f>
        <v/>
      </c>
    </row>
    <row r="54" hidden="1" outlineLevel="1" ht="31.35" customFormat="1" customHeight="1" s="154">
      <c r="A54" s="195" t="n">
        <v>37</v>
      </c>
      <c r="B54" s="201" t="inlineStr">
        <is>
          <t>91.08.09-001</t>
        </is>
      </c>
      <c r="C54" s="212" t="inlineStr">
        <is>
          <t>Виброплиты с двигателем внутреннего сгорания</t>
        </is>
      </c>
      <c r="D54" s="215" t="inlineStr">
        <is>
          <t>маш.час</t>
        </is>
      </c>
      <c r="E54" s="213" t="n">
        <v>0.25</v>
      </c>
      <c r="F54" s="50" t="n">
        <v>60</v>
      </c>
      <c r="G54" s="50">
        <f>ROUND(E54*F54,2)</f>
        <v/>
      </c>
      <c r="H54" s="45">
        <f>G54/G73</f>
        <v/>
      </c>
      <c r="I54" s="200">
        <f>ROUND(F54*'Прил. 10'!$D$11,2)</f>
        <v/>
      </c>
      <c r="J54" s="200">
        <f>ROUND(E54*I54,2)</f>
        <v/>
      </c>
    </row>
    <row r="55" hidden="1" outlineLevel="1" ht="31.35" customFormat="1" customHeight="1" s="154">
      <c r="A55" s="195" t="n">
        <v>38</v>
      </c>
      <c r="B55" s="201" t="inlineStr">
        <is>
          <t>91.01.01-035</t>
        </is>
      </c>
      <c r="C55" s="212" t="inlineStr">
        <is>
          <t>Бульдозеры, мощность 79 кВт (108 л.с.)</t>
        </is>
      </c>
      <c r="D55" s="215" t="inlineStr">
        <is>
          <t>маш.час</t>
        </is>
      </c>
      <c r="E55" s="213" t="n">
        <v>0.15</v>
      </c>
      <c r="F55" s="50" t="n">
        <v>79.06999999999999</v>
      </c>
      <c r="G55" s="50">
        <f>ROUND(E55*F55,2)</f>
        <v/>
      </c>
      <c r="H55" s="45">
        <f>G55/G73</f>
        <v/>
      </c>
      <c r="I55" s="200">
        <f>ROUND(F55*'Прил. 10'!$D$11,2)</f>
        <v/>
      </c>
      <c r="J55" s="200">
        <f>ROUND(E55*I55,2)</f>
        <v/>
      </c>
    </row>
    <row r="56" hidden="1" outlineLevel="1" ht="31.35" customFormat="1" customHeight="1" s="154">
      <c r="A56" s="195" t="n">
        <v>39</v>
      </c>
      <c r="B56" s="201" t="inlineStr">
        <is>
          <t>91.14.05-002</t>
        </is>
      </c>
      <c r="C56" s="212" t="inlineStr">
        <is>
          <t>Полуприцепы-тяжеловозы, грузоподъемность 40 т</t>
        </is>
      </c>
      <c r="D56" s="215" t="inlineStr">
        <is>
          <t>маш.час</t>
        </is>
      </c>
      <c r="E56" s="213" t="n">
        <v>0.39</v>
      </c>
      <c r="F56" s="50" t="n">
        <v>28.65</v>
      </c>
      <c r="G56" s="50">
        <f>ROUND(E56*F56,2)</f>
        <v/>
      </c>
      <c r="H56" s="45">
        <f>G56/G73</f>
        <v/>
      </c>
      <c r="I56" s="200">
        <f>ROUND(F56*'Прил. 10'!$D$11,2)</f>
        <v/>
      </c>
      <c r="J56" s="200">
        <f>ROUND(E56*I56,2)</f>
        <v/>
      </c>
    </row>
    <row r="57" hidden="1" outlineLevel="1" ht="15.6" customFormat="1" customHeight="1" s="154">
      <c r="A57" s="195" t="n">
        <v>40</v>
      </c>
      <c r="B57" s="201" t="inlineStr">
        <is>
          <t>91.21.22-193</t>
        </is>
      </c>
      <c r="C57" s="212" t="inlineStr">
        <is>
          <t>Машины для сварки линолеума</t>
        </is>
      </c>
      <c r="D57" s="215" t="inlineStr">
        <is>
          <t>маш.час</t>
        </is>
      </c>
      <c r="E57" s="213" t="n">
        <v>2.92</v>
      </c>
      <c r="F57" s="50" t="n">
        <v>3.4</v>
      </c>
      <c r="G57" s="50">
        <f>ROUND(E57*F57,2)</f>
        <v/>
      </c>
      <c r="H57" s="45">
        <f>G57/G73</f>
        <v/>
      </c>
      <c r="I57" s="200">
        <f>ROUND(F57*'Прил. 10'!$D$11,2)</f>
        <v/>
      </c>
      <c r="J57" s="200">
        <f>ROUND(E57*I57,2)</f>
        <v/>
      </c>
    </row>
    <row r="58" hidden="1" outlineLevel="1" ht="31.35" customFormat="1" customHeight="1" s="154">
      <c r="A58" s="195" t="n">
        <v>41</v>
      </c>
      <c r="B58" s="201" t="inlineStr">
        <is>
          <t>91.14.05-041</t>
        </is>
      </c>
      <c r="C58" s="212" t="inlineStr">
        <is>
          <t>Транспортеры прицепные кабельные, грузоподъемность до 7 т</t>
        </is>
      </c>
      <c r="D58" s="215" t="inlineStr">
        <is>
          <t>маш.час</t>
        </is>
      </c>
      <c r="E58" s="213" t="n">
        <v>0.13</v>
      </c>
      <c r="F58" s="50" t="n">
        <v>58.03</v>
      </c>
      <c r="G58" s="50">
        <f>ROUND(E58*F58,2)</f>
        <v/>
      </c>
      <c r="H58" s="45">
        <f>G58/G73</f>
        <v/>
      </c>
      <c r="I58" s="200">
        <f>ROUND(F58*'Прил. 10'!$D$11,2)</f>
        <v/>
      </c>
      <c r="J58" s="200">
        <f>ROUND(E58*I58,2)</f>
        <v/>
      </c>
    </row>
    <row r="59" hidden="1" outlineLevel="1" ht="62.45" customFormat="1" customHeight="1" s="154">
      <c r="A59" s="195" t="n">
        <v>42</v>
      </c>
      <c r="B59" s="201" t="inlineStr">
        <is>
          <t>91.21.22-231</t>
        </is>
      </c>
      <c r="C59" s="212" t="inlineStr">
        <is>
          <t>Мотопомпы бензиновые производительностью 54 м3/час, высота подъема 26 м, глубина всасывания 8 м</t>
        </is>
      </c>
      <c r="D59" s="215" t="inlineStr">
        <is>
          <t>маш.час</t>
        </is>
      </c>
      <c r="E59" s="213" t="n">
        <v>0.83</v>
      </c>
      <c r="F59" s="50" t="n">
        <v>9.08</v>
      </c>
      <c r="G59" s="50">
        <f>ROUND(E59*F59,2)</f>
        <v/>
      </c>
      <c r="H59" s="45">
        <f>G59/G73</f>
        <v/>
      </c>
      <c r="I59" s="200">
        <f>ROUND(F59*'Прил. 10'!$D$11,2)</f>
        <v/>
      </c>
      <c r="J59" s="200">
        <f>ROUND(E59*I59,2)</f>
        <v/>
      </c>
    </row>
    <row r="60" hidden="1" outlineLevel="1" ht="31.35" customFormat="1" customHeight="1" s="154">
      <c r="A60" s="195" t="n">
        <v>43</v>
      </c>
      <c r="B60" s="201" t="inlineStr">
        <is>
          <t>91.14.02-001</t>
        </is>
      </c>
      <c r="C60" s="212" t="inlineStr">
        <is>
          <t>Автомобили бортовые, грузоподъемность до 5 т</t>
        </is>
      </c>
      <c r="D60" s="215" t="inlineStr">
        <is>
          <t>маш.-ч</t>
        </is>
      </c>
      <c r="E60" s="213" t="n">
        <v>0.1</v>
      </c>
      <c r="F60" s="50" t="n">
        <v>65.70999999999999</v>
      </c>
      <c r="G60" s="50">
        <f>ROUND(E60*F60,2)</f>
        <v/>
      </c>
      <c r="H60" s="45">
        <f>G60/G73</f>
        <v/>
      </c>
      <c r="I60" s="200">
        <f>ROUND(F60*'Прил. 10'!$D$11,2)</f>
        <v/>
      </c>
      <c r="J60" s="200">
        <f>ROUND(E60*I60,2)</f>
        <v/>
      </c>
    </row>
    <row r="61" hidden="1" outlineLevel="1" ht="15.6" customFormat="1" customHeight="1" s="154">
      <c r="A61" s="195" t="n">
        <v>44</v>
      </c>
      <c r="B61" s="201" t="inlineStr">
        <is>
          <t>91.21.19-031</t>
        </is>
      </c>
      <c r="C61" s="212" t="inlineStr">
        <is>
          <t>Станки сверлильные</t>
        </is>
      </c>
      <c r="D61" s="215" t="inlineStr">
        <is>
          <t>маш.час</t>
        </is>
      </c>
      <c r="E61" s="213" t="n">
        <v>2.46</v>
      </c>
      <c r="F61" s="50" t="n">
        <v>2.36</v>
      </c>
      <c r="G61" s="50">
        <f>ROUND(E61*F61,2)</f>
        <v/>
      </c>
      <c r="H61" s="45">
        <f>G61/G73</f>
        <v/>
      </c>
      <c r="I61" s="200">
        <f>ROUND(F61*'Прил. 10'!$D$11,2)</f>
        <v/>
      </c>
      <c r="J61" s="200">
        <f>ROUND(E61*I61,2)</f>
        <v/>
      </c>
    </row>
    <row r="62" hidden="1" outlineLevel="1" ht="46.9" customFormat="1" customHeight="1" s="154">
      <c r="A62" s="195" t="n">
        <v>45</v>
      </c>
      <c r="B62" s="201" t="inlineStr">
        <is>
          <t>91.21.10-003</t>
        </is>
      </c>
      <c r="C62" s="212" t="inlineStr">
        <is>
          <t>Молотки при работе от передвижных компрессорных станций отбойные пневматические</t>
        </is>
      </c>
      <c r="D62" s="215" t="inlineStr">
        <is>
          <t>маш.час</t>
        </is>
      </c>
      <c r="E62" s="213" t="n">
        <v>3.18</v>
      </c>
      <c r="F62" s="50" t="n">
        <v>1.53</v>
      </c>
      <c r="G62" s="50">
        <f>ROUND(E62*F62,2)</f>
        <v/>
      </c>
      <c r="H62" s="45">
        <f>G62/G73</f>
        <v/>
      </c>
      <c r="I62" s="200">
        <f>ROUND(F62*'Прил. 10'!$D$11,2)</f>
        <v/>
      </c>
      <c r="J62" s="200">
        <f>ROUND(E62*I62,2)</f>
        <v/>
      </c>
    </row>
    <row r="63" hidden="1" outlineLevel="1" ht="15.6" customFormat="1" customHeight="1" s="154">
      <c r="A63" s="195" t="n">
        <v>46</v>
      </c>
      <c r="B63" s="201" t="inlineStr">
        <is>
          <t>91.21.12-004</t>
        </is>
      </c>
      <c r="C63" s="212" t="inlineStr">
        <is>
          <t>Ножницы электрические</t>
        </is>
      </c>
      <c r="D63" s="215" t="inlineStr">
        <is>
          <t>маш.час</t>
        </is>
      </c>
      <c r="E63" s="213" t="n">
        <v>0.11</v>
      </c>
      <c r="F63" s="50" t="n">
        <v>33.59</v>
      </c>
      <c r="G63" s="50">
        <f>ROUND(E63*F63,2)</f>
        <v/>
      </c>
      <c r="H63" s="45">
        <f>G63/G73</f>
        <v/>
      </c>
      <c r="I63" s="200">
        <f>ROUND(F63*'Прил. 10'!$D$11,2)</f>
        <v/>
      </c>
      <c r="J63" s="200">
        <f>ROUND(E63*I63,2)</f>
        <v/>
      </c>
    </row>
    <row r="64" hidden="1" outlineLevel="1" ht="46.9" customFormat="1" customHeight="1" s="154">
      <c r="A64" s="195" t="n">
        <v>47</v>
      </c>
      <c r="B64" s="201" t="inlineStr">
        <is>
          <t>91.21.01-012</t>
        </is>
      </c>
      <c r="C64" s="212" t="inlineStr">
        <is>
          <t>Агрегаты окрасочные высокого давления для окраски поверхностей конструкций, мощность 1 кВт</t>
        </is>
      </c>
      <c r="D64" s="215" t="inlineStr">
        <is>
          <t>маш.час</t>
        </is>
      </c>
      <c r="E64" s="213" t="n">
        <v>0.53</v>
      </c>
      <c r="F64" s="50" t="n">
        <v>6.82</v>
      </c>
      <c r="G64" s="50">
        <f>ROUND(E64*F64,2)</f>
        <v/>
      </c>
      <c r="H64" s="45">
        <f>G64/G73</f>
        <v/>
      </c>
      <c r="I64" s="200">
        <f>ROUND(F64*'Прил. 10'!$D$11,2)</f>
        <v/>
      </c>
      <c r="J64" s="200">
        <f>ROUND(E64*I64,2)</f>
        <v/>
      </c>
    </row>
    <row r="65" hidden="1" outlineLevel="1" ht="31.35" customFormat="1" customHeight="1" s="154">
      <c r="A65" s="195" t="n">
        <v>48</v>
      </c>
      <c r="B65" s="201" t="inlineStr">
        <is>
          <t>91.16.01-004</t>
        </is>
      </c>
      <c r="C65" s="212" t="inlineStr">
        <is>
          <t>Электростанции передвижные, мощность 60 кВт</t>
        </is>
      </c>
      <c r="D65" s="215" t="inlineStr">
        <is>
          <t>маш.час</t>
        </is>
      </c>
      <c r="E65" s="213" t="n">
        <v>0.03</v>
      </c>
      <c r="F65" s="50" t="n">
        <v>116.79</v>
      </c>
      <c r="G65" s="50">
        <f>ROUND(E65*F65,2)</f>
        <v/>
      </c>
      <c r="H65" s="45">
        <f>G65/G73</f>
        <v/>
      </c>
      <c r="I65" s="200">
        <f>ROUND(F65*'Прил. 10'!$D$11,2)</f>
        <v/>
      </c>
      <c r="J65" s="200">
        <f>ROUND(E65*I65,2)</f>
        <v/>
      </c>
    </row>
    <row r="66" hidden="1" outlineLevel="1" ht="46.9" customFormat="1" customHeight="1" s="154">
      <c r="A66" s="195" t="n">
        <v>49</v>
      </c>
      <c r="B66" s="201" t="inlineStr">
        <is>
          <t>91.06.06-046</t>
        </is>
      </c>
      <c r="C66" s="212" t="inlineStr">
        <is>
          <t>Подъемники одномачтовые, грузоподъемность до 500 кг, высота подъема 25 м</t>
        </is>
      </c>
      <c r="D66" s="215" t="inlineStr">
        <is>
          <t>маш.час</t>
        </is>
      </c>
      <c r="E66" s="213" t="n">
        <v>0.09</v>
      </c>
      <c r="F66" s="50" t="n">
        <v>27.66</v>
      </c>
      <c r="G66" s="50">
        <f>ROUND(E66*F66,2)</f>
        <v/>
      </c>
      <c r="H66" s="45">
        <f>G66/G73</f>
        <v/>
      </c>
      <c r="I66" s="200">
        <f>ROUND(F66*'Прил. 10'!$D$11,2)</f>
        <v/>
      </c>
      <c r="J66" s="200">
        <f>ROUND(E66*I66,2)</f>
        <v/>
      </c>
    </row>
    <row r="67" hidden="1" outlineLevel="1" ht="78" customFormat="1" customHeight="1" s="154">
      <c r="A67" s="195" t="n">
        <v>50</v>
      </c>
      <c r="B67" s="201" t="inlineStr">
        <is>
          <t>91.10.09-011</t>
        </is>
      </c>
      <c r="C67" s="212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67" s="215" t="inlineStr">
        <is>
          <t>маш.час</t>
        </is>
      </c>
      <c r="E67" s="213" t="n">
        <v>0.07000000000000001</v>
      </c>
      <c r="F67" s="50" t="n">
        <v>29.67</v>
      </c>
      <c r="G67" s="50">
        <f>ROUND(E67*F67,2)</f>
        <v/>
      </c>
      <c r="H67" s="45">
        <f>G67/G73</f>
        <v/>
      </c>
      <c r="I67" s="200">
        <f>ROUND(F67*'Прил. 10'!$D$11,2)</f>
        <v/>
      </c>
      <c r="J67" s="200">
        <f>ROUND(E67*I67,2)</f>
        <v/>
      </c>
    </row>
    <row r="68" hidden="1" outlineLevel="1" ht="31.35" customFormat="1" customHeight="1" s="154">
      <c r="A68" s="195" t="n">
        <v>51</v>
      </c>
      <c r="B68" s="201" t="inlineStr">
        <is>
          <t>91.06.03-055</t>
        </is>
      </c>
      <c r="C68" s="212" t="inlineStr">
        <is>
          <t>Лебедки электрические тяговым усилием 19,62 кН (2 т)</t>
        </is>
      </c>
      <c r="D68" s="215" t="inlineStr">
        <is>
          <t>маш.час</t>
        </is>
      </c>
      <c r="E68" s="213" t="n">
        <v>0.21</v>
      </c>
      <c r="F68" s="50" t="n">
        <v>6.66</v>
      </c>
      <c r="G68" s="50">
        <f>ROUND(E68*F68,2)</f>
        <v/>
      </c>
      <c r="H68" s="45">
        <f>G68/G73</f>
        <v/>
      </c>
      <c r="I68" s="200">
        <f>ROUND(F68*'Прил. 10'!$D$11,2)</f>
        <v/>
      </c>
      <c r="J68" s="200">
        <f>ROUND(E68*I68,2)</f>
        <v/>
      </c>
    </row>
    <row r="69" hidden="1" outlineLevel="1" ht="31.35" customFormat="1" customHeight="1" s="154">
      <c r="A69" s="195" t="n">
        <v>52</v>
      </c>
      <c r="B69" s="201" t="inlineStr">
        <is>
          <t>91.01.02-004</t>
        </is>
      </c>
      <c r="C69" s="212" t="inlineStr">
        <is>
          <t>Автогрейдеры среднего типа, мощность 99 кВт (135 л.с.)</t>
        </is>
      </c>
      <c r="D69" s="215" t="inlineStr">
        <is>
          <t>маш.час</t>
        </is>
      </c>
      <c r="E69" s="213" t="n">
        <v>0.01</v>
      </c>
      <c r="F69" s="50" t="n">
        <v>123</v>
      </c>
      <c r="G69" s="50">
        <f>ROUND(E69*F69,2)</f>
        <v/>
      </c>
      <c r="H69" s="45">
        <f>G69/G73</f>
        <v/>
      </c>
      <c r="I69" s="200">
        <f>ROUND(F69*'Прил. 10'!$D$11,2)</f>
        <v/>
      </c>
      <c r="J69" s="200">
        <f>ROUND(E69*I69,2)</f>
        <v/>
      </c>
    </row>
    <row r="70" hidden="1" outlineLevel="1" ht="46.9" customFormat="1" customHeight="1" s="154">
      <c r="A70" s="195" t="n">
        <v>53</v>
      </c>
      <c r="B70" s="201" t="inlineStr">
        <is>
          <t>91.08.09-023</t>
        </is>
      </c>
      <c r="C70" s="212" t="inlineStr">
        <is>
          <t>Трамбовки пневматические при работе от передвижных компрессорных станций</t>
        </is>
      </c>
      <c r="D70" s="215" t="inlineStr">
        <is>
          <t>маш.час</t>
        </is>
      </c>
      <c r="E70" s="213" t="n">
        <v>1.63</v>
      </c>
      <c r="F70" s="50" t="n">
        <v>0.55</v>
      </c>
      <c r="G70" s="50">
        <f>ROUND(E70*F70,2)</f>
        <v/>
      </c>
      <c r="H70" s="45">
        <f>G70/G73</f>
        <v/>
      </c>
      <c r="I70" s="200">
        <f>ROUND(F70*'Прил. 10'!$D$11,2)</f>
        <v/>
      </c>
      <c r="J70" s="200">
        <f>ROUND(E70*I70,2)</f>
        <v/>
      </c>
    </row>
    <row r="71" hidden="1" outlineLevel="1" ht="31.35" customFormat="1" customHeight="1" s="154">
      <c r="A71" s="195" t="n">
        <v>54</v>
      </c>
      <c r="B71" s="201" t="inlineStr">
        <is>
          <t>91.17.01-004</t>
        </is>
      </c>
      <c r="C71" s="212" t="inlineStr">
        <is>
          <t>Выпрямители сварочные, номинальный сварочный ток 60-500 А</t>
        </is>
      </c>
      <c r="D71" s="215" t="inlineStr">
        <is>
          <t>маш.час</t>
        </is>
      </c>
      <c r="E71" s="213" t="n">
        <v>0.03</v>
      </c>
      <c r="F71" s="50" t="n">
        <v>15.13</v>
      </c>
      <c r="G71" s="50">
        <f>ROUND(E71*F71,2)</f>
        <v/>
      </c>
      <c r="H71" s="45">
        <f>G71/G73</f>
        <v/>
      </c>
      <c r="I71" s="200">
        <f>ROUND(F71*'Прил. 10'!$D$11,2)</f>
        <v/>
      </c>
      <c r="J71" s="200">
        <f>ROUND(E71*I71,2)</f>
        <v/>
      </c>
    </row>
    <row r="72" collapsed="1" ht="15.6" customFormat="1" customHeight="1" s="154">
      <c r="A72" s="195" t="n"/>
      <c r="B72" s="195" t="inlineStr">
        <is>
          <t>Итого прочие Машины и механизмы</t>
        </is>
      </c>
      <c r="C72" s="218" t="n"/>
      <c r="D72" s="218" t="n"/>
      <c r="E72" s="218" t="n"/>
      <c r="F72" s="219" t="n"/>
      <c r="G72" s="200">
        <f>SUM(G27:G71)</f>
        <v/>
      </c>
      <c r="H72" s="45">
        <f>SUM(H27:H71)</f>
        <v/>
      </c>
      <c r="I72" s="200" t="n"/>
      <c r="J72" s="200">
        <f>SUM(J27:J71)</f>
        <v/>
      </c>
    </row>
    <row r="73" ht="15.6" customFormat="1" customHeight="1" s="154">
      <c r="A73" s="195" t="n"/>
      <c r="B73" s="195" t="inlineStr">
        <is>
          <t>Итого по разделу "Машины и механизмы"</t>
        </is>
      </c>
      <c r="C73" s="218" t="n"/>
      <c r="D73" s="218" t="n"/>
      <c r="E73" s="218" t="n"/>
      <c r="F73" s="219" t="n"/>
      <c r="G73" s="200">
        <f>G26+G72</f>
        <v/>
      </c>
      <c r="H73" s="45">
        <f>H26+H72</f>
        <v/>
      </c>
      <c r="I73" s="200" t="n"/>
      <c r="J73" s="200">
        <f>J26+J72</f>
        <v/>
      </c>
    </row>
    <row r="74" ht="15.6" customFormat="1" customHeight="1" s="154">
      <c r="A74" s="203" t="n"/>
      <c r="B74" s="205" t="inlineStr">
        <is>
          <t>Оборудование</t>
        </is>
      </c>
      <c r="C74" s="218" t="n"/>
      <c r="D74" s="218" t="n"/>
      <c r="E74" s="218" t="n"/>
      <c r="F74" s="218" t="n"/>
      <c r="G74" s="218" t="n"/>
      <c r="H74" s="218" t="n"/>
      <c r="I74" s="218" t="n"/>
      <c r="J74" s="219" t="n"/>
    </row>
    <row r="75" ht="15.6" customFormat="1" customHeight="1" s="154">
      <c r="A75" s="203" t="n"/>
      <c r="B75" s="203" t="inlineStr">
        <is>
          <t>Основное оборудование</t>
        </is>
      </c>
      <c r="C75" s="218" t="n"/>
      <c r="D75" s="218" t="n"/>
      <c r="E75" s="218" t="n"/>
      <c r="F75" s="218" t="n"/>
      <c r="G75" s="218" t="n"/>
      <c r="H75" s="218" t="n"/>
      <c r="I75" s="218" t="n"/>
      <c r="J75" s="219" t="n"/>
    </row>
    <row r="76" ht="409.6" customFormat="1" customHeight="1" s="154">
      <c r="A76" s="196" t="n">
        <v>55</v>
      </c>
      <c r="B76" s="201" t="inlineStr">
        <is>
          <t>Прайс из СД ОП</t>
        </is>
      </c>
      <c r="C76" s="212" t="inlineStr">
        <is>
          <t>Комплект модернизации для ПС Благовещенская и ПС Архара в составе:_x000D_
 - Кабель D26-D25 TSW-PIR CA-A - 4 шт;_x000D_
 - Кабель D37-SC50 CA-E - 2 шт;_x000D_
 - Кабель MT24-D25 CA-C - 4 шт;_x000D_
 - Кабель D15 ST CA-A - 1 шт;_x000D_
 - Кабель D15 ST-F CA-A - 1 шт;_x000D_
 - Кабель D25 EXALM CA-A - 1 шт;_x000D_
 - Кабель D37 EXCLK CA-A - 1 шт;_x000D_
 - Карта SCG-M03-B - 1 шт;_x000D_
 - Модуль SN1749 BASEUD-A - 1 шт;_x000D_
 - Карта 12 внешних аналоговых линий SCH-12COTB-A - 1 шт;_x000D_
 - Карта 16 внутренних аналоговых абонентов SCH-16LCA-A - 5 шт;_x000D_
 - Карта потока Е1 CCIS SCH-CCTA-A - 1 шт;_x000D_
 - Карта потока Е1 PRI SCH-PRTA-A - 6 шт;_x000D_
 - Карта 16 внутренних цифровых абонентов SCH-16ELCA-A - 1 шт;_x000D_
 - Блок питания SN1753 PWRMAC - 2 шт;_x000D_
 - Карта памяти CF-8-GB - 2 шт;_x000D_
 - Карта мультиплексора CJ-PC00 - 4 шт;_x000D_
 - Блок питания TSWBOX SCA-M01-A - 1 шт;_x000D_
 - Центральный процессор SCF-CP02-B - 2 шт;_x000D_
 - Контроллер обработки ошибок, устройство переключения процессоров при аварии SCG-PC00-C - 1 шт;_x000D_
 - Интерфейсная карта для подключения к TSWBOX SCG-GT01-B - 2 шт;_x000D_
 - Карта тоновых приемников SCH-8RSTA-A - 2 шт;_x000D_
 - Блок питания SN1770 PWRMAE - 4 шт;_x000D_
 - Кабинет SN8174 PIREF-A - 2 шт;_x000D_
 - Шасси для установки SPZ-SW25-A SN8179 TSWBEA-A - 1 шт;_x000D_
 - Свитч SPZ-SW25-A - 2 шт;_x000D_
 - Крышка (заглушка) TSWBOX FRONT COVER - 1 шт;_x000D_
 - Кроссовый кабель Amphinols 57JEп/- 10м (NEC) - 24 шт;_x000D_
 - Кабинет для установки процессоров UNIVERGE SV9500 CHASSIS - 1 шт;_x000D_
 - Консоль на 60 клавиш DCZ-60-2P(BK) CONSOLE - 2 шт;_x000D_
 - Телефон на 24 клавишиDTZ-24D-3P(BK)TEL - 14 шт;_x000D_
 - Лицензия SV9500 Lic Sys Option CCIS (E1) - 1 шт;_x000D_
 - Лицензия SV9500 Lic Sys Option FCCS (LN) - 1 шт;_x000D_
 - Лицензия SV9500 Lic Sys Appliance V6-1536 - 1 шт;</t>
        </is>
      </c>
      <c r="D76" s="215" t="inlineStr">
        <is>
          <t>компл.</t>
        </is>
      </c>
      <c r="E76" s="213" t="n">
        <v>1</v>
      </c>
      <c r="F76" s="214">
        <f>ROUND(I76/'Прил. 10'!$D$13,2)</f>
        <v/>
      </c>
      <c r="G76" s="50">
        <f>ROUND(E76*F76,2)</f>
        <v/>
      </c>
      <c r="H76" s="45" t="n">
        <v>0.24725517647121</v>
      </c>
      <c r="I76" s="200" t="n">
        <v>11193480.647</v>
      </c>
      <c r="J76" s="200" t="n">
        <v>11193480.647</v>
      </c>
    </row>
    <row r="77" ht="358.9" customFormat="1" customHeight="1" s="154">
      <c r="A77" s="196" t="n">
        <v>56</v>
      </c>
      <c r="B77" s="201" t="inlineStr">
        <is>
          <t>Прайс из СД ОП</t>
        </is>
      </c>
      <c r="C77" s="212" t="inlineStr">
        <is>
          <t>Комплект FOX-515 в составе:_x000D_
 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 - 1 шт;_x000D_
 - Модуль двойного питания -48В - 1 шт;_x000D_
 - Резервный комплект (центральная карта + плата питания) - 1 шт;_x000D_
 - Вентилятор 1U 48VDC для FOX515 - 1 шт;_x000D_
 - Абонентский интерфейсный модуль 2-x проводной - 1 шт;_x000D_
 - Станционный интерфейсный модуль a/b complex - 6 шт;_x000D_
 - STM-1 модуль доступа, VC12 - 4 шт;_x000D_
 - Агрегатный оптический модуль STM1/STM4 с поддержкой SFP модулей - 2 шт;_x000D_
 - STM-1 Модуль доступа G.703 фронтальный доступ - 1 шт.</t>
        </is>
      </c>
      <c r="D77" s="215" t="inlineStr">
        <is>
          <t>компл.</t>
        </is>
      </c>
      <c r="E77" s="213" t="n">
        <v>1</v>
      </c>
      <c r="F77" s="214">
        <f>ROUND(I77/'Прил. 10'!$D$13,2)</f>
        <v/>
      </c>
      <c r="G77" s="50">
        <f>ROUND(E77*F77,2)</f>
        <v/>
      </c>
      <c r="H77" s="45" t="n">
        <v>0.15941828060875</v>
      </c>
      <c r="I77" s="200" t="n">
        <v>7217019.5352</v>
      </c>
      <c r="J77" s="200" t="n">
        <v>7217019.5352</v>
      </c>
    </row>
    <row r="78" ht="409.6" customFormat="1" customHeight="1" s="154">
      <c r="A78" s="196" t="n">
        <v>57</v>
      </c>
      <c r="B78" s="201" t="inlineStr">
        <is>
          <t>Прайс из СД ОП</t>
        </is>
      </c>
      <c r="C78" s="212" t="inlineStr">
        <is>
          <t>Комплект АТС для ЦУС (NEC SV 9500) в составе:_x000D_
 - Карта памяти CF-8-GB - 2 шт;_x000D_
 - Процессорный блок SR-MGC(E)-B - 2 шт;_x000D_
 - Кабель D26-D25 TSW-PIR CA-A - 4 шт;_x000D_
 - Кабель D37-SC50 CA-E - 2 шт;_x000D_
 - Кабель D15 ST-F CA-A - 1 шт;_x000D_
 - Кабель D37 EXCLK CA-A - 1 шт;_x000D_
 - Карта сбора ошибок SCG-M03-B - 1 шт;_x000D_
 - Кабель D09 POW CA-A - 1 шт;_x000D_
 - Блок питания TSWBOX SCA-M01-A - 1 шт;_x000D_
 - Интерфейсная карта для подключения к TSWBOX SCG-GT01-B - 2 шт;_x000D_
 - Шасси для установки SPZ-SW25-A SN8179 TSWBEA-A - 1 шт;_x000D_
 - Свитч SPZ-SW25-A - 2 шт;_x000D_
 - Крышка (заглушка) TSWBOX FRONT COVER - 1 шт;_x000D_
 - Лицензия SV9500 Lic Sys Appliance V6-1536 - 1 шт;_x000D_
 - Лицензия SV9500 Lic Client BASIC Voice - 50 шт;_x000D_
 - Лицензия SV9500 Lic GR Remote Server - 2 шт;_x000D_
 - Лицензия SV9500 Lic GR Resource 1-Port - 84 шт;_x000D_
 - Лицензия SV9500 Lic Sys Option CCIS (E1) - 1 шт;_x000D_
 - Лицензия SV9500 Lic Sys Option FCCS (NCN) - 1 шт;_x000D_
 - Лицензия SWA Unit - 239 шт;_x000D_
 - Лицензия MA4000 Upg Ext Lic. - 768 шт;_x000D_
 - Лицензия MA4000 Version 16 lic. - 1 шт;_x000D_
 - Лицензия Handling fee for licenses migration - 1 шт;_x000D_
 - Лицензия SWA Unit - 195 шт.</t>
        </is>
      </c>
      <c r="D78" s="215" t="inlineStr">
        <is>
          <t>компл.</t>
        </is>
      </c>
      <c r="E78" s="213" t="n">
        <v>1</v>
      </c>
      <c r="F78" s="214">
        <f>ROUND(I78/'Прил. 10'!$D$13,2)</f>
        <v/>
      </c>
      <c r="G78" s="50">
        <f>ROUND(E78*F78,2)</f>
        <v/>
      </c>
      <c r="H78" s="45" t="n">
        <v>0.14445341235649</v>
      </c>
      <c r="I78" s="200" t="n">
        <v>6539545.4958</v>
      </c>
      <c r="J78" s="200" t="n">
        <v>6539545.4958</v>
      </c>
    </row>
    <row r="79" ht="31.35" customFormat="1" customHeight="1" s="154">
      <c r="A79" s="196" t="n">
        <v>58</v>
      </c>
      <c r="B79" s="201" t="inlineStr">
        <is>
          <t>Прайс из СД ОП</t>
        </is>
      </c>
      <c r="C79" s="212" t="inlineStr">
        <is>
          <t>Профессиональная ЖК-панель zFlex 55” V55-500-09K</t>
        </is>
      </c>
      <c r="D79" s="215" t="inlineStr">
        <is>
          <t>шт</t>
        </is>
      </c>
      <c r="E79" s="213" t="n">
        <v>13</v>
      </c>
      <c r="F79" s="214">
        <f>ROUND(I79/'Прил. 10'!$D$13,2)</f>
        <v/>
      </c>
      <c r="G79" s="50">
        <f>ROUND(E79*F79,2)</f>
        <v/>
      </c>
      <c r="H79" s="45" t="n">
        <v>0.14360015259748</v>
      </c>
      <c r="I79" s="200" t="n">
        <v>500070.5848</v>
      </c>
      <c r="J79" s="200" t="n">
        <v>6500917.6024</v>
      </c>
    </row>
    <row r="80" ht="409.6" customFormat="1" customHeight="1" s="154">
      <c r="A80" s="196" t="n">
        <v>59</v>
      </c>
      <c r="B80" s="201" t="inlineStr">
        <is>
          <t>Прайс из СД ОП</t>
        </is>
      </c>
      <c r="C80" s="212" t="inlineStr">
        <is>
          <t>Комплект модернизации для ПС Амурская в составе:_x000D_
 - Кабель D26-D25 TSW-PIR CA-A - 4 шт;_x000D_
 - Кабель D37-SC50 CA-E - 2 шт;_x000D_
 - Кабель D15 ST-F CA-A - 1 шт;_x000D_
 - Кабель D37 EXCLK CA-A - 1 шт;_x000D_
 - Карта сбора ошибок SCG-M03-B - 1 шт;_x000D_
 - Кабель D09 POW CA-A - 1 шт;_x000D_
 - Блок питания TSWBOX SCA-M01-A - 1 шт;_x000D_
 - Интерфейсная карта для подключения к TSWBOX SCG-GT01-B - 2 шт;_x000D_
 - Шасси для установки SPZ-SW25-A SN8179 TSWBEA-A - 1 шт;_x000D_
 - Свитч SPZ-SW25-A - 2 шт;_x000D_
 - Крышка (заглушка) TSWBOX FRONT COVER - 1 шт;_x000D_
 - Кабель D26-D25 TSW-PIR CA-B - 4 шт;_x000D_
 - Лицензия SV9500 Lic Sys Appliance V6-1536 - 1 шт;_x000D_
 - Лицензия SV9500 Lic Client NECsoftphone - 4 шт;_x000D_
 - Лицензия SV9500 Lic Sys Option CCIS (E1) - 1 шт;_x000D_
 - Лицензия SV9500 Lic Sys Option CCIS (IP) - 1 шт;_x000D_
 - Лицензия SV9500 Lic Sys Option FCCS (LN) - 1 шт;_x000D_
 - Лицензия SWA Unit - 261 шт.</t>
        </is>
      </c>
      <c r="D80" s="215" t="inlineStr">
        <is>
          <t>компл.</t>
        </is>
      </c>
      <c r="E80" s="213" t="n">
        <v>1</v>
      </c>
      <c r="F80" s="214">
        <f>ROUND(I80/'Прил. 10'!$D$13,2)</f>
        <v/>
      </c>
      <c r="G80" s="50">
        <f>ROUND(E80*F80,2)</f>
        <v/>
      </c>
      <c r="H80" s="45" t="n">
        <v>0.098672936245792</v>
      </c>
      <c r="I80" s="200" t="n">
        <v>4467019.1258</v>
      </c>
      <c r="J80" s="200" t="n">
        <v>4467019.1258</v>
      </c>
    </row>
    <row r="81" ht="46.9" customFormat="1" customHeight="1" s="154">
      <c r="A81" s="196" t="n">
        <v>60</v>
      </c>
      <c r="B81" s="201" t="inlineStr">
        <is>
          <t>Прайс из СД ОП</t>
        </is>
      </c>
      <c r="C81" s="212" t="inlineStr">
        <is>
          <t>Диспетчерские пульты OpenStage Xpert 6010p V1R1 (2 комплекта влючаяя ПО и лицензии)</t>
        </is>
      </c>
      <c r="D81" s="215" t="inlineStr">
        <is>
          <t>комплект</t>
        </is>
      </c>
      <c r="E81" s="213" t="n">
        <v>1</v>
      </c>
      <c r="F81" s="214">
        <f>ROUND(I81/'Прил. 10'!$D$13,2)</f>
        <v/>
      </c>
      <c r="G81" s="50">
        <f>ROUND(E81*F81,2)</f>
        <v/>
      </c>
      <c r="H81" s="45" t="n">
        <v>0.07316721343080899</v>
      </c>
      <c r="I81" s="200" t="n">
        <v>3312350.4196</v>
      </c>
      <c r="J81" s="200" t="n">
        <v>3312350.4196</v>
      </c>
    </row>
    <row r="82" ht="15.6" customFormat="1" customHeight="1" s="154">
      <c r="A82" s="196" t="n"/>
      <c r="B82" s="201" t="n"/>
      <c r="C82" s="212" t="inlineStr">
        <is>
          <t>Итого основное оборудование</t>
        </is>
      </c>
      <c r="D82" s="215" t="n"/>
      <c r="E82" s="213" t="n"/>
      <c r="F82" s="214" t="n"/>
      <c r="G82" s="50">
        <f>SUM(G76:G81)</f>
        <v/>
      </c>
      <c r="H82" s="45">
        <f>SUM(H76:H81)</f>
        <v/>
      </c>
      <c r="I82" s="200" t="n"/>
      <c r="J82" s="200" t="n">
        <v>39230332.8258</v>
      </c>
    </row>
    <row r="83" outlineLevel="1" ht="15.6" customFormat="1" customHeight="1" s="154">
      <c r="A83" s="196" t="n">
        <v>61</v>
      </c>
      <c r="B83" s="201" t="inlineStr">
        <is>
          <t>Прайс из СД ОП</t>
        </is>
      </c>
      <c r="C83" s="212" t="inlineStr">
        <is>
          <t>Межсетевой экран Cisco ASA5512-X</t>
        </is>
      </c>
      <c r="D83" s="215" t="inlineStr">
        <is>
          <t>компл.</t>
        </is>
      </c>
      <c r="E83" s="213" t="n">
        <v>2</v>
      </c>
      <c r="F83" s="214">
        <f>ROUND(I83/'Прил. 10'!$D$13,2)</f>
        <v/>
      </c>
      <c r="G83" s="50">
        <f>ROUND(E83*F83,2)</f>
        <v/>
      </c>
      <c r="H83" s="45" t="n">
        <v>0.041321916310417</v>
      </c>
      <c r="I83" s="200" t="n">
        <v>935341.5307999999</v>
      </c>
      <c r="J83" s="200" t="n">
        <v>1870683.0616</v>
      </c>
    </row>
    <row r="84" outlineLevel="1" ht="31.35" customFormat="1" customHeight="1" s="154">
      <c r="A84" s="196" t="n">
        <v>62</v>
      </c>
      <c r="B84" s="201" t="inlineStr">
        <is>
          <t>Прайс из СД ОП</t>
        </is>
      </c>
      <c r="C84" s="212" t="inlineStr">
        <is>
          <t>Кондиционер кассетный Daikin FUA125A/RR125B</t>
        </is>
      </c>
      <c r="D84" s="215" t="inlineStr">
        <is>
          <t>компл.</t>
        </is>
      </c>
      <c r="E84" s="213" t="n">
        <v>2</v>
      </c>
      <c r="F84" s="214">
        <f>ROUND(I84/'Прил. 10'!$D$13,2)</f>
        <v/>
      </c>
      <c r="G84" s="50">
        <f>ROUND(E84*F84,2)</f>
        <v/>
      </c>
      <c r="H84" s="45" t="n">
        <v>0.029900587402526</v>
      </c>
      <c r="I84" s="200" t="n">
        <v>676814.2354</v>
      </c>
      <c r="J84" s="200" t="n">
        <v>1353628.4708</v>
      </c>
    </row>
    <row r="85" outlineLevel="1" ht="15.6" customFormat="1" customHeight="1" s="154">
      <c r="A85" s="196" t="n">
        <v>63</v>
      </c>
      <c r="B85" s="201" t="inlineStr">
        <is>
          <t>Прайс из СД ОП</t>
        </is>
      </c>
      <c r="C85" s="212" t="inlineStr">
        <is>
          <t>Маршрутизатор Cisco 2921v/K9</t>
        </is>
      </c>
      <c r="D85" s="215" t="inlineStr">
        <is>
          <t>компл.</t>
        </is>
      </c>
      <c r="E85" s="213" t="n">
        <v>2</v>
      </c>
      <c r="F85" s="214">
        <f>ROUND(I85/'Прил. 10'!$D$13,2)</f>
        <v/>
      </c>
      <c r="G85" s="50">
        <f>ROUND(E85*F85,2)</f>
        <v/>
      </c>
      <c r="H85" s="45" t="n">
        <v>0.021826374651737</v>
      </c>
      <c r="I85" s="200" t="n">
        <v>494050.5306</v>
      </c>
      <c r="J85" s="200" t="n">
        <v>988101.0612</v>
      </c>
    </row>
    <row r="86" outlineLevel="1" ht="31.35" customFormat="1" customHeight="1" s="154">
      <c r="A86" s="196" t="n">
        <v>64</v>
      </c>
      <c r="B86" s="201" t="inlineStr">
        <is>
          <t>Прайс из СД ОП</t>
        </is>
      </c>
      <c r="C86" s="212" t="inlineStr">
        <is>
          <t>Кондиционер кассетный Daikin FCQN100EXV / RQ100DXY</t>
        </is>
      </c>
      <c r="D86" s="215" t="inlineStr">
        <is>
          <t>компл.</t>
        </is>
      </c>
      <c r="E86" s="213" t="n">
        <v>2</v>
      </c>
      <c r="F86" s="214">
        <f>ROUND(I86/'Прил. 10'!$D$13,2)</f>
        <v/>
      </c>
      <c r="G86" s="50">
        <f>ROUND(E86*F86,2)</f>
        <v/>
      </c>
      <c r="H86" s="45" t="n">
        <v>0.018598006515593</v>
      </c>
      <c r="I86" s="200" t="n">
        <v>420974.8588</v>
      </c>
      <c r="J86" s="200" t="n">
        <v>841949.7176</v>
      </c>
    </row>
    <row r="87" outlineLevel="1" ht="62.45" customFormat="1" customHeight="1" s="154">
      <c r="A87" s="196" t="n">
        <v>65</v>
      </c>
      <c r="B87" s="201" t="inlineStr">
        <is>
          <t>64.2.03.06-0021</t>
        </is>
      </c>
      <c r="C87" s="212" t="inlineStr">
        <is>
          <t>Сплит системы кассетные, расход воздуха 1750 м3/ч, мощность обогрева 15,53 кВт, мощность охлаждения 14,07 кВт</t>
        </is>
      </c>
      <c r="D87" s="215" t="inlineStr">
        <is>
          <t>шт</t>
        </is>
      </c>
      <c r="E87" s="213" t="n">
        <v>3</v>
      </c>
      <c r="F87" s="50">
        <f>ROUND(I87/'Прил. 10'!$D$13,2)</f>
        <v/>
      </c>
      <c r="G87" s="50">
        <f>ROUND(E87*F87,2)</f>
        <v/>
      </c>
      <c r="H87" s="45" t="n">
        <v>0.010621383796701</v>
      </c>
      <c r="I87" s="200" t="n">
        <v>160280.101</v>
      </c>
      <c r="J87" s="200" t="n">
        <v>480840.303</v>
      </c>
    </row>
    <row r="88" outlineLevel="1" ht="15.6" customFormat="1" customHeight="1" s="154">
      <c r="A88" s="196" t="n">
        <v>66</v>
      </c>
      <c r="B88" s="201" t="inlineStr">
        <is>
          <t>Прайс из СД ОП</t>
        </is>
      </c>
      <c r="C88" s="212" t="inlineStr">
        <is>
          <t>Шкаф 48U 750x1070 APC NetShelter</t>
        </is>
      </c>
      <c r="D88" s="215" t="inlineStr">
        <is>
          <t>шт</t>
        </is>
      </c>
      <c r="E88" s="213" t="n">
        <v>1</v>
      </c>
      <c r="F88" s="214">
        <f>ROUND(I88/'Прил. 10'!$D$13,2)</f>
        <v/>
      </c>
      <c r="G88" s="50">
        <f>ROUND(E88*F88,2)</f>
        <v/>
      </c>
      <c r="H88" s="45" t="n">
        <v>0.0058497615349025</v>
      </c>
      <c r="I88" s="200" t="n">
        <v>264824.3546</v>
      </c>
      <c r="J88" s="200" t="n">
        <v>264824.3546</v>
      </c>
    </row>
    <row r="89" outlineLevel="1" ht="31.35" customFormat="1" customHeight="1" s="154">
      <c r="A89" s="196" t="n">
        <v>67</v>
      </c>
      <c r="B89" s="201" t="inlineStr">
        <is>
          <t>61.1.03.03-0004</t>
        </is>
      </c>
      <c r="C89" s="212" t="inlineStr">
        <is>
          <t>Коммутатор управляемый марки DES-3552</t>
        </is>
      </c>
      <c r="D89" s="215" t="inlineStr">
        <is>
          <t>шт</t>
        </is>
      </c>
      <c r="E89" s="213" t="n">
        <v>4</v>
      </c>
      <c r="F89" s="50">
        <f>ROUND(I89/'Прил. 10'!$D$13,2)</f>
        <v/>
      </c>
      <c r="G89" s="50">
        <f>ROUND(E89*F89,2)</f>
        <v/>
      </c>
      <c r="H89" s="45" t="n">
        <v>0.002460599042697</v>
      </c>
      <c r="I89" s="200" t="n">
        <v>27848.4238</v>
      </c>
      <c r="J89" s="200" t="n">
        <v>111393.6952</v>
      </c>
    </row>
    <row r="90" outlineLevel="1" ht="31.35" customFormat="1" customHeight="1" s="154">
      <c r="A90" s="196" t="n">
        <v>68</v>
      </c>
      <c r="B90" s="201" t="inlineStr">
        <is>
          <t>Прайс из СД ОП</t>
        </is>
      </c>
      <c r="C90" s="212" t="inlineStr">
        <is>
          <t>Согласователь работы кондиционеров Daikin СРК-М</t>
        </is>
      </c>
      <c r="D90" s="215" t="inlineStr">
        <is>
          <t>компл.</t>
        </is>
      </c>
      <c r="E90" s="213" t="n">
        <v>2</v>
      </c>
      <c r="F90" s="214">
        <f>ROUND(I90/'Прил. 10'!$D$13,2)</f>
        <v/>
      </c>
      <c r="G90" s="50">
        <f>ROUND(E90*F90,2)</f>
        <v/>
      </c>
      <c r="H90" s="45" t="n">
        <v>0.0018811265106868</v>
      </c>
      <c r="I90" s="200" t="n">
        <v>42580.207</v>
      </c>
      <c r="J90" s="200" t="n">
        <v>85160.414</v>
      </c>
    </row>
    <row r="91" outlineLevel="1" ht="31.35" customFormat="1" customHeight="1" s="154">
      <c r="A91" s="196" t="n">
        <v>69</v>
      </c>
      <c r="B91" s="201" t="inlineStr">
        <is>
          <t>62.4.02.02-0011</t>
        </is>
      </c>
      <c r="C91" s="212" t="inlineStr">
        <is>
          <t>Блок питания резервный, марка БРП-24</t>
        </is>
      </c>
      <c r="D91" s="215" t="inlineStr">
        <is>
          <t>шт</t>
        </is>
      </c>
      <c r="E91" s="213" t="n">
        <v>2</v>
      </c>
      <c r="F91" s="50">
        <f>ROUND(I91/'Прил. 10'!$D$13,2)</f>
        <v/>
      </c>
      <c r="G91" s="50">
        <f>ROUND(E91*F91,2)</f>
        <v/>
      </c>
      <c r="H91" s="45" t="n">
        <v>0.00085804834250794</v>
      </c>
      <c r="I91" s="200" t="n">
        <v>19422.3386</v>
      </c>
      <c r="J91" s="200" t="n">
        <v>38844.6772</v>
      </c>
    </row>
    <row r="92" outlineLevel="1" ht="62.45" customFormat="1" customHeight="1" s="154">
      <c r="A92" s="196" t="n">
        <v>70</v>
      </c>
      <c r="B92" s="201" t="inlineStr">
        <is>
          <t>61.2.06.01-0007</t>
        </is>
      </c>
      <c r="C92" s="212" t="inlineStr">
        <is>
          <t>Прибор приемно-контрольный и управления автоматическими средствами пожаротушения и оповещателями, марка "С2000- АСПТ"</t>
        </is>
      </c>
      <c r="D92" s="215" t="inlineStr">
        <is>
          <t>шт</t>
        </is>
      </c>
      <c r="E92" s="213" t="n">
        <v>1</v>
      </c>
      <c r="F92" s="50">
        <f>ROUND(I92/'Прил. 10'!$D$13,2)</f>
        <v/>
      </c>
      <c r="G92" s="50">
        <f>ROUND(E92*F92,2)</f>
        <v/>
      </c>
      <c r="H92" s="45" t="n">
        <v>8.6075583499754e-05</v>
      </c>
      <c r="I92" s="200" t="n">
        <v>3896.7248</v>
      </c>
      <c r="J92" s="200" t="n">
        <v>3896.7248</v>
      </c>
    </row>
    <row r="93" outlineLevel="1" ht="31.35" customFormat="1" customHeight="1" s="154">
      <c r="A93" s="196" t="n">
        <v>71</v>
      </c>
      <c r="B93" s="201" t="inlineStr">
        <is>
          <t>61.2.04.07-0013</t>
        </is>
      </c>
      <c r="C93" s="212" t="inlineStr">
        <is>
          <t>Оповещатель световой пожарный, марка "Блик-С-24"</t>
        </is>
      </c>
      <c r="D93" s="215" t="inlineStr">
        <is>
          <t>шт</t>
        </is>
      </c>
      <c r="E93" s="213" t="n">
        <v>5</v>
      </c>
      <c r="F93" s="50">
        <f>ROUND(I93/'Прил. 10'!$D$13,2)</f>
        <v/>
      </c>
      <c r="G93" s="50">
        <f>ROUND(E93*F93,2)</f>
        <v/>
      </c>
      <c r="H93" s="45" t="n">
        <v>2.8948598197008e-05</v>
      </c>
      <c r="I93" s="200" t="n">
        <v>262.1062</v>
      </c>
      <c r="J93" s="200" t="n">
        <v>1310.531</v>
      </c>
    </row>
    <row r="94" ht="15.6" customFormat="1" customHeight="1" s="154">
      <c r="A94" s="196" t="n"/>
      <c r="B94" s="201" t="n"/>
      <c r="C94" s="212" t="inlineStr">
        <is>
          <t>Итого прочее оборудование</t>
        </is>
      </c>
      <c r="D94" s="215" t="n"/>
      <c r="E94" s="213" t="n"/>
      <c r="F94" s="50" t="n"/>
      <c r="G94" s="50">
        <f>SUM(G83:G93)</f>
        <v/>
      </c>
      <c r="H94" s="45">
        <f>SUM(H83:H93)</f>
        <v/>
      </c>
      <c r="I94" s="200" t="n"/>
      <c r="J94" s="200" t="n">
        <v>6040633.011</v>
      </c>
    </row>
    <row r="95" ht="15.6" customFormat="1" customHeight="1" s="154">
      <c r="A95" s="203" t="n"/>
      <c r="B95" s="203" t="n"/>
      <c r="C95" s="203" t="inlineStr">
        <is>
          <t>Итого по разделу «Оборудование»</t>
        </is>
      </c>
      <c r="D95" s="203" t="n"/>
      <c r="E95" s="203" t="n"/>
      <c r="F95" s="204" t="n"/>
      <c r="G95" s="204">
        <f>G82+G94</f>
        <v/>
      </c>
      <c r="H95" s="57">
        <f>H82+H94</f>
        <v/>
      </c>
      <c r="I95" s="204" t="n"/>
      <c r="J95" s="204">
        <f>J82+J94</f>
        <v/>
      </c>
    </row>
    <row r="96" ht="15.6" customFormat="1" customHeight="1" s="154">
      <c r="A96" s="203" t="n"/>
      <c r="B96" s="203" t="n"/>
      <c r="C96" s="203" t="inlineStr">
        <is>
          <t>в том числе технологическое оборудование</t>
        </is>
      </c>
      <c r="D96" s="203" t="n"/>
      <c r="E96" s="203" t="n"/>
      <c r="F96" s="204" t="n"/>
      <c r="G96" s="204">
        <f>G95</f>
        <v/>
      </c>
      <c r="H96" s="57">
        <f>H95</f>
        <v/>
      </c>
      <c r="I96" s="204" t="n"/>
      <c r="J96" s="204">
        <f>J95</f>
        <v/>
      </c>
    </row>
    <row r="97" ht="15.6" customFormat="1" customHeight="1" s="154">
      <c r="A97" s="195" t="n"/>
      <c r="B97" s="194" t="inlineStr">
        <is>
          <t>Материалы</t>
        </is>
      </c>
      <c r="C97" s="218" t="n"/>
      <c r="D97" s="218" t="n"/>
      <c r="E97" s="218" t="n"/>
      <c r="F97" s="218" t="n"/>
      <c r="G97" s="218" t="n"/>
      <c r="H97" s="219" t="n"/>
      <c r="I97" s="200" t="n"/>
      <c r="J97" s="200" t="n"/>
    </row>
    <row r="98" ht="15.6" customFormat="1" customHeight="1" s="154">
      <c r="A98" s="195" t="n"/>
      <c r="B98" s="195" t="inlineStr">
        <is>
          <t>Основные Материалы</t>
        </is>
      </c>
      <c r="C98" s="218" t="n"/>
      <c r="D98" s="218" t="n"/>
      <c r="E98" s="218" t="n"/>
      <c r="F98" s="218" t="n"/>
      <c r="G98" s="218" t="n"/>
      <c r="H98" s="219" t="n"/>
      <c r="I98" s="200" t="n"/>
      <c r="J98" s="200" t="n"/>
    </row>
    <row r="99" ht="15.6" customFormat="1" customHeight="1" s="154">
      <c r="A99" s="195" t="n">
        <v>72</v>
      </c>
      <c r="B99" s="201" t="inlineStr">
        <is>
          <t>Прайс из СД ОП</t>
        </is>
      </c>
      <c r="C99" s="212" t="inlineStr">
        <is>
          <t>Шкаф 48U 750x1070 APC NetShelter</t>
        </is>
      </c>
      <c r="D99" s="215" t="inlineStr">
        <is>
          <t>шт</t>
        </is>
      </c>
      <c r="E99" s="213" t="n">
        <v>13</v>
      </c>
      <c r="F99" s="214" t="n">
        <v>35580.52</v>
      </c>
      <c r="G99" s="50">
        <f>ROUND(E99*F99,2)</f>
        <v/>
      </c>
      <c r="H99" s="45">
        <f>G99/G471</f>
        <v/>
      </c>
      <c r="I99" s="200">
        <f>ROUND(F99*'Прил. 10'!$D$12,2)</f>
        <v/>
      </c>
      <c r="J99" s="200">
        <f>ROUND(E99*I99,2)</f>
        <v/>
      </c>
    </row>
    <row r="100" ht="31.35" customFormat="1" customHeight="1" s="154">
      <c r="A100" s="195" t="n">
        <v>73</v>
      </c>
      <c r="B100" s="201" t="inlineStr">
        <is>
          <t>Прайс из СД ОП</t>
        </is>
      </c>
      <c r="C100" s="212" t="inlineStr">
        <is>
          <t>АРМ Диспетчера (тех. характериситки согласно - требованиям заказчика)</t>
        </is>
      </c>
      <c r="D100" s="215" t="inlineStr">
        <is>
          <t>шт</t>
        </is>
      </c>
      <c r="E100" s="213" t="n">
        <v>8</v>
      </c>
      <c r="F100" s="214" t="n">
        <v>43674.16</v>
      </c>
      <c r="G100" s="50">
        <f>ROUND(E100*F100,2)</f>
        <v/>
      </c>
      <c r="H100" s="45">
        <f>G100/G471</f>
        <v/>
      </c>
      <c r="I100" s="200">
        <f>ROUND(F100*'Прил. 10'!$D$12,2)</f>
        <v/>
      </c>
      <c r="J100" s="200">
        <f>ROUND(E100*I100,2)</f>
        <v/>
      </c>
    </row>
    <row r="101" ht="31.35" customFormat="1" customHeight="1" s="154">
      <c r="A101" s="195" t="n">
        <v>74</v>
      </c>
      <c r="B101" s="201" t="inlineStr">
        <is>
          <t>Прайс из СД ОП</t>
        </is>
      </c>
      <c r="C101" s="212" t="inlineStr">
        <is>
          <t>Аккумуляторная батарея 12В, 180 Ач (гелевая)</t>
        </is>
      </c>
      <c r="D101" s="215" t="inlineStr">
        <is>
          <t>шт</t>
        </is>
      </c>
      <c r="E101" s="213" t="n">
        <v>16</v>
      </c>
      <c r="F101" s="214" t="n">
        <v>20234.08</v>
      </c>
      <c r="G101" s="50">
        <f>ROUND(E101*F101,2)</f>
        <v/>
      </c>
      <c r="H101" s="45">
        <f>G101/G471</f>
        <v/>
      </c>
      <c r="I101" s="200">
        <f>ROUND(F101*'Прил. 10'!$D$12,2)</f>
        <v/>
      </c>
      <c r="J101" s="200">
        <f>ROUND(E101*I101,2)</f>
        <v/>
      </c>
    </row>
    <row r="102" ht="109.15" customFormat="1" customHeight="1" s="154">
      <c r="A102" s="195" t="n">
        <v>75</v>
      </c>
      <c r="B102" s="201" t="inlineStr">
        <is>
          <t>Прайс из СД ОП</t>
        </is>
      </c>
      <c r="C102" s="212" t="inlineStr">
        <is>
          <t>Пульт диспетчерский с вентилируемыми технологическими отсеками для размещения оборудования, кронштейнами для крепления мониторов и лампами индивидуального освещения (на 2 рабоч. места)</t>
        </is>
      </c>
      <c r="D102" s="215" t="inlineStr">
        <is>
          <t>шт</t>
        </is>
      </c>
      <c r="E102" s="213" t="n">
        <v>2</v>
      </c>
      <c r="F102" s="214" t="n">
        <v>157646.29</v>
      </c>
      <c r="G102" s="50">
        <f>ROUND(E102*F102,2)</f>
        <v/>
      </c>
      <c r="H102" s="45">
        <f>G102/G471</f>
        <v/>
      </c>
      <c r="I102" s="200">
        <f>ROUND(F102*'Прил. 10'!$D$12,2)</f>
        <v/>
      </c>
      <c r="J102" s="200">
        <f>ROUND(E102*I102,2)</f>
        <v/>
      </c>
    </row>
    <row r="103" ht="15.6" customFormat="1" customHeight="1" s="154">
      <c r="A103" s="195" t="n">
        <v>76</v>
      </c>
      <c r="B103" s="201" t="inlineStr">
        <is>
          <t>Прайс из СД ОП</t>
        </is>
      </c>
      <c r="C103" s="212" t="inlineStr">
        <is>
          <t>Фальш-пол</t>
        </is>
      </c>
      <c r="D103" s="215" t="inlineStr">
        <is>
          <t>комплект</t>
        </is>
      </c>
      <c r="E103" s="213" t="n">
        <v>1</v>
      </c>
      <c r="F103" s="214" t="n">
        <v>285544.62</v>
      </c>
      <c r="G103" s="50">
        <f>ROUND(E103*F103,2)</f>
        <v/>
      </c>
      <c r="H103" s="45">
        <f>G103/G471</f>
        <v/>
      </c>
      <c r="I103" s="200">
        <f>ROUND(F103*'Прил. 10'!$D$12,2)</f>
        <v/>
      </c>
      <c r="J103" s="200">
        <f>ROUND(E103*I103,2)</f>
        <v/>
      </c>
    </row>
    <row r="104" ht="109.15" customFormat="1" customHeight="1" s="154">
      <c r="A104" s="195" t="n">
        <v>77</v>
      </c>
      <c r="B104" s="201" t="inlineStr">
        <is>
          <t>Прайс из СД ОП</t>
        </is>
      </c>
      <c r="C104" s="212" t="inlineStr">
        <is>
          <t>Пульт диспетчерский с вентилируемыми технологическими отсеками для размещения оборудования, кронштейнами для крепления мониторов и лампами индивидуального освещения (1 рабоч. место)</t>
        </is>
      </c>
      <c r="D104" s="215" t="inlineStr">
        <is>
          <t>шт</t>
        </is>
      </c>
      <c r="E104" s="213" t="n">
        <v>2</v>
      </c>
      <c r="F104" s="214" t="n">
        <v>137046.63</v>
      </c>
      <c r="G104" s="50">
        <f>ROUND(E104*F104,2)</f>
        <v/>
      </c>
      <c r="H104" s="45">
        <f>G104/G471</f>
        <v/>
      </c>
      <c r="I104" s="200">
        <f>ROUND(F104*'Прил. 10'!$D$12,2)</f>
        <v/>
      </c>
      <c r="J104" s="200">
        <f>ROUND(E104*I104,2)</f>
        <v/>
      </c>
    </row>
    <row r="105" ht="31.35" customFormat="1" customHeight="1" s="154">
      <c r="A105" s="195" t="n">
        <v>78</v>
      </c>
      <c r="B105" s="201" t="inlineStr">
        <is>
          <t>61.3.05.02-0001</t>
        </is>
      </c>
      <c r="C105" s="212" t="inlineStr">
        <is>
          <t>Монитор LCD с диагональю экрана 22 дюйма HP LP2275w</t>
        </is>
      </c>
      <c r="D105" s="215" t="inlineStr">
        <is>
          <t>шт</t>
        </is>
      </c>
      <c r="E105" s="213" t="n">
        <v>20</v>
      </c>
      <c r="F105" s="50" t="n">
        <v>6695.11</v>
      </c>
      <c r="G105" s="50">
        <f>ROUND(E105*F105,2)</f>
        <v/>
      </c>
      <c r="H105" s="45">
        <f>G105/G471</f>
        <v/>
      </c>
      <c r="I105" s="200">
        <f>ROUND(F105*'Прил. 10'!$D$12,2)</f>
        <v/>
      </c>
      <c r="J105" s="200">
        <f>ROUND(E105*I105,2)</f>
        <v/>
      </c>
    </row>
    <row r="106" ht="31.35" customFormat="1" customHeight="1" s="154">
      <c r="A106" s="195" t="n">
        <v>79</v>
      </c>
      <c r="B106" s="201" t="inlineStr">
        <is>
          <t>Прайс из СД ОП</t>
        </is>
      </c>
      <c r="C106" s="212" t="inlineStr">
        <is>
          <t>Видеоконтроллер zFlex 4UH-12-2k2p-0 (12 выходов, 4 входа)</t>
        </is>
      </c>
      <c r="D106" s="215" t="inlineStr">
        <is>
          <t>шт</t>
        </is>
      </c>
      <c r="E106" s="213" t="n">
        <v>1</v>
      </c>
      <c r="F106" s="214" t="n">
        <v>122179.89</v>
      </c>
      <c r="G106" s="50">
        <f>ROUND(E106*F106,2)</f>
        <v/>
      </c>
      <c r="H106" s="45">
        <f>G106/G471</f>
        <v/>
      </c>
      <c r="I106" s="200">
        <f>ROUND(F106*'Прил. 10'!$D$12,2)</f>
        <v/>
      </c>
      <c r="J106" s="200">
        <f>ROUND(E106*I106,2)</f>
        <v/>
      </c>
    </row>
    <row r="107" ht="31.35" customFormat="1" customHeight="1" s="154">
      <c r="A107" s="195" t="n">
        <v>80</v>
      </c>
      <c r="B107" s="201" t="inlineStr">
        <is>
          <t>Прайс из СД ОП</t>
        </is>
      </c>
      <c r="C107" s="212" t="inlineStr">
        <is>
          <t>Хладон 227еа (В том числе ЗИП - 144 кг)</t>
        </is>
      </c>
      <c r="D107" s="215" t="inlineStr">
        <is>
          <t>кг</t>
        </is>
      </c>
      <c r="E107" s="213" t="n">
        <v>288</v>
      </c>
      <c r="F107" s="214" t="n">
        <v>415.12</v>
      </c>
      <c r="G107" s="50">
        <f>ROUND(E107*F107,2)</f>
        <v/>
      </c>
      <c r="H107" s="45">
        <f>G107/G471</f>
        <v/>
      </c>
      <c r="I107" s="200">
        <f>ROUND(F107*'Прил. 10'!$D$12,2)</f>
        <v/>
      </c>
      <c r="J107" s="200">
        <f>ROUND(E107*I107,2)</f>
        <v/>
      </c>
    </row>
    <row r="108" ht="31.35" customFormat="1" customHeight="1" s="154">
      <c r="A108" s="195" t="n">
        <v>81</v>
      </c>
      <c r="B108" s="201" t="inlineStr">
        <is>
          <t>21.1.06.09-0182</t>
        </is>
      </c>
      <c r="C108" s="212" t="inlineStr">
        <is>
          <t>Кабель силовой с медными жилами ВВГнг(A)-LS 5х35-660</t>
        </is>
      </c>
      <c r="D108" s="215" t="inlineStr">
        <is>
          <t>1000 м</t>
        </is>
      </c>
      <c r="E108" s="213" t="n">
        <v>0.47689</v>
      </c>
      <c r="F108" s="50" t="n">
        <v>150364.44</v>
      </c>
      <c r="G108" s="50">
        <f>ROUND(E108*F108,2)</f>
        <v/>
      </c>
      <c r="H108" s="45">
        <f>G108/G471</f>
        <v/>
      </c>
      <c r="I108" s="200">
        <f>ROUND(F108*'Прил. 10'!$D$12,2)</f>
        <v/>
      </c>
      <c r="J108" s="200">
        <f>ROUND(E108*I108,2)</f>
        <v/>
      </c>
    </row>
    <row r="109" ht="15.6" customFormat="1" customHeight="1" s="154">
      <c r="A109" s="195" t="n">
        <v>82</v>
      </c>
      <c r="B109" s="201" t="inlineStr">
        <is>
          <t>Прайс из СД ОП</t>
        </is>
      </c>
      <c r="C109" s="212" t="inlineStr">
        <is>
          <t>Монитор/Телевизор LED 75" FullHD</t>
        </is>
      </c>
      <c r="D109" s="215" t="inlineStr">
        <is>
          <t>шт</t>
        </is>
      </c>
      <c r="E109" s="213" t="n">
        <v>3</v>
      </c>
      <c r="F109" s="214" t="n">
        <v>22288.09</v>
      </c>
      <c r="G109" s="50">
        <f>ROUND(E109*F109,2)</f>
        <v/>
      </c>
      <c r="H109" s="45">
        <f>G109/G471</f>
        <v/>
      </c>
      <c r="I109" s="200">
        <f>ROUND(F109*'Прил. 10'!$D$12,2)</f>
        <v/>
      </c>
      <c r="J109" s="200">
        <f>ROUND(E109*I109,2)</f>
        <v/>
      </c>
    </row>
    <row r="110" ht="15.6" customFormat="1" customHeight="1" s="154">
      <c r="A110" s="195" t="n">
        <v>83</v>
      </c>
      <c r="B110" s="201" t="inlineStr">
        <is>
          <t>Прайс из СД ОП</t>
        </is>
      </c>
      <c r="C110" s="212" t="inlineStr">
        <is>
          <t>Кресло диспетчерское</t>
        </is>
      </c>
      <c r="D110" s="215" t="inlineStr">
        <is>
          <t>шт</t>
        </is>
      </c>
      <c r="E110" s="213" t="n">
        <v>10</v>
      </c>
      <c r="F110" s="214" t="n">
        <v>6249.55</v>
      </c>
      <c r="G110" s="50">
        <f>ROUND(E110*F110,2)</f>
        <v/>
      </c>
      <c r="H110" s="45">
        <f>G110/G471</f>
        <v/>
      </c>
      <c r="I110" s="200">
        <f>ROUND(F110*'Прил. 10'!$D$12,2)</f>
        <v/>
      </c>
      <c r="J110" s="200">
        <f>ROUND(E110*I110,2)</f>
        <v/>
      </c>
    </row>
    <row r="111" ht="31.35" customFormat="1" customHeight="1" s="154">
      <c r="A111" s="195" t="n">
        <v>84</v>
      </c>
      <c r="B111" s="201" t="inlineStr">
        <is>
          <t>Прайс из СД ОП</t>
        </is>
      </c>
      <c r="C111" s="212" t="inlineStr">
        <is>
          <t>Шкаф для документов закрытого типа (со стеклянными дверями)</t>
        </is>
      </c>
      <c r="D111" s="215" t="inlineStr">
        <is>
          <t>шт</t>
        </is>
      </c>
      <c r="E111" s="213" t="n">
        <v>6</v>
      </c>
      <c r="F111" s="214" t="n">
        <v>10133.71</v>
      </c>
      <c r="G111" s="50">
        <f>ROUND(E111*F111,2)</f>
        <v/>
      </c>
      <c r="H111" s="45">
        <f>G111/G471</f>
        <v/>
      </c>
      <c r="I111" s="200">
        <f>ROUND(F111*'Прил. 10'!$D$12,2)</f>
        <v/>
      </c>
      <c r="J111" s="200">
        <f>ROUND(E111*I111,2)</f>
        <v/>
      </c>
    </row>
    <row r="112" ht="31.35" customFormat="1" customHeight="1" s="154">
      <c r="A112" s="195" t="n">
        <v>85</v>
      </c>
      <c r="B112" s="201" t="inlineStr">
        <is>
          <t>Прайс из СД ОП</t>
        </is>
      </c>
      <c r="C112" s="212" t="inlineStr">
        <is>
          <t>Шкаф для одежды закрытого типа (с дверями)</t>
        </is>
      </c>
      <c r="D112" s="215" t="inlineStr">
        <is>
          <t>шт</t>
        </is>
      </c>
      <c r="E112" s="213" t="n">
        <v>5</v>
      </c>
      <c r="F112" s="214" t="n">
        <v>10537.3</v>
      </c>
      <c r="G112" s="50">
        <f>ROUND(E112*F112,2)</f>
        <v/>
      </c>
      <c r="H112" s="45">
        <f>G112/G471</f>
        <v/>
      </c>
      <c r="I112" s="200">
        <f>ROUND(F112*'Прил. 10'!$D$12,2)</f>
        <v/>
      </c>
      <c r="J112" s="200">
        <f>ROUND(E112*I112,2)</f>
        <v/>
      </c>
    </row>
    <row r="113" ht="46.9" customFormat="1" customHeight="1" s="154">
      <c r="A113" s="195" t="n">
        <v>86</v>
      </c>
      <c r="B113" s="201" t="inlineStr">
        <is>
          <t>Прайс из СД ОП</t>
        </is>
      </c>
      <c r="C113" s="212" t="inlineStr">
        <is>
          <t>Ноутбук Acer ConceptD 7 CN715-71-7383 (тех. характериситки - согласно требованиям заказчика)</t>
        </is>
      </c>
      <c r="D113" s="215" t="inlineStr">
        <is>
          <t>шт</t>
        </is>
      </c>
      <c r="E113" s="213" t="n">
        <v>1</v>
      </c>
      <c r="F113" s="214" t="n">
        <v>48426.97</v>
      </c>
      <c r="G113" s="50">
        <f>ROUND(E113*F113,2)</f>
        <v/>
      </c>
      <c r="H113" s="45">
        <f>G113/G471</f>
        <v/>
      </c>
      <c r="I113" s="200">
        <f>ROUND(F113*'Прил. 10'!$D$12,2)</f>
        <v/>
      </c>
      <c r="J113" s="200">
        <f>ROUND(E113*I113,2)</f>
        <v/>
      </c>
    </row>
    <row r="114" ht="15.6" customFormat="1" customHeight="1" s="154">
      <c r="A114" s="195" t="n">
        <v>87</v>
      </c>
      <c r="B114" s="201" t="inlineStr">
        <is>
          <t>Прайс из СД ОП</t>
        </is>
      </c>
      <c r="C114" s="212" t="inlineStr">
        <is>
          <t>Стол-консоль на одно рабочее место</t>
        </is>
      </c>
      <c r="D114" s="215" t="inlineStr">
        <is>
          <t>шт</t>
        </is>
      </c>
      <c r="E114" s="213" t="n">
        <v>3</v>
      </c>
      <c r="F114" s="214" t="n">
        <v>16126.07</v>
      </c>
      <c r="G114" s="50">
        <f>ROUND(E114*F114,2)</f>
        <v/>
      </c>
      <c r="H114" s="45">
        <f>G114/G471</f>
        <v/>
      </c>
      <c r="I114" s="200">
        <f>ROUND(F114*'Прил. 10'!$D$12,2)</f>
        <v/>
      </c>
      <c r="J114" s="200">
        <f>ROUND(E114*I114,2)</f>
        <v/>
      </c>
    </row>
    <row r="115" ht="46.9" customFormat="1" customHeight="1" s="154">
      <c r="A115" s="195" t="n">
        <v>88</v>
      </c>
      <c r="B115" s="201" t="inlineStr">
        <is>
          <t>Прайс из СД ОП</t>
        </is>
      </c>
      <c r="C115" s="212" t="inlineStr">
        <is>
          <t>Репитор для сотовой связи (Комплект Baltic Signal для усиления GSM/LTE 1800 и 3G (до 400 м2))</t>
        </is>
      </c>
      <c r="D115" s="215" t="inlineStr">
        <is>
          <t>шт</t>
        </is>
      </c>
      <c r="E115" s="213" t="n">
        <v>2</v>
      </c>
      <c r="F115" s="214" t="n">
        <v>22843.45</v>
      </c>
      <c r="G115" s="50">
        <f>ROUND(E115*F115,2)</f>
        <v/>
      </c>
      <c r="H115" s="45">
        <f>G115/G471</f>
        <v/>
      </c>
      <c r="I115" s="200">
        <f>ROUND(F115*'Прил. 10'!$D$12,2)</f>
        <v/>
      </c>
      <c r="J115" s="200">
        <f>ROUND(E115*I115,2)</f>
        <v/>
      </c>
    </row>
    <row r="116" ht="46.9" customFormat="1" customHeight="1" s="154">
      <c r="A116" s="195" t="n">
        <v>89</v>
      </c>
      <c r="B116" s="201" t="inlineStr">
        <is>
          <t>Прайс из СД ОП</t>
        </is>
      </c>
      <c r="C116" s="212" t="inlineStr">
        <is>
          <t>Модуль центральный приставной с открытыми полками и выдвижными ящиками для диспетчерских пультов</t>
        </is>
      </c>
      <c r="D116" s="215" t="inlineStr">
        <is>
          <t>шт</t>
        </is>
      </c>
      <c r="E116" s="213" t="n">
        <v>1</v>
      </c>
      <c r="F116" s="214" t="n">
        <v>42067.75</v>
      </c>
      <c r="G116" s="50">
        <f>ROUND(E116*F116,2)</f>
        <v/>
      </c>
      <c r="H116" s="45">
        <f>G116/G471</f>
        <v/>
      </c>
      <c r="I116" s="200">
        <f>ROUND(F116*'Прил. 10'!$D$12,2)</f>
        <v/>
      </c>
      <c r="J116" s="200">
        <f>ROUND(E116*I116,2)</f>
        <v/>
      </c>
    </row>
    <row r="117" ht="15.6" customFormat="1" customHeight="1" s="154">
      <c r="A117" s="195" t="n">
        <v>90</v>
      </c>
      <c r="B117" s="201" t="inlineStr">
        <is>
          <t>Прайс из СД ОП</t>
        </is>
      </c>
      <c r="C117" s="212" t="inlineStr">
        <is>
          <t>Шкаф 24U 600х1070 APC NetShelter</t>
        </is>
      </c>
      <c r="D117" s="215" t="inlineStr">
        <is>
          <t>шт</t>
        </is>
      </c>
      <c r="E117" s="213" t="n">
        <v>1</v>
      </c>
      <c r="F117" s="214" t="n">
        <v>37928.84</v>
      </c>
      <c r="G117" s="50">
        <f>ROUND(E117*F117,2)</f>
        <v/>
      </c>
      <c r="H117" s="45">
        <f>G117/G471</f>
        <v/>
      </c>
      <c r="I117" s="200">
        <f>ROUND(F117*'Прил. 10'!$D$12,2)</f>
        <v/>
      </c>
      <c r="J117" s="200">
        <f>ROUND(E117*I117,2)</f>
        <v/>
      </c>
    </row>
    <row r="118" ht="31.35" customFormat="1" customHeight="1" s="154">
      <c r="A118" s="195" t="n">
        <v>91</v>
      </c>
      <c r="B118" s="201" t="inlineStr">
        <is>
          <t>Прайс из СД ОП</t>
        </is>
      </c>
      <c r="C118" s="212" t="inlineStr">
        <is>
          <t>Тумба подкатная для документов с выдвижными ящиками</t>
        </is>
      </c>
      <c r="D118" s="215" t="inlineStr">
        <is>
          <t>шт</t>
        </is>
      </c>
      <c r="E118" s="213" t="n">
        <v>6</v>
      </c>
      <c r="F118" s="214" t="n">
        <v>5649.78</v>
      </c>
      <c r="G118" s="50">
        <f>ROUND(E118*F118,2)</f>
        <v/>
      </c>
      <c r="H118" s="45">
        <f>G118/G471</f>
        <v/>
      </c>
      <c r="I118" s="200">
        <f>ROUND(F118*'Прил. 10'!$D$12,2)</f>
        <v/>
      </c>
      <c r="J118" s="200">
        <f>ROUND(E118*I118,2)</f>
        <v/>
      </c>
    </row>
    <row r="119" ht="31.35" customFormat="1" customHeight="1" s="154">
      <c r="A119" s="195" t="n">
        <v>92</v>
      </c>
      <c r="B119" s="201" t="inlineStr">
        <is>
          <t>Прайс из СД ОП</t>
        </is>
      </c>
      <c r="C119" s="212" t="inlineStr">
        <is>
          <t>Кронштейн распорный для видеостены 3х4</t>
        </is>
      </c>
      <c r="D119" s="215" t="inlineStr">
        <is>
          <t>компл</t>
        </is>
      </c>
      <c r="E119" s="213" t="n">
        <v>1</v>
      </c>
      <c r="F119" s="214" t="n">
        <v>28086.14</v>
      </c>
      <c r="G119" s="50">
        <f>ROUND(E119*F119,2)</f>
        <v/>
      </c>
      <c r="H119" s="45">
        <f>G119/G471</f>
        <v/>
      </c>
      <c r="I119" s="200">
        <f>ROUND(F119*'Прил. 10'!$D$12,2)</f>
        <v/>
      </c>
      <c r="J119" s="200">
        <f>ROUND(E119*I119,2)</f>
        <v/>
      </c>
    </row>
    <row r="120" ht="31.35" customFormat="1" customHeight="1" s="154">
      <c r="A120" s="195" t="n">
        <v>93</v>
      </c>
      <c r="B120" s="201" t="inlineStr">
        <is>
          <t>Прайс из СД ОП</t>
        </is>
      </c>
      <c r="C120" s="212" t="inlineStr">
        <is>
          <t>МФУ Kyocera Mita ECOSYS M2040dn лазерное</t>
        </is>
      </c>
      <c r="D120" s="215" t="inlineStr">
        <is>
          <t>шт</t>
        </is>
      </c>
      <c r="E120" s="213" t="n">
        <v>3</v>
      </c>
      <c r="F120" s="214" t="n">
        <v>9060.67</v>
      </c>
      <c r="G120" s="50">
        <f>ROUND(E120*F120,2)</f>
        <v/>
      </c>
      <c r="H120" s="45">
        <f>G120/G471</f>
        <v/>
      </c>
      <c r="I120" s="200">
        <f>ROUND(F120*'Прил. 10'!$D$12,2)</f>
        <v/>
      </c>
      <c r="J120" s="200">
        <f>ROUND(E120*I120,2)</f>
        <v/>
      </c>
    </row>
    <row r="121" ht="15.6" customFormat="1" customHeight="1" s="154">
      <c r="A121" s="195" t="n"/>
      <c r="B121" s="201" t="inlineStr">
        <is>
          <t>Итого основные Материалы</t>
        </is>
      </c>
      <c r="C121" s="218" t="n"/>
      <c r="D121" s="218" t="n"/>
      <c r="E121" s="218" t="n"/>
      <c r="F121" s="219" t="n"/>
      <c r="G121" s="50">
        <f>SUM(G99:G120)</f>
        <v/>
      </c>
      <c r="H121" s="45">
        <f>SUM(H99:H120)</f>
        <v/>
      </c>
      <c r="I121" s="200" t="n"/>
      <c r="J121" s="200">
        <f>SUM(J99:J120)</f>
        <v/>
      </c>
    </row>
    <row r="122" hidden="1" outlineLevel="1" ht="46.9" customFormat="1" customHeight="1" s="154">
      <c r="A122" s="195" t="n">
        <v>94</v>
      </c>
      <c r="B122" s="201" t="inlineStr">
        <is>
          <t>61.2.03.01-1006</t>
        </is>
      </c>
      <c r="C122" s="212" t="inlineStr">
        <is>
          <t>Модуль газового пожаротушения, вместимость 100 л., диаметр прохода 16 мм. (В том числе ЗИП - 1 шт.)</t>
        </is>
      </c>
      <c r="D122" s="215" t="inlineStr">
        <is>
          <t>шт</t>
        </is>
      </c>
      <c r="E122" s="213" t="n">
        <v>2</v>
      </c>
      <c r="F122" s="50" t="n">
        <v>13334.64</v>
      </c>
      <c r="G122" s="50">
        <f>ROUND(E122*F122,2)</f>
        <v/>
      </c>
      <c r="H122" s="45">
        <f>G122/G471</f>
        <v/>
      </c>
      <c r="I122" s="200">
        <f>ROUND(F122*'Прил. 10'!$D$12,2)</f>
        <v/>
      </c>
      <c r="J122" s="200">
        <f>ROUND(E122*I122,2)</f>
        <v/>
      </c>
    </row>
    <row r="123" hidden="1" outlineLevel="1" ht="31.35" customFormat="1" customHeight="1" s="154">
      <c r="A123" s="195" t="n">
        <v>95</v>
      </c>
      <c r="B123" s="201" t="inlineStr">
        <is>
          <t>Прайс из СД ОП</t>
        </is>
      </c>
      <c r="C123" s="212" t="inlineStr">
        <is>
          <t>Шредер HSM Securio B26-1.9x15 (класс секр.P-5)</t>
        </is>
      </c>
      <c r="D123" s="215" t="inlineStr">
        <is>
          <t>шт</t>
        </is>
      </c>
      <c r="E123" s="213" t="n">
        <v>2</v>
      </c>
      <c r="F123" s="214" t="n">
        <v>11303.26</v>
      </c>
      <c r="G123" s="50">
        <f>ROUND(E123*F123,2)</f>
        <v/>
      </c>
      <c r="H123" s="45">
        <f>G123/G471</f>
        <v/>
      </c>
      <c r="I123" s="200">
        <f>ROUND(F123*'Прил. 10'!$D$12,2)</f>
        <v/>
      </c>
      <c r="J123" s="200">
        <f>ROUND(E123*I123,2)</f>
        <v/>
      </c>
    </row>
    <row r="124" hidden="1" outlineLevel="1" ht="31.35" customFormat="1" customHeight="1" s="154">
      <c r="A124" s="195" t="n">
        <v>96</v>
      </c>
      <c r="B124" s="201" t="inlineStr">
        <is>
          <t>Прайс из СД ОП</t>
        </is>
      </c>
      <c r="C124" s="212" t="inlineStr">
        <is>
          <t>Тумба под принтер/МФУ с полками и отсеком для документов</t>
        </is>
      </c>
      <c r="D124" s="215" t="inlineStr">
        <is>
          <t>шт</t>
        </is>
      </c>
      <c r="E124" s="213" t="n">
        <v>3</v>
      </c>
      <c r="F124" s="214" t="n">
        <v>6359.78</v>
      </c>
      <c r="G124" s="50">
        <f>ROUND(E124*F124,2)</f>
        <v/>
      </c>
      <c r="H124" s="45">
        <f>G124/G471</f>
        <v/>
      </c>
      <c r="I124" s="200">
        <f>ROUND(F124*'Прил. 10'!$D$12,2)</f>
        <v/>
      </c>
      <c r="J124" s="200">
        <f>ROUND(E124*I124,2)</f>
        <v/>
      </c>
    </row>
    <row r="125" hidden="1" outlineLevel="1" ht="15.6" customFormat="1" customHeight="1" s="154">
      <c r="A125" s="195" t="n">
        <v>97</v>
      </c>
      <c r="B125" s="201" t="inlineStr">
        <is>
          <t>Прайс из СД ОП</t>
        </is>
      </c>
      <c r="C125" s="212" t="inlineStr">
        <is>
          <t>Стул офисный с подлокотниками</t>
        </is>
      </c>
      <c r="D125" s="215" t="inlineStr">
        <is>
          <t>шт</t>
        </is>
      </c>
      <c r="E125" s="213" t="n">
        <v>5</v>
      </c>
      <c r="F125" s="214" t="n">
        <v>3810.11</v>
      </c>
      <c r="G125" s="50">
        <f>ROUND(E125*F125,2)</f>
        <v/>
      </c>
      <c r="H125" s="45">
        <f>G125/G471</f>
        <v/>
      </c>
      <c r="I125" s="200">
        <f>ROUND(F125*'Прил. 10'!$D$12,2)</f>
        <v/>
      </c>
      <c r="J125" s="200">
        <f>ROUND(E125*I125,2)</f>
        <v/>
      </c>
    </row>
    <row r="126" hidden="1" outlineLevel="1" ht="15.6" customFormat="1" customHeight="1" s="154">
      <c r="A126" s="195" t="n">
        <v>98</v>
      </c>
      <c r="B126" s="201" t="inlineStr">
        <is>
          <t>21.1.05.01-0160</t>
        </is>
      </c>
      <c r="C126" s="212" t="inlineStr">
        <is>
          <t>Кабель силовой гибкий КГН 4х35-660</t>
        </is>
      </c>
      <c r="D126" s="215" t="inlineStr">
        <is>
          <t>1000 м</t>
        </is>
      </c>
      <c r="E126" s="213" t="n">
        <v>0.1</v>
      </c>
      <c r="F126" s="50" t="n">
        <v>189347.83</v>
      </c>
      <c r="G126" s="50">
        <f>ROUND(E126*F126,2)</f>
        <v/>
      </c>
      <c r="H126" s="45">
        <f>G126/G471</f>
        <v/>
      </c>
      <c r="I126" s="200">
        <f>ROUND(F126*'Прил. 10'!$D$12,2)</f>
        <v/>
      </c>
      <c r="J126" s="200">
        <f>ROUND(E126*I126,2)</f>
        <v/>
      </c>
    </row>
    <row r="127" hidden="1" outlineLevel="1" ht="46.9" customFormat="1" customHeight="1" s="154">
      <c r="A127" s="195" t="n">
        <v>99</v>
      </c>
      <c r="B127" s="201" t="inlineStr">
        <is>
          <t>20.3.03.07-0093</t>
        </is>
      </c>
      <c r="C127" s="212" t="inlineStr">
        <is>
          <t>Светильник потолочный GM: A40-16-31-CM-40-V с декоративной накладкой</t>
        </is>
      </c>
      <c r="D127" s="215" t="inlineStr">
        <is>
          <t>шт</t>
        </is>
      </c>
      <c r="E127" s="213" t="n">
        <v>25</v>
      </c>
      <c r="F127" s="50" t="n">
        <v>731.64</v>
      </c>
      <c r="G127" s="50">
        <f>ROUND(E127*F127,2)</f>
        <v/>
      </c>
      <c r="H127" s="45">
        <f>G127/G471</f>
        <v/>
      </c>
      <c r="I127" s="200">
        <f>ROUND(F127*'Прил. 10'!$D$12,2)</f>
        <v/>
      </c>
      <c r="J127" s="200">
        <f>ROUND(E127*I127,2)</f>
        <v/>
      </c>
    </row>
    <row r="128" hidden="1" outlineLevel="1" ht="31.35" customFormat="1" customHeight="1" s="154">
      <c r="A128" s="195" t="n">
        <v>100</v>
      </c>
      <c r="B128" s="201" t="inlineStr">
        <is>
          <t>Прайс из СД ОП</t>
        </is>
      </c>
      <c r="C128" s="212" t="inlineStr">
        <is>
          <t>Стойка Digis DSM-P1106CH для дисплеев диагональю 55-100”</t>
        </is>
      </c>
      <c r="D128" s="215" t="inlineStr">
        <is>
          <t>шт</t>
        </is>
      </c>
      <c r="E128" s="213" t="n">
        <v>3</v>
      </c>
      <c r="F128" s="214" t="n">
        <v>6000</v>
      </c>
      <c r="G128" s="50">
        <f>ROUND(E128*F128,2)</f>
        <v/>
      </c>
      <c r="H128" s="45">
        <f>G128/G471</f>
        <v/>
      </c>
      <c r="I128" s="200">
        <f>ROUND(F128*'Прил. 10'!$D$12,2)</f>
        <v/>
      </c>
      <c r="J128" s="200">
        <f>ROUND(E128*I128,2)</f>
        <v/>
      </c>
    </row>
    <row r="129" hidden="1" outlineLevel="1" ht="31.35" customFormat="1" customHeight="1" s="154">
      <c r="A129" s="195" t="n">
        <v>101</v>
      </c>
      <c r="B129" s="201" t="inlineStr">
        <is>
          <t>Прайс из СД ОП</t>
        </is>
      </c>
      <c r="C129" s="212" t="inlineStr">
        <is>
          <t>Рама каркасная 42U LSA PROFIL (KRONE, 19", на 1380 пар.)</t>
        </is>
      </c>
      <c r="D129" s="215" t="inlineStr">
        <is>
          <t>шт</t>
        </is>
      </c>
      <c r="E129" s="213" t="n">
        <v>2</v>
      </c>
      <c r="F129" s="214" t="n">
        <v>8956.549999999999</v>
      </c>
      <c r="G129" s="50">
        <f>ROUND(E129*F129,2)</f>
        <v/>
      </c>
      <c r="H129" s="45">
        <f>G129/G471</f>
        <v/>
      </c>
      <c r="I129" s="200">
        <f>ROUND(F129*'Прил. 10'!$D$12,2)</f>
        <v/>
      </c>
      <c r="J129" s="200">
        <f>ROUND(E129*I129,2)</f>
        <v/>
      </c>
    </row>
    <row r="130" hidden="1" outlineLevel="1" ht="46.9" customFormat="1" customHeight="1" s="154">
      <c r="A130" s="195" t="n">
        <v>102</v>
      </c>
      <c r="B130" s="201" t="inlineStr">
        <is>
          <t>Прайс из СД ОП</t>
        </is>
      </c>
      <c r="C130" s="212" t="inlineStr">
        <is>
          <t>Лоток кабельный металлический оцинкованный перфорированный 100х150мм L=3м, S=1,5мм DKC</t>
        </is>
      </c>
      <c r="D130" s="215" t="inlineStr">
        <is>
          <t>шт</t>
        </is>
      </c>
      <c r="E130" s="213" t="n">
        <v>20</v>
      </c>
      <c r="F130" s="214" t="n">
        <v>766.52</v>
      </c>
      <c r="G130" s="50">
        <f>ROUND(E130*F130,2)</f>
        <v/>
      </c>
      <c r="H130" s="45">
        <f>G130/G471</f>
        <v/>
      </c>
      <c r="I130" s="200">
        <f>ROUND(F130*'Прил. 10'!$D$12,2)</f>
        <v/>
      </c>
      <c r="J130" s="200">
        <f>ROUND(E130*I130,2)</f>
        <v/>
      </c>
    </row>
    <row r="131" hidden="1" outlineLevel="1" ht="31.35" customFormat="1" customHeight="1" s="154">
      <c r="A131" s="195" t="n">
        <v>103</v>
      </c>
      <c r="B131" s="201" t="inlineStr">
        <is>
          <t>Прайс из СД ОП</t>
        </is>
      </c>
      <c r="C131" s="212" t="inlineStr">
        <is>
          <t>Кабель оптический ОКЛК-МТ-24-1/125-2,7</t>
        </is>
      </c>
      <c r="D131" s="215" t="inlineStr">
        <is>
          <t>м</t>
        </is>
      </c>
      <c r="E131" s="213" t="n">
        <v>2431</v>
      </c>
      <c r="F131" s="214" t="n">
        <v>5.74</v>
      </c>
      <c r="G131" s="50">
        <f>ROUND(E131*F131,2)</f>
        <v/>
      </c>
      <c r="H131" s="45">
        <f>G131/G471</f>
        <v/>
      </c>
      <c r="I131" s="200">
        <f>ROUND(F131*'Прил. 10'!$D$12,2)</f>
        <v/>
      </c>
      <c r="J131" s="200">
        <f>ROUND(E131*I131,2)</f>
        <v/>
      </c>
    </row>
    <row r="132" hidden="1" outlineLevel="1" ht="31.35" customFormat="1" customHeight="1" s="154">
      <c r="A132" s="195" t="n">
        <v>104</v>
      </c>
      <c r="B132" s="201" t="inlineStr">
        <is>
          <t>Прайс из СД ОП</t>
        </is>
      </c>
      <c r="C132" s="212" t="inlineStr">
        <is>
          <t>Лючок коммутационный напольный на 12 модулей</t>
        </is>
      </c>
      <c r="D132" s="215" t="inlineStr">
        <is>
          <t>шт</t>
        </is>
      </c>
      <c r="E132" s="213" t="n">
        <v>9</v>
      </c>
      <c r="F132" s="214" t="n">
        <v>1545.03</v>
      </c>
      <c r="G132" s="50">
        <f>ROUND(E132*F132,2)</f>
        <v/>
      </c>
      <c r="H132" s="45">
        <f>G132/G471</f>
        <v/>
      </c>
      <c r="I132" s="200">
        <f>ROUND(F132*'Прил. 10'!$D$12,2)</f>
        <v/>
      </c>
      <c r="J132" s="200">
        <f>ROUND(E132*I132,2)</f>
        <v/>
      </c>
    </row>
    <row r="133" hidden="1" outlineLevel="1" ht="62.45" customFormat="1" customHeight="1" s="154">
      <c r="A133" s="195" t="n">
        <v>105</v>
      </c>
      <c r="B133" s="201" t="inlineStr">
        <is>
          <t>Прайс из СД ОП</t>
        </is>
      </c>
      <c r="C133" s="212" t="inlineStr">
        <is>
          <t>Камера WEB Logitech WebCam C922 Pro Stream проводная, микрофон, 2 Мп, 1920x1080, 1280x720, 60 кадр/с, USB 2.0</t>
        </is>
      </c>
      <c r="D133" s="215" t="inlineStr">
        <is>
          <t>шт</t>
        </is>
      </c>
      <c r="E133" s="213" t="n">
        <v>6</v>
      </c>
      <c r="F133" s="214" t="n">
        <v>2000</v>
      </c>
      <c r="G133" s="50">
        <f>ROUND(E133*F133,2)</f>
        <v/>
      </c>
      <c r="H133" s="45">
        <f>G133/G471</f>
        <v/>
      </c>
      <c r="I133" s="200">
        <f>ROUND(F133*'Прил. 10'!$D$12,2)</f>
        <v/>
      </c>
      <c r="J133" s="200">
        <f>ROUND(E133*I133,2)</f>
        <v/>
      </c>
    </row>
    <row r="134" hidden="1" outlineLevel="1" ht="31.35" customFormat="1" customHeight="1" s="154">
      <c r="A134" s="195" t="n">
        <v>106</v>
      </c>
      <c r="B134" s="201" t="inlineStr">
        <is>
          <t>Прайс из СД ОП</t>
        </is>
      </c>
      <c r="C134" s="212" t="inlineStr">
        <is>
          <t>Консоль для кабельного лотка 150мм (монолитная) DKC</t>
        </is>
      </c>
      <c r="D134" s="215" t="inlineStr">
        <is>
          <t>шт</t>
        </is>
      </c>
      <c r="E134" s="213" t="n">
        <v>35</v>
      </c>
      <c r="F134" s="214" t="n">
        <v>310.4</v>
      </c>
      <c r="G134" s="50">
        <f>ROUND(E134*F134,2)</f>
        <v/>
      </c>
      <c r="H134" s="45">
        <f>G134/G471</f>
        <v/>
      </c>
      <c r="I134" s="200">
        <f>ROUND(F134*'Прил. 10'!$D$12,2)</f>
        <v/>
      </c>
      <c r="J134" s="200">
        <f>ROUND(E134*I134,2)</f>
        <v/>
      </c>
    </row>
    <row r="135" hidden="1" outlineLevel="1" ht="46.9" customFormat="1" customHeight="1" s="154">
      <c r="A135" s="195" t="n">
        <v>107</v>
      </c>
      <c r="B135" s="201" t="inlineStr">
        <is>
          <t>07.1.01.01-0013</t>
        </is>
      </c>
      <c r="C135" s="212" t="inlineStr">
        <is>
          <t>Дверь противопожарная металлическая: однопольная ДПМ-01/30, размером 900х2100 мм</t>
        </is>
      </c>
      <c r="D135" s="215" t="inlineStr">
        <is>
          <t>шт</t>
        </is>
      </c>
      <c r="E135" s="213" t="n">
        <v>4</v>
      </c>
      <c r="F135" s="50" t="n">
        <v>2640.46</v>
      </c>
      <c r="G135" s="50">
        <f>ROUND(E135*F135,2)</f>
        <v/>
      </c>
      <c r="H135" s="45">
        <f>G135/G471</f>
        <v/>
      </c>
      <c r="I135" s="200">
        <f>ROUND(F135*'Прил. 10'!$D$12,2)</f>
        <v/>
      </c>
      <c r="J135" s="200">
        <f>ROUND(E135*I135,2)</f>
        <v/>
      </c>
    </row>
    <row r="136" hidden="1" outlineLevel="1" ht="46.9" customFormat="1" customHeight="1" s="154">
      <c r="A136" s="195" t="n">
        <v>108</v>
      </c>
      <c r="B136" s="201" t="inlineStr">
        <is>
          <t>Прайс из СД ОП</t>
        </is>
      </c>
      <c r="C136" s="212" t="inlineStr">
        <is>
          <t>Кронштейн ONKRON G80 настольный , до 32" макс. 8кг поворот и наклон верт.перемещ</t>
        </is>
      </c>
      <c r="D136" s="215" t="inlineStr">
        <is>
          <t>шт</t>
        </is>
      </c>
      <c r="E136" s="213" t="n">
        <v>14</v>
      </c>
      <c r="F136" s="214" t="n">
        <v>752.8099999999999</v>
      </c>
      <c r="G136" s="50">
        <f>ROUND(E136*F136,2)</f>
        <v/>
      </c>
      <c r="H136" s="45">
        <f>G136/G471</f>
        <v/>
      </c>
      <c r="I136" s="200">
        <f>ROUND(F136*'Прил. 10'!$D$12,2)</f>
        <v/>
      </c>
      <c r="J136" s="200">
        <f>ROUND(E136*I136,2)</f>
        <v/>
      </c>
    </row>
    <row r="137" hidden="1" outlineLevel="1" ht="46.9" customFormat="1" customHeight="1" s="154">
      <c r="A137" s="195" t="n">
        <v>109</v>
      </c>
      <c r="B137" s="201" t="inlineStr">
        <is>
          <t>05.1.08.06-0063</t>
        </is>
      </c>
      <c r="C137" s="212" t="inlineStr">
        <is>
          <t>Плиты дорожные ПДН, ПДО, бетон B25, объем 1,68 м3, расход арматуры 112,52 кг</t>
        </is>
      </c>
      <c r="D137" s="215" t="inlineStr">
        <is>
          <t>шт</t>
        </is>
      </c>
      <c r="E137" s="213" t="n">
        <v>3</v>
      </c>
      <c r="F137" s="50" t="n">
        <v>3087.73</v>
      </c>
      <c r="G137" s="50">
        <f>ROUND(E137*F137,2)</f>
        <v/>
      </c>
      <c r="H137" s="45">
        <f>G137/G471</f>
        <v/>
      </c>
      <c r="I137" s="200">
        <f>ROUND(F137*'Прил. 10'!$D$12,2)</f>
        <v/>
      </c>
      <c r="J137" s="200">
        <f>ROUND(E137*I137,2)</f>
        <v/>
      </c>
    </row>
    <row r="138" hidden="1" outlineLevel="1" ht="31.35" customFormat="1" customHeight="1" s="154">
      <c r="A138" s="195" t="n">
        <v>110</v>
      </c>
      <c r="B138" s="201" t="inlineStr">
        <is>
          <t>20.5.04.04-0050</t>
        </is>
      </c>
      <c r="C138" s="212" t="inlineStr">
        <is>
          <t>Зажим натяжной: спиральный НС-11,4-02 / НСО-6-9/10К</t>
        </is>
      </c>
      <c r="D138" s="215" t="inlineStr">
        <is>
          <t>шт</t>
        </is>
      </c>
      <c r="E138" s="213" t="n">
        <v>25</v>
      </c>
      <c r="F138" s="50" t="n">
        <v>303.68</v>
      </c>
      <c r="G138" s="50">
        <f>ROUND(E138*F138,2)</f>
        <v/>
      </c>
      <c r="H138" s="45">
        <f>G138/G471</f>
        <v/>
      </c>
      <c r="I138" s="200">
        <f>ROUND(F138*'Прил. 10'!$D$12,2)</f>
        <v/>
      </c>
      <c r="J138" s="200">
        <f>ROUND(E138*I138,2)</f>
        <v/>
      </c>
    </row>
    <row r="139" hidden="1" outlineLevel="1" ht="31.35" customFormat="1" customHeight="1" s="154">
      <c r="A139" s="195" t="n">
        <v>111</v>
      </c>
      <c r="B139" s="201" t="inlineStr">
        <is>
          <t>Прайс из СД ОП</t>
        </is>
      </c>
      <c r="C139" s="212" t="inlineStr">
        <is>
          <t>Плинт KRONE (LSA PROFIL 2/10 с н/з контактами, маркировка 0...9)</t>
        </is>
      </c>
      <c r="D139" s="215" t="inlineStr">
        <is>
          <t>шт</t>
        </is>
      </c>
      <c r="E139" s="213" t="n">
        <v>61</v>
      </c>
      <c r="F139" s="214" t="n">
        <v>123.6</v>
      </c>
      <c r="G139" s="50">
        <f>ROUND(E139*F139,2)</f>
        <v/>
      </c>
      <c r="H139" s="45">
        <f>G139/G471</f>
        <v/>
      </c>
      <c r="I139" s="200">
        <f>ROUND(F139*'Прил. 10'!$D$12,2)</f>
        <v/>
      </c>
      <c r="J139" s="200">
        <f>ROUND(E139*I139,2)</f>
        <v/>
      </c>
    </row>
    <row r="140" hidden="1" outlineLevel="1" ht="46.9" customFormat="1" customHeight="1" s="154">
      <c r="A140" s="195" t="n">
        <v>112</v>
      </c>
      <c r="B140" s="201" t="inlineStr">
        <is>
          <t>18.5.10.05-0036</t>
        </is>
      </c>
      <c r="C140" s="212" t="inlineStr">
        <is>
          <t>Радиаторы отопительные биметаллические БМ-500-G3/4, лев./прав., мощность: 1,6 кВт</t>
        </is>
      </c>
      <c r="D140" s="215" t="inlineStr">
        <is>
          <t>шт</t>
        </is>
      </c>
      <c r="E140" s="213" t="n">
        <v>5</v>
      </c>
      <c r="F140" s="50" t="n">
        <v>1501.99</v>
      </c>
      <c r="G140" s="50">
        <f>ROUND(E140*F140,2)</f>
        <v/>
      </c>
      <c r="H140" s="45">
        <f>G140/G471</f>
        <v/>
      </c>
      <c r="I140" s="200">
        <f>ROUND(F140*'Прил. 10'!$D$12,2)</f>
        <v/>
      </c>
      <c r="J140" s="200">
        <f>ROUND(E140*I140,2)</f>
        <v/>
      </c>
    </row>
    <row r="141" hidden="1" outlineLevel="1" ht="46.9" customFormat="1" customHeight="1" s="154">
      <c r="A141" s="195" t="n">
        <v>113</v>
      </c>
      <c r="B141" s="201" t="inlineStr">
        <is>
          <t>Прайс из СД ОП</t>
        </is>
      </c>
      <c r="C141" s="212" t="inlineStr">
        <is>
          <t>Лоток кабельный металлический оцинкованный не перфорированный 100х200мм L=3м, S=1,5мм DKC</t>
        </is>
      </c>
      <c r="D141" s="215" t="inlineStr">
        <is>
          <t>шт</t>
        </is>
      </c>
      <c r="E141" s="213" t="n">
        <v>9</v>
      </c>
      <c r="F141" s="214" t="n">
        <v>801.63</v>
      </c>
      <c r="G141" s="50">
        <f>ROUND(E141*F141,2)</f>
        <v/>
      </c>
      <c r="H141" s="45">
        <f>G141/G471</f>
        <v/>
      </c>
      <c r="I141" s="200">
        <f>ROUND(F141*'Прил. 10'!$D$12,2)</f>
        <v/>
      </c>
      <c r="J141" s="200">
        <f>ROUND(E141*I141,2)</f>
        <v/>
      </c>
    </row>
    <row r="142" hidden="1" outlineLevel="1" ht="46.9" customFormat="1" customHeight="1" s="154">
      <c r="A142" s="195" t="n">
        <v>114</v>
      </c>
      <c r="B142" s="201" t="inlineStr">
        <is>
          <t>Прайс из СД ОП</t>
        </is>
      </c>
      <c r="C142" s="212" t="inlineStr">
        <is>
          <t>Крышка кабельного лотка металлическая оцинкованная 150мм L=3м, S=1,5мм DKC</t>
        </is>
      </c>
      <c r="D142" s="215" t="inlineStr">
        <is>
          <t>шт</t>
        </is>
      </c>
      <c r="E142" s="213" t="n">
        <v>20</v>
      </c>
      <c r="F142" s="214" t="n">
        <v>346.91</v>
      </c>
      <c r="G142" s="50">
        <f>ROUND(E142*F142,2)</f>
        <v/>
      </c>
      <c r="H142" s="45">
        <f>G142/G471</f>
        <v/>
      </c>
      <c r="I142" s="200">
        <f>ROUND(F142*'Прил. 10'!$D$12,2)</f>
        <v/>
      </c>
      <c r="J142" s="200">
        <f>ROUND(E142*I142,2)</f>
        <v/>
      </c>
    </row>
    <row r="143" hidden="1" outlineLevel="1" ht="15.6" customFormat="1" customHeight="1" s="154">
      <c r="A143" s="195" t="n">
        <v>115</v>
      </c>
      <c r="B143" s="201" t="inlineStr">
        <is>
          <t>01.4.03.01-0001</t>
        </is>
      </c>
      <c r="C143" s="212" t="inlineStr">
        <is>
          <t>Бентонит Premium Gel</t>
        </is>
      </c>
      <c r="D143" s="215" t="inlineStr">
        <is>
          <t>кг</t>
        </is>
      </c>
      <c r="E143" s="213" t="n">
        <v>672.3</v>
      </c>
      <c r="F143" s="50" t="n">
        <v>9.869999999999999</v>
      </c>
      <c r="G143" s="50">
        <f>ROUND(E143*F143,2)</f>
        <v/>
      </c>
      <c r="H143" s="45">
        <f>G143/G471</f>
        <v/>
      </c>
      <c r="I143" s="200">
        <f>ROUND(F143*'Прил. 10'!$D$12,2)</f>
        <v/>
      </c>
      <c r="J143" s="200">
        <f>ROUND(E143*I143,2)</f>
        <v/>
      </c>
    </row>
    <row r="144" hidden="1" outlineLevel="1" ht="31.35" customFormat="1" customHeight="1" s="154">
      <c r="A144" s="195" t="n">
        <v>116</v>
      </c>
      <c r="B144" s="201" t="inlineStr">
        <is>
          <t>14.3.02.01-0001</t>
        </is>
      </c>
      <c r="C144" s="212" t="inlineStr">
        <is>
          <t>Краска двухкомпонентная на основе акриловой смолы</t>
        </is>
      </c>
      <c r="D144" s="215" t="inlineStr">
        <is>
          <t>т</t>
        </is>
      </c>
      <c r="E144" s="213" t="n">
        <v>0.277893</v>
      </c>
      <c r="F144" s="50" t="n">
        <v>22130</v>
      </c>
      <c r="G144" s="50">
        <f>ROUND(E144*F144,2)</f>
        <v/>
      </c>
      <c r="H144" s="45">
        <f>G144/G471</f>
        <v/>
      </c>
      <c r="I144" s="200">
        <f>ROUND(F144*'Прил. 10'!$D$12,2)</f>
        <v/>
      </c>
      <c r="J144" s="200">
        <f>ROUND(E144*I144,2)</f>
        <v/>
      </c>
    </row>
    <row r="145" hidden="1" outlineLevel="1" ht="78" customFormat="1" customHeight="1" s="154">
      <c r="A145" s="195" t="n">
        <v>117</v>
      </c>
      <c r="B145" s="201" t="inlineStr">
        <is>
          <t>Прайс из СД ОП</t>
        </is>
      </c>
      <c r="C145" s="212" t="inlineStr">
        <is>
          <t>Комплект коммутационных кабелей для видеостены 3х4 (питание, управление, видеосигнал) на расстоянии не более 10м от видеоконтроллера.</t>
        </is>
      </c>
      <c r="D145" s="215" t="inlineStr">
        <is>
          <t>шт</t>
        </is>
      </c>
      <c r="E145" s="213" t="n">
        <v>1</v>
      </c>
      <c r="F145" s="214" t="n">
        <v>5674.16</v>
      </c>
      <c r="G145" s="50">
        <f>ROUND(E145*F145,2)</f>
        <v/>
      </c>
      <c r="H145" s="45">
        <f>G145/G471</f>
        <v/>
      </c>
      <c r="I145" s="200">
        <f>ROUND(F145*'Прил. 10'!$D$12,2)</f>
        <v/>
      </c>
      <c r="J145" s="200">
        <f>ROUND(E145*I145,2)</f>
        <v/>
      </c>
    </row>
    <row r="146" hidden="1" outlineLevel="1" ht="31.35" customFormat="1" customHeight="1" s="154">
      <c r="A146" s="195" t="n">
        <v>118</v>
      </c>
      <c r="B146" s="201" t="inlineStr">
        <is>
          <t>Прайс из СД ОП</t>
        </is>
      </c>
      <c r="C146" s="212" t="inlineStr">
        <is>
          <t>Розетка телекоммуникационная модульная (RJ-45, cat.6)</t>
        </is>
      </c>
      <c r="D146" s="215" t="inlineStr">
        <is>
          <t>шт</t>
        </is>
      </c>
      <c r="E146" s="213" t="n">
        <v>40</v>
      </c>
      <c r="F146" s="214" t="n">
        <v>137.06</v>
      </c>
      <c r="G146" s="50">
        <f>ROUND(E146*F146,2)</f>
        <v/>
      </c>
      <c r="H146" s="45">
        <f>G146/G471</f>
        <v/>
      </c>
      <c r="I146" s="200">
        <f>ROUND(F146*'Прил. 10'!$D$12,2)</f>
        <v/>
      </c>
      <c r="J146" s="200">
        <f>ROUND(E146*I146,2)</f>
        <v/>
      </c>
    </row>
    <row r="147" hidden="1" outlineLevel="1" ht="31.35" customFormat="1" customHeight="1" s="154">
      <c r="A147" s="195" t="n">
        <v>119</v>
      </c>
      <c r="B147" s="201" t="inlineStr">
        <is>
          <t>20.1.01.12-0033</t>
        </is>
      </c>
      <c r="C147" s="212" t="inlineStr">
        <is>
          <t>Зажим поддерживающий: спиральный ПС-15, 4П11 / ПСО-6-9/10</t>
        </is>
      </c>
      <c r="D147" s="215" t="inlineStr">
        <is>
          <t>шт</t>
        </is>
      </c>
      <c r="E147" s="213" t="n">
        <v>14</v>
      </c>
      <c r="F147" s="50" t="n">
        <v>374.91</v>
      </c>
      <c r="G147" s="50">
        <f>ROUND(E147*F147,2)</f>
        <v/>
      </c>
      <c r="H147" s="45">
        <f>G147/G471</f>
        <v/>
      </c>
      <c r="I147" s="200">
        <f>ROUND(F147*'Прил. 10'!$D$12,2)</f>
        <v/>
      </c>
      <c r="J147" s="200">
        <f>ROUND(E147*I147,2)</f>
        <v/>
      </c>
    </row>
    <row r="148" hidden="1" outlineLevel="1" ht="31.35" customFormat="1" customHeight="1" s="154">
      <c r="A148" s="195" t="n">
        <v>120</v>
      </c>
      <c r="B148" s="201" t="inlineStr">
        <is>
          <t>24.3.03.13-0418</t>
        </is>
      </c>
      <c r="C148" s="212" t="inlineStr">
        <is>
          <t>Труба напорная полиэтиленовая ПНД, среднего типа, диаметр 110 мм</t>
        </is>
      </c>
      <c r="D148" s="215" t="inlineStr">
        <is>
          <t>м</t>
        </is>
      </c>
      <c r="E148" s="213" t="n">
        <v>83</v>
      </c>
      <c r="F148" s="50" t="n">
        <v>63</v>
      </c>
      <c r="G148" s="50">
        <f>ROUND(E148*F148,2)</f>
        <v/>
      </c>
      <c r="H148" s="45">
        <f>G148/G471</f>
        <v/>
      </c>
      <c r="I148" s="200">
        <f>ROUND(F148*'Прил. 10'!$D$12,2)</f>
        <v/>
      </c>
      <c r="J148" s="200">
        <f>ROUND(E148*I148,2)</f>
        <v/>
      </c>
    </row>
    <row r="149" hidden="1" outlineLevel="1" ht="15.6" customFormat="1" customHeight="1" s="154">
      <c r="A149" s="195" t="n">
        <v>121</v>
      </c>
      <c r="B149" s="201" t="inlineStr">
        <is>
          <t>Прайс из СД ОП</t>
        </is>
      </c>
      <c r="C149" s="212" t="inlineStr">
        <is>
          <t>Кабель витая пара STP 4x2x0,52 Cat.6</t>
        </is>
      </c>
      <c r="D149" s="215" t="inlineStr">
        <is>
          <t>м</t>
        </is>
      </c>
      <c r="E149" s="213" t="n">
        <v>1225.7</v>
      </c>
      <c r="F149" s="214" t="n">
        <v>4.16</v>
      </c>
      <c r="G149" s="50">
        <f>ROUND(E149*F149,2)</f>
        <v/>
      </c>
      <c r="H149" s="45">
        <f>G149/G471</f>
        <v/>
      </c>
      <c r="I149" s="200">
        <f>ROUND(F149*'Прил. 10'!$D$12,2)</f>
        <v/>
      </c>
      <c r="J149" s="200">
        <f>ROUND(E149*I149,2)</f>
        <v/>
      </c>
    </row>
    <row r="150" hidden="1" outlineLevel="1" ht="31.35" customFormat="1" customHeight="1" s="154">
      <c r="A150" s="195" t="n">
        <v>122</v>
      </c>
      <c r="B150" s="201" t="inlineStr">
        <is>
          <t>62.1.01.09-0045</t>
        </is>
      </c>
      <c r="C150" s="212" t="inlineStr">
        <is>
          <t>Выключатели автоматические: «IEK» ВА88-35 3Р 250А</t>
        </is>
      </c>
      <c r="D150" s="215" t="inlineStr">
        <is>
          <t>шт</t>
        </is>
      </c>
      <c r="E150" s="213" t="n">
        <v>6</v>
      </c>
      <c r="F150" s="50" t="n">
        <v>807.05</v>
      </c>
      <c r="G150" s="50">
        <f>ROUND(E150*F150,2)</f>
        <v/>
      </c>
      <c r="H150" s="45">
        <f>G150/G471</f>
        <v/>
      </c>
      <c r="I150" s="200">
        <f>ROUND(F150*'Прил. 10'!$D$12,2)</f>
        <v/>
      </c>
      <c r="J150" s="200">
        <f>ROUND(E150*I150,2)</f>
        <v/>
      </c>
    </row>
    <row r="151" hidden="1" outlineLevel="1" ht="46.9" customFormat="1" customHeight="1" s="154">
      <c r="A151" s="195" t="n">
        <v>123</v>
      </c>
      <c r="B151" s="201" t="inlineStr">
        <is>
          <t>07.1.01.01-0001</t>
        </is>
      </c>
      <c r="C151" s="212" t="inlineStr">
        <is>
          <t>Дверь противопожарная металлическая: двупольная ДПМ-02/30, размером 1200х2100 мм</t>
        </is>
      </c>
      <c r="D151" s="215" t="inlineStr">
        <is>
          <t>шт</t>
        </is>
      </c>
      <c r="E151" s="213" t="n">
        <v>1</v>
      </c>
      <c r="F151" s="50" t="n">
        <v>4293.11</v>
      </c>
      <c r="G151" s="50">
        <f>ROUND(E151*F151,2)</f>
        <v/>
      </c>
      <c r="H151" s="45">
        <f>G151/G471</f>
        <v/>
      </c>
      <c r="I151" s="200">
        <f>ROUND(F151*'Прил. 10'!$D$12,2)</f>
        <v/>
      </c>
      <c r="J151" s="200">
        <f>ROUND(E151*I151,2)</f>
        <v/>
      </c>
    </row>
    <row r="152" hidden="1" outlineLevel="1" ht="31.35" customFormat="1" customHeight="1" s="154">
      <c r="A152" s="195" t="n">
        <v>124</v>
      </c>
      <c r="B152" s="201" t="inlineStr">
        <is>
          <t>21.1.06.10-0604</t>
        </is>
      </c>
      <c r="C152" s="212" t="inlineStr">
        <is>
          <t>Кабель силовой с медными жилами ВВГнг-LS 5х4-1000</t>
        </is>
      </c>
      <c r="D152" s="215" t="inlineStr">
        <is>
          <t>1000 м</t>
        </is>
      </c>
      <c r="E152" s="213" t="n">
        <v>0.15</v>
      </c>
      <c r="F152" s="50" t="n">
        <v>28604.12</v>
      </c>
      <c r="G152" s="50">
        <f>ROUND(E152*F152,2)</f>
        <v/>
      </c>
      <c r="H152" s="45">
        <f>G152/G471</f>
        <v/>
      </c>
      <c r="I152" s="200">
        <f>ROUND(F152*'Прил. 10'!$D$12,2)</f>
        <v/>
      </c>
      <c r="J152" s="200">
        <f>ROUND(E152*I152,2)</f>
        <v/>
      </c>
    </row>
    <row r="153" hidden="1" outlineLevel="1" ht="31.35" customFormat="1" customHeight="1" s="154">
      <c r="A153" s="195" t="n">
        <v>125</v>
      </c>
      <c r="B153" s="201" t="inlineStr">
        <is>
          <t>Прайс из СД ОП</t>
        </is>
      </c>
      <c r="C153" s="212" t="inlineStr">
        <is>
          <t>Кабель оптический ОКЛЖ-01-24-10/125-6,0</t>
        </is>
      </c>
      <c r="D153" s="215" t="inlineStr">
        <is>
          <t>м</t>
        </is>
      </c>
      <c r="E153" s="213" t="n">
        <v>590</v>
      </c>
      <c r="F153" s="214" t="n">
        <v>7.2</v>
      </c>
      <c r="G153" s="50">
        <f>ROUND(E153*F153,2)</f>
        <v/>
      </c>
      <c r="H153" s="45">
        <f>G153/G471</f>
        <v/>
      </c>
      <c r="I153" s="200">
        <f>ROUND(F153*'Прил. 10'!$D$12,2)</f>
        <v/>
      </c>
      <c r="J153" s="200">
        <f>ROUND(E153*I153,2)</f>
        <v/>
      </c>
    </row>
    <row r="154" hidden="1" outlineLevel="1" ht="31.35" customFormat="1" customHeight="1" s="154">
      <c r="A154" s="195" t="n">
        <v>126</v>
      </c>
      <c r="B154" s="201" t="inlineStr">
        <is>
          <t>62.1.01.09-0043</t>
        </is>
      </c>
      <c r="C154" s="212" t="inlineStr">
        <is>
          <t>Выключатели автоматические: «IEK» ВА88-32 3Р 100А</t>
        </is>
      </c>
      <c r="D154" s="215" t="inlineStr">
        <is>
          <t>шт</t>
        </is>
      </c>
      <c r="E154" s="213" t="n">
        <v>9</v>
      </c>
      <c r="F154" s="50" t="n">
        <v>451.41</v>
      </c>
      <c r="G154" s="50">
        <f>ROUND(E154*F154,2)</f>
        <v/>
      </c>
      <c r="H154" s="45">
        <f>G154/G471</f>
        <v/>
      </c>
      <c r="I154" s="200">
        <f>ROUND(F154*'Прил. 10'!$D$12,2)</f>
        <v/>
      </c>
      <c r="J154" s="200">
        <f>ROUND(E154*I154,2)</f>
        <v/>
      </c>
    </row>
    <row r="155" hidden="1" outlineLevel="1" ht="31.35" customFormat="1" customHeight="1" s="154">
      <c r="A155" s="195" t="n">
        <v>127</v>
      </c>
      <c r="B155" s="201" t="inlineStr">
        <is>
          <t>62.1.01.09-0033</t>
        </is>
      </c>
      <c r="C155" s="212" t="inlineStr">
        <is>
          <t>Выключатели автоматические: «IEK» ВА47-100 2Р 63А, характеристика С</t>
        </is>
      </c>
      <c r="D155" s="215" t="inlineStr">
        <is>
          <t>шт</t>
        </is>
      </c>
      <c r="E155" s="213" t="n">
        <v>39</v>
      </c>
      <c r="F155" s="50" t="n">
        <v>102.38</v>
      </c>
      <c r="G155" s="50">
        <f>ROUND(E155*F155,2)</f>
        <v/>
      </c>
      <c r="H155" s="45">
        <f>G155/G471</f>
        <v/>
      </c>
      <c r="I155" s="200">
        <f>ROUND(F155*'Прил. 10'!$D$12,2)</f>
        <v/>
      </c>
      <c r="J155" s="200">
        <f>ROUND(E155*I155,2)</f>
        <v/>
      </c>
    </row>
    <row r="156" hidden="1" outlineLevel="1" ht="31.35" customFormat="1" customHeight="1" s="154">
      <c r="A156" s="195" t="n">
        <v>128</v>
      </c>
      <c r="B156" s="201" t="inlineStr">
        <is>
          <t>01.6.04.02-0011</t>
        </is>
      </c>
      <c r="C156" s="212" t="inlineStr">
        <is>
          <t>Панели потолочные с комплектующими</t>
        </is>
      </c>
      <c r="D156" s="215" t="inlineStr">
        <is>
          <t>м2</t>
        </is>
      </c>
      <c r="E156" s="213" t="n">
        <v>75.29300000000001</v>
      </c>
      <c r="F156" s="50" t="n">
        <v>51.8</v>
      </c>
      <c r="G156" s="50">
        <f>ROUND(E156*F156,2)</f>
        <v/>
      </c>
      <c r="H156" s="45">
        <f>G156/G471</f>
        <v/>
      </c>
      <c r="I156" s="200">
        <f>ROUND(F156*'Прил. 10'!$D$12,2)</f>
        <v/>
      </c>
      <c r="J156" s="200">
        <f>ROUND(E156*I156,2)</f>
        <v/>
      </c>
    </row>
    <row r="157" hidden="1" outlineLevel="1" ht="31.35" customFormat="1" customHeight="1" s="154">
      <c r="A157" s="195" t="n">
        <v>129</v>
      </c>
      <c r="B157" s="201" t="inlineStr">
        <is>
          <t>Прайс из СД ОП</t>
        </is>
      </c>
      <c r="C157" s="212" t="inlineStr">
        <is>
          <t>Холодильник бытовой (с морозильной камерой, общий объем 330 л)</t>
        </is>
      </c>
      <c r="D157" s="215" t="inlineStr">
        <is>
          <t>шт</t>
        </is>
      </c>
      <c r="E157" s="213" t="n">
        <v>1</v>
      </c>
      <c r="F157" s="214" t="n">
        <v>3895.13</v>
      </c>
      <c r="G157" s="50">
        <f>ROUND(E157*F157,2)</f>
        <v/>
      </c>
      <c r="H157" s="45">
        <f>G157/G471</f>
        <v/>
      </c>
      <c r="I157" s="200">
        <f>ROUND(F157*'Прил. 10'!$D$12,2)</f>
        <v/>
      </c>
      <c r="J157" s="200">
        <f>ROUND(E157*I157,2)</f>
        <v/>
      </c>
    </row>
    <row r="158" hidden="1" outlineLevel="1" ht="15.6" customFormat="1" customHeight="1" s="154">
      <c r="A158" s="195" t="n">
        <v>130</v>
      </c>
      <c r="B158" s="201" t="inlineStr">
        <is>
          <t>Прайс из СД ОП</t>
        </is>
      </c>
      <c r="C158" s="212" t="inlineStr">
        <is>
          <t>Розетка силовая модульная (2 модуля)</t>
        </is>
      </c>
      <c r="D158" s="215" t="inlineStr">
        <is>
          <t>шт</t>
        </is>
      </c>
      <c r="E158" s="213" t="n">
        <v>30</v>
      </c>
      <c r="F158" s="214" t="n">
        <v>126.87</v>
      </c>
      <c r="G158" s="50">
        <f>ROUND(E158*F158,2)</f>
        <v/>
      </c>
      <c r="H158" s="45">
        <f>G158/G471</f>
        <v/>
      </c>
      <c r="I158" s="200">
        <f>ROUND(F158*'Прил. 10'!$D$12,2)</f>
        <v/>
      </c>
      <c r="J158" s="200">
        <f>ROUND(E158*I158,2)</f>
        <v/>
      </c>
    </row>
    <row r="159" hidden="1" outlineLevel="1" ht="46.9" customFormat="1" customHeight="1" s="154">
      <c r="A159" s="195" t="n">
        <v>131</v>
      </c>
      <c r="B159" s="201" t="inlineStr">
        <is>
          <t>Прайс из СД ОП</t>
        </is>
      </c>
      <c r="C159" s="212" t="inlineStr">
        <is>
          <t>Крышка кабельного лотка металлическая оцинкованная 200мм L=3м, S=1,5мм DKC</t>
        </is>
      </c>
      <c r="D159" s="215" t="inlineStr">
        <is>
          <t>шт</t>
        </is>
      </c>
      <c r="E159" s="213" t="n">
        <v>9</v>
      </c>
      <c r="F159" s="214" t="n">
        <v>404.76</v>
      </c>
      <c r="G159" s="50">
        <f>ROUND(E159*F159,2)</f>
        <v/>
      </c>
      <c r="H159" s="45">
        <f>G159/G471</f>
        <v/>
      </c>
      <c r="I159" s="200">
        <f>ROUND(F159*'Прил. 10'!$D$12,2)</f>
        <v/>
      </c>
      <c r="J159" s="200">
        <f>ROUND(E159*I159,2)</f>
        <v/>
      </c>
    </row>
    <row r="160" hidden="1" outlineLevel="1" ht="78" customFormat="1" customHeight="1" s="154">
      <c r="A160" s="195" t="n">
        <v>132</v>
      </c>
      <c r="B160" s="201" t="inlineStr">
        <is>
          <t>08.2.02.06-0001</t>
        </is>
      </c>
      <c r="C160" s="212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160" s="215" t="inlineStr">
        <is>
          <t>10 м</t>
        </is>
      </c>
      <c r="E160" s="213" t="n">
        <v>55.44</v>
      </c>
      <c r="F160" s="50" t="n">
        <v>64.31</v>
      </c>
      <c r="G160" s="50">
        <f>ROUND(E160*F160,2)</f>
        <v/>
      </c>
      <c r="H160" s="45">
        <f>G160/G471</f>
        <v/>
      </c>
      <c r="I160" s="200">
        <f>ROUND(F160*'Прил. 10'!$D$12,2)</f>
        <v/>
      </c>
      <c r="J160" s="200">
        <f>ROUND(E160*I160,2)</f>
        <v/>
      </c>
    </row>
    <row r="161" hidden="1" outlineLevel="1" ht="15.6" customFormat="1" customHeight="1" s="154">
      <c r="A161" s="195" t="n">
        <v>133</v>
      </c>
      <c r="B161" s="201" t="inlineStr">
        <is>
          <t>Прайс из СД ОП</t>
        </is>
      </c>
      <c r="C161" s="212" t="inlineStr">
        <is>
          <t>Шнур STP 4x2x0,52 Cat.6 2 метра</t>
        </is>
      </c>
      <c r="D161" s="215" t="inlineStr">
        <is>
          <t>шт</t>
        </is>
      </c>
      <c r="E161" s="213" t="n">
        <v>88</v>
      </c>
      <c r="F161" s="214" t="n">
        <v>40.45</v>
      </c>
      <c r="G161" s="50">
        <f>ROUND(E161*F161,2)</f>
        <v/>
      </c>
      <c r="H161" s="45">
        <f>G161/G471</f>
        <v/>
      </c>
      <c r="I161" s="200">
        <f>ROUND(F161*'Прил. 10'!$D$12,2)</f>
        <v/>
      </c>
      <c r="J161" s="200">
        <f>ROUND(E161*I161,2)</f>
        <v/>
      </c>
    </row>
    <row r="162" hidden="1" outlineLevel="1" ht="31.35" customFormat="1" customHeight="1" s="154">
      <c r="A162" s="195" t="n">
        <v>134</v>
      </c>
      <c r="B162" s="201" t="inlineStr">
        <is>
          <t>Прайс из СД ОП</t>
        </is>
      </c>
      <c r="C162" s="212" t="inlineStr">
        <is>
          <t>Трубка медная 1/2" (12,70мм) для кондиционеров</t>
        </is>
      </c>
      <c r="D162" s="215" t="inlineStr">
        <is>
          <t>м</t>
        </is>
      </c>
      <c r="E162" s="213" t="n">
        <v>100</v>
      </c>
      <c r="F162" s="214" t="n">
        <v>33.8</v>
      </c>
      <c r="G162" s="50">
        <f>ROUND(E162*F162,2)</f>
        <v/>
      </c>
      <c r="H162" s="45">
        <f>G162/G471</f>
        <v/>
      </c>
      <c r="I162" s="200">
        <f>ROUND(F162*'Прил. 10'!$D$12,2)</f>
        <v/>
      </c>
      <c r="J162" s="200">
        <f>ROUND(E162*I162,2)</f>
        <v/>
      </c>
    </row>
    <row r="163" hidden="1" outlineLevel="1" ht="31.35" customFormat="1" customHeight="1" s="154">
      <c r="A163" s="195" t="n">
        <v>135</v>
      </c>
      <c r="B163" s="201" t="inlineStr">
        <is>
          <t>Прайс из СД ОП</t>
        </is>
      </c>
      <c r="C163" s="212" t="inlineStr">
        <is>
          <t>Разрядник 3-х полюсный 230В 10кА/10А</t>
        </is>
      </c>
      <c r="D163" s="215" t="inlineStr">
        <is>
          <t>шт</t>
        </is>
      </c>
      <c r="E163" s="213" t="n">
        <v>80</v>
      </c>
      <c r="F163" s="214" t="n">
        <v>42.13</v>
      </c>
      <c r="G163" s="50">
        <f>ROUND(E163*F163,2)</f>
        <v/>
      </c>
      <c r="H163" s="45">
        <f>G163/G471</f>
        <v/>
      </c>
      <c r="I163" s="200">
        <f>ROUND(F163*'Прил. 10'!$D$12,2)</f>
        <v/>
      </c>
      <c r="J163" s="200">
        <f>ROUND(E163*I163,2)</f>
        <v/>
      </c>
    </row>
    <row r="164" hidden="1" outlineLevel="1" ht="31.35" customFormat="1" customHeight="1" s="154">
      <c r="A164" s="195" t="n">
        <v>136</v>
      </c>
      <c r="B164" s="201" t="inlineStr">
        <is>
          <t>Прайс из СД ОП</t>
        </is>
      </c>
      <c r="C164" s="212" t="inlineStr">
        <is>
          <t>Кабель витая пара SFTP 48PR 48x2x0,52</t>
        </is>
      </c>
      <c r="D164" s="215" t="inlineStr">
        <is>
          <t>м</t>
        </is>
      </c>
      <c r="E164" s="213" t="n">
        <v>45.32</v>
      </c>
      <c r="F164" s="214" t="n">
        <v>73.03</v>
      </c>
      <c r="G164" s="50">
        <f>ROUND(E164*F164,2)</f>
        <v/>
      </c>
      <c r="H164" s="45">
        <f>G164/G471</f>
        <v/>
      </c>
      <c r="I164" s="200">
        <f>ROUND(F164*'Прил. 10'!$D$12,2)</f>
        <v/>
      </c>
      <c r="J164" s="200">
        <f>ROUND(E164*I164,2)</f>
        <v/>
      </c>
    </row>
    <row r="165" hidden="1" outlineLevel="1" ht="46.9" customFormat="1" customHeight="1" s="154">
      <c r="A165" s="195" t="n">
        <v>137</v>
      </c>
      <c r="B165" s="201" t="inlineStr">
        <is>
          <t>Прайс из СД ОП</t>
        </is>
      </c>
      <c r="C165" s="212" t="inlineStr">
        <is>
          <t>Угол горизонтальный для металлического кабельного лотка 100х200мм, 90? DKC</t>
        </is>
      </c>
      <c r="D165" s="215" t="inlineStr">
        <is>
          <t>шт</t>
        </is>
      </c>
      <c r="E165" s="213" t="n">
        <v>3</v>
      </c>
      <c r="F165" s="214" t="n">
        <v>1100.08</v>
      </c>
      <c r="G165" s="50">
        <f>ROUND(E165*F165,2)</f>
        <v/>
      </c>
      <c r="H165" s="45">
        <f>G165/G471</f>
        <v/>
      </c>
      <c r="I165" s="200">
        <f>ROUND(F165*'Прил. 10'!$D$12,2)</f>
        <v/>
      </c>
      <c r="J165" s="200">
        <f>ROUND(E165*I165,2)</f>
        <v/>
      </c>
    </row>
    <row r="166" hidden="1" outlineLevel="1" ht="31.35" customFormat="1" customHeight="1" s="154">
      <c r="A166" s="195" t="n">
        <v>138</v>
      </c>
      <c r="B166" s="201" t="inlineStr">
        <is>
          <t>999-9950</t>
        </is>
      </c>
      <c r="C166" s="212" t="inlineStr">
        <is>
          <t>Вспомогательные ненормируемые ресурсы (2% от Оплаты труда рабочих)</t>
        </is>
      </c>
      <c r="D166" s="215" t="inlineStr">
        <is>
          <t>руб</t>
        </is>
      </c>
      <c r="E166" s="213" t="n">
        <v>3218.0902475</v>
      </c>
      <c r="F166" s="50" t="n">
        <v>1</v>
      </c>
      <c r="G166" s="50">
        <f>ROUND(E166*F166,2)</f>
        <v/>
      </c>
      <c r="H166" s="45">
        <f>G166/G471</f>
        <v/>
      </c>
      <c r="I166" s="200">
        <f>ROUND(F166*'Прил. 10'!$D$12,2)</f>
        <v/>
      </c>
      <c r="J166" s="200">
        <f>ROUND(E166*I166,2)</f>
        <v/>
      </c>
    </row>
    <row r="167" hidden="1" outlineLevel="1" ht="46.9" customFormat="1" customHeight="1" s="154">
      <c r="A167" s="195" t="n">
        <v>139</v>
      </c>
      <c r="B167" s="201" t="inlineStr">
        <is>
          <t>Прайс из СД ОП</t>
        </is>
      </c>
      <c r="C167" s="212" t="inlineStr">
        <is>
          <t>Угол горизонтальный для металлического кабельного лотка 100х100мм, 90? DKC</t>
        </is>
      </c>
      <c r="D167" s="215" t="inlineStr">
        <is>
          <t>шт</t>
        </is>
      </c>
      <c r="E167" s="213" t="n">
        <v>3</v>
      </c>
      <c r="F167" s="214" t="n">
        <v>1058.07</v>
      </c>
      <c r="G167" s="50">
        <f>ROUND(E167*F167,2)</f>
        <v/>
      </c>
      <c r="H167" s="45">
        <f>G167/G471</f>
        <v/>
      </c>
      <c r="I167" s="200">
        <f>ROUND(F167*'Прил. 10'!$D$12,2)</f>
        <v/>
      </c>
      <c r="J167" s="200">
        <f>ROUND(E167*I167,2)</f>
        <v/>
      </c>
    </row>
    <row r="168" hidden="1" outlineLevel="1" ht="31.35" customFormat="1" customHeight="1" s="154">
      <c r="A168" s="195" t="n">
        <v>140</v>
      </c>
      <c r="B168" s="201" t="inlineStr">
        <is>
          <t>01.6.03.04-0041</t>
        </is>
      </c>
      <c r="C168" s="212" t="inlineStr">
        <is>
          <t>Линолеум антистатический, без подосновы</t>
        </is>
      </c>
      <c r="D168" s="215" t="inlineStr">
        <is>
          <t>м2</t>
        </is>
      </c>
      <c r="E168" s="213" t="n">
        <v>56.1</v>
      </c>
      <c r="F168" s="50" t="n">
        <v>56.07</v>
      </c>
      <c r="G168" s="50">
        <f>ROUND(E168*F168,2)</f>
        <v/>
      </c>
      <c r="H168" s="45">
        <f>G168/G471</f>
        <v/>
      </c>
      <c r="I168" s="200">
        <f>ROUND(F168*'Прил. 10'!$D$12,2)</f>
        <v/>
      </c>
      <c r="J168" s="200">
        <f>ROUND(E168*I168,2)</f>
        <v/>
      </c>
    </row>
    <row r="169" hidden="1" outlineLevel="1" ht="31.35" customFormat="1" customHeight="1" s="154">
      <c r="A169" s="195" t="n">
        <v>141</v>
      </c>
      <c r="B169" s="201" t="inlineStr">
        <is>
          <t>Прайс из СД ОП</t>
        </is>
      </c>
      <c r="C169" s="212" t="inlineStr">
        <is>
          <t>Диван офисный (кожзам, 2-х местный, ширина 1360 мм)</t>
        </is>
      </c>
      <c r="D169" s="215" t="inlineStr">
        <is>
          <t>шт</t>
        </is>
      </c>
      <c r="E169" s="213" t="n">
        <v>1</v>
      </c>
      <c r="F169" s="214" t="n">
        <v>3043.07</v>
      </c>
      <c r="G169" s="50">
        <f>ROUND(E169*F169,2)</f>
        <v/>
      </c>
      <c r="H169" s="45">
        <f>G169/G471</f>
        <v/>
      </c>
      <c r="I169" s="200">
        <f>ROUND(F169*'Прил. 10'!$D$12,2)</f>
        <v/>
      </c>
      <c r="J169" s="200">
        <f>ROUND(E169*I169,2)</f>
        <v/>
      </c>
    </row>
    <row r="170" hidden="1" outlineLevel="1" ht="31.35" customFormat="1" customHeight="1" s="154">
      <c r="A170" s="195" t="n">
        <v>142</v>
      </c>
      <c r="B170" s="201" t="inlineStr">
        <is>
          <t>Прайс из СД ОП</t>
        </is>
      </c>
      <c r="C170" s="212" t="inlineStr">
        <is>
          <t>Колонки SVEN 2.0 SPS-619 2х10Вт магнитное экранирование</t>
        </is>
      </c>
      <c r="D170" s="215" t="inlineStr">
        <is>
          <t>шт</t>
        </is>
      </c>
      <c r="E170" s="213" t="n">
        <v>6</v>
      </c>
      <c r="F170" s="214" t="n">
        <v>460.67</v>
      </c>
      <c r="G170" s="50">
        <f>ROUND(E170*F170,2)</f>
        <v/>
      </c>
      <c r="H170" s="45">
        <f>G170/G471</f>
        <v/>
      </c>
      <c r="I170" s="200">
        <f>ROUND(F170*'Прил. 10'!$D$12,2)</f>
        <v/>
      </c>
      <c r="J170" s="200">
        <f>ROUND(E170*I170,2)</f>
        <v/>
      </c>
    </row>
    <row r="171" hidden="1" outlineLevel="1" ht="31.35" customFormat="1" customHeight="1" s="154">
      <c r="A171" s="195" t="n">
        <v>143</v>
      </c>
      <c r="B171" s="201" t="inlineStr">
        <is>
          <t>Прайс из СД ОП</t>
        </is>
      </c>
      <c r="C171" s="212" t="inlineStr">
        <is>
          <t>Клавиатура + мышь Logitech Wreless MK540 (беспроводная)</t>
        </is>
      </c>
      <c r="D171" s="215" t="inlineStr">
        <is>
          <t>шт</t>
        </is>
      </c>
      <c r="E171" s="213" t="n">
        <v>8</v>
      </c>
      <c r="F171" s="214" t="n">
        <v>342.7</v>
      </c>
      <c r="G171" s="50">
        <f>ROUND(E171*F171,2)</f>
        <v/>
      </c>
      <c r="H171" s="45">
        <f>G171/G471</f>
        <v/>
      </c>
      <c r="I171" s="200">
        <f>ROUND(F171*'Прил. 10'!$D$12,2)</f>
        <v/>
      </c>
      <c r="J171" s="200">
        <f>ROUND(E171*I171,2)</f>
        <v/>
      </c>
    </row>
    <row r="172" hidden="1" outlineLevel="1" ht="31.35" customFormat="1" customHeight="1" s="154">
      <c r="A172" s="195" t="n">
        <v>144</v>
      </c>
      <c r="B172" s="201" t="inlineStr">
        <is>
          <t>Прайс из СД ОП</t>
        </is>
      </c>
      <c r="C172" s="212" t="inlineStr">
        <is>
          <t>Монитор видеодомофона KCV-A374SD</t>
        </is>
      </c>
      <c r="D172" s="215" t="inlineStr">
        <is>
          <t>шт.</t>
        </is>
      </c>
      <c r="E172" s="213" t="n">
        <v>2</v>
      </c>
      <c r="F172" s="214" t="n">
        <v>1337.08</v>
      </c>
      <c r="G172" s="50">
        <f>ROUND(E172*F172,2)</f>
        <v/>
      </c>
      <c r="H172" s="45">
        <f>G172/G471</f>
        <v/>
      </c>
      <c r="I172" s="200">
        <f>ROUND(F172*'Прил. 10'!$D$12,2)</f>
        <v/>
      </c>
      <c r="J172" s="200">
        <f>ROUND(E172*I172,2)</f>
        <v/>
      </c>
    </row>
    <row r="173" hidden="1" outlineLevel="1" ht="31.35" customFormat="1" customHeight="1" s="154">
      <c r="A173" s="195" t="n">
        <v>145</v>
      </c>
      <c r="B173" s="201" t="inlineStr">
        <is>
          <t>Прайс из СД ОП</t>
        </is>
      </c>
      <c r="C173" s="212" t="inlineStr">
        <is>
          <t>Ответвление Т-образное для метал. кабельного лотка 100х100мм DKC</t>
        </is>
      </c>
      <c r="D173" s="215" t="inlineStr">
        <is>
          <t>шт</t>
        </is>
      </c>
      <c r="E173" s="213" t="n">
        <v>2</v>
      </c>
      <c r="F173" s="214" t="n">
        <v>1336.83</v>
      </c>
      <c r="G173" s="50">
        <f>ROUND(E173*F173,2)</f>
        <v/>
      </c>
      <c r="H173" s="45">
        <f>G173/G471</f>
        <v/>
      </c>
      <c r="I173" s="200">
        <f>ROUND(F173*'Прил. 10'!$D$12,2)</f>
        <v/>
      </c>
      <c r="J173" s="200">
        <f>ROUND(E173*I173,2)</f>
        <v/>
      </c>
    </row>
    <row r="174" hidden="1" outlineLevel="1" ht="31.35" customFormat="1" customHeight="1" s="154">
      <c r="A174" s="195" t="n">
        <v>146</v>
      </c>
      <c r="B174" s="201" t="inlineStr">
        <is>
          <t>Прайс из СД ОП</t>
        </is>
      </c>
      <c r="C174" s="212" t="inlineStr">
        <is>
          <t>Наушники+микрофон A4 Bloody G300, 1.8м мониторные</t>
        </is>
      </c>
      <c r="D174" s="215" t="inlineStr">
        <is>
          <t>шт</t>
        </is>
      </c>
      <c r="E174" s="213" t="n">
        <v>6</v>
      </c>
      <c r="F174" s="214" t="n">
        <v>443.71</v>
      </c>
      <c r="G174" s="50">
        <f>ROUND(E174*F174,2)</f>
        <v/>
      </c>
      <c r="H174" s="45">
        <f>G174/G471</f>
        <v/>
      </c>
      <c r="I174" s="200">
        <f>ROUND(F174*'Прил. 10'!$D$12,2)</f>
        <v/>
      </c>
      <c r="J174" s="200">
        <f>ROUND(E174*I174,2)</f>
        <v/>
      </c>
    </row>
    <row r="175" hidden="1" outlineLevel="1" ht="15.6" customFormat="1" customHeight="1" s="154">
      <c r="A175" s="195" t="n">
        <v>147</v>
      </c>
      <c r="B175" s="201" t="inlineStr">
        <is>
          <t>Прайс из СД ОП</t>
        </is>
      </c>
      <c r="C175" s="212" t="inlineStr">
        <is>
          <t>Шнур Amphinols 57JE</t>
        </is>
      </c>
      <c r="D175" s="215" t="inlineStr">
        <is>
          <t>шт</t>
        </is>
      </c>
      <c r="E175" s="213" t="n">
        <v>24</v>
      </c>
      <c r="F175" s="214" t="n">
        <v>109.55</v>
      </c>
      <c r="G175" s="50">
        <f>ROUND(E175*F175,2)</f>
        <v/>
      </c>
      <c r="H175" s="45">
        <f>G175/G471</f>
        <v/>
      </c>
      <c r="I175" s="200">
        <f>ROUND(F175*'Прил. 10'!$D$12,2)</f>
        <v/>
      </c>
      <c r="J175" s="200">
        <f>ROUND(E175*I175,2)</f>
        <v/>
      </c>
    </row>
    <row r="176" hidden="1" outlineLevel="1" ht="31.35" customFormat="1" customHeight="1" s="154">
      <c r="A176" s="195" t="n">
        <v>148</v>
      </c>
      <c r="B176" s="201" t="inlineStr">
        <is>
          <t>01.6.01.02-0003</t>
        </is>
      </c>
      <c r="C176" s="212" t="inlineStr">
        <is>
          <t>Листы гипсокартонные: влагостойкие, КНАУФ, толщиной 10 мм</t>
        </is>
      </c>
      <c r="D176" s="215" t="inlineStr">
        <is>
          <t>м2</t>
        </is>
      </c>
      <c r="E176" s="213" t="n">
        <v>158.358708</v>
      </c>
      <c r="F176" s="50" t="n">
        <v>14.42</v>
      </c>
      <c r="G176" s="50">
        <f>ROUND(E176*F176,2)</f>
        <v/>
      </c>
      <c r="H176" s="45">
        <f>G176/G471</f>
        <v/>
      </c>
      <c r="I176" s="200">
        <f>ROUND(F176*'Прил. 10'!$D$12,2)</f>
        <v/>
      </c>
      <c r="J176" s="200">
        <f>ROUND(E176*I176,2)</f>
        <v/>
      </c>
    </row>
    <row r="177" hidden="1" outlineLevel="1" ht="15.6" customFormat="1" customHeight="1" s="154">
      <c r="A177" s="195" t="n">
        <v>149</v>
      </c>
      <c r="B177" s="201" t="inlineStr">
        <is>
          <t>Прайс из СД ОП</t>
        </is>
      </c>
      <c r="C177" s="212" t="inlineStr">
        <is>
          <t>Рама монтажная РМ-1-02</t>
        </is>
      </c>
      <c r="D177" s="215" t="inlineStr">
        <is>
          <t>шт</t>
        </is>
      </c>
      <c r="E177" s="213" t="n">
        <v>1</v>
      </c>
      <c r="F177" s="214" t="n">
        <v>2255.06</v>
      </c>
      <c r="G177" s="50">
        <f>ROUND(E177*F177,2)</f>
        <v/>
      </c>
      <c r="H177" s="45">
        <f>G177/G471</f>
        <v/>
      </c>
      <c r="I177" s="200">
        <f>ROUND(F177*'Прил. 10'!$D$12,2)</f>
        <v/>
      </c>
      <c r="J177" s="200">
        <f>ROUND(E177*I177,2)</f>
        <v/>
      </c>
    </row>
    <row r="178" hidden="1" outlineLevel="1" ht="31.35" customFormat="1" customHeight="1" s="154">
      <c r="A178" s="195" t="n">
        <v>150</v>
      </c>
      <c r="B178" s="201" t="inlineStr">
        <is>
          <t>Прайс из СД ОП</t>
        </is>
      </c>
      <c r="C178" s="212" t="inlineStr">
        <is>
          <t>Пусковое устройство ПУО-2 (В том числе ЗИП - 1 шт.)</t>
        </is>
      </c>
      <c r="D178" s="215" t="inlineStr">
        <is>
          <t>шт</t>
        </is>
      </c>
      <c r="E178" s="213" t="n">
        <v>2</v>
      </c>
      <c r="F178" s="214" t="n">
        <v>1086.44</v>
      </c>
      <c r="G178" s="50">
        <f>ROUND(E178*F178,2)</f>
        <v/>
      </c>
      <c r="H178" s="45">
        <f>G178/G471</f>
        <v/>
      </c>
      <c r="I178" s="200">
        <f>ROUND(F178*'Прил. 10'!$D$12,2)</f>
        <v/>
      </c>
      <c r="J178" s="200">
        <f>ROUND(E178*I178,2)</f>
        <v/>
      </c>
    </row>
    <row r="179" hidden="1" outlineLevel="1" ht="15.6" customFormat="1" customHeight="1" s="154">
      <c r="A179" s="195" t="n">
        <v>151</v>
      </c>
      <c r="B179" s="201" t="inlineStr">
        <is>
          <t>14.3.01.02-0101</t>
        </is>
      </c>
      <c r="C179" s="212" t="inlineStr">
        <is>
          <t>Грунтовка акриловая: ВД-АК-133</t>
        </is>
      </c>
      <c r="D179" s="215" t="inlineStr">
        <is>
          <t>т</t>
        </is>
      </c>
      <c r="E179" s="213" t="n">
        <v>0.185262</v>
      </c>
      <c r="F179" s="50" t="n">
        <v>11594.98</v>
      </c>
      <c r="G179" s="50">
        <f>ROUND(E179*F179,2)</f>
        <v/>
      </c>
      <c r="H179" s="45">
        <f>G179/G471</f>
        <v/>
      </c>
      <c r="I179" s="200">
        <f>ROUND(F179*'Прил. 10'!$D$12,2)</f>
        <v/>
      </c>
      <c r="J179" s="200">
        <f>ROUND(E179*I179,2)</f>
        <v/>
      </c>
    </row>
    <row r="180" hidden="1" outlineLevel="1" ht="31.35" customFormat="1" customHeight="1" s="154">
      <c r="A180" s="195" t="n">
        <v>152</v>
      </c>
      <c r="B180" s="201" t="inlineStr">
        <is>
          <t>21.2.03.05-0075</t>
        </is>
      </c>
      <c r="C180" s="212" t="inlineStr">
        <is>
          <t>Провод силовой установочный с медными жилами ПуГВ 1х35-450</t>
        </is>
      </c>
      <c r="D180" s="215" t="inlineStr">
        <is>
          <t>1000 м</t>
        </is>
      </c>
      <c r="E180" s="213" t="n">
        <v>0.07725</v>
      </c>
      <c r="F180" s="50" t="n">
        <v>27388.96</v>
      </c>
      <c r="G180" s="50">
        <f>ROUND(E180*F180,2)</f>
        <v/>
      </c>
      <c r="H180" s="45">
        <f>G180/G471</f>
        <v/>
      </c>
      <c r="I180" s="200">
        <f>ROUND(F180*'Прил. 10'!$D$12,2)</f>
        <v/>
      </c>
      <c r="J180" s="200">
        <f>ROUND(E180*I180,2)</f>
        <v/>
      </c>
    </row>
    <row r="181" hidden="1" outlineLevel="1" ht="31.35" customFormat="1" customHeight="1" s="154">
      <c r="A181" s="195" t="n">
        <v>153</v>
      </c>
      <c r="B181" s="201" t="inlineStr">
        <is>
          <t>Прайс из СД ОП</t>
        </is>
      </c>
      <c r="C181" s="212" t="inlineStr">
        <is>
          <t>Магазин защиты Krone 2/10 для 10-парных плинтов</t>
        </is>
      </c>
      <c r="D181" s="215" t="inlineStr">
        <is>
          <t>шт</t>
        </is>
      </c>
      <c r="E181" s="213" t="n">
        <v>8</v>
      </c>
      <c r="F181" s="214" t="n">
        <v>260.3</v>
      </c>
      <c r="G181" s="50">
        <f>ROUND(E181*F181,2)</f>
        <v/>
      </c>
      <c r="H181" s="45">
        <f>G181/G471</f>
        <v/>
      </c>
      <c r="I181" s="200">
        <f>ROUND(F181*'Прил. 10'!$D$12,2)</f>
        <v/>
      </c>
      <c r="J181" s="200">
        <f>ROUND(E181*I181,2)</f>
        <v/>
      </c>
    </row>
    <row r="182" hidden="1" outlineLevel="1" ht="31.35" customFormat="1" customHeight="1" s="154">
      <c r="A182" s="195" t="n">
        <v>154</v>
      </c>
      <c r="B182" s="201" t="inlineStr">
        <is>
          <t>Прайс из СД ОП</t>
        </is>
      </c>
      <c r="C182" s="212" t="inlineStr">
        <is>
          <t>Панель варочная модульная электр. (встраиваемая, 2 конфорки)</t>
        </is>
      </c>
      <c r="D182" s="215" t="inlineStr">
        <is>
          <t>шт</t>
        </is>
      </c>
      <c r="E182" s="213" t="n">
        <v>1</v>
      </c>
      <c r="F182" s="214" t="n">
        <v>2069.29</v>
      </c>
      <c r="G182" s="50">
        <f>ROUND(E182*F182,2)</f>
        <v/>
      </c>
      <c r="H182" s="45">
        <f>G182/G471</f>
        <v/>
      </c>
      <c r="I182" s="200">
        <f>ROUND(F182*'Прил. 10'!$D$12,2)</f>
        <v/>
      </c>
      <c r="J182" s="200">
        <f>ROUND(E182*I182,2)</f>
        <v/>
      </c>
    </row>
    <row r="183" hidden="1" outlineLevel="1" ht="46.9" customFormat="1" customHeight="1" s="154">
      <c r="A183" s="195" t="n">
        <v>155</v>
      </c>
      <c r="B183" s="201" t="inlineStr">
        <is>
          <t>Прайс из СД ОП</t>
        </is>
      </c>
      <c r="C183" s="212" t="inlineStr">
        <is>
          <t>Угол горизонтальный для металлического кабельного лотка 100х150мм, 90? DKC</t>
        </is>
      </c>
      <c r="D183" s="215" t="inlineStr">
        <is>
          <t>шт</t>
        </is>
      </c>
      <c r="E183" s="213" t="n">
        <v>2</v>
      </c>
      <c r="F183" s="214" t="n">
        <v>1030.7</v>
      </c>
      <c r="G183" s="50">
        <f>ROUND(E183*F183,2)</f>
        <v/>
      </c>
      <c r="H183" s="45">
        <f>G183/G471</f>
        <v/>
      </c>
      <c r="I183" s="200">
        <f>ROUND(F183*'Прил. 10'!$D$12,2)</f>
        <v/>
      </c>
      <c r="J183" s="200">
        <f>ROUND(E183*I183,2)</f>
        <v/>
      </c>
    </row>
    <row r="184" hidden="1" outlineLevel="1" ht="46.9" customFormat="1" customHeight="1" s="154">
      <c r="A184" s="195" t="n">
        <v>156</v>
      </c>
      <c r="B184" s="201" t="inlineStr">
        <is>
          <t>07.2.07.04-0007</t>
        </is>
      </c>
      <c r="C184" s="212" t="inlineStr">
        <is>
          <t>Конструкции стальные индивидуальные решетчатые сварные, масса до 0,1 т</t>
        </is>
      </c>
      <c r="D184" s="215" t="inlineStr">
        <is>
          <t>т</t>
        </is>
      </c>
      <c r="E184" s="213" t="n">
        <v>0.178</v>
      </c>
      <c r="F184" s="50" t="n">
        <v>11500</v>
      </c>
      <c r="G184" s="50">
        <f>ROUND(E184*F184,2)</f>
        <v/>
      </c>
      <c r="H184" s="45">
        <f>G184/G471</f>
        <v/>
      </c>
      <c r="I184" s="200">
        <f>ROUND(F184*'Прил. 10'!$D$12,2)</f>
        <v/>
      </c>
      <c r="J184" s="200">
        <f>ROUND(E184*I184,2)</f>
        <v/>
      </c>
    </row>
    <row r="185" hidden="1" outlineLevel="1" ht="31.35" customFormat="1" customHeight="1" s="154">
      <c r="A185" s="195" t="n">
        <v>157</v>
      </c>
      <c r="B185" s="201" t="inlineStr">
        <is>
          <t>20.4.04.02-0022</t>
        </is>
      </c>
      <c r="C185" s="212" t="inlineStr">
        <is>
          <t>Щиты распределительные навесные ЩРН-12, размер 220х300х125 мм</t>
        </is>
      </c>
      <c r="D185" s="215" t="inlineStr">
        <is>
          <t>шт</t>
        </is>
      </c>
      <c r="E185" s="213" t="n">
        <v>11</v>
      </c>
      <c r="F185" s="50" t="n">
        <v>181.15</v>
      </c>
      <c r="G185" s="50">
        <f>ROUND(E185*F185,2)</f>
        <v/>
      </c>
      <c r="H185" s="45">
        <f>G185/G471</f>
        <v/>
      </c>
      <c r="I185" s="200">
        <f>ROUND(F185*'Прил. 10'!$D$12,2)</f>
        <v/>
      </c>
      <c r="J185" s="200">
        <f>ROUND(E185*I185,2)</f>
        <v/>
      </c>
    </row>
    <row r="186" hidden="1" outlineLevel="1" ht="31.35" customFormat="1" customHeight="1" s="154">
      <c r="A186" s="195" t="n">
        <v>158</v>
      </c>
      <c r="B186" s="201" t="inlineStr">
        <is>
          <t>Прайс из СД ОП</t>
        </is>
      </c>
      <c r="C186" s="212" t="inlineStr">
        <is>
          <t>Втулка для насадка с контргайкой G 1/2"</t>
        </is>
      </c>
      <c r="D186" s="215" t="inlineStr">
        <is>
          <t>шт</t>
        </is>
      </c>
      <c r="E186" s="213" t="n">
        <v>12</v>
      </c>
      <c r="F186" s="214" t="n">
        <v>165.84</v>
      </c>
      <c r="G186" s="50">
        <f>ROUND(E186*F186,2)</f>
        <v/>
      </c>
      <c r="H186" s="45">
        <f>G186/G471</f>
        <v/>
      </c>
      <c r="I186" s="200">
        <f>ROUND(F186*'Прил. 10'!$D$12,2)</f>
        <v/>
      </c>
      <c r="J186" s="200">
        <f>ROUND(E186*I186,2)</f>
        <v/>
      </c>
    </row>
    <row r="187" hidden="1" outlineLevel="1" ht="15.6" customFormat="1" customHeight="1" s="154">
      <c r="A187" s="195" t="n">
        <v>159</v>
      </c>
      <c r="B187" s="201" t="inlineStr">
        <is>
          <t>Прайс из СД ОП</t>
        </is>
      </c>
      <c r="C187" s="212" t="inlineStr">
        <is>
          <t>Шнур STP 4x2x0,52 Cat.6 3 метра</t>
        </is>
      </c>
      <c r="D187" s="215" t="inlineStr">
        <is>
          <t>шт</t>
        </is>
      </c>
      <c r="E187" s="213" t="n">
        <v>36</v>
      </c>
      <c r="F187" s="214" t="n">
        <v>54.72</v>
      </c>
      <c r="G187" s="50">
        <f>ROUND(E187*F187,2)</f>
        <v/>
      </c>
      <c r="H187" s="45">
        <f>G187/G471</f>
        <v/>
      </c>
      <c r="I187" s="200">
        <f>ROUND(F187*'Прил. 10'!$D$12,2)</f>
        <v/>
      </c>
      <c r="J187" s="200">
        <f>ROUND(E187*I187,2)</f>
        <v/>
      </c>
    </row>
    <row r="188" hidden="1" outlineLevel="1" ht="46.9" customFormat="1" customHeight="1" s="154">
      <c r="A188" s="195" t="n">
        <v>160</v>
      </c>
      <c r="B188" s="201" t="inlineStr">
        <is>
          <t>Прайс из СД ОП</t>
        </is>
      </c>
      <c r="C188" s="212" t="inlineStr">
        <is>
          <t>Лоток кабельный металлический оцинкованный не перфорированный 100х100мм L=3м, S=1,5мм DKC</t>
        </is>
      </c>
      <c r="D188" s="215" t="inlineStr">
        <is>
          <t>шт</t>
        </is>
      </c>
      <c r="E188" s="213" t="n">
        <v>3</v>
      </c>
      <c r="F188" s="214" t="n">
        <v>653.8200000000001</v>
      </c>
      <c r="G188" s="50">
        <f>ROUND(E188*F188,2)</f>
        <v/>
      </c>
      <c r="H188" s="45">
        <f>G188/G471</f>
        <v/>
      </c>
      <c r="I188" s="200">
        <f>ROUND(F188*'Прил. 10'!$D$12,2)</f>
        <v/>
      </c>
      <c r="J188" s="200">
        <f>ROUND(E188*I188,2)</f>
        <v/>
      </c>
    </row>
    <row r="189" hidden="1" outlineLevel="1" ht="15.6" customFormat="1" customHeight="1" s="154">
      <c r="A189" s="195" t="n">
        <v>161</v>
      </c>
      <c r="B189" s="201" t="inlineStr">
        <is>
          <t>20.1.02.21-0064</t>
        </is>
      </c>
      <c r="C189" s="212" t="inlineStr">
        <is>
          <t>Узел крепления: УК-У-01 / УК-Н-01</t>
        </is>
      </c>
      <c r="D189" s="215" t="inlineStr">
        <is>
          <t>шт</t>
        </is>
      </c>
      <c r="E189" s="213" t="n">
        <v>25</v>
      </c>
      <c r="F189" s="50" t="n">
        <v>77.88</v>
      </c>
      <c r="G189" s="50">
        <f>ROUND(E189*F189,2)</f>
        <v/>
      </c>
      <c r="H189" s="45">
        <f>G189/G471</f>
        <v/>
      </c>
      <c r="I189" s="200">
        <f>ROUND(F189*'Прил. 10'!$D$12,2)</f>
        <v/>
      </c>
      <c r="J189" s="200">
        <f>ROUND(E189*I189,2)</f>
        <v/>
      </c>
    </row>
    <row r="190" hidden="1" outlineLevel="1" ht="15.6" customFormat="1" customHeight="1" s="154">
      <c r="A190" s="195" t="n">
        <v>162</v>
      </c>
      <c r="B190" s="201" t="inlineStr">
        <is>
          <t>Прайс из СД ОП</t>
        </is>
      </c>
      <c r="C190" s="212" t="inlineStr">
        <is>
          <t>Рукав РВД 50.1SN.М56х2-0,6</t>
        </is>
      </c>
      <c r="D190" s="215" t="inlineStr">
        <is>
          <t>шт</t>
        </is>
      </c>
      <c r="E190" s="213" t="n">
        <v>1</v>
      </c>
      <c r="F190" s="214" t="n">
        <v>1904.16</v>
      </c>
      <c r="G190" s="50">
        <f>ROUND(E190*F190,2)</f>
        <v/>
      </c>
      <c r="H190" s="45">
        <f>G190/G471</f>
        <v/>
      </c>
      <c r="I190" s="200">
        <f>ROUND(F190*'Прил. 10'!$D$12,2)</f>
        <v/>
      </c>
      <c r="J190" s="200">
        <f>ROUND(E190*I190,2)</f>
        <v/>
      </c>
    </row>
    <row r="191" hidden="1" outlineLevel="1" ht="46.9" customFormat="1" customHeight="1" s="154">
      <c r="A191" s="195" t="n">
        <v>163</v>
      </c>
      <c r="B191" s="201" t="inlineStr">
        <is>
          <t>Прайс из СД ОП</t>
        </is>
      </c>
      <c r="C191" s="212" t="inlineStr">
        <is>
          <t>Крышка горизонтального угла для метал. кабельного лотка 100х200мм, 90? DKC</t>
        </is>
      </c>
      <c r="D191" s="215" t="inlineStr">
        <is>
          <t>шт</t>
        </is>
      </c>
      <c r="E191" s="213" t="n">
        <v>3</v>
      </c>
      <c r="F191" s="214" t="n">
        <v>611.27</v>
      </c>
      <c r="G191" s="50">
        <f>ROUND(E191*F191,2)</f>
        <v/>
      </c>
      <c r="H191" s="45">
        <f>G191/G471</f>
        <v/>
      </c>
      <c r="I191" s="200">
        <f>ROUND(F191*'Прил. 10'!$D$12,2)</f>
        <v/>
      </c>
      <c r="J191" s="200">
        <f>ROUND(E191*I191,2)</f>
        <v/>
      </c>
    </row>
    <row r="192" hidden="1" outlineLevel="1" ht="15.6" customFormat="1" customHeight="1" s="154">
      <c r="A192" s="195" t="n">
        <v>164</v>
      </c>
      <c r="B192" s="201" t="inlineStr">
        <is>
          <t>Прайс из СД ОП</t>
        </is>
      </c>
      <c r="C192" s="212" t="inlineStr">
        <is>
          <t>Насадок НГПд 1.1-Дотв-01</t>
        </is>
      </c>
      <c r="D192" s="215" t="inlineStr">
        <is>
          <t>шт</t>
        </is>
      </c>
      <c r="E192" s="213" t="n">
        <v>6</v>
      </c>
      <c r="F192" s="214" t="n">
        <v>301.57</v>
      </c>
      <c r="G192" s="50">
        <f>ROUND(E192*F192,2)</f>
        <v/>
      </c>
      <c r="H192" s="45">
        <f>G192/G471</f>
        <v/>
      </c>
      <c r="I192" s="200">
        <f>ROUND(F192*'Прил. 10'!$D$12,2)</f>
        <v/>
      </c>
      <c r="J192" s="200">
        <f>ROUND(E192*I192,2)</f>
        <v/>
      </c>
    </row>
    <row r="193" hidden="1" outlineLevel="1" ht="15.6" customFormat="1" customHeight="1" s="154">
      <c r="A193" s="195" t="n">
        <v>165</v>
      </c>
      <c r="B193" s="201" t="inlineStr">
        <is>
          <t>Прайс из СД ОП</t>
        </is>
      </c>
      <c r="C193" s="212" t="inlineStr">
        <is>
          <t>Кросс ШКОС-М -1U/2 -24 -FC/ST</t>
        </is>
      </c>
      <c r="D193" s="215" t="inlineStr">
        <is>
          <t>шт</t>
        </is>
      </c>
      <c r="E193" s="213" t="n">
        <v>2</v>
      </c>
      <c r="F193" s="214" t="n">
        <v>875.28</v>
      </c>
      <c r="G193" s="50">
        <f>ROUND(E193*F193,2)</f>
        <v/>
      </c>
      <c r="H193" s="45">
        <f>G193/G471</f>
        <v/>
      </c>
      <c r="I193" s="200">
        <f>ROUND(F193*'Прил. 10'!$D$12,2)</f>
        <v/>
      </c>
      <c r="J193" s="200">
        <f>ROUND(E193*I193,2)</f>
        <v/>
      </c>
    </row>
    <row r="194" hidden="1" outlineLevel="1" ht="15.6" customFormat="1" customHeight="1" s="154">
      <c r="A194" s="195" t="n">
        <v>166</v>
      </c>
      <c r="B194" s="201" t="inlineStr">
        <is>
          <t>Прайс из СД ОП</t>
        </is>
      </c>
      <c r="C194" s="212" t="inlineStr">
        <is>
          <t>Хомут жесткий ХЖ-357</t>
        </is>
      </c>
      <c r="D194" s="215" t="inlineStr">
        <is>
          <t>шт</t>
        </is>
      </c>
      <c r="E194" s="213" t="n">
        <v>2</v>
      </c>
      <c r="F194" s="214" t="n">
        <v>872.64</v>
      </c>
      <c r="G194" s="50">
        <f>ROUND(E194*F194,2)</f>
        <v/>
      </c>
      <c r="H194" s="45">
        <f>G194/G471</f>
        <v/>
      </c>
      <c r="I194" s="200">
        <f>ROUND(F194*'Прил. 10'!$D$12,2)</f>
        <v/>
      </c>
      <c r="J194" s="200">
        <f>ROUND(E194*I194,2)</f>
        <v/>
      </c>
    </row>
    <row r="195" hidden="1" outlineLevel="1" ht="31.35" customFormat="1" customHeight="1" s="154">
      <c r="A195" s="195" t="n">
        <v>167</v>
      </c>
      <c r="B195" s="201" t="inlineStr">
        <is>
          <t>Прайс из СД ОП</t>
        </is>
      </c>
      <c r="C195" s="212" t="inlineStr">
        <is>
          <t>Ответвление Т-образное для метал. кабельного лотка 100х200мм DKC</t>
        </is>
      </c>
      <c r="D195" s="215" t="inlineStr">
        <is>
          <t>шт</t>
        </is>
      </c>
      <c r="E195" s="213" t="n">
        <v>2</v>
      </c>
      <c r="F195" s="214" t="n">
        <v>840.87</v>
      </c>
      <c r="G195" s="50">
        <f>ROUND(E195*F195,2)</f>
        <v/>
      </c>
      <c r="H195" s="45">
        <f>G195/G471</f>
        <v/>
      </c>
      <c r="I195" s="200">
        <f>ROUND(F195*'Прил. 10'!$D$12,2)</f>
        <v/>
      </c>
      <c r="J195" s="200">
        <f>ROUND(E195*I195,2)</f>
        <v/>
      </c>
    </row>
    <row r="196" hidden="1" outlineLevel="1" ht="15.6" customFormat="1" customHeight="1" s="154">
      <c r="A196" s="195" t="n">
        <v>168</v>
      </c>
      <c r="B196" s="201" t="inlineStr">
        <is>
          <t>Прайс из СД ОП</t>
        </is>
      </c>
      <c r="C196" s="212" t="inlineStr">
        <is>
          <t>Транспортная тележка</t>
        </is>
      </c>
      <c r="D196" s="215" t="inlineStr">
        <is>
          <t>шт</t>
        </is>
      </c>
      <c r="E196" s="213" t="n">
        <v>1</v>
      </c>
      <c r="F196" s="214" t="n">
        <v>1603.26</v>
      </c>
      <c r="G196" s="50">
        <f>ROUND(E196*F196,2)</f>
        <v/>
      </c>
      <c r="H196" s="45">
        <f>G196/G471</f>
        <v/>
      </c>
      <c r="I196" s="200">
        <f>ROUND(F196*'Прил. 10'!$D$12,2)</f>
        <v/>
      </c>
      <c r="J196" s="200">
        <f>ROUND(E196*I196,2)</f>
        <v/>
      </c>
    </row>
    <row r="197" hidden="1" outlineLevel="1" ht="15.6" customFormat="1" customHeight="1" s="154">
      <c r="A197" s="195" t="n">
        <v>169</v>
      </c>
      <c r="B197" s="201" t="inlineStr">
        <is>
          <t>Прайс из СД ОП</t>
        </is>
      </c>
      <c r="C197" s="212" t="inlineStr">
        <is>
          <t>Вызывная панель Kocom КС-МС20</t>
        </is>
      </c>
      <c r="D197" s="215" t="inlineStr">
        <is>
          <t>шт.</t>
        </is>
      </c>
      <c r="E197" s="213" t="n">
        <v>2</v>
      </c>
      <c r="F197" s="214" t="n">
        <v>775.28</v>
      </c>
      <c r="G197" s="50">
        <f>ROUND(E197*F197,2)</f>
        <v/>
      </c>
      <c r="H197" s="45">
        <f>G197/G471</f>
        <v/>
      </c>
      <c r="I197" s="200">
        <f>ROUND(F197*'Прил. 10'!$D$12,2)</f>
        <v/>
      </c>
      <c r="J197" s="200">
        <f>ROUND(E197*I197,2)</f>
        <v/>
      </c>
    </row>
    <row r="198" hidden="1" outlineLevel="1" ht="31.35" customFormat="1" customHeight="1" s="154">
      <c r="A198" s="195" t="n">
        <v>170</v>
      </c>
      <c r="B198" s="201" t="inlineStr">
        <is>
          <t>Прайс из СД ОП</t>
        </is>
      </c>
      <c r="C198" s="212" t="inlineStr">
        <is>
          <t>Розетка телефонная модульная (RJ-12, cat.5)</t>
        </is>
      </c>
      <c r="D198" s="215" t="inlineStr">
        <is>
          <t>шт</t>
        </is>
      </c>
      <c r="E198" s="213" t="n">
        <v>17</v>
      </c>
      <c r="F198" s="214" t="n">
        <v>87.53</v>
      </c>
      <c r="G198" s="50">
        <f>ROUND(E198*F198,2)</f>
        <v/>
      </c>
      <c r="H198" s="45">
        <f>G198/G471</f>
        <v/>
      </c>
      <c r="I198" s="200">
        <f>ROUND(F198*'Прил. 10'!$D$12,2)</f>
        <v/>
      </c>
      <c r="J198" s="200">
        <f>ROUND(E198*I198,2)</f>
        <v/>
      </c>
    </row>
    <row r="199" hidden="1" outlineLevel="1" ht="31.35" customFormat="1" customHeight="1" s="154">
      <c r="A199" s="195" t="n">
        <v>171</v>
      </c>
      <c r="B199" s="201" t="inlineStr">
        <is>
          <t>Прайс из СД ОП</t>
        </is>
      </c>
      <c r="C199" s="212" t="inlineStr">
        <is>
          <t>Трубка медная 1/4" ?(6,35 мм) для кондиционеров</t>
        </is>
      </c>
      <c r="D199" s="215" t="inlineStr">
        <is>
          <t>м</t>
        </is>
      </c>
      <c r="E199" s="213" t="n">
        <v>100</v>
      </c>
      <c r="F199" s="214" t="n">
        <v>13.82</v>
      </c>
      <c r="G199" s="50">
        <f>ROUND(E199*F199,2)</f>
        <v/>
      </c>
      <c r="H199" s="45">
        <f>G199/G471</f>
        <v/>
      </c>
      <c r="I199" s="200">
        <f>ROUND(F199*'Прил. 10'!$D$12,2)</f>
        <v/>
      </c>
      <c r="J199" s="200">
        <f>ROUND(E199*I199,2)</f>
        <v/>
      </c>
    </row>
    <row r="200" hidden="1" outlineLevel="1" ht="31.35" customFormat="1" customHeight="1" s="154">
      <c r="A200" s="195" t="n">
        <v>172</v>
      </c>
      <c r="B200" s="201" t="inlineStr">
        <is>
          <t>61.2.07.08-0005</t>
        </is>
      </c>
      <c r="C200" s="212" t="inlineStr">
        <is>
          <t>Считыватель проксимити карты накладной "С2000-Proxy Н"</t>
        </is>
      </c>
      <c r="D200" s="215" t="inlineStr">
        <is>
          <t>10 шт</t>
        </is>
      </c>
      <c r="E200" s="213" t="n">
        <v>0.3</v>
      </c>
      <c r="F200" s="50" t="n">
        <v>4602.5</v>
      </c>
      <c r="G200" s="50">
        <f>ROUND(E200*F200,2)</f>
        <v/>
      </c>
      <c r="H200" s="45">
        <f>G200/G471</f>
        <v/>
      </c>
      <c r="I200" s="200">
        <f>ROUND(F200*'Прил. 10'!$D$12,2)</f>
        <v/>
      </c>
      <c r="J200" s="200">
        <f>ROUND(E200*I200,2)</f>
        <v/>
      </c>
    </row>
    <row r="201" hidden="1" outlineLevel="1" ht="15.6" customFormat="1" customHeight="1" s="154">
      <c r="A201" s="195" t="n">
        <v>173</v>
      </c>
      <c r="B201" s="201" t="inlineStr">
        <is>
          <t>Прайс из СД ОП</t>
        </is>
      </c>
      <c r="C201" s="212" t="inlineStr">
        <is>
          <t>Заглушка для насадка G 1/2"</t>
        </is>
      </c>
      <c r="D201" s="215" t="inlineStr">
        <is>
          <t>шт</t>
        </is>
      </c>
      <c r="E201" s="213" t="n">
        <v>12</v>
      </c>
      <c r="F201" s="214" t="n">
        <v>111.84</v>
      </c>
      <c r="G201" s="50">
        <f>ROUND(E201*F201,2)</f>
        <v/>
      </c>
      <c r="H201" s="45">
        <f>G201/G471</f>
        <v/>
      </c>
      <c r="I201" s="200">
        <f>ROUND(F201*'Прил. 10'!$D$12,2)</f>
        <v/>
      </c>
      <c r="J201" s="200">
        <f>ROUND(E201*I201,2)</f>
        <v/>
      </c>
    </row>
    <row r="202" hidden="1" outlineLevel="1" ht="15.6" customFormat="1" customHeight="1" s="154">
      <c r="A202" s="195" t="n">
        <v>174</v>
      </c>
      <c r="B202" s="201" t="inlineStr">
        <is>
          <t>Прайс из СД ОП</t>
        </is>
      </c>
      <c r="C202" s="212" t="inlineStr">
        <is>
          <t>Монтажный комплект MK AL-300PR</t>
        </is>
      </c>
      <c r="D202" s="215" t="inlineStr">
        <is>
          <t>компл.</t>
        </is>
      </c>
      <c r="E202" s="213" t="n">
        <v>3</v>
      </c>
      <c r="F202" s="214" t="n">
        <v>446.07</v>
      </c>
      <c r="G202" s="50">
        <f>ROUND(E202*F202,2)</f>
        <v/>
      </c>
      <c r="H202" s="45">
        <f>G202/G471</f>
        <v/>
      </c>
      <c r="I202" s="200">
        <f>ROUND(F202*'Прил. 10'!$D$12,2)</f>
        <v/>
      </c>
      <c r="J202" s="200">
        <f>ROUND(E202*I202,2)</f>
        <v/>
      </c>
    </row>
    <row r="203" hidden="1" outlineLevel="1" ht="31.35" customFormat="1" customHeight="1" s="154">
      <c r="A203" s="195" t="n">
        <v>175</v>
      </c>
      <c r="B203" s="201" t="inlineStr">
        <is>
          <t>20.2.10.03-0002</t>
        </is>
      </c>
      <c r="C203" s="212" t="inlineStr">
        <is>
          <t>Наконечники кабельные медные для электротехнических установок</t>
        </is>
      </c>
      <c r="D203" s="215" t="inlineStr">
        <is>
          <t>100 шт</t>
        </is>
      </c>
      <c r="E203" s="213" t="n">
        <v>0.33</v>
      </c>
      <c r="F203" s="50" t="n">
        <v>3986</v>
      </c>
      <c r="G203" s="50">
        <f>ROUND(E203*F203,2)</f>
        <v/>
      </c>
      <c r="H203" s="45">
        <f>G203/G471</f>
        <v/>
      </c>
      <c r="I203" s="200">
        <f>ROUND(F203*'Прил. 10'!$D$12,2)</f>
        <v/>
      </c>
      <c r="J203" s="200">
        <f>ROUND(E203*I203,2)</f>
        <v/>
      </c>
    </row>
    <row r="204" hidden="1" outlineLevel="1" ht="15.6" customFormat="1" customHeight="1" s="154">
      <c r="A204" s="195" t="n">
        <v>176</v>
      </c>
      <c r="B204" s="201" t="inlineStr">
        <is>
          <t>Прайс из СД ОП</t>
        </is>
      </c>
      <c r="C204" s="212" t="inlineStr">
        <is>
          <t>Кабель сигнальный КССПВ 4х2х0,52</t>
        </is>
      </c>
      <c r="D204" s="215" t="inlineStr">
        <is>
          <t>м</t>
        </is>
      </c>
      <c r="E204" s="213" t="n">
        <v>192.61</v>
      </c>
      <c r="F204" s="214" t="n">
        <v>6.69</v>
      </c>
      <c r="G204" s="50">
        <f>ROUND(E204*F204,2)</f>
        <v/>
      </c>
      <c r="H204" s="45">
        <f>G204/G471</f>
        <v/>
      </c>
      <c r="I204" s="200">
        <f>ROUND(F204*'Прил. 10'!$D$12,2)</f>
        <v/>
      </c>
      <c r="J204" s="200">
        <f>ROUND(E204*I204,2)</f>
        <v/>
      </c>
    </row>
    <row r="205" hidden="1" outlineLevel="1" ht="46.9" customFormat="1" customHeight="1" s="154">
      <c r="A205" s="195" t="n">
        <v>177</v>
      </c>
      <c r="B205" s="201" t="inlineStr">
        <is>
          <t>Прайс из СД ОП</t>
        </is>
      </c>
      <c r="C205" s="212" t="inlineStr">
        <is>
          <t>Крышка горизонтального угла для метал. кабельного лотка 100х100мм, 90? DKC</t>
        </is>
      </c>
      <c r="D205" s="215" t="inlineStr">
        <is>
          <t>шт</t>
        </is>
      </c>
      <c r="E205" s="213" t="n">
        <v>3</v>
      </c>
      <c r="F205" s="214" t="n">
        <v>424.04</v>
      </c>
      <c r="G205" s="50">
        <f>ROUND(E205*F205,2)</f>
        <v/>
      </c>
      <c r="H205" s="45">
        <f>G205/G471</f>
        <v/>
      </c>
      <c r="I205" s="200">
        <f>ROUND(F205*'Прил. 10'!$D$12,2)</f>
        <v/>
      </c>
      <c r="J205" s="200">
        <f>ROUND(E205*I205,2)</f>
        <v/>
      </c>
    </row>
    <row r="206" hidden="1" outlineLevel="1" ht="62.45" customFormat="1" customHeight="1" s="154">
      <c r="A206" s="195" t="n">
        <v>178</v>
      </c>
      <c r="B206" s="201" t="inlineStr">
        <is>
          <t>07.2.06.03-0195</t>
        </is>
      </c>
      <c r="C206" s="212" t="inlineStr">
        <is>
          <t>Профиль стоечный, стальной, оцинкованный, для монтажа гипсовых перегородок, длина 3 м, сечение 50х50х0,6 мм</t>
        </is>
      </c>
      <c r="D206" s="215" t="inlineStr">
        <is>
          <t>м</t>
        </is>
      </c>
      <c r="E206" s="213" t="n">
        <v>179.167536</v>
      </c>
      <c r="F206" s="50" t="n">
        <v>6.86</v>
      </c>
      <c r="G206" s="50">
        <f>ROUND(E206*F206,2)</f>
        <v/>
      </c>
      <c r="H206" s="45">
        <f>G206/G471</f>
        <v/>
      </c>
      <c r="I206" s="200">
        <f>ROUND(F206*'Прил. 10'!$D$12,2)</f>
        <v/>
      </c>
      <c r="J206" s="200">
        <f>ROUND(E206*I206,2)</f>
        <v/>
      </c>
    </row>
    <row r="207" hidden="1" outlineLevel="1" ht="15.6" customFormat="1" customHeight="1" s="154">
      <c r="A207" s="195" t="n">
        <v>179</v>
      </c>
      <c r="B207" s="201" t="inlineStr">
        <is>
          <t>08.3.11.01-0001</t>
        </is>
      </c>
      <c r="C207" s="212" t="inlineStr">
        <is>
          <t>Сталь швеллерная № 4</t>
        </is>
      </c>
      <c r="D207" s="215" t="inlineStr">
        <is>
          <t>т</t>
        </is>
      </c>
      <c r="E207" s="213" t="n">
        <v>0.18</v>
      </c>
      <c r="F207" s="50" t="n">
        <v>6800</v>
      </c>
      <c r="G207" s="50">
        <f>ROUND(E207*F207,2)</f>
        <v/>
      </c>
      <c r="H207" s="45">
        <f>G207/G471</f>
        <v/>
      </c>
      <c r="I207" s="200">
        <f>ROUND(F207*'Прил. 10'!$D$12,2)</f>
        <v/>
      </c>
      <c r="J207" s="200">
        <f>ROUND(E207*I207,2)</f>
        <v/>
      </c>
    </row>
    <row r="208" hidden="1" outlineLevel="1" ht="109.15" customFormat="1" customHeight="1" s="154">
      <c r="A208" s="195" t="n">
        <v>180</v>
      </c>
      <c r="B208" s="201" t="inlineStr">
        <is>
          <t>11.2.02.01-0075</t>
        </is>
      </c>
      <c r="C208" s="212" t="inlineStr">
        <is>
          <t>Блоки дверные по старым образцам с прямолинейным верхом, из массива дуба, филенчатые, однопольные, полусветлые (без остекления), толщина полотна 50 мм, окрашенные эмалями, без скобяных приборов, площадь 1,98 м2</t>
        </is>
      </c>
      <c r="D208" s="215" t="inlineStr">
        <is>
          <t>м2</t>
        </is>
      </c>
      <c r="E208" s="213" t="n">
        <v>5.67</v>
      </c>
      <c r="F208" s="50" t="n">
        <v>214.7</v>
      </c>
      <c r="G208" s="50">
        <f>ROUND(E208*F208,2)</f>
        <v/>
      </c>
      <c r="H208" s="45">
        <f>G208/G471</f>
        <v/>
      </c>
      <c r="I208" s="200">
        <f>ROUND(F208*'Прил. 10'!$D$12,2)</f>
        <v/>
      </c>
      <c r="J208" s="200">
        <f>ROUND(E208*I208,2)</f>
        <v/>
      </c>
    </row>
    <row r="209" hidden="1" outlineLevel="1" ht="31.35" customFormat="1" customHeight="1" s="154">
      <c r="A209" s="195" t="n">
        <v>181</v>
      </c>
      <c r="B209" s="201" t="inlineStr">
        <is>
          <t>Прайс из СД ОП</t>
        </is>
      </c>
      <c r="C209" s="212" t="inlineStr">
        <is>
          <t>Печь микроволновая (мощность 700Вт, объем камеры 20 л)</t>
        </is>
      </c>
      <c r="D209" s="215" t="inlineStr">
        <is>
          <t>шт</t>
        </is>
      </c>
      <c r="E209" s="213" t="n">
        <v>1</v>
      </c>
      <c r="F209" s="214" t="n">
        <v>1217.23</v>
      </c>
      <c r="G209" s="50">
        <f>ROUND(E209*F209,2)</f>
        <v/>
      </c>
      <c r="H209" s="45">
        <f>G209/G471</f>
        <v/>
      </c>
      <c r="I209" s="200">
        <f>ROUND(F209*'Прил. 10'!$D$12,2)</f>
        <v/>
      </c>
      <c r="J209" s="200">
        <f>ROUND(E209*I209,2)</f>
        <v/>
      </c>
    </row>
    <row r="210" hidden="1" outlineLevel="1" ht="46.9" customFormat="1" customHeight="1" s="154">
      <c r="A210" s="195" t="n">
        <v>182</v>
      </c>
      <c r="B210" s="201" t="inlineStr">
        <is>
          <t>Прайс из СД ОП</t>
        </is>
      </c>
      <c r="C210" s="212" t="inlineStr">
        <is>
          <t>Крышка ответвления Т-образное для метал. кабельного лотка 100х200мм DKC</t>
        </is>
      </c>
      <c r="D210" s="215" t="inlineStr">
        <is>
          <t>шт</t>
        </is>
      </c>
      <c r="E210" s="213" t="n">
        <v>2</v>
      </c>
      <c r="F210" s="214" t="n">
        <v>584.3</v>
      </c>
      <c r="G210" s="50">
        <f>ROUND(E210*F210,2)</f>
        <v/>
      </c>
      <c r="H210" s="45">
        <f>G210/G471</f>
        <v/>
      </c>
      <c r="I210" s="200">
        <f>ROUND(F210*'Прил. 10'!$D$12,2)</f>
        <v/>
      </c>
      <c r="J210" s="200">
        <f>ROUND(E210*I210,2)</f>
        <v/>
      </c>
    </row>
    <row r="211" hidden="1" outlineLevel="1" ht="15.6" customFormat="1" customHeight="1" s="154">
      <c r="A211" s="195" t="n">
        <v>183</v>
      </c>
      <c r="B211" s="201" t="inlineStr">
        <is>
          <t>Прайс из СД ОП</t>
        </is>
      </c>
      <c r="C211" s="212" t="inlineStr">
        <is>
          <t>Стул гостинный (мягкий)</t>
        </is>
      </c>
      <c r="D211" s="215" t="inlineStr">
        <is>
          <t>шт</t>
        </is>
      </c>
      <c r="E211" s="213" t="n">
        <v>3</v>
      </c>
      <c r="F211" s="214" t="n">
        <v>389.51</v>
      </c>
      <c r="G211" s="50">
        <f>ROUND(E211*F211,2)</f>
        <v/>
      </c>
      <c r="H211" s="45">
        <f>G211/G471</f>
        <v/>
      </c>
      <c r="I211" s="200">
        <f>ROUND(F211*'Прил. 10'!$D$12,2)</f>
        <v/>
      </c>
      <c r="J211" s="200">
        <f>ROUND(E211*I211,2)</f>
        <v/>
      </c>
    </row>
    <row r="212" hidden="1" outlineLevel="1" ht="31.35" customFormat="1" customHeight="1" s="154">
      <c r="A212" s="195" t="n">
        <v>184</v>
      </c>
      <c r="B212" s="201" t="inlineStr">
        <is>
          <t>61.2.07.04-0004</t>
        </is>
      </c>
      <c r="C212" s="212" t="inlineStr">
        <is>
          <t>Контроллер доступа, марка "С2000-2" исп. 01</t>
        </is>
      </c>
      <c r="D212" s="215" t="inlineStr">
        <is>
          <t>шт</t>
        </is>
      </c>
      <c r="E212" s="213" t="n">
        <v>2</v>
      </c>
      <c r="F212" s="50" t="n">
        <v>575.8099999999999</v>
      </c>
      <c r="G212" s="50">
        <f>ROUND(E212*F212,2)</f>
        <v/>
      </c>
      <c r="H212" s="45">
        <f>G212/G471</f>
        <v/>
      </c>
      <c r="I212" s="200">
        <f>ROUND(F212*'Прил. 10'!$D$12,2)</f>
        <v/>
      </c>
      <c r="J212" s="200">
        <f>ROUND(E212*I212,2)</f>
        <v/>
      </c>
    </row>
    <row r="213" hidden="1" outlineLevel="1" ht="31.35" customFormat="1" customHeight="1" s="154">
      <c r="A213" s="195" t="n">
        <v>185</v>
      </c>
      <c r="B213" s="201" t="inlineStr">
        <is>
          <t>01.7.04.01-0001</t>
        </is>
      </c>
      <c r="C213" s="212" t="inlineStr">
        <is>
          <t>Доводчик дверной DS 73 BC "Серия Premium", усилие закрывания EN2-5</t>
        </is>
      </c>
      <c r="D213" s="215" t="inlineStr">
        <is>
          <t>шт</t>
        </is>
      </c>
      <c r="E213" s="213" t="n">
        <v>3</v>
      </c>
      <c r="F213" s="50" t="n">
        <v>371.2</v>
      </c>
      <c r="G213" s="50">
        <f>ROUND(E213*F213,2)</f>
        <v/>
      </c>
      <c r="H213" s="45">
        <f>G213/G471</f>
        <v/>
      </c>
      <c r="I213" s="200">
        <f>ROUND(F213*'Прил. 10'!$D$12,2)</f>
        <v/>
      </c>
      <c r="J213" s="200">
        <f>ROUND(E213*I213,2)</f>
        <v/>
      </c>
    </row>
    <row r="214" hidden="1" outlineLevel="1" ht="46.9" customFormat="1" customHeight="1" s="154">
      <c r="A214" s="195" t="n">
        <v>186</v>
      </c>
      <c r="B214" s="201" t="inlineStr">
        <is>
          <t>Прайс из СД ОП</t>
        </is>
      </c>
      <c r="C214" s="212" t="inlineStr">
        <is>
          <t>Крышка кабельного лотка металлическая оцинкованная 100мм L=3м, S=1,5мм DKC</t>
        </is>
      </c>
      <c r="D214" s="215" t="inlineStr">
        <is>
          <t>шт</t>
        </is>
      </c>
      <c r="E214" s="213" t="n">
        <v>3</v>
      </c>
      <c r="F214" s="214" t="n">
        <v>370.25</v>
      </c>
      <c r="G214" s="50">
        <f>ROUND(E214*F214,2)</f>
        <v/>
      </c>
      <c r="H214" s="45">
        <f>G214/G471</f>
        <v/>
      </c>
      <c r="I214" s="200">
        <f>ROUND(F214*'Прил. 10'!$D$12,2)</f>
        <v/>
      </c>
      <c r="J214" s="200">
        <f>ROUND(E214*I214,2)</f>
        <v/>
      </c>
    </row>
    <row r="215" hidden="1" outlineLevel="1" ht="15.6" customFormat="1" customHeight="1" s="154">
      <c r="A215" s="195" t="n">
        <v>187</v>
      </c>
      <c r="B215" s="201" t="inlineStr">
        <is>
          <t>20.1.02.21-0064</t>
        </is>
      </c>
      <c r="C215" s="212" t="inlineStr">
        <is>
          <t>Узел крепления: УК-У-01 / УК-П-02</t>
        </is>
      </c>
      <c r="D215" s="215" t="inlineStr">
        <is>
          <t>шт</t>
        </is>
      </c>
      <c r="E215" s="213" t="n">
        <v>14</v>
      </c>
      <c r="F215" s="50" t="n">
        <v>77.88</v>
      </c>
      <c r="G215" s="50">
        <f>ROUND(E215*F215,2)</f>
        <v/>
      </c>
      <c r="H215" s="45">
        <f>G215/G471</f>
        <v/>
      </c>
      <c r="I215" s="200">
        <f>ROUND(F215*'Прил. 10'!$D$12,2)</f>
        <v/>
      </c>
      <c r="J215" s="200">
        <f>ROUND(E215*I215,2)</f>
        <v/>
      </c>
    </row>
    <row r="216" hidden="1" outlineLevel="1" ht="15.6" customFormat="1" customHeight="1" s="154">
      <c r="A216" s="195" t="n">
        <v>188</v>
      </c>
      <c r="B216" s="201" t="inlineStr">
        <is>
          <t>Прайс из СД ОП</t>
        </is>
      </c>
      <c r="C216" s="212" t="inlineStr">
        <is>
          <t>Насадок НГПд 1.4-Дотв-01</t>
        </is>
      </c>
      <c r="D216" s="215" t="inlineStr">
        <is>
          <t>шт</t>
        </is>
      </c>
      <c r="E216" s="213" t="n">
        <v>6</v>
      </c>
      <c r="F216" s="214" t="n">
        <v>177.87</v>
      </c>
      <c r="G216" s="50">
        <f>ROUND(E216*F216,2)</f>
        <v/>
      </c>
      <c r="H216" s="45">
        <f>G216/G471</f>
        <v/>
      </c>
      <c r="I216" s="200">
        <f>ROUND(F216*'Прил. 10'!$D$12,2)</f>
        <v/>
      </c>
      <c r="J216" s="200">
        <f>ROUND(E216*I216,2)</f>
        <v/>
      </c>
    </row>
    <row r="217" hidden="1" outlineLevel="1" ht="46.9" customFormat="1" customHeight="1" s="154">
      <c r="A217" s="195" t="n">
        <v>189</v>
      </c>
      <c r="B217" s="201" t="inlineStr">
        <is>
          <t>24.3.03.13-0415</t>
        </is>
      </c>
      <c r="C217" s="212" t="inlineStr">
        <is>
          <t>Трубы напорные из полиэтилена низкого давления среднего типа, наружным диаметром: 63 мм</t>
        </is>
      </c>
      <c r="D217" s="215" t="inlineStr">
        <is>
          <t>м</t>
        </is>
      </c>
      <c r="E217" s="213" t="n">
        <v>40</v>
      </c>
      <c r="F217" s="50" t="n">
        <v>25.57</v>
      </c>
      <c r="G217" s="50">
        <f>ROUND(E217*F217,2)</f>
        <v/>
      </c>
      <c r="H217" s="45">
        <f>G217/G471</f>
        <v/>
      </c>
      <c r="I217" s="200">
        <f>ROUND(F217*'Прил. 10'!$D$12,2)</f>
        <v/>
      </c>
      <c r="J217" s="200">
        <f>ROUND(E217*I217,2)</f>
        <v/>
      </c>
    </row>
    <row r="218" hidden="1" outlineLevel="1" ht="31.35" customFormat="1" customHeight="1" s="154">
      <c r="A218" s="195" t="n">
        <v>190</v>
      </c>
      <c r="B218" s="201" t="inlineStr">
        <is>
          <t>20.1.02.21-0064</t>
        </is>
      </c>
      <c r="C218" s="212" t="inlineStr">
        <is>
          <t>Узел крепления: УК-У-01 / Талреп Т-30-01</t>
        </is>
      </c>
      <c r="D218" s="215" t="inlineStr">
        <is>
          <t>шт</t>
        </is>
      </c>
      <c r="E218" s="213" t="n">
        <v>13</v>
      </c>
      <c r="F218" s="50" t="n">
        <v>77.88</v>
      </c>
      <c r="G218" s="50">
        <f>ROUND(E218*F218,2)</f>
        <v/>
      </c>
      <c r="H218" s="45">
        <f>G218/G471</f>
        <v/>
      </c>
      <c r="I218" s="200">
        <f>ROUND(F218*'Прил. 10'!$D$12,2)</f>
        <v/>
      </c>
      <c r="J218" s="200">
        <f>ROUND(E218*I218,2)</f>
        <v/>
      </c>
    </row>
    <row r="219" hidden="1" outlineLevel="1" ht="31.35" customFormat="1" customHeight="1" s="154">
      <c r="A219" s="195" t="n">
        <v>191</v>
      </c>
      <c r="B219" s="201" t="inlineStr">
        <is>
          <t>61.2.01.05-0032</t>
        </is>
      </c>
      <c r="C219" s="212" t="inlineStr">
        <is>
          <t>Извещатель охранный контактный: ИО 102-20/Б2М</t>
        </is>
      </c>
      <c r="D219" s="215" t="inlineStr">
        <is>
          <t>100 шт</t>
        </is>
      </c>
      <c r="E219" s="213" t="n">
        <v>0.1</v>
      </c>
      <c r="F219" s="50" t="n">
        <v>9925</v>
      </c>
      <c r="G219" s="50">
        <f>ROUND(E219*F219,2)</f>
        <v/>
      </c>
      <c r="H219" s="45">
        <f>G219/G471</f>
        <v/>
      </c>
      <c r="I219" s="200">
        <f>ROUND(F219*'Прил. 10'!$D$12,2)</f>
        <v/>
      </c>
      <c r="J219" s="200">
        <f>ROUND(E219*I219,2)</f>
        <v/>
      </c>
    </row>
    <row r="220" hidden="1" outlineLevel="1" ht="31.35" customFormat="1" customHeight="1" s="154">
      <c r="A220" s="195" t="n">
        <v>192</v>
      </c>
      <c r="B220" s="201" t="inlineStr">
        <is>
          <t>04.2.01.01-0041</t>
        </is>
      </c>
      <c r="C220" s="212" t="inlineStr">
        <is>
          <t>Смеси асфальтобетонные плотные крупнозернистые тип Б марка I</t>
        </is>
      </c>
      <c r="D220" s="215" t="inlineStr">
        <is>
          <t>т</t>
        </is>
      </c>
      <c r="E220" s="213" t="n">
        <v>2.06655</v>
      </c>
      <c r="F220" s="50" t="n">
        <v>478.23</v>
      </c>
      <c r="G220" s="50">
        <f>ROUND(E220*F220,2)</f>
        <v/>
      </c>
      <c r="H220" s="45">
        <f>G220/G471</f>
        <v/>
      </c>
      <c r="I220" s="200">
        <f>ROUND(F220*'Прил. 10'!$D$12,2)</f>
        <v/>
      </c>
      <c r="J220" s="200">
        <f>ROUND(E220*I220,2)</f>
        <v/>
      </c>
    </row>
    <row r="221" hidden="1" outlineLevel="1" ht="31.35" customFormat="1" customHeight="1" s="154">
      <c r="A221" s="195" t="n">
        <v>193</v>
      </c>
      <c r="B221" s="201" t="inlineStr">
        <is>
          <t>Прайс из СД ОП</t>
        </is>
      </c>
      <c r="C221" s="212" t="inlineStr">
        <is>
          <t>Шина заземления для 10-парных плинтов</t>
        </is>
      </c>
      <c r="D221" s="215" t="inlineStr">
        <is>
          <t>шт</t>
        </is>
      </c>
      <c r="E221" s="213" t="n">
        <v>8</v>
      </c>
      <c r="F221" s="214" t="n">
        <v>118.63</v>
      </c>
      <c r="G221" s="50">
        <f>ROUND(E221*F221,2)</f>
        <v/>
      </c>
      <c r="H221" s="45">
        <f>G221/G471</f>
        <v/>
      </c>
      <c r="I221" s="200">
        <f>ROUND(F221*'Прил. 10'!$D$12,2)</f>
        <v/>
      </c>
      <c r="J221" s="200">
        <f>ROUND(E221*I221,2)</f>
        <v/>
      </c>
    </row>
    <row r="222" hidden="1" outlineLevel="1" ht="31.35" customFormat="1" customHeight="1" s="154">
      <c r="A222" s="195" t="n">
        <v>194</v>
      </c>
      <c r="B222" s="201" t="inlineStr">
        <is>
          <t>11.3.03.06-0001</t>
        </is>
      </c>
      <c r="C222" s="212" t="inlineStr">
        <is>
          <t>Плинтуса для полов пластиковые, 19х48 мм</t>
        </is>
      </c>
      <c r="D222" s="215" t="inlineStr">
        <is>
          <t>м</t>
        </is>
      </c>
      <c r="E222" s="213" t="n">
        <v>72.6392</v>
      </c>
      <c r="F222" s="50" t="n">
        <v>12.3</v>
      </c>
      <c r="G222" s="50">
        <f>ROUND(E222*F222,2)</f>
        <v/>
      </c>
      <c r="H222" s="45">
        <f>G222/G471</f>
        <v/>
      </c>
      <c r="I222" s="200">
        <f>ROUND(F222*'Прил. 10'!$D$12,2)</f>
        <v/>
      </c>
      <c r="J222" s="200">
        <f>ROUND(E222*I222,2)</f>
        <v/>
      </c>
    </row>
    <row r="223" hidden="1" outlineLevel="1" ht="15.6" customFormat="1" customHeight="1" s="154">
      <c r="A223" s="195" t="n">
        <v>195</v>
      </c>
      <c r="B223" s="201" t="inlineStr">
        <is>
          <t>01.7.03.01-0005</t>
        </is>
      </c>
      <c r="C223" s="212" t="inlineStr">
        <is>
          <t>Вода дистиллированная</t>
        </is>
      </c>
      <c r="D223" s="215" t="inlineStr">
        <is>
          <t>кг</t>
        </is>
      </c>
      <c r="E223" s="213" t="n">
        <v>212.4</v>
      </c>
      <c r="F223" s="50" t="n">
        <v>4.16</v>
      </c>
      <c r="G223" s="50">
        <f>ROUND(E223*F223,2)</f>
        <v/>
      </c>
      <c r="H223" s="45">
        <f>G223/G471</f>
        <v/>
      </c>
      <c r="I223" s="200">
        <f>ROUND(F223*'Прил. 10'!$D$12,2)</f>
        <v/>
      </c>
      <c r="J223" s="200">
        <f>ROUND(E223*I223,2)</f>
        <v/>
      </c>
    </row>
    <row r="224" hidden="1" outlineLevel="1" ht="15.6" customFormat="1" customHeight="1" s="154">
      <c r="A224" s="195" t="n">
        <v>196</v>
      </c>
      <c r="B224" s="201" t="inlineStr">
        <is>
          <t>20.2.10.03-0021</t>
        </is>
      </c>
      <c r="C224" s="212" t="inlineStr">
        <is>
          <t>Наконечники кабельные П6-4Д-МУЗ</t>
        </is>
      </c>
      <c r="D224" s="215" t="inlineStr">
        <is>
          <t>100 шт</t>
        </is>
      </c>
      <c r="E224" s="213" t="n">
        <v>1.47</v>
      </c>
      <c r="F224" s="50" t="n">
        <v>580</v>
      </c>
      <c r="G224" s="50">
        <f>ROUND(E224*F224,2)</f>
        <v/>
      </c>
      <c r="H224" s="45">
        <f>G224/G471</f>
        <v/>
      </c>
      <c r="I224" s="200">
        <f>ROUND(F224*'Прил. 10'!$D$12,2)</f>
        <v/>
      </c>
      <c r="J224" s="200">
        <f>ROUND(E224*I224,2)</f>
        <v/>
      </c>
    </row>
    <row r="225" hidden="1" outlineLevel="1" ht="62.45" customFormat="1" customHeight="1" s="154">
      <c r="A225" s="195" t="n">
        <v>197</v>
      </c>
      <c r="B225" s="201" t="inlineStr">
        <is>
          <t>19.3.02.08-0022</t>
        </is>
      </c>
      <c r="C225" s="212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D225" s="215" t="inlineStr">
        <is>
          <t>компл</t>
        </is>
      </c>
      <c r="E225" s="213" t="n">
        <v>4</v>
      </c>
      <c r="F225" s="50" t="n">
        <v>212.77</v>
      </c>
      <c r="G225" s="50">
        <f>ROUND(E225*F225,2)</f>
        <v/>
      </c>
      <c r="H225" s="45">
        <f>G225/G471</f>
        <v/>
      </c>
      <c r="I225" s="200">
        <f>ROUND(F225*'Прил. 10'!$D$12,2)</f>
        <v/>
      </c>
      <c r="J225" s="200">
        <f>ROUND(E225*I225,2)</f>
        <v/>
      </c>
    </row>
    <row r="226" hidden="1" outlineLevel="1" ht="31.35" customFormat="1" customHeight="1" s="154">
      <c r="A226" s="195" t="n">
        <v>198</v>
      </c>
      <c r="B226" s="201" t="inlineStr">
        <is>
          <t>01.7.04.04-0021</t>
        </is>
      </c>
      <c r="C226" s="212" t="inlineStr">
        <is>
          <t>Замок электромагнитный универсальный сдвиговый AL-400S</t>
        </is>
      </c>
      <c r="D226" s="215" t="inlineStr">
        <is>
          <t>шт</t>
        </is>
      </c>
      <c r="E226" s="213" t="n">
        <v>3</v>
      </c>
      <c r="F226" s="50" t="n">
        <v>281.5</v>
      </c>
      <c r="G226" s="50">
        <f>ROUND(E226*F226,2)</f>
        <v/>
      </c>
      <c r="H226" s="45">
        <f>G226/G471</f>
        <v/>
      </c>
      <c r="I226" s="200">
        <f>ROUND(F226*'Прил. 10'!$D$12,2)</f>
        <v/>
      </c>
      <c r="J226" s="200">
        <f>ROUND(E226*I226,2)</f>
        <v/>
      </c>
    </row>
    <row r="227" hidden="1" outlineLevel="1" ht="78" customFormat="1" customHeight="1" s="154">
      <c r="A227" s="195" t="n">
        <v>199</v>
      </c>
      <c r="B227" s="201" t="inlineStr">
        <is>
          <t>23.8.04.12-0112</t>
        </is>
      </c>
      <c r="C227" s="212" t="inlineStr">
        <is>
          <t>Тройники равнопроходные на Ру до 16 МПа (160 кгс/см2) диаметром условного прохода: 40 мм, наружным диаметром 45 мм, толщиной стенки 4 мм</t>
        </is>
      </c>
      <c r="D227" s="215" t="inlineStr">
        <is>
          <t>шт</t>
        </is>
      </c>
      <c r="E227" s="213" t="n">
        <v>8</v>
      </c>
      <c r="F227" s="50" t="n">
        <v>101.46</v>
      </c>
      <c r="G227" s="50">
        <f>ROUND(E227*F227,2)</f>
        <v/>
      </c>
      <c r="H227" s="45">
        <f>G227/G471</f>
        <v/>
      </c>
      <c r="I227" s="200">
        <f>ROUND(F227*'Прил. 10'!$D$12,2)</f>
        <v/>
      </c>
      <c r="J227" s="200">
        <f>ROUND(E227*I227,2)</f>
        <v/>
      </c>
    </row>
    <row r="228" hidden="1" outlineLevel="1" ht="46.9" customFormat="1" customHeight="1" s="154">
      <c r="A228" s="195" t="n">
        <v>200</v>
      </c>
      <c r="B228" s="201" t="inlineStr">
        <is>
          <t>Прайс из СД ОП</t>
        </is>
      </c>
      <c r="C228" s="212" t="inlineStr">
        <is>
          <t>Крышка ответвления Т-образное для метал. кабельного лотка 100х100мм DKC</t>
        </is>
      </c>
      <c r="D228" s="215" t="inlineStr">
        <is>
          <t>шт</t>
        </is>
      </c>
      <c r="E228" s="213" t="n">
        <v>2</v>
      </c>
      <c r="F228" s="214" t="n">
        <v>403.48</v>
      </c>
      <c r="G228" s="50">
        <f>ROUND(E228*F228,2)</f>
        <v/>
      </c>
      <c r="H228" s="45">
        <f>G228/G471</f>
        <v/>
      </c>
      <c r="I228" s="200">
        <f>ROUND(F228*'Прил. 10'!$D$12,2)</f>
        <v/>
      </c>
      <c r="J228" s="200">
        <f>ROUND(E228*I228,2)</f>
        <v/>
      </c>
    </row>
    <row r="229" hidden="1" outlineLevel="1" ht="31.35" customFormat="1" customHeight="1" s="154">
      <c r="A229" s="195" t="n">
        <v>201</v>
      </c>
      <c r="B229" s="201" t="inlineStr">
        <is>
          <t>20.2.07.03-0005</t>
        </is>
      </c>
      <c r="C229" s="212" t="inlineStr">
        <is>
          <t>Лоток кабельный лестничного типа: Л-300, ширина 300 мм, длина 2 м</t>
        </is>
      </c>
      <c r="D229" s="215" t="inlineStr">
        <is>
          <t>м</t>
        </is>
      </c>
      <c r="E229" s="213" t="n">
        <v>18</v>
      </c>
      <c r="F229" s="50" t="n">
        <v>42.08</v>
      </c>
      <c r="G229" s="50">
        <f>ROUND(E229*F229,2)</f>
        <v/>
      </c>
      <c r="H229" s="45">
        <f>G229/G471</f>
        <v/>
      </c>
      <c r="I229" s="200">
        <f>ROUND(F229*'Прил. 10'!$D$12,2)</f>
        <v/>
      </c>
      <c r="J229" s="200">
        <f>ROUND(E229*I229,2)</f>
        <v/>
      </c>
    </row>
    <row r="230" hidden="1" outlineLevel="1" ht="46.9" customFormat="1" customHeight="1" s="154">
      <c r="A230" s="195" t="n">
        <v>202</v>
      </c>
      <c r="B230" s="201" t="inlineStr">
        <is>
          <t>Прайс из СД ОП</t>
        </is>
      </c>
      <c r="C230" s="212" t="inlineStr">
        <is>
          <t>Крышка горизонтального угла для метал. кабельного лотка 100х150мм, 90? DKC</t>
        </is>
      </c>
      <c r="D230" s="215" t="inlineStr">
        <is>
          <t>шт</t>
        </is>
      </c>
      <c r="E230" s="213" t="n">
        <v>2</v>
      </c>
      <c r="F230" s="214" t="n">
        <v>373.38</v>
      </c>
      <c r="G230" s="50">
        <f>ROUND(E230*F230,2)</f>
        <v/>
      </c>
      <c r="H230" s="45">
        <f>G230/G471</f>
        <v/>
      </c>
      <c r="I230" s="200">
        <f>ROUND(F230*'Прил. 10'!$D$12,2)</f>
        <v/>
      </c>
      <c r="J230" s="200">
        <f>ROUND(E230*I230,2)</f>
        <v/>
      </c>
    </row>
    <row r="231" hidden="1" outlineLevel="1" ht="15.6" customFormat="1" customHeight="1" s="154">
      <c r="A231" s="195" t="n">
        <v>203</v>
      </c>
      <c r="B231" s="201" t="inlineStr">
        <is>
          <t>Прайс из СД ОП</t>
        </is>
      </c>
      <c r="C231" s="212" t="inlineStr">
        <is>
          <t>Стол обеденный (ЛДСП, 800х600 мм)</t>
        </is>
      </c>
      <c r="D231" s="215" t="inlineStr">
        <is>
          <t>шт</t>
        </is>
      </c>
      <c r="E231" s="213" t="n">
        <v>1</v>
      </c>
      <c r="F231" s="214" t="n">
        <v>730.34</v>
      </c>
      <c r="G231" s="50">
        <f>ROUND(E231*F231,2)</f>
        <v/>
      </c>
      <c r="H231" s="45">
        <f>G231/G471</f>
        <v/>
      </c>
      <c r="I231" s="200">
        <f>ROUND(F231*'Прил. 10'!$D$12,2)</f>
        <v/>
      </c>
      <c r="J231" s="200">
        <f>ROUND(E231*I231,2)</f>
        <v/>
      </c>
    </row>
    <row r="232" hidden="1" outlineLevel="1" ht="31.35" customFormat="1" customHeight="1" s="154">
      <c r="A232" s="195" t="n">
        <v>204</v>
      </c>
      <c r="B232" s="201" t="inlineStr">
        <is>
          <t>Прайс из СД ОП</t>
        </is>
      </c>
      <c r="C232" s="212" t="inlineStr">
        <is>
          <t>USB - COM конвертор Hama 00053325 USB A(m) COM 9pin (m) 1.8м</t>
        </is>
      </c>
      <c r="D232" s="215" t="inlineStr">
        <is>
          <t>шт</t>
        </is>
      </c>
      <c r="E232" s="213" t="n">
        <v>6</v>
      </c>
      <c r="F232" s="214" t="n">
        <v>116.85</v>
      </c>
      <c r="G232" s="50">
        <f>ROUND(E232*F232,2)</f>
        <v/>
      </c>
      <c r="H232" s="45">
        <f>G232/G471</f>
        <v/>
      </c>
      <c r="I232" s="200">
        <f>ROUND(F232*'Прил. 10'!$D$12,2)</f>
        <v/>
      </c>
      <c r="J232" s="200">
        <f>ROUND(E232*I232,2)</f>
        <v/>
      </c>
    </row>
    <row r="233" hidden="1" outlineLevel="1" ht="31.35" customFormat="1" customHeight="1" s="154">
      <c r="A233" s="195" t="n">
        <v>205</v>
      </c>
      <c r="B233" s="201" t="inlineStr">
        <is>
          <t>61.2.07.02-0028</t>
        </is>
      </c>
      <c r="C233" s="212" t="inlineStr">
        <is>
          <t>Блок индикации и управления пожаротушением, марка "С2000- ПТ"</t>
        </is>
      </c>
      <c r="D233" s="215" t="inlineStr">
        <is>
          <t>шт</t>
        </is>
      </c>
      <c r="E233" s="213" t="n">
        <v>1</v>
      </c>
      <c r="F233" s="50" t="n">
        <v>692.04</v>
      </c>
      <c r="G233" s="50">
        <f>ROUND(E233*F233,2)</f>
        <v/>
      </c>
      <c r="H233" s="45">
        <f>G233/G471</f>
        <v/>
      </c>
      <c r="I233" s="200">
        <f>ROUND(F233*'Прил. 10'!$D$12,2)</f>
        <v/>
      </c>
      <c r="J233" s="200">
        <f>ROUND(E233*I233,2)</f>
        <v/>
      </c>
    </row>
    <row r="234" hidden="1" outlineLevel="1" ht="31.35" customFormat="1" customHeight="1" s="154">
      <c r="A234" s="195" t="n">
        <v>206</v>
      </c>
      <c r="B234" s="201" t="inlineStr">
        <is>
          <t>61.2.07.02-0028</t>
        </is>
      </c>
      <c r="C234" s="212" t="inlineStr">
        <is>
          <t>Блок индикации и управления пожаротушением, марка "С2000-ПТ"</t>
        </is>
      </c>
      <c r="D234" s="215" t="inlineStr">
        <is>
          <t>шт</t>
        </is>
      </c>
      <c r="E234" s="213" t="n">
        <v>1</v>
      </c>
      <c r="F234" s="50" t="n">
        <v>692.04</v>
      </c>
      <c r="G234" s="50">
        <f>ROUND(E234*F234,2)</f>
        <v/>
      </c>
      <c r="H234" s="45">
        <f>G234/G471</f>
        <v/>
      </c>
      <c r="I234" s="200">
        <f>ROUND(F234*'Прил. 10'!$D$12,2)</f>
        <v/>
      </c>
      <c r="J234" s="200">
        <f>ROUND(E234*I234,2)</f>
        <v/>
      </c>
    </row>
    <row r="235" hidden="1" outlineLevel="1" ht="15.6" customFormat="1" customHeight="1" s="154">
      <c r="A235" s="195" t="n">
        <v>207</v>
      </c>
      <c r="B235" s="201" t="inlineStr">
        <is>
          <t>11.2.07.12-0011</t>
        </is>
      </c>
      <c r="C235" s="212" t="inlineStr">
        <is>
          <t>Штапик (раскладка), размер 19х19 мм</t>
        </is>
      </c>
      <c r="D235" s="215" t="inlineStr">
        <is>
          <t>м</t>
        </is>
      </c>
      <c r="E235" s="213" t="n">
        <v>216</v>
      </c>
      <c r="F235" s="50" t="n">
        <v>3.2</v>
      </c>
      <c r="G235" s="50">
        <f>ROUND(E235*F235,2)</f>
        <v/>
      </c>
      <c r="H235" s="45">
        <f>G235/G471</f>
        <v/>
      </c>
      <c r="I235" s="200">
        <f>ROUND(F235*'Прил. 10'!$D$12,2)</f>
        <v/>
      </c>
      <c r="J235" s="200">
        <f>ROUND(E235*I235,2)</f>
        <v/>
      </c>
    </row>
    <row r="236" hidden="1" outlineLevel="1" ht="31.35" customFormat="1" customHeight="1" s="154">
      <c r="A236" s="195" t="n">
        <v>208</v>
      </c>
      <c r="B236" s="201" t="inlineStr">
        <is>
          <t>62.1.01.09-0056</t>
        </is>
      </c>
      <c r="C236" s="212" t="inlineStr">
        <is>
          <t>Выключатели автоматические: «Legrand» серии DX-Standart 2Р 6А</t>
        </is>
      </c>
      <c r="D236" s="215" t="inlineStr">
        <is>
          <t>шт</t>
        </is>
      </c>
      <c r="E236" s="213" t="n">
        <v>4</v>
      </c>
      <c r="F236" s="50" t="n">
        <v>168.59</v>
      </c>
      <c r="G236" s="50">
        <f>ROUND(E236*F236,2)</f>
        <v/>
      </c>
      <c r="H236" s="45">
        <f>G236/G471</f>
        <v/>
      </c>
      <c r="I236" s="200">
        <f>ROUND(F236*'Прил. 10'!$D$12,2)</f>
        <v/>
      </c>
      <c r="J236" s="200">
        <f>ROUND(E236*I236,2)</f>
        <v/>
      </c>
    </row>
    <row r="237" hidden="1" outlineLevel="1" ht="15.6" customFormat="1" customHeight="1" s="154">
      <c r="A237" s="195" t="n">
        <v>209</v>
      </c>
      <c r="B237" s="201" t="inlineStr">
        <is>
          <t>12.2.03.15-0001</t>
        </is>
      </c>
      <c r="C237" s="212" t="inlineStr">
        <is>
          <t>Асбозурит</t>
        </is>
      </c>
      <c r="D237" s="215" t="inlineStr">
        <is>
          <t>м3</t>
        </is>
      </c>
      <c r="E237" s="213" t="n">
        <v>3.632728</v>
      </c>
      <c r="F237" s="50" t="n">
        <v>183.96</v>
      </c>
      <c r="G237" s="50">
        <f>ROUND(E237*F237,2)</f>
        <v/>
      </c>
      <c r="H237" s="45">
        <f>G237/G471</f>
        <v/>
      </c>
      <c r="I237" s="200">
        <f>ROUND(F237*'Прил. 10'!$D$12,2)</f>
        <v/>
      </c>
      <c r="J237" s="200">
        <f>ROUND(E237*I237,2)</f>
        <v/>
      </c>
    </row>
    <row r="238" hidden="1" outlineLevel="1" ht="46.9" customFormat="1" customHeight="1" s="154">
      <c r="A238" s="195" t="n">
        <v>210</v>
      </c>
      <c r="B238" s="201" t="inlineStr">
        <is>
          <t>62.4.01.01-0007</t>
        </is>
      </c>
      <c r="C238" s="212" t="inlineStr">
        <is>
          <t>Батарея аккумуляторная необслуживаемая, номинальным напряжением 12 В, емкость 26 А/ч</t>
        </is>
      </c>
      <c r="D238" s="215" t="inlineStr">
        <is>
          <t>шт</t>
        </is>
      </c>
      <c r="E238" s="213" t="n">
        <v>2</v>
      </c>
      <c r="F238" s="50" t="n">
        <v>331.13</v>
      </c>
      <c r="G238" s="50">
        <f>ROUND(E238*F238,2)</f>
        <v/>
      </c>
      <c r="H238" s="45">
        <f>G238/G471</f>
        <v/>
      </c>
      <c r="I238" s="200">
        <f>ROUND(F238*'Прил. 10'!$D$12,2)</f>
        <v/>
      </c>
      <c r="J238" s="200">
        <f>ROUND(E238*I238,2)</f>
        <v/>
      </c>
    </row>
    <row r="239" hidden="1" outlineLevel="1" ht="46.9" customFormat="1" customHeight="1" s="154">
      <c r="A239" s="195" t="n">
        <v>211</v>
      </c>
      <c r="B239" s="201" t="inlineStr">
        <is>
          <t>Прайс из СД ОП</t>
        </is>
      </c>
      <c r="C239" s="212" t="inlineStr">
        <is>
          <t>Стол-шкаф напольный кух. 2-х створчатый с ящиками (ширина 800мм)</t>
        </is>
      </c>
      <c r="D239" s="215" t="inlineStr">
        <is>
          <t>шт</t>
        </is>
      </c>
      <c r="E239" s="213" t="n">
        <v>1</v>
      </c>
      <c r="F239" s="214" t="n">
        <v>645.13</v>
      </c>
      <c r="G239" s="50">
        <f>ROUND(E239*F239,2)</f>
        <v/>
      </c>
      <c r="H239" s="45">
        <f>G239/G471</f>
        <v/>
      </c>
      <c r="I239" s="200">
        <f>ROUND(F239*'Прил. 10'!$D$12,2)</f>
        <v/>
      </c>
      <c r="J239" s="200">
        <f>ROUND(E239*I239,2)</f>
        <v/>
      </c>
    </row>
    <row r="240" hidden="1" outlineLevel="1" ht="31.35" customFormat="1" customHeight="1" s="154">
      <c r="A240" s="195" t="n">
        <v>212</v>
      </c>
      <c r="B240" s="201" t="inlineStr">
        <is>
          <t>21.2.03.05-0073</t>
        </is>
      </c>
      <c r="C240" s="212" t="inlineStr">
        <is>
          <t>Провод силовой установочный с медными жилами ПВ3 16-450</t>
        </is>
      </c>
      <c r="D240" s="215" t="inlineStr">
        <is>
          <t>1000 м</t>
        </is>
      </c>
      <c r="E240" s="213" t="n">
        <v>0.052839</v>
      </c>
      <c r="F240" s="50" t="n">
        <v>12127</v>
      </c>
      <c r="G240" s="50">
        <f>ROUND(E240*F240,2)</f>
        <v/>
      </c>
      <c r="H240" s="45">
        <f>G240/G471</f>
        <v/>
      </c>
      <c r="I240" s="200">
        <f>ROUND(F240*'Прил. 10'!$D$12,2)</f>
        <v/>
      </c>
      <c r="J240" s="200">
        <f>ROUND(E240*I240,2)</f>
        <v/>
      </c>
    </row>
    <row r="241" hidden="1" outlineLevel="1" ht="31.35" customFormat="1" customHeight="1" s="154">
      <c r="A241" s="195" t="n">
        <v>213</v>
      </c>
      <c r="B241" s="201" t="inlineStr">
        <is>
          <t>61.2.04.10-0004</t>
        </is>
      </c>
      <c r="C241" s="212" t="inlineStr">
        <is>
          <t>Пульт контроля и управления охранно-пожарный, марка "С2000- М"</t>
        </is>
      </c>
      <c r="D241" s="215" t="inlineStr">
        <is>
          <t>шт</t>
        </is>
      </c>
      <c r="E241" s="213" t="n">
        <v>1</v>
      </c>
      <c r="F241" s="50" t="n">
        <v>627.51</v>
      </c>
      <c r="G241" s="50">
        <f>ROUND(E241*F241,2)</f>
        <v/>
      </c>
      <c r="H241" s="45">
        <f>G241/G471</f>
        <v/>
      </c>
      <c r="I241" s="200">
        <f>ROUND(F241*'Прил. 10'!$D$12,2)</f>
        <v/>
      </c>
      <c r="J241" s="200">
        <f>ROUND(E241*I241,2)</f>
        <v/>
      </c>
    </row>
    <row r="242" hidden="1" outlineLevel="1" ht="78" customFormat="1" customHeight="1" s="154">
      <c r="A242" s="195" t="n">
        <v>214</v>
      </c>
      <c r="B242" s="201" t="inlineStr">
        <is>
          <t>23.3.05.02-0070</t>
        </is>
      </c>
      <c r="C242" s="212" t="inlineStr">
        <is>
          <t>Трубы стальные бесшовные, холоднодеформированные из стали марок 10, 20, 30, 45 (ГОСТ 8734- 75, 8733-74), наружным диаметром: 42 мм, толщина стенки 4,0 мм</t>
        </is>
      </c>
      <c r="D242" s="215" t="inlineStr">
        <is>
          <t>м</t>
        </is>
      </c>
      <c r="E242" s="213" t="n">
        <v>11.7</v>
      </c>
      <c r="F242" s="50" t="n">
        <v>53.15</v>
      </c>
      <c r="G242" s="50">
        <f>ROUND(E242*F242,2)</f>
        <v/>
      </c>
      <c r="H242" s="45">
        <f>G242/G471</f>
        <v/>
      </c>
      <c r="I242" s="200">
        <f>ROUND(F242*'Прил. 10'!$D$12,2)</f>
        <v/>
      </c>
      <c r="J242" s="200">
        <f>ROUND(E242*I242,2)</f>
        <v/>
      </c>
    </row>
    <row r="243" hidden="1" outlineLevel="1" ht="46.9" customFormat="1" customHeight="1" s="154">
      <c r="A243" s="195" t="n">
        <v>215</v>
      </c>
      <c r="B243" s="201" t="inlineStr">
        <is>
          <t>08.1.02.03-0041</t>
        </is>
      </c>
      <c r="C243" s="212" t="inlineStr">
        <is>
          <t>Кронштейн выравнивающий стальной оцинкованный, высота профиля 200 мм, толщина металла 1,2 мм</t>
        </is>
      </c>
      <c r="D243" s="215" t="inlineStr">
        <is>
          <t>шт</t>
        </is>
      </c>
      <c r="E243" s="213" t="n">
        <v>34.9125</v>
      </c>
      <c r="F243" s="50" t="n">
        <v>17.32</v>
      </c>
      <c r="G243" s="50">
        <f>ROUND(E243*F243,2)</f>
        <v/>
      </c>
      <c r="H243" s="45">
        <f>G243/G471</f>
        <v/>
      </c>
      <c r="I243" s="200">
        <f>ROUND(F243*'Прил. 10'!$D$12,2)</f>
        <v/>
      </c>
      <c r="J243" s="200">
        <f>ROUND(E243*I243,2)</f>
        <v/>
      </c>
    </row>
    <row r="244" hidden="1" outlineLevel="1" ht="31.35" customFormat="1" customHeight="1" s="154">
      <c r="A244" s="195" t="n">
        <v>216</v>
      </c>
      <c r="B244" s="201" t="inlineStr">
        <is>
          <t>Прайс из СД ОП</t>
        </is>
      </c>
      <c r="C244" s="212" t="inlineStr">
        <is>
          <t>Картридер USB 3.0 SD/MicroSD Smartbuy SBR-750-B/100</t>
        </is>
      </c>
      <c r="D244" s="215" t="inlineStr">
        <is>
          <t>шт</t>
        </is>
      </c>
      <c r="E244" s="213" t="n">
        <v>6</v>
      </c>
      <c r="F244" s="214" t="n">
        <v>95.51000000000001</v>
      </c>
      <c r="G244" s="50">
        <f>ROUND(E244*F244,2)</f>
        <v/>
      </c>
      <c r="H244" s="45">
        <f>G244/G471</f>
        <v/>
      </c>
      <c r="I244" s="200">
        <f>ROUND(F244*'Прил. 10'!$D$12,2)</f>
        <v/>
      </c>
      <c r="J244" s="200">
        <f>ROUND(E244*I244,2)</f>
        <v/>
      </c>
    </row>
    <row r="245" hidden="1" outlineLevel="1" ht="31.35" customFormat="1" customHeight="1" s="154">
      <c r="A245" s="195" t="n">
        <v>217</v>
      </c>
      <c r="B245" s="201" t="inlineStr">
        <is>
          <t>01.7.17.11-0011</t>
        </is>
      </c>
      <c r="C245" s="212" t="inlineStr">
        <is>
          <t>Шкурка шлифовальная двухслойная с зернистостью 40-25</t>
        </is>
      </c>
      <c r="D245" s="215" t="inlineStr">
        <is>
          <t>м2</t>
        </is>
      </c>
      <c r="E245" s="213" t="n">
        <v>7.781004</v>
      </c>
      <c r="F245" s="50" t="n">
        <v>72.31999999999999</v>
      </c>
      <c r="G245" s="50">
        <f>ROUND(E245*F245,2)</f>
        <v/>
      </c>
      <c r="H245" s="45">
        <f>G245/G471</f>
        <v/>
      </c>
      <c r="I245" s="200">
        <f>ROUND(F245*'Прил. 10'!$D$12,2)</f>
        <v/>
      </c>
      <c r="J245" s="200">
        <f>ROUND(E245*I245,2)</f>
        <v/>
      </c>
    </row>
    <row r="246" hidden="1" outlineLevel="1" ht="31.35" customFormat="1" customHeight="1" s="154">
      <c r="A246" s="195" t="n">
        <v>218</v>
      </c>
      <c r="B246" s="201" t="inlineStr">
        <is>
          <t>61.2.02.01-0090</t>
        </is>
      </c>
      <c r="C246" s="212" t="inlineStr">
        <is>
          <t>Извещатель пожарный комбинированный: ИП 212/101-2</t>
        </is>
      </c>
      <c r="D246" s="215" t="inlineStr">
        <is>
          <t>10 шт</t>
        </is>
      </c>
      <c r="E246" s="213" t="n">
        <v>0.8</v>
      </c>
      <c r="F246" s="50" t="n">
        <v>673.0599999999999</v>
      </c>
      <c r="G246" s="50">
        <f>ROUND(E246*F246,2)</f>
        <v/>
      </c>
      <c r="H246" s="45">
        <f>G246/G471</f>
        <v/>
      </c>
      <c r="I246" s="200">
        <f>ROUND(F246*'Прил. 10'!$D$12,2)</f>
        <v/>
      </c>
      <c r="J246" s="200">
        <f>ROUND(E246*I246,2)</f>
        <v/>
      </c>
    </row>
    <row r="247" hidden="1" outlineLevel="1" ht="31.35" customFormat="1" customHeight="1" s="154">
      <c r="A247" s="195" t="n">
        <v>219</v>
      </c>
      <c r="B247" s="201" t="inlineStr">
        <is>
          <t>22.2.02.04-0017</t>
        </is>
      </c>
      <c r="C247" s="212" t="inlineStr">
        <is>
          <t>Звено промежуточное: прямое двойное 2ПР-7-1</t>
        </is>
      </c>
      <c r="D247" s="215" t="inlineStr">
        <is>
          <t>шт</t>
        </is>
      </c>
      <c r="E247" s="213" t="n">
        <v>13</v>
      </c>
      <c r="F247" s="50" t="n">
        <v>41.1</v>
      </c>
      <c r="G247" s="50">
        <f>ROUND(E247*F247,2)</f>
        <v/>
      </c>
      <c r="H247" s="45">
        <f>G247/G471</f>
        <v/>
      </c>
      <c r="I247" s="200">
        <f>ROUND(F247*'Прил. 10'!$D$12,2)</f>
        <v/>
      </c>
      <c r="J247" s="200">
        <f>ROUND(E247*I247,2)</f>
        <v/>
      </c>
    </row>
    <row r="248" hidden="1" outlineLevel="1" ht="15.6" customFormat="1" customHeight="1" s="154">
      <c r="A248" s="195" t="n">
        <v>220</v>
      </c>
      <c r="B248" s="201" t="inlineStr">
        <is>
          <t>14.5.11.02-0101</t>
        </is>
      </c>
      <c r="C248" s="212" t="inlineStr">
        <is>
          <t>Шпатлевка водно-дисперсионная</t>
        </is>
      </c>
      <c r="D248" s="215" t="inlineStr">
        <is>
          <t>т</t>
        </is>
      </c>
      <c r="E248" s="213" t="n">
        <v>0.0463155</v>
      </c>
      <c r="F248" s="50" t="n">
        <v>11397.1</v>
      </c>
      <c r="G248" s="50">
        <f>ROUND(E248*F248,2)</f>
        <v/>
      </c>
      <c r="H248" s="45">
        <f>G248/G471</f>
        <v/>
      </c>
      <c r="I248" s="200">
        <f>ROUND(F248*'Прил. 10'!$D$12,2)</f>
        <v/>
      </c>
      <c r="J248" s="200">
        <f>ROUND(E248*I248,2)</f>
        <v/>
      </c>
    </row>
    <row r="249" hidden="1" outlineLevel="1" ht="15.6" customFormat="1" customHeight="1" s="154">
      <c r="A249" s="195" t="n">
        <v>221</v>
      </c>
      <c r="B249" s="201" t="inlineStr">
        <is>
          <t>Прайс из СД ОП</t>
        </is>
      </c>
      <c r="C249" s="212" t="inlineStr">
        <is>
          <t>Кабель витая пара STP 4x2x0,52 Cat.5e</t>
        </is>
      </c>
      <c r="D249" s="215" t="inlineStr">
        <is>
          <t>м</t>
        </is>
      </c>
      <c r="E249" s="213" t="n">
        <v>138.02</v>
      </c>
      <c r="F249" s="214" t="n">
        <v>3.6</v>
      </c>
      <c r="G249" s="50">
        <f>ROUND(E249*F249,2)</f>
        <v/>
      </c>
      <c r="H249" s="45">
        <f>G249/G471</f>
        <v/>
      </c>
      <c r="I249" s="200">
        <f>ROUND(F249*'Прил. 10'!$D$12,2)</f>
        <v/>
      </c>
      <c r="J249" s="200">
        <f>ROUND(E249*I249,2)</f>
        <v/>
      </c>
    </row>
    <row r="250" hidden="1" outlineLevel="1" ht="31.35" customFormat="1" customHeight="1" s="154">
      <c r="A250" s="195" t="n">
        <v>222</v>
      </c>
      <c r="B250" s="201" t="inlineStr">
        <is>
          <t>Прайс из СД ОП</t>
        </is>
      </c>
      <c r="C250" s="212" t="inlineStr">
        <is>
          <t>Шкаф навесной 2-х створчатый (ширина 800мм)</t>
        </is>
      </c>
      <c r="D250" s="215" t="inlineStr">
        <is>
          <t>шт</t>
        </is>
      </c>
      <c r="E250" s="213" t="n">
        <v>1</v>
      </c>
      <c r="F250" s="214" t="n">
        <v>486.85</v>
      </c>
      <c r="G250" s="50">
        <f>ROUND(E250*F250,2)</f>
        <v/>
      </c>
      <c r="H250" s="45">
        <f>G250/G471</f>
        <v/>
      </c>
      <c r="I250" s="200">
        <f>ROUND(F250*'Прил. 10'!$D$12,2)</f>
        <v/>
      </c>
      <c r="J250" s="200">
        <f>ROUND(E250*I250,2)</f>
        <v/>
      </c>
    </row>
    <row r="251" hidden="1" outlineLevel="1" ht="15.6" customFormat="1" customHeight="1" s="154">
      <c r="A251" s="195" t="n">
        <v>223</v>
      </c>
      <c r="B251" s="201" t="inlineStr">
        <is>
          <t>20.1.02.10-0002</t>
        </is>
      </c>
      <c r="C251" s="212" t="inlineStr">
        <is>
          <t>Подвес металлический кабелей связи</t>
        </is>
      </c>
      <c r="D251" s="215" t="inlineStr">
        <is>
          <t>т</t>
        </is>
      </c>
      <c r="E251" s="213" t="n">
        <v>0.034848</v>
      </c>
      <c r="F251" s="50" t="n">
        <v>13900</v>
      </c>
      <c r="G251" s="50">
        <f>ROUND(E251*F251,2)</f>
        <v/>
      </c>
      <c r="H251" s="45">
        <f>G251/G471</f>
        <v/>
      </c>
      <c r="I251" s="200">
        <f>ROUND(F251*'Прил. 10'!$D$12,2)</f>
        <v/>
      </c>
      <c r="J251" s="200">
        <f>ROUND(E251*I251,2)</f>
        <v/>
      </c>
    </row>
    <row r="252" hidden="1" outlineLevel="1" ht="31.35" customFormat="1" customHeight="1" s="154">
      <c r="A252" s="195" t="n">
        <v>224</v>
      </c>
      <c r="B252" s="201" t="inlineStr">
        <is>
          <t>01.3.03.05-0002</t>
        </is>
      </c>
      <c r="C252" s="212" t="inlineStr">
        <is>
          <t>Кислота серная аккумуляторная, сорт высший</t>
        </is>
      </c>
      <c r="D252" s="215" t="inlineStr">
        <is>
          <t>т</t>
        </is>
      </c>
      <c r="E252" s="213" t="n">
        <v>0.07098</v>
      </c>
      <c r="F252" s="50" t="n">
        <v>6720</v>
      </c>
      <c r="G252" s="50">
        <f>ROUND(E252*F252,2)</f>
        <v/>
      </c>
      <c r="H252" s="45">
        <f>G252/G471</f>
        <v/>
      </c>
      <c r="I252" s="200">
        <f>ROUND(F252*'Прил. 10'!$D$12,2)</f>
        <v/>
      </c>
      <c r="J252" s="200">
        <f>ROUND(E252*I252,2)</f>
        <v/>
      </c>
    </row>
    <row r="253" hidden="1" outlineLevel="1" ht="31.35" customFormat="1" customHeight="1" s="154">
      <c r="A253" s="195" t="n">
        <v>225</v>
      </c>
      <c r="B253" s="201" t="inlineStr">
        <is>
          <t>10.3.02.03-0011</t>
        </is>
      </c>
      <c r="C253" s="212" t="inlineStr">
        <is>
          <t>Припои оловянно-свинцовые бессурьмянистые, марка ПОС30</t>
        </is>
      </c>
      <c r="D253" s="215" t="inlineStr">
        <is>
          <t>т</t>
        </is>
      </c>
      <c r="E253" s="213" t="n">
        <v>0.0069924</v>
      </c>
      <c r="F253" s="50" t="n">
        <v>68050</v>
      </c>
      <c r="G253" s="50">
        <f>ROUND(E253*F253,2)</f>
        <v/>
      </c>
      <c r="H253" s="45">
        <f>G253/G471</f>
        <v/>
      </c>
      <c r="I253" s="200">
        <f>ROUND(F253*'Прил. 10'!$D$12,2)</f>
        <v/>
      </c>
      <c r="J253" s="200">
        <f>ROUND(E253*I253,2)</f>
        <v/>
      </c>
    </row>
    <row r="254" hidden="1" outlineLevel="1" ht="31.35" customFormat="1" customHeight="1" s="154">
      <c r="A254" s="195" t="n">
        <v>226</v>
      </c>
      <c r="B254" s="201" t="inlineStr">
        <is>
          <t>Прайс из СД ОП</t>
        </is>
      </c>
      <c r="C254" s="212" t="inlineStr">
        <is>
          <t>Чайник электрический (нерж.сталь, мощность 2 кВт, объем 1,7л)</t>
        </is>
      </c>
      <c r="D254" s="215" t="inlineStr">
        <is>
          <t>шт</t>
        </is>
      </c>
      <c r="E254" s="213" t="n">
        <v>1</v>
      </c>
      <c r="F254" s="214" t="n">
        <v>474.72</v>
      </c>
      <c r="G254" s="50">
        <f>ROUND(E254*F254,2)</f>
        <v/>
      </c>
      <c r="H254" s="45">
        <f>G254/G471</f>
        <v/>
      </c>
      <c r="I254" s="200">
        <f>ROUND(F254*'Прил. 10'!$D$12,2)</f>
        <v/>
      </c>
      <c r="J254" s="200">
        <f>ROUND(E254*I254,2)</f>
        <v/>
      </c>
    </row>
    <row r="255" hidden="1" outlineLevel="1" ht="31.35" customFormat="1" customHeight="1" s="154">
      <c r="A255" s="195" t="n">
        <v>227</v>
      </c>
      <c r="B255" s="201" t="inlineStr">
        <is>
          <t>01.7.15.03-0042</t>
        </is>
      </c>
      <c r="C255" s="212" t="inlineStr">
        <is>
          <t>Болты с гайками и шайбами строительные</t>
        </is>
      </c>
      <c r="D255" s="215" t="inlineStr">
        <is>
          <t>кг</t>
        </is>
      </c>
      <c r="E255" s="213" t="n">
        <v>47.634861</v>
      </c>
      <c r="F255" s="50" t="n">
        <v>9.039999999999999</v>
      </c>
      <c r="G255" s="50">
        <f>ROUND(E255*F255,2)</f>
        <v/>
      </c>
      <c r="H255" s="45">
        <f>G255/G471</f>
        <v/>
      </c>
      <c r="I255" s="200">
        <f>ROUND(F255*'Прил. 10'!$D$12,2)</f>
        <v/>
      </c>
      <c r="J255" s="200">
        <f>ROUND(E255*I255,2)</f>
        <v/>
      </c>
    </row>
    <row r="256" hidden="1" outlineLevel="1" ht="31.35" customFormat="1" customHeight="1" s="154">
      <c r="A256" s="195" t="n">
        <v>228</v>
      </c>
      <c r="B256" s="201" t="inlineStr">
        <is>
          <t>08.3.05.02-0052</t>
        </is>
      </c>
      <c r="C256" s="212" t="inlineStr">
        <is>
          <t>Прокат толстолистовой горячекатаный марка стали Ст3, толщина 2-6 мм</t>
        </is>
      </c>
      <c r="D256" s="215" t="inlineStr">
        <is>
          <t>т</t>
        </is>
      </c>
      <c r="E256" s="213" t="n">
        <v>0.07199999999999999</v>
      </c>
      <c r="F256" s="50" t="n">
        <v>5941.89</v>
      </c>
      <c r="G256" s="50">
        <f>ROUND(E256*F256,2)</f>
        <v/>
      </c>
      <c r="H256" s="45">
        <f>G256/G471</f>
        <v/>
      </c>
      <c r="I256" s="200">
        <f>ROUND(F256*'Прил. 10'!$D$12,2)</f>
        <v/>
      </c>
      <c r="J256" s="200">
        <f>ROUND(E256*I256,2)</f>
        <v/>
      </c>
    </row>
    <row r="257" hidden="1" outlineLevel="1" ht="31.35" customFormat="1" customHeight="1" s="154">
      <c r="A257" s="195" t="n">
        <v>229</v>
      </c>
      <c r="B257" s="201" t="inlineStr">
        <is>
          <t>21.2.03.05-0072</t>
        </is>
      </c>
      <c r="C257" s="212" t="inlineStr">
        <is>
          <t>Провод силовой установочный с медными жилами ПуГВ 1х10-450</t>
        </is>
      </c>
      <c r="D257" s="215" t="inlineStr">
        <is>
          <t>1000 м</t>
        </is>
      </c>
      <c r="E257" s="213" t="n">
        <v>0.052839</v>
      </c>
      <c r="F257" s="50" t="n">
        <v>7991.46</v>
      </c>
      <c r="G257" s="50">
        <f>ROUND(E257*F257,2)</f>
        <v/>
      </c>
      <c r="H257" s="45">
        <f>G257/G471</f>
        <v/>
      </c>
      <c r="I257" s="200">
        <f>ROUND(F257*'Прил. 10'!$D$12,2)</f>
        <v/>
      </c>
      <c r="J257" s="200">
        <f>ROUND(E257*I257,2)</f>
        <v/>
      </c>
    </row>
    <row r="258" hidden="1" outlineLevel="1" ht="46.9" customFormat="1" customHeight="1" s="154">
      <c r="A258" s="195" t="n">
        <v>230</v>
      </c>
      <c r="B258" s="201" t="inlineStr">
        <is>
          <t>08.3.07.01-0011</t>
        </is>
      </c>
      <c r="C258" s="212" t="inlineStr">
        <is>
          <t>Прокат полосовой, горячекатаный, марка стали Ст6сп, ширина 100-200 мм, толщина 10-75 мм</t>
        </is>
      </c>
      <c r="D258" s="215" t="inlineStr">
        <is>
          <t>т</t>
        </is>
      </c>
      <c r="E258" s="213" t="n">
        <v>0.07199999999999999</v>
      </c>
      <c r="F258" s="50" t="n">
        <v>5817.58</v>
      </c>
      <c r="G258" s="50">
        <f>ROUND(E258*F258,2)</f>
        <v/>
      </c>
      <c r="H258" s="45">
        <f>G258/G471</f>
        <v/>
      </c>
      <c r="I258" s="200">
        <f>ROUND(F258*'Прил. 10'!$D$12,2)</f>
        <v/>
      </c>
      <c r="J258" s="200">
        <f>ROUND(E258*I258,2)</f>
        <v/>
      </c>
    </row>
    <row r="259" hidden="1" outlineLevel="1" ht="78" customFormat="1" customHeight="1" s="154">
      <c r="A259" s="195" t="n">
        <v>231</v>
      </c>
      <c r="B259" s="201" t="inlineStr">
        <is>
          <t>23.3.05.02-0074</t>
        </is>
      </c>
      <c r="C259" s="212" t="inlineStr">
        <is>
          <t>Трубы стальные бесшовные, холоднодеформированные из стали марок 10, 20, 30, 45 (ГОСТ 8734- 75, 8733-74), наружным диаметром: 48 мм, толщина стенки 3,0 мм</t>
        </is>
      </c>
      <c r="D259" s="215" t="inlineStr">
        <is>
          <t>м</t>
        </is>
      </c>
      <c r="E259" s="213" t="n">
        <v>9</v>
      </c>
      <c r="F259" s="50" t="n">
        <v>45.68</v>
      </c>
      <c r="G259" s="50">
        <f>ROUND(E259*F259,2)</f>
        <v/>
      </c>
      <c r="H259" s="45">
        <f>G259/G471</f>
        <v/>
      </c>
      <c r="I259" s="200">
        <f>ROUND(F259*'Прил. 10'!$D$12,2)</f>
        <v/>
      </c>
      <c r="J259" s="200">
        <f>ROUND(E259*I259,2)</f>
        <v/>
      </c>
    </row>
    <row r="260" hidden="1" outlineLevel="1" ht="31.35" customFormat="1" customHeight="1" s="154">
      <c r="A260" s="195" t="n">
        <v>232</v>
      </c>
      <c r="B260" s="201" t="inlineStr">
        <is>
          <t>61.2.07.02-0035</t>
        </is>
      </c>
      <c r="C260" s="212" t="inlineStr">
        <is>
          <t>Блок контроля и индикации, марка "С2000-БКИ"</t>
        </is>
      </c>
      <c r="D260" s="215" t="inlineStr">
        <is>
          <t>шт</t>
        </is>
      </c>
      <c r="E260" s="213" t="n">
        <v>1</v>
      </c>
      <c r="F260" s="50" t="n">
        <v>396.74</v>
      </c>
      <c r="G260" s="50">
        <f>ROUND(E260*F260,2)</f>
        <v/>
      </c>
      <c r="H260" s="45">
        <f>G260/G471</f>
        <v/>
      </c>
      <c r="I260" s="200">
        <f>ROUND(F260*'Прил. 10'!$D$12,2)</f>
        <v/>
      </c>
      <c r="J260" s="200">
        <f>ROUND(E260*I260,2)</f>
        <v/>
      </c>
    </row>
    <row r="261" hidden="1" outlineLevel="1" ht="31.35" customFormat="1" customHeight="1" s="154">
      <c r="A261" s="195" t="n">
        <v>233</v>
      </c>
      <c r="B261" s="201" t="inlineStr">
        <is>
          <t>11.2.11.05-0002</t>
        </is>
      </c>
      <c r="C261" s="212" t="inlineStr">
        <is>
          <t>Фанера клееная обрезная, сорт В/ВВ, ФК, ФБА, толщина 4 мм</t>
        </is>
      </c>
      <c r="D261" s="215" t="inlineStr">
        <is>
          <t>м3</t>
        </is>
      </c>
      <c r="E261" s="213" t="n">
        <v>0.08</v>
      </c>
      <c r="F261" s="50" t="n">
        <v>4949.4</v>
      </c>
      <c r="G261" s="50">
        <f>ROUND(E261*F261,2)</f>
        <v/>
      </c>
      <c r="H261" s="45">
        <f>G261/G471</f>
        <v/>
      </c>
      <c r="I261" s="200">
        <f>ROUND(F261*'Прил. 10'!$D$12,2)</f>
        <v/>
      </c>
      <c r="J261" s="200">
        <f>ROUND(E261*I261,2)</f>
        <v/>
      </c>
    </row>
    <row r="262" hidden="1" outlineLevel="1" ht="31.35" customFormat="1" customHeight="1" s="154">
      <c r="A262" s="195" t="n">
        <v>234</v>
      </c>
      <c r="B262" s="201" t="inlineStr">
        <is>
          <t>21.1.06.09-0101</t>
        </is>
      </c>
      <c r="C262" s="212" t="inlineStr">
        <is>
          <t>Кабель силовой с медными жилами ВВГнг 3х4-660</t>
        </is>
      </c>
      <c r="D262" s="215" t="inlineStr">
        <is>
          <t>1000 м</t>
        </is>
      </c>
      <c r="E262" s="213" t="n">
        <v>0.0515</v>
      </c>
      <c r="F262" s="50" t="n">
        <v>7661.57</v>
      </c>
      <c r="G262" s="50">
        <f>ROUND(E262*F262,2)</f>
        <v/>
      </c>
      <c r="H262" s="45">
        <f>G262/G471</f>
        <v/>
      </c>
      <c r="I262" s="200">
        <f>ROUND(F262*'Прил. 10'!$D$12,2)</f>
        <v/>
      </c>
      <c r="J262" s="200">
        <f>ROUND(E262*I262,2)</f>
        <v/>
      </c>
    </row>
    <row r="263" hidden="1" outlineLevel="1" ht="62.45" customFormat="1" customHeight="1" s="154">
      <c r="A263" s="195" t="n">
        <v>235</v>
      </c>
      <c r="B263" s="201" t="inlineStr">
        <is>
          <t>20.2.09.09-1024</t>
        </is>
      </c>
      <c r="C263" s="212" t="inlineStr">
        <is>
          <t>Муфта тупиковая оптическая для кабельной канализации на 36 соединений (с расширением до 108), 3 круглых ввода, 1 транзитный ввод</t>
        </is>
      </c>
      <c r="D263" s="215" t="inlineStr">
        <is>
          <t>компл</t>
        </is>
      </c>
      <c r="E263" s="213" t="n">
        <v>1</v>
      </c>
      <c r="F263" s="50" t="n">
        <v>394.3</v>
      </c>
      <c r="G263" s="50">
        <f>ROUND(E263*F263,2)</f>
        <v/>
      </c>
      <c r="H263" s="45">
        <f>G263/G471</f>
        <v/>
      </c>
      <c r="I263" s="200">
        <f>ROUND(F263*'Прил. 10'!$D$12,2)</f>
        <v/>
      </c>
      <c r="J263" s="200">
        <f>ROUND(E263*I263,2)</f>
        <v/>
      </c>
    </row>
    <row r="264" hidden="1" outlineLevel="1" ht="15.6" customFormat="1" customHeight="1" s="154">
      <c r="A264" s="195" t="n">
        <v>236</v>
      </c>
      <c r="B264" s="201" t="inlineStr">
        <is>
          <t>Прайс из СД ОП</t>
        </is>
      </c>
      <c r="C264" s="212" t="inlineStr">
        <is>
          <t>Коробка монтажная под 2 модуля</t>
        </is>
      </c>
      <c r="D264" s="215" t="inlineStr">
        <is>
          <t>шт</t>
        </is>
      </c>
      <c r="E264" s="213" t="n">
        <v>8</v>
      </c>
      <c r="F264" s="214" t="n">
        <v>48.57</v>
      </c>
      <c r="G264" s="50">
        <f>ROUND(E264*F264,2)</f>
        <v/>
      </c>
      <c r="H264" s="45">
        <f>G264/G471</f>
        <v/>
      </c>
      <c r="I264" s="200">
        <f>ROUND(F264*'Прил. 10'!$D$12,2)</f>
        <v/>
      </c>
      <c r="J264" s="200">
        <f>ROUND(E264*I264,2)</f>
        <v/>
      </c>
    </row>
    <row r="265" hidden="1" outlineLevel="1" ht="62.45" customFormat="1" customHeight="1" s="154">
      <c r="A265" s="195" t="n">
        <v>237</v>
      </c>
      <c r="B265" s="201" t="inlineStr">
        <is>
          <t>07.2.06.03-0112</t>
        </is>
      </c>
      <c r="C265" s="212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265" s="215" t="inlineStr">
        <is>
          <t>м</t>
        </is>
      </c>
      <c r="E265" s="213" t="n">
        <v>60.310332</v>
      </c>
      <c r="F265" s="50" t="n">
        <v>6.16</v>
      </c>
      <c r="G265" s="50">
        <f>ROUND(E265*F265,2)</f>
        <v/>
      </c>
      <c r="H265" s="45">
        <f>G265/G471</f>
        <v/>
      </c>
      <c r="I265" s="200">
        <f>ROUND(F265*'Прил. 10'!$D$12,2)</f>
        <v/>
      </c>
      <c r="J265" s="200">
        <f>ROUND(E265*I265,2)</f>
        <v/>
      </c>
    </row>
    <row r="266" hidden="1" outlineLevel="1" ht="15.6" customFormat="1" customHeight="1" s="154">
      <c r="A266" s="195" t="n">
        <v>238</v>
      </c>
      <c r="B266" s="201" t="inlineStr">
        <is>
          <t>20.2.10.03-0020</t>
        </is>
      </c>
      <c r="C266" s="212" t="inlineStr">
        <is>
          <t>Наконечники кабельные П2.5-4Д-МУ3</t>
        </is>
      </c>
      <c r="D266" s="215" t="inlineStr">
        <is>
          <t>100 шт</t>
        </is>
      </c>
      <c r="E266" s="213" t="n">
        <v>1.7</v>
      </c>
      <c r="F266" s="50" t="n">
        <v>203</v>
      </c>
      <c r="G266" s="50">
        <f>ROUND(E266*F266,2)</f>
        <v/>
      </c>
      <c r="H266" s="45">
        <f>G266/G471</f>
        <v/>
      </c>
      <c r="I266" s="200">
        <f>ROUND(F266*'Прил. 10'!$D$12,2)</f>
        <v/>
      </c>
      <c r="J266" s="200">
        <f>ROUND(E266*I266,2)</f>
        <v/>
      </c>
    </row>
    <row r="267" hidden="1" outlineLevel="1" ht="15.6" customFormat="1" customHeight="1" s="154">
      <c r="A267" s="195" t="n">
        <v>239</v>
      </c>
      <c r="B267" s="201" t="inlineStr">
        <is>
          <t>01.7.04.11-0001</t>
        </is>
      </c>
      <c r="C267" s="212" t="inlineStr">
        <is>
          <t>Защелки врезные регулируемые</t>
        </is>
      </c>
      <c r="D267" s="215" t="inlineStr">
        <is>
          <t>компл</t>
        </is>
      </c>
      <c r="E267" s="213" t="n">
        <v>6</v>
      </c>
      <c r="F267" s="50" t="n">
        <v>57.09</v>
      </c>
      <c r="G267" s="50">
        <f>ROUND(E267*F267,2)</f>
        <v/>
      </c>
      <c r="H267" s="45">
        <f>G267/G471</f>
        <v/>
      </c>
      <c r="I267" s="200">
        <f>ROUND(F267*'Прил. 10'!$D$12,2)</f>
        <v/>
      </c>
      <c r="J267" s="200">
        <f>ROUND(E267*I267,2)</f>
        <v/>
      </c>
    </row>
    <row r="268" hidden="1" outlineLevel="1" ht="15.6" customFormat="1" customHeight="1" s="154">
      <c r="A268" s="195" t="n">
        <v>240</v>
      </c>
      <c r="B268" s="201" t="inlineStr">
        <is>
          <t>Прайс из СД ОП</t>
        </is>
      </c>
      <c r="C268" s="212" t="inlineStr">
        <is>
          <t>Крепление модуля напольное КМП</t>
        </is>
      </c>
      <c r="D268" s="215" t="inlineStr">
        <is>
          <t>шт</t>
        </is>
      </c>
      <c r="E268" s="213" t="n">
        <v>1</v>
      </c>
      <c r="F268" s="214" t="n">
        <v>342.45</v>
      </c>
      <c r="G268" s="50">
        <f>ROUND(E268*F268,2)</f>
        <v/>
      </c>
      <c r="H268" s="45">
        <f>G268/G471</f>
        <v/>
      </c>
      <c r="I268" s="200">
        <f>ROUND(F268*'Прил. 10'!$D$12,2)</f>
        <v/>
      </c>
      <c r="J268" s="200">
        <f>ROUND(E268*I268,2)</f>
        <v/>
      </c>
    </row>
    <row r="269" hidden="1" outlineLevel="1" ht="15.6" customFormat="1" customHeight="1" s="154">
      <c r="A269" s="195" t="n">
        <v>241</v>
      </c>
      <c r="B269" s="201" t="inlineStr">
        <is>
          <t>20.1.02.23-0082</t>
        </is>
      </c>
      <c r="C269" s="212" t="inlineStr">
        <is>
          <t>Перемычки гибкие, тип ПГС-50</t>
        </is>
      </c>
      <c r="D269" s="215" t="inlineStr">
        <is>
          <t>10 шт</t>
        </is>
      </c>
      <c r="E269" s="213" t="n">
        <v>8.300000000000001</v>
      </c>
      <c r="F269" s="50" t="n">
        <v>39</v>
      </c>
      <c r="G269" s="50">
        <f>ROUND(E269*F269,2)</f>
        <v/>
      </c>
      <c r="H269" s="45">
        <f>G269/G471</f>
        <v/>
      </c>
      <c r="I269" s="200">
        <f>ROUND(F269*'Прил. 10'!$D$12,2)</f>
        <v/>
      </c>
      <c r="J269" s="200">
        <f>ROUND(E269*I269,2)</f>
        <v/>
      </c>
    </row>
    <row r="270" hidden="1" outlineLevel="1" ht="31.35" customFormat="1" customHeight="1" s="154">
      <c r="A270" s="195" t="n">
        <v>242</v>
      </c>
      <c r="B270" s="201" t="inlineStr">
        <is>
          <t>01.7.15.07-0014</t>
        </is>
      </c>
      <c r="C270" s="212" t="inlineStr">
        <is>
          <t>Дюбели распорные полипропиленовые</t>
        </is>
      </c>
      <c r="D270" s="215" t="inlineStr">
        <is>
          <t>100 шт</t>
        </is>
      </c>
      <c r="E270" s="213" t="n">
        <v>3.75384</v>
      </c>
      <c r="F270" s="50" t="n">
        <v>86</v>
      </c>
      <c r="G270" s="50">
        <f>ROUND(E270*F270,2)</f>
        <v/>
      </c>
      <c r="H270" s="45">
        <f>G270/G471</f>
        <v/>
      </c>
      <c r="I270" s="200">
        <f>ROUND(F270*'Прил. 10'!$D$12,2)</f>
        <v/>
      </c>
      <c r="J270" s="200">
        <f>ROUND(E270*I270,2)</f>
        <v/>
      </c>
    </row>
    <row r="271" hidden="1" outlineLevel="1" ht="15.6" customFormat="1" customHeight="1" s="154">
      <c r="A271" s="195" t="n">
        <v>243</v>
      </c>
      <c r="B271" s="201" t="inlineStr">
        <is>
          <t>08.3.03.04-0014</t>
        </is>
      </c>
      <c r="C271" s="212" t="inlineStr">
        <is>
          <t>Проволока светлая, диаметр 3,0 мм</t>
        </is>
      </c>
      <c r="D271" s="215" t="inlineStr">
        <is>
          <t>т</t>
        </is>
      </c>
      <c r="E271" s="213" t="n">
        <v>0.02341</v>
      </c>
      <c r="F271" s="50" t="n">
        <v>13232</v>
      </c>
      <c r="G271" s="50">
        <f>ROUND(E271*F271,2)</f>
        <v/>
      </c>
      <c r="H271" s="45">
        <f>G271/G471</f>
        <v/>
      </c>
      <c r="I271" s="200">
        <f>ROUND(F271*'Прил. 10'!$D$12,2)</f>
        <v/>
      </c>
      <c r="J271" s="200">
        <f>ROUND(E271*I271,2)</f>
        <v/>
      </c>
    </row>
    <row r="272" hidden="1" outlineLevel="1" ht="15.6" customFormat="1" customHeight="1" s="154">
      <c r="A272" s="195" t="n">
        <v>244</v>
      </c>
      <c r="B272" s="201" t="inlineStr">
        <is>
          <t>Прайс из СД ОП</t>
        </is>
      </c>
      <c r="C272" s="212" t="inlineStr">
        <is>
          <t>База под извещатель Е1000R</t>
        </is>
      </c>
      <c r="D272" s="215" t="inlineStr">
        <is>
          <t>шт</t>
        </is>
      </c>
      <c r="E272" s="213" t="n">
        <v>8</v>
      </c>
      <c r="F272" s="214" t="n">
        <v>38.65</v>
      </c>
      <c r="G272" s="50">
        <f>ROUND(E272*F272,2)</f>
        <v/>
      </c>
      <c r="H272" s="45">
        <f>G272/G471</f>
        <v/>
      </c>
      <c r="I272" s="200">
        <f>ROUND(F272*'Прил. 10'!$D$12,2)</f>
        <v/>
      </c>
      <c r="J272" s="200">
        <f>ROUND(E272*I272,2)</f>
        <v/>
      </c>
    </row>
    <row r="273" hidden="1" outlineLevel="1" ht="15.6" customFormat="1" customHeight="1" s="154">
      <c r="A273" s="195" t="n">
        <v>245</v>
      </c>
      <c r="B273" s="201" t="inlineStr">
        <is>
          <t>01.7.15.02-0051</t>
        </is>
      </c>
      <c r="C273" s="212" t="inlineStr">
        <is>
          <t>Болты анкерные</t>
        </is>
      </c>
      <c r="D273" s="215" t="inlineStr">
        <is>
          <t>т</t>
        </is>
      </c>
      <c r="E273" s="213" t="n">
        <v>0.03024</v>
      </c>
      <c r="F273" s="50" t="n">
        <v>10068</v>
      </c>
      <c r="G273" s="50">
        <f>ROUND(E273*F273,2)</f>
        <v/>
      </c>
      <c r="H273" s="45">
        <f>G273/G471</f>
        <v/>
      </c>
      <c r="I273" s="200">
        <f>ROUND(F273*'Прил. 10'!$D$12,2)</f>
        <v/>
      </c>
      <c r="J273" s="200">
        <f>ROUND(E273*I273,2)</f>
        <v/>
      </c>
    </row>
    <row r="274" hidden="1" outlineLevel="1" ht="31.35" customFormat="1" customHeight="1" s="154">
      <c r="A274" s="195" t="n">
        <v>246</v>
      </c>
      <c r="B274" s="201" t="inlineStr">
        <is>
          <t>62.1.01.09-0037</t>
        </is>
      </c>
      <c r="C274" s="212" t="inlineStr">
        <is>
          <t>Выключатели автоматические: «IEK» ВА47-100 3Р 80А, характеристика С</t>
        </is>
      </c>
      <c r="D274" s="215" t="inlineStr">
        <is>
          <t>шт</t>
        </is>
      </c>
      <c r="E274" s="213" t="n">
        <v>2</v>
      </c>
      <c r="F274" s="50" t="n">
        <v>146.96</v>
      </c>
      <c r="G274" s="50">
        <f>ROUND(E274*F274,2)</f>
        <v/>
      </c>
      <c r="H274" s="45">
        <f>G274/G471</f>
        <v/>
      </c>
      <c r="I274" s="200">
        <f>ROUND(F274*'Прил. 10'!$D$12,2)</f>
        <v/>
      </c>
      <c r="J274" s="200">
        <f>ROUND(E274*I274,2)</f>
        <v/>
      </c>
    </row>
    <row r="275" hidden="1" outlineLevel="1" ht="31.35" customFormat="1" customHeight="1" s="154">
      <c r="A275" s="195" t="n">
        <v>247</v>
      </c>
      <c r="B275" s="201" t="inlineStr">
        <is>
          <t>62.1.01.09-0036</t>
        </is>
      </c>
      <c r="C275" s="212" t="inlineStr">
        <is>
          <t>Выключатели автоматические: «IEK» ВА47-100 3Р 63А, характеристика С</t>
        </is>
      </c>
      <c r="D275" s="215" t="inlineStr">
        <is>
          <t>шт</t>
        </is>
      </c>
      <c r="E275" s="213" t="n">
        <v>2</v>
      </c>
      <c r="F275" s="50" t="n">
        <v>146.96</v>
      </c>
      <c r="G275" s="50">
        <f>ROUND(E275*F275,2)</f>
        <v/>
      </c>
      <c r="H275" s="45">
        <f>G275/G471</f>
        <v/>
      </c>
      <c r="I275" s="200">
        <f>ROUND(F275*'Прил. 10'!$D$12,2)</f>
        <v/>
      </c>
      <c r="J275" s="200">
        <f>ROUND(E275*I275,2)</f>
        <v/>
      </c>
    </row>
    <row r="276" hidden="1" outlineLevel="1" ht="31.35" customFormat="1" customHeight="1" s="154">
      <c r="A276" s="195" t="n">
        <v>248</v>
      </c>
      <c r="B276" s="201" t="inlineStr">
        <is>
          <t>18.5.08.18-0071</t>
        </is>
      </c>
      <c r="C276" s="212" t="inlineStr">
        <is>
          <t>Кронштейны и подставки под оборудование из сортовой стали</t>
        </is>
      </c>
      <c r="D276" s="215" t="inlineStr">
        <is>
          <t>кг</t>
        </is>
      </c>
      <c r="E276" s="213" t="n">
        <v>34.2</v>
      </c>
      <c r="F276" s="50" t="n">
        <v>8.52</v>
      </c>
      <c r="G276" s="50">
        <f>ROUND(E276*F276,2)</f>
        <v/>
      </c>
      <c r="H276" s="45">
        <f>G276/G471</f>
        <v/>
      </c>
      <c r="I276" s="200">
        <f>ROUND(F276*'Прил. 10'!$D$12,2)</f>
        <v/>
      </c>
      <c r="J276" s="200">
        <f>ROUND(E276*I276,2)</f>
        <v/>
      </c>
    </row>
    <row r="277" hidden="1" outlineLevel="1" ht="78" customFormat="1" customHeight="1" s="154">
      <c r="A277" s="195" t="n">
        <v>249</v>
      </c>
      <c r="B277" s="201" t="inlineStr">
        <is>
          <t>23.8.04.12-0111</t>
        </is>
      </c>
      <c r="C277" s="212" t="inlineStr">
        <is>
          <t>Тройники равнопроходные на Ру до 16 МПа (160 кгс/см2) диаметром условного прохода: 40 мм, наружным диаметром 45 мм, толщиной стенки 2,5 мм</t>
        </is>
      </c>
      <c r="D277" s="215" t="inlineStr">
        <is>
          <t>шт</t>
        </is>
      </c>
      <c r="E277" s="213" t="n">
        <v>3</v>
      </c>
      <c r="F277" s="50" t="n">
        <v>94.64</v>
      </c>
      <c r="G277" s="50">
        <f>ROUND(E277*F277,2)</f>
        <v/>
      </c>
      <c r="H277" s="45">
        <f>G277/G471</f>
        <v/>
      </c>
      <c r="I277" s="200">
        <f>ROUND(F277*'Прил. 10'!$D$12,2)</f>
        <v/>
      </c>
      <c r="J277" s="200">
        <f>ROUND(E277*I277,2)</f>
        <v/>
      </c>
    </row>
    <row r="278" hidden="1" outlineLevel="1" ht="109.15" customFormat="1" customHeight="1" s="154">
      <c r="A278" s="195" t="n">
        <v>250</v>
      </c>
      <c r="B278" s="201" t="inlineStr">
        <is>
          <t>14.5.01.10-0029</t>
        </is>
      </c>
      <c r="C278" s="212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278" s="215" t="inlineStr">
        <is>
          <t>шт</t>
        </is>
      </c>
      <c r="E278" s="213" t="n">
        <v>2.52</v>
      </c>
      <c r="F278" s="50" t="n">
        <v>110.11</v>
      </c>
      <c r="G278" s="50">
        <f>ROUND(E278*F278,2)</f>
        <v/>
      </c>
      <c r="H278" s="45">
        <f>G278/G471</f>
        <v/>
      </c>
      <c r="I278" s="200">
        <f>ROUND(F278*'Прил. 10'!$D$12,2)</f>
        <v/>
      </c>
      <c r="J278" s="200">
        <f>ROUND(E278*I278,2)</f>
        <v/>
      </c>
    </row>
    <row r="279" hidden="1" outlineLevel="1" ht="15.6" customFormat="1" customHeight="1" s="154">
      <c r="A279" s="195" t="n">
        <v>251</v>
      </c>
      <c r="B279" s="201" t="inlineStr">
        <is>
          <t>Прайс из СД ОП</t>
        </is>
      </c>
      <c r="C279" s="212" t="inlineStr">
        <is>
          <t>Сигнализатор давления газовый СДГ</t>
        </is>
      </c>
      <c r="D279" s="215" t="inlineStr">
        <is>
          <t>шт</t>
        </is>
      </c>
      <c r="E279" s="213" t="n">
        <v>1</v>
      </c>
      <c r="F279" s="214" t="n">
        <v>273.55</v>
      </c>
      <c r="G279" s="50">
        <f>ROUND(E279*F279,2)</f>
        <v/>
      </c>
      <c r="H279" s="45">
        <f>G279/G471</f>
        <v/>
      </c>
      <c r="I279" s="200">
        <f>ROUND(F279*'Прил. 10'!$D$12,2)</f>
        <v/>
      </c>
      <c r="J279" s="200">
        <f>ROUND(E279*I279,2)</f>
        <v/>
      </c>
    </row>
    <row r="280" hidden="1" outlineLevel="1" ht="62.45" customFormat="1" customHeight="1" s="154">
      <c r="A280" s="195" t="n">
        <v>252</v>
      </c>
      <c r="B280" s="201" t="inlineStr">
        <is>
          <t>19.3.02.08-0021</t>
        </is>
      </c>
      <c r="C280" s="212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D280" s="215" t="inlineStr">
        <is>
          <t>компл</t>
        </is>
      </c>
      <c r="E280" s="213" t="n">
        <v>3</v>
      </c>
      <c r="F280" s="50" t="n">
        <v>90.27</v>
      </c>
      <c r="G280" s="50">
        <f>ROUND(E280*F280,2)</f>
        <v/>
      </c>
      <c r="H280" s="45">
        <f>G280/G471</f>
        <v/>
      </c>
      <c r="I280" s="200">
        <f>ROUND(F280*'Прил. 10'!$D$12,2)</f>
        <v/>
      </c>
      <c r="J280" s="200">
        <f>ROUND(E280*I280,2)</f>
        <v/>
      </c>
    </row>
    <row r="281" hidden="1" outlineLevel="1" ht="78" customFormat="1" customHeight="1" s="154">
      <c r="A281" s="195" t="n">
        <v>253</v>
      </c>
      <c r="B281" s="201" t="inlineStr">
        <is>
          <t>23.8.04.06-0062</t>
        </is>
      </c>
      <c r="C281" s="212" t="inlineStr">
        <is>
          <t>Отводы 90 град. с радиусом кривизны R=1,5 Ду на Ру до 16 МПа (160 кгс/см2), диаметром условного прохода: 40 мм, наружным диаметром 45 мм, толщиной стенки 4 мм</t>
        </is>
      </c>
      <c r="D281" s="215" t="inlineStr">
        <is>
          <t>шт</t>
        </is>
      </c>
      <c r="E281" s="213" t="n">
        <v>12</v>
      </c>
      <c r="F281" s="50" t="n">
        <v>22.44</v>
      </c>
      <c r="G281" s="50">
        <f>ROUND(E281*F281,2)</f>
        <v/>
      </c>
      <c r="H281" s="45">
        <f>G281/G471</f>
        <v/>
      </c>
      <c r="I281" s="200">
        <f>ROUND(F281*'Прил. 10'!$D$12,2)</f>
        <v/>
      </c>
      <c r="J281" s="200">
        <f>ROUND(E281*I281,2)</f>
        <v/>
      </c>
    </row>
    <row r="282" hidden="1" outlineLevel="1" ht="31.35" customFormat="1" customHeight="1" s="154">
      <c r="A282" s="195" t="n">
        <v>254</v>
      </c>
      <c r="B282" s="201" t="inlineStr">
        <is>
          <t>10.3.02.03-0012</t>
        </is>
      </c>
      <c r="C282" s="212" t="inlineStr">
        <is>
          <t>Припои оловянно-свинцовые бессурьмянистые, марка ПОС40</t>
        </is>
      </c>
      <c r="D282" s="215" t="inlineStr">
        <is>
          <t>т</t>
        </is>
      </c>
      <c r="E282" s="213" t="n">
        <v>0.0038536</v>
      </c>
      <c r="F282" s="50" t="n">
        <v>65750</v>
      </c>
      <c r="G282" s="50">
        <f>ROUND(E282*F282,2)</f>
        <v/>
      </c>
      <c r="H282" s="45">
        <f>G282/G471</f>
        <v/>
      </c>
      <c r="I282" s="200">
        <f>ROUND(F282*'Прил. 10'!$D$12,2)</f>
        <v/>
      </c>
      <c r="J282" s="200">
        <f>ROUND(E282*I282,2)</f>
        <v/>
      </c>
    </row>
    <row r="283" hidden="1" outlineLevel="1" ht="31.35" customFormat="1" customHeight="1" s="154">
      <c r="A283" s="195" t="n">
        <v>255</v>
      </c>
      <c r="B283" s="201" t="inlineStr">
        <is>
          <t>21.1.06.09-0100</t>
        </is>
      </c>
      <c r="C283" s="212" t="inlineStr">
        <is>
          <t>Кабель силовой с медными жилами ВВГнг 3х2,5-660</t>
        </is>
      </c>
      <c r="D283" s="215" t="inlineStr">
        <is>
          <t>1000 м</t>
        </is>
      </c>
      <c r="E283" s="213" t="n">
        <v>0.0515</v>
      </c>
      <c r="F283" s="50" t="n">
        <v>4814.02</v>
      </c>
      <c r="G283" s="50">
        <f>ROUND(E283*F283,2)</f>
        <v/>
      </c>
      <c r="H283" s="45">
        <f>G283/G471</f>
        <v/>
      </c>
      <c r="I283" s="200">
        <f>ROUND(F283*'Прил. 10'!$D$12,2)</f>
        <v/>
      </c>
      <c r="J283" s="200">
        <f>ROUND(E283*I283,2)</f>
        <v/>
      </c>
    </row>
    <row r="284" hidden="1" outlineLevel="1" ht="31.35" customFormat="1" customHeight="1" s="154">
      <c r="A284" s="195" t="n">
        <v>256</v>
      </c>
      <c r="B284" s="201" t="inlineStr">
        <is>
          <t>01.7.15.07-0012</t>
        </is>
      </c>
      <c r="C284" s="212" t="inlineStr">
        <is>
          <t>Дюбели пластмассовые с шурупами, размер 12х70 мм</t>
        </is>
      </c>
      <c r="D284" s="215" t="inlineStr">
        <is>
          <t>100 шт</t>
        </is>
      </c>
      <c r="E284" s="213" t="n">
        <v>2.61</v>
      </c>
      <c r="F284" s="50" t="n">
        <v>83</v>
      </c>
      <c r="G284" s="50">
        <f>ROUND(E284*F284,2)</f>
        <v/>
      </c>
      <c r="H284" s="45">
        <f>G284/G471</f>
        <v/>
      </c>
      <c r="I284" s="200">
        <f>ROUND(F284*'Прил. 10'!$D$12,2)</f>
        <v/>
      </c>
      <c r="J284" s="200">
        <f>ROUND(E284*I284,2)</f>
        <v/>
      </c>
    </row>
    <row r="285" hidden="1" outlineLevel="1" ht="31.35" customFormat="1" customHeight="1" s="154">
      <c r="A285" s="195" t="n">
        <v>257</v>
      </c>
      <c r="B285" s="201" t="inlineStr">
        <is>
          <t>01.7.06.03-0021</t>
        </is>
      </c>
      <c r="C285" s="212" t="inlineStr">
        <is>
          <t>Лента полиэтиленовая с липким слоем А50</t>
        </is>
      </c>
      <c r="D285" s="215" t="inlineStr">
        <is>
          <t>10 м</t>
        </is>
      </c>
      <c r="E285" s="213" t="n">
        <v>0.69825</v>
      </c>
      <c r="F285" s="50" t="n">
        <v>308.3</v>
      </c>
      <c r="G285" s="50">
        <f>ROUND(E285*F285,2)</f>
        <v/>
      </c>
      <c r="H285" s="45">
        <f>G285/G471</f>
        <v/>
      </c>
      <c r="I285" s="200">
        <f>ROUND(F285*'Прил. 10'!$D$12,2)</f>
        <v/>
      </c>
      <c r="J285" s="200">
        <f>ROUND(E285*I285,2)</f>
        <v/>
      </c>
    </row>
    <row r="286" hidden="1" outlineLevel="1" ht="15.6" customFormat="1" customHeight="1" s="154">
      <c r="A286" s="195" t="n">
        <v>258</v>
      </c>
      <c r="B286" s="201" t="inlineStr">
        <is>
          <t>25.2.01.01-0017</t>
        </is>
      </c>
      <c r="C286" s="212" t="inlineStr">
        <is>
          <t>Бирки маркировочные пластмассовые</t>
        </is>
      </c>
      <c r="D286" s="215" t="inlineStr">
        <is>
          <t>100 шт</t>
        </is>
      </c>
      <c r="E286" s="213" t="n">
        <v>6.87</v>
      </c>
      <c r="F286" s="50" t="n">
        <v>30.74</v>
      </c>
      <c r="G286" s="50">
        <f>ROUND(E286*F286,2)</f>
        <v/>
      </c>
      <c r="H286" s="45">
        <f>G286/G471</f>
        <v/>
      </c>
      <c r="I286" s="200">
        <f>ROUND(F286*'Прил. 10'!$D$12,2)</f>
        <v/>
      </c>
      <c r="J286" s="200">
        <f>ROUND(E286*I286,2)</f>
        <v/>
      </c>
    </row>
    <row r="287" hidden="1" outlineLevel="1" ht="15.6" customFormat="1" customHeight="1" s="154">
      <c r="A287" s="195" t="n">
        <v>259</v>
      </c>
      <c r="B287" s="201" t="inlineStr">
        <is>
          <t>Прайс из СД ОП</t>
        </is>
      </c>
      <c r="C287" s="212" t="inlineStr">
        <is>
          <t>Шнур STP 4x2x0,52 Cat.5e 3 метра</t>
        </is>
      </c>
      <c r="D287" s="215" t="inlineStr">
        <is>
          <t>шт</t>
        </is>
      </c>
      <c r="E287" s="213" t="n">
        <v>7</v>
      </c>
      <c r="F287" s="214" t="n">
        <v>30</v>
      </c>
      <c r="G287" s="50">
        <f>ROUND(E287*F287,2)</f>
        <v/>
      </c>
      <c r="H287" s="45">
        <f>G287/G471</f>
        <v/>
      </c>
      <c r="I287" s="200">
        <f>ROUND(F287*'Прил. 10'!$D$12,2)</f>
        <v/>
      </c>
      <c r="J287" s="200">
        <f>ROUND(E287*I287,2)</f>
        <v/>
      </c>
    </row>
    <row r="288" hidden="1" outlineLevel="1" ht="31.35" customFormat="1" customHeight="1" s="154">
      <c r="A288" s="195" t="n">
        <v>260</v>
      </c>
      <c r="B288" s="201" t="inlineStr">
        <is>
          <t>21.1.08.05-0117</t>
        </is>
      </c>
      <c r="C288" s="212" t="inlineStr">
        <is>
          <t>Кабель управления КПЭПнг(A)-FRHF 4х2х0,8</t>
        </is>
      </c>
      <c r="D288" s="215" t="inlineStr">
        <is>
          <t>1000 м</t>
        </is>
      </c>
      <c r="E288" s="213" t="n">
        <v>0.015</v>
      </c>
      <c r="F288" s="50" t="n">
        <v>13936.87</v>
      </c>
      <c r="G288" s="50">
        <f>ROUND(E288*F288,2)</f>
        <v/>
      </c>
      <c r="H288" s="45">
        <f>G288/G471</f>
        <v/>
      </c>
      <c r="I288" s="200">
        <f>ROUND(F288*'Прил. 10'!$D$12,2)</f>
        <v/>
      </c>
      <c r="J288" s="200">
        <f>ROUND(E288*I288,2)</f>
        <v/>
      </c>
    </row>
    <row r="289" hidden="1" outlineLevel="1" ht="15.6" customFormat="1" customHeight="1" s="154">
      <c r="A289" s="195" t="n">
        <v>261</v>
      </c>
      <c r="B289" s="201" t="inlineStr">
        <is>
          <t>Прайс из СД ОП</t>
        </is>
      </c>
      <c r="C289" s="212" t="inlineStr">
        <is>
          <t>Кабель коаксиальный RG11 CU PE</t>
        </is>
      </c>
      <c r="D289" s="215" t="inlineStr">
        <is>
          <t>м</t>
        </is>
      </c>
      <c r="E289" s="213" t="n">
        <v>27.81</v>
      </c>
      <c r="F289" s="214" t="n">
        <v>7.08</v>
      </c>
      <c r="G289" s="50">
        <f>ROUND(E289*F289,2)</f>
        <v/>
      </c>
      <c r="H289" s="45">
        <f>G289/G471</f>
        <v/>
      </c>
      <c r="I289" s="200">
        <f>ROUND(F289*'Прил. 10'!$D$12,2)</f>
        <v/>
      </c>
      <c r="J289" s="200">
        <f>ROUND(E289*I289,2)</f>
        <v/>
      </c>
    </row>
    <row r="290" hidden="1" outlineLevel="1" ht="15.6" customFormat="1" customHeight="1" s="154">
      <c r="A290" s="195" t="n">
        <v>262</v>
      </c>
      <c r="B290" s="201" t="inlineStr">
        <is>
          <t>Прайс из СД ОП</t>
        </is>
      </c>
      <c r="C290" s="212" t="inlineStr">
        <is>
          <t>Заглушка для испытаний М56х2</t>
        </is>
      </c>
      <c r="D290" s="215" t="inlineStr">
        <is>
          <t>шт</t>
        </is>
      </c>
      <c r="E290" s="213" t="n">
        <v>1</v>
      </c>
      <c r="F290" s="214" t="n">
        <v>188.61</v>
      </c>
      <c r="G290" s="50">
        <f>ROUND(E290*F290,2)</f>
        <v/>
      </c>
      <c r="H290" s="45">
        <f>G290/G471</f>
        <v/>
      </c>
      <c r="I290" s="200">
        <f>ROUND(F290*'Прил. 10'!$D$12,2)</f>
        <v/>
      </c>
      <c r="J290" s="200">
        <f>ROUND(E290*I290,2)</f>
        <v/>
      </c>
    </row>
    <row r="291" hidden="1" outlineLevel="1" ht="46.9" customFormat="1" customHeight="1" s="154">
      <c r="A291" s="195" t="n">
        <v>263</v>
      </c>
      <c r="B291" s="201" t="inlineStr">
        <is>
          <t>08.3.07.01-0076</t>
        </is>
      </c>
      <c r="C291" s="212" t="inlineStr">
        <is>
          <t>Прокат полосовой, горячекатаный, марка стали Ст3сп, ширина 50-200 мм, толщина 4-5 мм</t>
        </is>
      </c>
      <c r="D291" s="215" t="inlineStr">
        <is>
          <t>т</t>
        </is>
      </c>
      <c r="E291" s="213" t="n">
        <v>0.03771</v>
      </c>
      <c r="F291" s="50" t="n">
        <v>5000</v>
      </c>
      <c r="G291" s="50">
        <f>ROUND(E291*F291,2)</f>
        <v/>
      </c>
      <c r="H291" s="45">
        <f>G291/G471</f>
        <v/>
      </c>
      <c r="I291" s="200">
        <f>ROUND(F291*'Прил. 10'!$D$12,2)</f>
        <v/>
      </c>
      <c r="J291" s="200">
        <f>ROUND(E291*I291,2)</f>
        <v/>
      </c>
    </row>
    <row r="292" hidden="1" outlineLevel="1" ht="31.35" customFormat="1" customHeight="1" s="154">
      <c r="A292" s="195" t="n">
        <v>264</v>
      </c>
      <c r="B292" s="201" t="inlineStr">
        <is>
          <t>01.7.15.14-0165</t>
        </is>
      </c>
      <c r="C292" s="212" t="inlineStr">
        <is>
          <t>Шурупы с полукруглой головкой 4х40 мм</t>
        </is>
      </c>
      <c r="D292" s="215" t="inlineStr">
        <is>
          <t>т</t>
        </is>
      </c>
      <c r="E292" s="213" t="n">
        <v>0.0150344</v>
      </c>
      <c r="F292" s="50" t="n">
        <v>12430</v>
      </c>
      <c r="G292" s="50">
        <f>ROUND(E292*F292,2)</f>
        <v/>
      </c>
      <c r="H292" s="45">
        <f>G292/G471</f>
        <v/>
      </c>
      <c r="I292" s="200">
        <f>ROUND(F292*'Прил. 10'!$D$12,2)</f>
        <v/>
      </c>
      <c r="J292" s="200">
        <f>ROUND(E292*I292,2)</f>
        <v/>
      </c>
    </row>
    <row r="293" hidden="1" outlineLevel="1" ht="15.6" customFormat="1" customHeight="1" s="154">
      <c r="A293" s="195" t="n">
        <v>265</v>
      </c>
      <c r="B293" s="201" t="inlineStr">
        <is>
          <t>14.4.04.09-0017</t>
        </is>
      </c>
      <c r="C293" s="212" t="inlineStr">
        <is>
          <t>Эмаль ХВ-124, защитная, зеленая</t>
        </is>
      </c>
      <c r="D293" s="215" t="inlineStr">
        <is>
          <t>т</t>
        </is>
      </c>
      <c r="E293" s="213" t="n">
        <v>0.00616</v>
      </c>
      <c r="F293" s="50" t="n">
        <v>28300.4</v>
      </c>
      <c r="G293" s="50">
        <f>ROUND(E293*F293,2)</f>
        <v/>
      </c>
      <c r="H293" s="45">
        <f>G293/G471</f>
        <v/>
      </c>
      <c r="I293" s="200">
        <f>ROUND(F293*'Прил. 10'!$D$12,2)</f>
        <v/>
      </c>
      <c r="J293" s="200">
        <f>ROUND(E293*I293,2)</f>
        <v/>
      </c>
    </row>
    <row r="294" hidden="1" outlineLevel="1" ht="46.9" customFormat="1" customHeight="1" s="154">
      <c r="A294" s="195" t="n">
        <v>266</v>
      </c>
      <c r="B294" s="201" t="inlineStr">
        <is>
          <t>01.7.06.05-0042</t>
        </is>
      </c>
      <c r="C294" s="212" t="inlineStr">
        <is>
          <t>Лента липкая изоляционная на поликасиновом компаунде, ширина 20-30 мм, толщина от 0,14 до 0,19 мм</t>
        </is>
      </c>
      <c r="D294" s="215" t="inlineStr">
        <is>
          <t>кг</t>
        </is>
      </c>
      <c r="E294" s="213" t="n">
        <v>1.90272</v>
      </c>
      <c r="F294" s="50" t="n">
        <v>91.29000000000001</v>
      </c>
      <c r="G294" s="50">
        <f>ROUND(E294*F294,2)</f>
        <v/>
      </c>
      <c r="H294" s="45">
        <f>G294/G471</f>
        <v/>
      </c>
      <c r="I294" s="200">
        <f>ROUND(F294*'Прил. 10'!$D$12,2)</f>
        <v/>
      </c>
      <c r="J294" s="200">
        <f>ROUND(E294*I294,2)</f>
        <v/>
      </c>
    </row>
    <row r="295" hidden="1" outlineLevel="1" ht="31.35" customFormat="1" customHeight="1" s="154">
      <c r="A295" s="195" t="n">
        <v>267</v>
      </c>
      <c r="B295" s="201" t="inlineStr">
        <is>
          <t>62.1.01.09-0027</t>
        </is>
      </c>
      <c r="C295" s="212" t="inlineStr">
        <is>
          <t>Выключатели автоматические: «IEK» ВА47-29М 1Р 25А, характеристика С</t>
        </is>
      </c>
      <c r="D295" s="215" t="inlineStr">
        <is>
          <t>шт</t>
        </is>
      </c>
      <c r="E295" s="213" t="n">
        <v>14</v>
      </c>
      <c r="F295" s="50" t="n">
        <v>12</v>
      </c>
      <c r="G295" s="50">
        <f>ROUND(E295*F295,2)</f>
        <v/>
      </c>
      <c r="H295" s="45">
        <f>G295/G471</f>
        <v/>
      </c>
      <c r="I295" s="200">
        <f>ROUND(F295*'Прил. 10'!$D$12,2)</f>
        <v/>
      </c>
      <c r="J295" s="200">
        <f>ROUND(E295*I295,2)</f>
        <v/>
      </c>
    </row>
    <row r="296" hidden="1" outlineLevel="1" ht="31.35" customFormat="1" customHeight="1" s="154">
      <c r="A296" s="195" t="n">
        <v>268</v>
      </c>
      <c r="B296" s="201" t="inlineStr">
        <is>
          <t>01.7.15.03-0034</t>
        </is>
      </c>
      <c r="C296" s="212" t="inlineStr">
        <is>
          <t>Болты с гайками и шайбами оцинкованные, диаметр 12 мм</t>
        </is>
      </c>
      <c r="D296" s="215" t="inlineStr">
        <is>
          <t>кг</t>
        </is>
      </c>
      <c r="E296" s="213" t="n">
        <v>6.204</v>
      </c>
      <c r="F296" s="50" t="n">
        <v>25.76</v>
      </c>
      <c r="G296" s="50">
        <f>ROUND(E296*F296,2)</f>
        <v/>
      </c>
      <c r="H296" s="45">
        <f>G296/G471</f>
        <v/>
      </c>
      <c r="I296" s="200">
        <f>ROUND(F296*'Прил. 10'!$D$12,2)</f>
        <v/>
      </c>
      <c r="J296" s="200">
        <f>ROUND(E296*I296,2)</f>
        <v/>
      </c>
    </row>
    <row r="297" hidden="1" outlineLevel="1" ht="15.6" customFormat="1" customHeight="1" s="154">
      <c r="A297" s="195" t="n">
        <v>269</v>
      </c>
      <c r="B297" s="201" t="inlineStr">
        <is>
          <t>27.2.01.03-0011</t>
        </is>
      </c>
      <c r="C297" s="212" t="inlineStr">
        <is>
          <t>Зажим двухболтовой</t>
        </is>
      </c>
      <c r="D297" s="215" t="inlineStr">
        <is>
          <t>кг</t>
        </is>
      </c>
      <c r="E297" s="213" t="n">
        <v>13.0944</v>
      </c>
      <c r="F297" s="50" t="n">
        <v>12</v>
      </c>
      <c r="G297" s="50">
        <f>ROUND(E297*F297,2)</f>
        <v/>
      </c>
      <c r="H297" s="45">
        <f>G297/G471</f>
        <v/>
      </c>
      <c r="I297" s="200">
        <f>ROUND(F297*'Прил. 10'!$D$12,2)</f>
        <v/>
      </c>
      <c r="J297" s="200">
        <f>ROUND(E297*I297,2)</f>
        <v/>
      </c>
    </row>
    <row r="298" hidden="1" outlineLevel="1" ht="31.35" customFormat="1" customHeight="1" s="154">
      <c r="A298" s="195" t="n">
        <v>270</v>
      </c>
      <c r="B298" s="201" t="inlineStr">
        <is>
          <t>10.3.02.03-0013</t>
        </is>
      </c>
      <c r="C298" s="212" t="inlineStr">
        <is>
          <t>Припои оловянно-свинцовые бессурьмянистые, марка ПОС61</t>
        </is>
      </c>
      <c r="D298" s="215" t="inlineStr">
        <is>
          <t>т</t>
        </is>
      </c>
      <c r="E298" s="213" t="n">
        <v>0.001359</v>
      </c>
      <c r="F298" s="50" t="n">
        <v>114220</v>
      </c>
      <c r="G298" s="50">
        <f>ROUND(E298*F298,2)</f>
        <v/>
      </c>
      <c r="H298" s="45">
        <f>G298/G471</f>
        <v/>
      </c>
      <c r="I298" s="200">
        <f>ROUND(F298*'Прил. 10'!$D$12,2)</f>
        <v/>
      </c>
      <c r="J298" s="200">
        <f>ROUND(E298*I298,2)</f>
        <v/>
      </c>
    </row>
    <row r="299" hidden="1" outlineLevel="1" ht="31.35" customFormat="1" customHeight="1" s="154">
      <c r="A299" s="195" t="n">
        <v>271</v>
      </c>
      <c r="B299" s="201" t="inlineStr">
        <is>
          <t>21.1.06.10-0578</t>
        </is>
      </c>
      <c r="C299" s="212" t="inlineStr">
        <is>
          <t>Кабель силовой с медными жилами ВВГнг-LS 3х1,5-1000</t>
        </is>
      </c>
      <c r="D299" s="215" t="inlineStr">
        <is>
          <t>1000 м</t>
        </is>
      </c>
      <c r="E299" s="213" t="n">
        <v>0.0206</v>
      </c>
      <c r="F299" s="50" t="n">
        <v>7428.7</v>
      </c>
      <c r="G299" s="50">
        <f>ROUND(E299*F299,2)</f>
        <v/>
      </c>
      <c r="H299" s="45">
        <f>G299/G471</f>
        <v/>
      </c>
      <c r="I299" s="200">
        <f>ROUND(F299*'Прил. 10'!$D$12,2)</f>
        <v/>
      </c>
      <c r="J299" s="200">
        <f>ROUND(E299*I299,2)</f>
        <v/>
      </c>
    </row>
    <row r="300" hidden="1" outlineLevel="1" ht="15.6" customFormat="1" customHeight="1" s="154">
      <c r="A300" s="195" t="n">
        <v>272</v>
      </c>
      <c r="B300" s="201" t="inlineStr">
        <is>
          <t>20.1.02.06-0021</t>
        </is>
      </c>
      <c r="C300" s="212" t="inlineStr">
        <is>
          <t>Паста паяльная бескислотная</t>
        </is>
      </c>
      <c r="D300" s="215" t="inlineStr">
        <is>
          <t>кг</t>
        </is>
      </c>
      <c r="E300" s="213" t="n">
        <v>0.2</v>
      </c>
      <c r="F300" s="50" t="n">
        <v>758.71</v>
      </c>
      <c r="G300" s="50">
        <f>ROUND(E300*F300,2)</f>
        <v/>
      </c>
      <c r="H300" s="45">
        <f>G300/G471</f>
        <v/>
      </c>
      <c r="I300" s="200">
        <f>ROUND(F300*'Прил. 10'!$D$12,2)</f>
        <v/>
      </c>
      <c r="J300" s="200">
        <f>ROUND(E300*I300,2)</f>
        <v/>
      </c>
    </row>
    <row r="301" hidden="1" outlineLevel="1" ht="31.35" customFormat="1" customHeight="1" s="154">
      <c r="A301" s="195" t="n">
        <v>273</v>
      </c>
      <c r="B301" s="201" t="inlineStr">
        <is>
          <t>01.7.11.07-0032</t>
        </is>
      </c>
      <c r="C301" s="212" t="inlineStr">
        <is>
          <t>Электроды сварочные Э42, диаметр 4 мм</t>
        </is>
      </c>
      <c r="D301" s="215" t="inlineStr">
        <is>
          <t>т</t>
        </is>
      </c>
      <c r="E301" s="213" t="n">
        <v>0.0144108</v>
      </c>
      <c r="F301" s="50" t="n">
        <v>10315.01</v>
      </c>
      <c r="G301" s="50">
        <f>ROUND(E301*F301,2)</f>
        <v/>
      </c>
      <c r="H301" s="45">
        <f>G301/G471</f>
        <v/>
      </c>
      <c r="I301" s="200">
        <f>ROUND(F301*'Прил. 10'!$D$12,2)</f>
        <v/>
      </c>
      <c r="J301" s="200">
        <f>ROUND(E301*I301,2)</f>
        <v/>
      </c>
    </row>
    <row r="302" hidden="1" outlineLevel="1" ht="62.45" customFormat="1" customHeight="1" s="154">
      <c r="A302" s="195" t="n">
        <v>274</v>
      </c>
      <c r="B302" s="201" t="inlineStr">
        <is>
          <t>21.2.03.08-0012</t>
        </is>
      </c>
      <c r="C302" s="212" t="inlineStr">
        <is>
          <t>Шнуры на напряжение до 380 В с параллельными жилами, с изоляцией и оболочкой из ПВХ, марки: ШВВП 2х0,75</t>
        </is>
      </c>
      <c r="D302" s="215" t="inlineStr">
        <is>
          <t>1000 м</t>
        </is>
      </c>
      <c r="E302" s="213" t="n">
        <v>0.06901</v>
      </c>
      <c r="F302" s="50" t="n">
        <v>2106.9</v>
      </c>
      <c r="G302" s="50">
        <f>ROUND(E302*F302,2)</f>
        <v/>
      </c>
      <c r="H302" s="45">
        <f>G302/G471</f>
        <v/>
      </c>
      <c r="I302" s="200">
        <f>ROUND(F302*'Прил. 10'!$D$12,2)</f>
        <v/>
      </c>
      <c r="J302" s="200">
        <f>ROUND(E302*I302,2)</f>
        <v/>
      </c>
    </row>
    <row r="303" hidden="1" outlineLevel="1" ht="15.6" customFormat="1" customHeight="1" s="154">
      <c r="A303" s="195" t="n">
        <v>275</v>
      </c>
      <c r="B303" s="201" t="inlineStr">
        <is>
          <t>01.3.01.01-0001</t>
        </is>
      </c>
      <c r="C303" s="212" t="inlineStr">
        <is>
          <t>Бензин авиационный Б-70</t>
        </is>
      </c>
      <c r="D303" s="215" t="inlineStr">
        <is>
          <t>т</t>
        </is>
      </c>
      <c r="E303" s="213" t="n">
        <v>0.032</v>
      </c>
      <c r="F303" s="50" t="n">
        <v>4488.4</v>
      </c>
      <c r="G303" s="50">
        <f>ROUND(E303*F303,2)</f>
        <v/>
      </c>
      <c r="H303" s="45">
        <f>G303/G471</f>
        <v/>
      </c>
      <c r="I303" s="200">
        <f>ROUND(F303*'Прил. 10'!$D$12,2)</f>
        <v/>
      </c>
      <c r="J303" s="200">
        <f>ROUND(E303*I303,2)</f>
        <v/>
      </c>
    </row>
    <row r="304" hidden="1" outlineLevel="1" ht="78" customFormat="1" customHeight="1" s="154">
      <c r="A304" s="195" t="n">
        <v>276</v>
      </c>
      <c r="B304" s="201" t="inlineStr">
        <is>
          <t>14.5.11.03-0004</t>
        </is>
      </c>
      <c r="C304" s="212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D304" s="215" t="inlineStr">
        <is>
          <t>кг</t>
        </is>
      </c>
      <c r="E304" s="213" t="n">
        <v>52.9038</v>
      </c>
      <c r="F304" s="50" t="n">
        <v>2.7</v>
      </c>
      <c r="G304" s="50">
        <f>ROUND(E304*F304,2)</f>
        <v/>
      </c>
      <c r="H304" s="45">
        <f>G304/G471</f>
        <v/>
      </c>
      <c r="I304" s="200">
        <f>ROUND(F304*'Прил. 10'!$D$12,2)</f>
        <v/>
      </c>
      <c r="J304" s="200">
        <f>ROUND(E304*I304,2)</f>
        <v/>
      </c>
    </row>
    <row r="305" hidden="1" outlineLevel="1" ht="62.45" customFormat="1" customHeight="1" s="154">
      <c r="A305" s="195" t="n">
        <v>277</v>
      </c>
      <c r="B305" s="201" t="inlineStr">
        <is>
          <t>07.2.06.03-0116</t>
        </is>
      </c>
      <c r="C305" s="212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D305" s="215" t="inlineStr">
        <is>
          <t>м</t>
        </is>
      </c>
      <c r="E305" s="213" t="n">
        <v>20.518575</v>
      </c>
      <c r="F305" s="50" t="n">
        <v>6.91</v>
      </c>
      <c r="G305" s="50">
        <f>ROUND(E305*F305,2)</f>
        <v/>
      </c>
      <c r="H305" s="45">
        <f>G305/G471</f>
        <v/>
      </c>
      <c r="I305" s="200">
        <f>ROUND(F305*'Прил. 10'!$D$12,2)</f>
        <v/>
      </c>
      <c r="J305" s="200">
        <f>ROUND(E305*I305,2)</f>
        <v/>
      </c>
    </row>
    <row r="306" hidden="1" outlineLevel="1" ht="46.9" customFormat="1" customHeight="1" s="154">
      <c r="A306" s="195" t="n">
        <v>278</v>
      </c>
      <c r="B306" s="201" t="inlineStr">
        <is>
          <t>62.4.01.01-0003</t>
        </is>
      </c>
      <c r="C306" s="212" t="inlineStr">
        <is>
          <t>Батарея аккумуляторная необслуживаемая, номинальным напряжением 12 В, емкость 4,7 А/ч</t>
        </is>
      </c>
      <c r="D306" s="215" t="inlineStr">
        <is>
          <t>шт</t>
        </is>
      </c>
      <c r="E306" s="213" t="n">
        <v>2</v>
      </c>
      <c r="F306" s="50" t="n">
        <v>70.45</v>
      </c>
      <c r="G306" s="50">
        <f>ROUND(E306*F306,2)</f>
        <v/>
      </c>
      <c r="H306" s="45">
        <f>G306/G471</f>
        <v/>
      </c>
      <c r="I306" s="200">
        <f>ROUND(F306*'Прил. 10'!$D$12,2)</f>
        <v/>
      </c>
      <c r="J306" s="200">
        <f>ROUND(E306*I306,2)</f>
        <v/>
      </c>
    </row>
    <row r="307" hidden="1" outlineLevel="1" ht="15.6" customFormat="1" customHeight="1" s="154">
      <c r="A307" s="195" t="n">
        <v>279</v>
      </c>
      <c r="B307" s="201" t="inlineStr">
        <is>
          <t>14.4.03.03-0002</t>
        </is>
      </c>
      <c r="C307" s="212" t="inlineStr">
        <is>
          <t>Лак битумный БТ-123</t>
        </is>
      </c>
      <c r="D307" s="215" t="inlineStr">
        <is>
          <t>т</t>
        </is>
      </c>
      <c r="E307" s="213" t="n">
        <v>0.017829</v>
      </c>
      <c r="F307" s="50" t="n">
        <v>7826.9</v>
      </c>
      <c r="G307" s="50">
        <f>ROUND(E307*F307,2)</f>
        <v/>
      </c>
      <c r="H307" s="45">
        <f>G307/G471</f>
        <v/>
      </c>
      <c r="I307" s="200">
        <f>ROUND(F307*'Прил. 10'!$D$12,2)</f>
        <v/>
      </c>
      <c r="J307" s="200">
        <f>ROUND(E307*I307,2)</f>
        <v/>
      </c>
    </row>
    <row r="308" hidden="1" outlineLevel="1" ht="15.6" customFormat="1" customHeight="1" s="154">
      <c r="A308" s="195" t="n">
        <v>280</v>
      </c>
      <c r="B308" s="201" t="inlineStr">
        <is>
          <t>Прайс из СД ОП</t>
        </is>
      </c>
      <c r="C308" s="212" t="inlineStr">
        <is>
          <t>Втулка РВД40 - труба Дн48</t>
        </is>
      </c>
      <c r="D308" s="215" t="inlineStr">
        <is>
          <t>шт</t>
        </is>
      </c>
      <c r="E308" s="213" t="n">
        <v>1</v>
      </c>
      <c r="F308" s="214" t="n">
        <v>135.41</v>
      </c>
      <c r="G308" s="50">
        <f>ROUND(E308*F308,2)</f>
        <v/>
      </c>
      <c r="H308" s="45">
        <f>G308/G471</f>
        <v/>
      </c>
      <c r="I308" s="200">
        <f>ROUND(F308*'Прил. 10'!$D$12,2)</f>
        <v/>
      </c>
      <c r="J308" s="200">
        <f>ROUND(E308*I308,2)</f>
        <v/>
      </c>
    </row>
    <row r="309" hidden="1" outlineLevel="1" ht="78" customFormat="1" customHeight="1" s="154">
      <c r="A309" s="195" t="n">
        <v>281</v>
      </c>
      <c r="B309" s="201" t="inlineStr">
        <is>
          <t>22.2.02.08-1009</t>
        </is>
      </c>
      <c r="C309" s="212" t="inlineStr">
        <is>
          <t>Кронштейн стальной для установки оптических кабелей и муфт в кабельных колодцах, в комплекте с двумя консолями и двумя болтами, длина 1250 мм</t>
        </is>
      </c>
      <c r="D309" s="215" t="inlineStr">
        <is>
          <t>компл</t>
        </is>
      </c>
      <c r="E309" s="213" t="n">
        <v>1</v>
      </c>
      <c r="F309" s="50" t="n">
        <v>135.21</v>
      </c>
      <c r="G309" s="50">
        <f>ROUND(E309*F309,2)</f>
        <v/>
      </c>
      <c r="H309" s="45">
        <f>G309/G471</f>
        <v/>
      </c>
      <c r="I309" s="200">
        <f>ROUND(F309*'Прил. 10'!$D$12,2)</f>
        <v/>
      </c>
      <c r="J309" s="200">
        <f>ROUND(E309*I309,2)</f>
        <v/>
      </c>
    </row>
    <row r="310" hidden="1" outlineLevel="1" ht="46.9" customFormat="1" customHeight="1" s="154">
      <c r="A310" s="195" t="n">
        <v>282</v>
      </c>
      <c r="B310" s="201" t="inlineStr">
        <is>
          <t>01.7.06.05-0041</t>
        </is>
      </c>
      <c r="C310" s="212" t="inlineStr">
        <is>
          <t>Лента изоляционная прорезиненная односторонняя, ширина 20 мм, толщина 0,25-0,35 мм</t>
        </is>
      </c>
      <c r="D310" s="215" t="inlineStr">
        <is>
          <t>кг</t>
        </is>
      </c>
      <c r="E310" s="213" t="n">
        <v>4.4411</v>
      </c>
      <c r="F310" s="50" t="n">
        <v>30.4</v>
      </c>
      <c r="G310" s="50">
        <f>ROUND(E310*F310,2)</f>
        <v/>
      </c>
      <c r="H310" s="45">
        <f>G310/G471</f>
        <v/>
      </c>
      <c r="I310" s="200">
        <f>ROUND(F310*'Прил. 10'!$D$12,2)</f>
        <v/>
      </c>
      <c r="J310" s="200">
        <f>ROUND(E310*I310,2)</f>
        <v/>
      </c>
    </row>
    <row r="311" hidden="1" outlineLevel="1" ht="15.6" customFormat="1" customHeight="1" s="154">
      <c r="A311" s="195" t="n">
        <v>283</v>
      </c>
      <c r="B311" s="201" t="inlineStr">
        <is>
          <t>20.2.01.05-0014</t>
        </is>
      </c>
      <c r="C311" s="212" t="inlineStr">
        <is>
          <t>Гильзы кабельные медные ГМ 240</t>
        </is>
      </c>
      <c r="D311" s="215" t="inlineStr">
        <is>
          <t>100 шт</t>
        </is>
      </c>
      <c r="E311" s="213" t="n">
        <v>0.043</v>
      </c>
      <c r="F311" s="50" t="n">
        <v>3120</v>
      </c>
      <c r="G311" s="50">
        <f>ROUND(E311*F311,2)</f>
        <v/>
      </c>
      <c r="H311" s="45">
        <f>G311/G471</f>
        <v/>
      </c>
      <c r="I311" s="200">
        <f>ROUND(F311*'Прил. 10'!$D$12,2)</f>
        <v/>
      </c>
      <c r="J311" s="200">
        <f>ROUND(E311*I311,2)</f>
        <v/>
      </c>
    </row>
    <row r="312" hidden="1" outlineLevel="1" ht="15.6" customFormat="1" customHeight="1" s="154">
      <c r="A312" s="195" t="n">
        <v>284</v>
      </c>
      <c r="B312" s="201" t="inlineStr">
        <is>
          <t>Прайс из СД ОП</t>
        </is>
      </c>
      <c r="C312" s="212" t="inlineStr">
        <is>
          <t>Блок питания АТ-12/30</t>
        </is>
      </c>
      <c r="D312" s="215" t="inlineStr">
        <is>
          <t>шт.</t>
        </is>
      </c>
      <c r="E312" s="213" t="n">
        <v>1</v>
      </c>
      <c r="F312" s="214" t="n">
        <v>133.15</v>
      </c>
      <c r="G312" s="50">
        <f>ROUND(E312*F312,2)</f>
        <v/>
      </c>
      <c r="H312" s="45">
        <f>G312/G471</f>
        <v/>
      </c>
      <c r="I312" s="200">
        <f>ROUND(F312*'Прил. 10'!$D$12,2)</f>
        <v/>
      </c>
      <c r="J312" s="200">
        <f>ROUND(E312*I312,2)</f>
        <v/>
      </c>
    </row>
    <row r="313" hidden="1" outlineLevel="1" ht="15.6" customFormat="1" customHeight="1" s="154">
      <c r="A313" s="195" t="n">
        <v>285</v>
      </c>
      <c r="B313" s="201" t="inlineStr">
        <is>
          <t>08.1.02.04-0012</t>
        </is>
      </c>
      <c r="C313" s="212" t="inlineStr">
        <is>
          <t>Жесть белая, толщина 0,25 мм</t>
        </is>
      </c>
      <c r="D313" s="215" t="inlineStr">
        <is>
          <t>кг</t>
        </is>
      </c>
      <c r="E313" s="213" t="n">
        <v>12</v>
      </c>
      <c r="F313" s="50" t="n">
        <v>10.97</v>
      </c>
      <c r="G313" s="50">
        <f>ROUND(E313*F313,2)</f>
        <v/>
      </c>
      <c r="H313" s="45">
        <f>G313/G471</f>
        <v/>
      </c>
      <c r="I313" s="200">
        <f>ROUND(F313*'Прил. 10'!$D$12,2)</f>
        <v/>
      </c>
      <c r="J313" s="200">
        <f>ROUND(E313*I313,2)</f>
        <v/>
      </c>
    </row>
    <row r="314" hidden="1" outlineLevel="1" ht="15.6" customFormat="1" customHeight="1" s="154">
      <c r="A314" s="195" t="n">
        <v>286</v>
      </c>
      <c r="B314" s="201" t="inlineStr">
        <is>
          <t>Прайс из СД ОП</t>
        </is>
      </c>
      <c r="C314" s="212" t="inlineStr">
        <is>
          <t>Кнопка выхода КС-04</t>
        </is>
      </c>
      <c r="D314" s="215" t="inlineStr">
        <is>
          <t>шт.</t>
        </is>
      </c>
      <c r="E314" s="213" t="n">
        <v>3</v>
      </c>
      <c r="F314" s="214" t="n">
        <v>42.7</v>
      </c>
      <c r="G314" s="50">
        <f>ROUND(E314*F314,2)</f>
        <v/>
      </c>
      <c r="H314" s="45">
        <f>G314/G471</f>
        <v/>
      </c>
      <c r="I314" s="200">
        <f>ROUND(F314*'Прил. 10'!$D$12,2)</f>
        <v/>
      </c>
      <c r="J314" s="200">
        <f>ROUND(E314*I314,2)</f>
        <v/>
      </c>
    </row>
    <row r="315" hidden="1" outlineLevel="1" ht="15.6" customFormat="1" customHeight="1" s="154">
      <c r="A315" s="195" t="n">
        <v>287</v>
      </c>
      <c r="B315" s="201" t="inlineStr">
        <is>
          <t>14.4.02.09-0001</t>
        </is>
      </c>
      <c r="C315" s="212" t="inlineStr">
        <is>
          <t>Краска</t>
        </is>
      </c>
      <c r="D315" s="215" t="inlineStr">
        <is>
          <t>кг</t>
        </is>
      </c>
      <c r="E315" s="213" t="n">
        <v>4.4489</v>
      </c>
      <c r="F315" s="50" t="n">
        <v>28.6</v>
      </c>
      <c r="G315" s="50">
        <f>ROUND(E315*F315,2)</f>
        <v/>
      </c>
      <c r="H315" s="45">
        <f>G315/G471</f>
        <v/>
      </c>
      <c r="I315" s="200">
        <f>ROUND(F315*'Прил. 10'!$D$12,2)</f>
        <v/>
      </c>
      <c r="J315" s="200">
        <f>ROUND(E315*I315,2)</f>
        <v/>
      </c>
    </row>
    <row r="316" hidden="1" outlineLevel="1" ht="15.6" customFormat="1" customHeight="1" s="154">
      <c r="A316" s="195" t="n">
        <v>288</v>
      </c>
      <c r="B316" s="201" t="inlineStr">
        <is>
          <t>11.1.03.01-0001</t>
        </is>
      </c>
      <c r="C316" s="212" t="inlineStr">
        <is>
          <t>Бруски деревянные, размер 50х50 мм</t>
        </is>
      </c>
      <c r="D316" s="215" t="inlineStr">
        <is>
          <t>м3</t>
        </is>
      </c>
      <c r="E316" s="213" t="n">
        <v>0.0687749</v>
      </c>
      <c r="F316" s="50" t="n">
        <v>1668</v>
      </c>
      <c r="G316" s="50">
        <f>ROUND(E316*F316,2)</f>
        <v/>
      </c>
      <c r="H316" s="45">
        <f>G316/G471</f>
        <v/>
      </c>
      <c r="I316" s="200">
        <f>ROUND(F316*'Прил. 10'!$D$12,2)</f>
        <v/>
      </c>
      <c r="J316" s="200">
        <f>ROUND(E316*I316,2)</f>
        <v/>
      </c>
    </row>
    <row r="317" hidden="1" outlineLevel="1" ht="31.35" customFormat="1" customHeight="1" s="154">
      <c r="A317" s="195" t="n">
        <v>289</v>
      </c>
      <c r="B317" s="201" t="inlineStr">
        <is>
          <t>08.1.02.11-0001</t>
        </is>
      </c>
      <c r="C317" s="212" t="inlineStr">
        <is>
          <t>Поковки из квадратных заготовок, масса 1,8 кг</t>
        </is>
      </c>
      <c r="D317" s="215" t="inlineStr">
        <is>
          <t>т</t>
        </is>
      </c>
      <c r="E317" s="213" t="n">
        <v>0.0189</v>
      </c>
      <c r="F317" s="50" t="n">
        <v>5989</v>
      </c>
      <c r="G317" s="50">
        <f>ROUND(E317*F317,2)</f>
        <v/>
      </c>
      <c r="H317" s="45">
        <f>G317/G471</f>
        <v/>
      </c>
      <c r="I317" s="200">
        <f>ROUND(F317*'Прил. 10'!$D$12,2)</f>
        <v/>
      </c>
      <c r="J317" s="200">
        <f>ROUND(E317*I317,2)</f>
        <v/>
      </c>
    </row>
    <row r="318" hidden="1" outlineLevel="1" ht="15.6" customFormat="1" customHeight="1" s="154">
      <c r="A318" s="195" t="n">
        <v>290</v>
      </c>
      <c r="B318" s="201" t="inlineStr">
        <is>
          <t>61.2.07.11-0182</t>
        </is>
      </c>
      <c r="C318" s="212" t="inlineStr">
        <is>
          <t>Устройство коммутационное "УК-ВК"</t>
        </is>
      </c>
      <c r="D318" s="215" t="inlineStr">
        <is>
          <t>шт</t>
        </is>
      </c>
      <c r="E318" s="213" t="n">
        <v>2</v>
      </c>
      <c r="F318" s="50" t="n">
        <v>53.99</v>
      </c>
      <c r="G318" s="50">
        <f>ROUND(E318*F318,2)</f>
        <v/>
      </c>
      <c r="H318" s="45">
        <f>G318/G471</f>
        <v/>
      </c>
      <c r="I318" s="200">
        <f>ROUND(F318*'Прил. 10'!$D$12,2)</f>
        <v/>
      </c>
      <c r="J318" s="200">
        <f>ROUND(E318*I318,2)</f>
        <v/>
      </c>
    </row>
    <row r="319" hidden="1" outlineLevel="1" ht="15.6" customFormat="1" customHeight="1" s="154">
      <c r="A319" s="195" t="n">
        <v>291</v>
      </c>
      <c r="B319" s="201" t="inlineStr">
        <is>
          <t>25.2.01.01-0001</t>
        </is>
      </c>
      <c r="C319" s="212" t="inlineStr">
        <is>
          <t>Бирки-оконцеватели</t>
        </is>
      </c>
      <c r="D319" s="215" t="inlineStr">
        <is>
          <t>100 шт</t>
        </is>
      </c>
      <c r="E319" s="213" t="n">
        <v>1.6932</v>
      </c>
      <c r="F319" s="50" t="n">
        <v>63</v>
      </c>
      <c r="G319" s="50">
        <f>ROUND(E319*F319,2)</f>
        <v/>
      </c>
      <c r="H319" s="45">
        <f>G319/G471</f>
        <v/>
      </c>
      <c r="I319" s="200">
        <f>ROUND(F319*'Прил. 10'!$D$12,2)</f>
        <v/>
      </c>
      <c r="J319" s="200">
        <f>ROUND(E319*I319,2)</f>
        <v/>
      </c>
    </row>
    <row r="320" hidden="1" outlineLevel="1" ht="46.9" customFormat="1" customHeight="1" s="154">
      <c r="A320" s="195" t="n">
        <v>292</v>
      </c>
      <c r="B320" s="201" t="inlineStr">
        <is>
          <t>08.3.05.02-0058</t>
        </is>
      </c>
      <c r="C320" s="212" t="inlineStr">
        <is>
          <t>Прокат толстолистовой горячекатаный в листах, марка стали Ст3, толщина 6-8 мм</t>
        </is>
      </c>
      <c r="D320" s="215" t="inlineStr">
        <is>
          <t>т</t>
        </is>
      </c>
      <c r="E320" s="213" t="n">
        <v>0.018</v>
      </c>
      <c r="F320" s="50" t="n">
        <v>5891.61</v>
      </c>
      <c r="G320" s="50">
        <f>ROUND(E320*F320,2)</f>
        <v/>
      </c>
      <c r="H320" s="45">
        <f>G320/G471</f>
        <v/>
      </c>
      <c r="I320" s="200">
        <f>ROUND(F320*'Прил. 10'!$D$12,2)</f>
        <v/>
      </c>
      <c r="J320" s="200">
        <f>ROUND(E320*I320,2)</f>
        <v/>
      </c>
    </row>
    <row r="321" hidden="1" outlineLevel="1" ht="78" customFormat="1" customHeight="1" s="154">
      <c r="A321" s="195" t="n">
        <v>293</v>
      </c>
      <c r="B321" s="201" t="inlineStr">
        <is>
          <t>23.3.05.02-0042</t>
        </is>
      </c>
      <c r="C321" s="212" t="inlineStr">
        <is>
          <t>Трубы стальные бесшовные, холоднодеформированные из стали марок 10, 20, 30, 45 (ГОСТ 8734- 75, 8733-74), наружным диаметром: 25 мм, толщина стенки 4,0 мм</t>
        </is>
      </c>
      <c r="D321" s="215" t="inlineStr">
        <is>
          <t>м</t>
        </is>
      </c>
      <c r="E321" s="213" t="n">
        <v>2.7</v>
      </c>
      <c r="F321" s="50" t="n">
        <v>38.79</v>
      </c>
      <c r="G321" s="50">
        <f>ROUND(E321*F321,2)</f>
        <v/>
      </c>
      <c r="H321" s="45">
        <f>G321/G471</f>
        <v/>
      </c>
      <c r="I321" s="200">
        <f>ROUND(F321*'Прил. 10'!$D$12,2)</f>
        <v/>
      </c>
      <c r="J321" s="200">
        <f>ROUND(E321*I321,2)</f>
        <v/>
      </c>
    </row>
    <row r="322" hidden="1" outlineLevel="1" ht="31.35" customFormat="1" customHeight="1" s="154">
      <c r="A322" s="195" t="n">
        <v>294</v>
      </c>
      <c r="B322" s="201" t="inlineStr">
        <is>
          <t>62.1.01.09-0031</t>
        </is>
      </c>
      <c r="C322" s="212" t="inlineStr">
        <is>
          <t>Выключатели автоматические: «IEK» ВА47-100 1Р 80А, характеристика С</t>
        </is>
      </c>
      <c r="D322" s="215" t="inlineStr">
        <is>
          <t>шт</t>
        </is>
      </c>
      <c r="E322" s="213" t="n">
        <v>2</v>
      </c>
      <c r="F322" s="50" t="n">
        <v>51.2</v>
      </c>
      <c r="G322" s="50">
        <f>ROUND(E322*F322,2)</f>
        <v/>
      </c>
      <c r="H322" s="45">
        <f>G322/G471</f>
        <v/>
      </c>
      <c r="I322" s="200">
        <f>ROUND(F322*'Прил. 10'!$D$12,2)</f>
        <v/>
      </c>
      <c r="J322" s="200">
        <f>ROUND(E322*I322,2)</f>
        <v/>
      </c>
    </row>
    <row r="323" hidden="1" outlineLevel="1" ht="31.35" customFormat="1" customHeight="1" s="154">
      <c r="A323" s="195" t="n">
        <v>295</v>
      </c>
      <c r="B323" s="201" t="inlineStr">
        <is>
          <t>01.7.06.04-0007</t>
        </is>
      </c>
      <c r="C323" s="212" t="inlineStr">
        <is>
          <t>Лента разделительная для сопряжения потолка из ЛГК со стеной</t>
        </is>
      </c>
      <c r="D323" s="215" t="inlineStr">
        <is>
          <t>100 м</t>
        </is>
      </c>
      <c r="E323" s="213" t="n">
        <v>0.571361</v>
      </c>
      <c r="F323" s="50" t="n">
        <v>173</v>
      </c>
      <c r="G323" s="50">
        <f>ROUND(E323*F323,2)</f>
        <v/>
      </c>
      <c r="H323" s="45">
        <f>G323/G471</f>
        <v/>
      </c>
      <c r="I323" s="200">
        <f>ROUND(F323*'Прил. 10'!$D$12,2)</f>
        <v/>
      </c>
      <c r="J323" s="200">
        <f>ROUND(E323*I323,2)</f>
        <v/>
      </c>
    </row>
    <row r="324" hidden="1" outlineLevel="1" ht="31.35" customFormat="1" customHeight="1" s="154">
      <c r="A324" s="195" t="n">
        <v>296</v>
      </c>
      <c r="B324" s="201" t="inlineStr">
        <is>
          <t>01.7.11.07-0034</t>
        </is>
      </c>
      <c r="C324" s="212" t="inlineStr">
        <is>
          <t>Электроды сварочные Э42А, диаметр 4 мм</t>
        </is>
      </c>
      <c r="D324" s="215" t="inlineStr">
        <is>
          <t>кг</t>
        </is>
      </c>
      <c r="E324" s="213" t="n">
        <v>9.259824</v>
      </c>
      <c r="F324" s="50" t="n">
        <v>10.57</v>
      </c>
      <c r="G324" s="50">
        <f>ROUND(E324*F324,2)</f>
        <v/>
      </c>
      <c r="H324" s="45">
        <f>G324/G471</f>
        <v/>
      </c>
      <c r="I324" s="200">
        <f>ROUND(F324*'Прил. 10'!$D$12,2)</f>
        <v/>
      </c>
      <c r="J324" s="200">
        <f>ROUND(E324*I324,2)</f>
        <v/>
      </c>
    </row>
    <row r="325" hidden="1" outlineLevel="1" ht="31.35" customFormat="1" customHeight="1" s="154">
      <c r="A325" s="195" t="n">
        <v>297</v>
      </c>
      <c r="B325" s="201" t="inlineStr">
        <is>
          <t>08.1.02.03-0061</t>
        </is>
      </c>
      <c r="C325" s="212" t="inlineStr">
        <is>
          <t>Планка начальная из оцинкованной стали с полимерным покрытием</t>
        </is>
      </c>
      <c r="D325" s="215" t="inlineStr">
        <is>
          <t>м</t>
        </is>
      </c>
      <c r="E325" s="213" t="n">
        <v>4.1895</v>
      </c>
      <c r="F325" s="50" t="n">
        <v>23.15</v>
      </c>
      <c r="G325" s="50">
        <f>ROUND(E325*F325,2)</f>
        <v/>
      </c>
      <c r="H325" s="45">
        <f>G325/G471</f>
        <v/>
      </c>
      <c r="I325" s="200">
        <f>ROUND(F325*'Прил. 10'!$D$12,2)</f>
        <v/>
      </c>
      <c r="J325" s="200">
        <f>ROUND(E325*I325,2)</f>
        <v/>
      </c>
    </row>
    <row r="326" hidden="1" outlineLevel="1" ht="62.45" customFormat="1" customHeight="1" s="154">
      <c r="A326" s="195" t="n">
        <v>298</v>
      </c>
      <c r="B326" s="201" t="inlineStr">
        <is>
          <t>24.3.05.07-0011</t>
        </is>
      </c>
      <c r="C326" s="212" t="inlineStr">
        <is>
          <t>Муфта защитная полиэтиленовая для прохода труб сквозь стену, номинальный наружный диаметр 110 мм</t>
        </is>
      </c>
      <c r="D326" s="215" t="inlineStr">
        <is>
          <t>шт</t>
        </is>
      </c>
      <c r="E326" s="213" t="n">
        <v>1</v>
      </c>
      <c r="F326" s="50" t="n">
        <v>94.45</v>
      </c>
      <c r="G326" s="50">
        <f>ROUND(E326*F326,2)</f>
        <v/>
      </c>
      <c r="H326" s="45">
        <f>G326/G471</f>
        <v/>
      </c>
      <c r="I326" s="200">
        <f>ROUND(F326*'Прил. 10'!$D$12,2)</f>
        <v/>
      </c>
      <c r="J326" s="200">
        <f>ROUND(E326*I326,2)</f>
        <v/>
      </c>
    </row>
    <row r="327" hidden="1" outlineLevel="1" ht="46.9" customFormat="1" customHeight="1" s="154">
      <c r="A327" s="195" t="n">
        <v>299</v>
      </c>
      <c r="B327" s="201" t="inlineStr">
        <is>
          <t>14.4.01.02-0012</t>
        </is>
      </c>
      <c r="C327" s="212" t="inlineStr">
        <is>
          <t>Грунтовка укрепляющая, глубокого проникновения, быстросохнущая, паропроницаемая</t>
        </is>
      </c>
      <c r="D327" s="215" t="inlineStr">
        <is>
          <t>кг</t>
        </is>
      </c>
      <c r="E327" s="213" t="n">
        <v>7.05384</v>
      </c>
      <c r="F327" s="50" t="n">
        <v>13.08</v>
      </c>
      <c r="G327" s="50">
        <f>ROUND(E327*F327,2)</f>
        <v/>
      </c>
      <c r="H327" s="45">
        <f>G327/G471</f>
        <v/>
      </c>
      <c r="I327" s="200">
        <f>ROUND(F327*'Прил. 10'!$D$12,2)</f>
        <v/>
      </c>
      <c r="J327" s="200">
        <f>ROUND(E327*I327,2)</f>
        <v/>
      </c>
    </row>
    <row r="328" hidden="1" outlineLevel="1" ht="31.35" customFormat="1" customHeight="1" s="154">
      <c r="A328" s="195" t="n">
        <v>300</v>
      </c>
      <c r="B328" s="201" t="inlineStr">
        <is>
          <t>18.5.08.05-0031</t>
        </is>
      </c>
      <c r="C328" s="212" t="inlineStr">
        <is>
          <t>Кронштейны для радиаторов стальных спаренных</t>
        </is>
      </c>
      <c r="D328" s="215" t="inlineStr">
        <is>
          <t>компл</t>
        </is>
      </c>
      <c r="E328" s="213" t="n">
        <v>3.6465</v>
      </c>
      <c r="F328" s="50" t="n">
        <v>24.75</v>
      </c>
      <c r="G328" s="50">
        <f>ROUND(E328*F328,2)</f>
        <v/>
      </c>
      <c r="H328" s="45">
        <f>G328/G471</f>
        <v/>
      </c>
      <c r="I328" s="200">
        <f>ROUND(F328*'Прил. 10'!$D$12,2)</f>
        <v/>
      </c>
      <c r="J328" s="200">
        <f>ROUND(E328*I328,2)</f>
        <v/>
      </c>
    </row>
    <row r="329" hidden="1" outlineLevel="1" ht="31.35" customFormat="1" customHeight="1" s="154">
      <c r="A329" s="195" t="n">
        <v>301</v>
      </c>
      <c r="B329" s="201" t="inlineStr">
        <is>
          <t>20.2.08.07-0072</t>
        </is>
      </c>
      <c r="C329" s="212" t="inlineStr">
        <is>
          <t>Скобы металлические для крепления проводов</t>
        </is>
      </c>
      <c r="D329" s="215" t="inlineStr">
        <is>
          <t>10 шт</t>
        </is>
      </c>
      <c r="E329" s="213" t="n">
        <v>3</v>
      </c>
      <c r="F329" s="50" t="n">
        <v>29.4</v>
      </c>
      <c r="G329" s="50">
        <f>ROUND(E329*F329,2)</f>
        <v/>
      </c>
      <c r="H329" s="45">
        <f>G329/G471</f>
        <v/>
      </c>
      <c r="I329" s="200">
        <f>ROUND(F329*'Прил. 10'!$D$12,2)</f>
        <v/>
      </c>
      <c r="J329" s="200">
        <f>ROUND(E329*I329,2)</f>
        <v/>
      </c>
    </row>
    <row r="330" hidden="1" outlineLevel="1" ht="31.35" customFormat="1" customHeight="1" s="154">
      <c r="A330" s="195" t="n">
        <v>302</v>
      </c>
      <c r="B330" s="201" t="inlineStr">
        <is>
          <t>22.2.02.06-0011</t>
        </is>
      </c>
      <c r="C330" s="212" t="inlineStr">
        <is>
          <t>Консоли для крепления и подвески стального каната КСП-2</t>
        </is>
      </c>
      <c r="D330" s="215" t="inlineStr">
        <is>
          <t>100 шт</t>
        </is>
      </c>
      <c r="E330" s="213" t="n">
        <v>0.09504</v>
      </c>
      <c r="F330" s="50" t="n">
        <v>903.4400000000001</v>
      </c>
      <c r="G330" s="50">
        <f>ROUND(E330*F330,2)</f>
        <v/>
      </c>
      <c r="H330" s="45">
        <f>G330/G471</f>
        <v/>
      </c>
      <c r="I330" s="200">
        <f>ROUND(F330*'Прил. 10'!$D$12,2)</f>
        <v/>
      </c>
      <c r="J330" s="200">
        <f>ROUND(E330*I330,2)</f>
        <v/>
      </c>
    </row>
    <row r="331" hidden="1" outlineLevel="1" ht="15.6" customFormat="1" customHeight="1" s="154">
      <c r="A331" s="195" t="n">
        <v>303</v>
      </c>
      <c r="B331" s="201" t="inlineStr">
        <is>
          <t>01.7.15.06-0111</t>
        </is>
      </c>
      <c r="C331" s="212" t="inlineStr">
        <is>
          <t>Гвозди строительные</t>
        </is>
      </c>
      <c r="D331" s="215" t="inlineStr">
        <is>
          <t>т</t>
        </is>
      </c>
      <c r="E331" s="213" t="n">
        <v>0.0070538</v>
      </c>
      <c r="F331" s="50" t="n">
        <v>11978</v>
      </c>
      <c r="G331" s="50">
        <f>ROUND(E331*F331,2)</f>
        <v/>
      </c>
      <c r="H331" s="45">
        <f>G331/G471</f>
        <v/>
      </c>
      <c r="I331" s="200">
        <f>ROUND(F331*'Прил. 10'!$D$12,2)</f>
        <v/>
      </c>
      <c r="J331" s="200">
        <f>ROUND(E331*I331,2)</f>
        <v/>
      </c>
    </row>
    <row r="332" hidden="1" outlineLevel="1" ht="15.6" customFormat="1" customHeight="1" s="154">
      <c r="A332" s="195" t="n">
        <v>304</v>
      </c>
      <c r="B332" s="201" t="inlineStr">
        <is>
          <t>01.7.15.07-0083</t>
        </is>
      </c>
      <c r="C332" s="212" t="inlineStr">
        <is>
          <t>Дюбель-гвозди, размер 8х100 мм</t>
        </is>
      </c>
      <c r="D332" s="215" t="inlineStr">
        <is>
          <t>100 шт</t>
        </is>
      </c>
      <c r="E332" s="213" t="n">
        <v>0.69825</v>
      </c>
      <c r="F332" s="50" t="n">
        <v>118</v>
      </c>
      <c r="G332" s="50">
        <f>ROUND(E332*F332,2)</f>
        <v/>
      </c>
      <c r="H332" s="45">
        <f>G332/G471</f>
        <v/>
      </c>
      <c r="I332" s="200">
        <f>ROUND(F332*'Прил. 10'!$D$12,2)</f>
        <v/>
      </c>
      <c r="J332" s="200">
        <f>ROUND(E332*I332,2)</f>
        <v/>
      </c>
    </row>
    <row r="333" hidden="1" outlineLevel="1" ht="31.35" customFormat="1" customHeight="1" s="154">
      <c r="A333" s="195" t="n">
        <v>305</v>
      </c>
      <c r="B333" s="201" t="inlineStr">
        <is>
          <t>11.1.01.10-0001</t>
        </is>
      </c>
      <c r="C333" s="212" t="inlineStr">
        <is>
          <t>Наличники из древесины типа: Н-1, Н-2 размером 13х34 мм</t>
        </is>
      </c>
      <c r="D333" s="215" t="inlineStr">
        <is>
          <t>м</t>
        </is>
      </c>
      <c r="E333" s="213" t="n">
        <v>30.618</v>
      </c>
      <c r="F333" s="50" t="n">
        <v>2.62</v>
      </c>
      <c r="G333" s="50">
        <f>ROUND(E333*F333,2)</f>
        <v/>
      </c>
      <c r="H333" s="45">
        <f>G333/G471</f>
        <v/>
      </c>
      <c r="I333" s="200">
        <f>ROUND(F333*'Прил. 10'!$D$12,2)</f>
        <v/>
      </c>
      <c r="J333" s="200">
        <f>ROUND(E333*I333,2)</f>
        <v/>
      </c>
    </row>
    <row r="334" hidden="1" outlineLevel="1" ht="31.35" customFormat="1" customHeight="1" s="154">
      <c r="A334" s="195" t="n">
        <v>306</v>
      </c>
      <c r="B334" s="201" t="inlineStr">
        <is>
          <t>08.1.02.03-0071</t>
        </is>
      </c>
      <c r="C334" s="212" t="inlineStr">
        <is>
          <t>Нащельник стальной оцинкованный с полимерным покрытием</t>
        </is>
      </c>
      <c r="D334" s="215" t="inlineStr">
        <is>
          <t>м</t>
        </is>
      </c>
      <c r="E334" s="213" t="n">
        <v>1.197</v>
      </c>
      <c r="F334" s="50" t="n">
        <v>64.47</v>
      </c>
      <c r="G334" s="50">
        <f>ROUND(E334*F334,2)</f>
        <v/>
      </c>
      <c r="H334" s="45">
        <f>G334/G471</f>
        <v/>
      </c>
      <c r="I334" s="200">
        <f>ROUND(F334*'Прил. 10'!$D$12,2)</f>
        <v/>
      </c>
      <c r="J334" s="200">
        <f>ROUND(E334*I334,2)</f>
        <v/>
      </c>
    </row>
    <row r="335" hidden="1" outlineLevel="1" ht="93.59999999999999" customFormat="1" customHeight="1" s="154">
      <c r="A335" s="195" t="n">
        <v>307</v>
      </c>
      <c r="B335" s="201" t="inlineStr">
        <is>
          <t>01.7.15.10-0056</t>
        </is>
      </c>
      <c r="C335" s="212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335" s="215" t="inlineStr">
        <is>
          <t>10 шт</t>
        </is>
      </c>
      <c r="E335" s="213" t="n">
        <v>3.4</v>
      </c>
      <c r="F335" s="50" t="n">
        <v>22.61</v>
      </c>
      <c r="G335" s="50">
        <f>ROUND(E335*F335,2)</f>
        <v/>
      </c>
      <c r="H335" s="45">
        <f>G335/G471</f>
        <v/>
      </c>
      <c r="I335" s="200">
        <f>ROUND(F335*'Прил. 10'!$D$12,2)</f>
        <v/>
      </c>
      <c r="J335" s="200">
        <f>ROUND(E335*I335,2)</f>
        <v/>
      </c>
    </row>
    <row r="336" hidden="1" outlineLevel="1" ht="46.9" customFormat="1" customHeight="1" s="154">
      <c r="A336" s="195" t="n">
        <v>308</v>
      </c>
      <c r="B336" s="201" t="inlineStr">
        <is>
          <t>61.2.01.06-0003</t>
        </is>
      </c>
      <c r="C336" s="212" t="inlineStr">
        <is>
          <t>Извещатель охранный адресный магнитоконтактный, марка "С2000-СМК"</t>
        </is>
      </c>
      <c r="D336" s="215" t="inlineStr">
        <is>
          <t>10 шт</t>
        </is>
      </c>
      <c r="E336" s="213" t="n">
        <v>0.1</v>
      </c>
      <c r="F336" s="50" t="n">
        <v>723.7</v>
      </c>
      <c r="G336" s="50">
        <f>ROUND(E336*F336,2)</f>
        <v/>
      </c>
      <c r="H336" s="45">
        <f>G336/G471</f>
        <v/>
      </c>
      <c r="I336" s="200">
        <f>ROUND(F336*'Прил. 10'!$D$12,2)</f>
        <v/>
      </c>
      <c r="J336" s="200">
        <f>ROUND(E336*I336,2)</f>
        <v/>
      </c>
    </row>
    <row r="337" hidden="1" outlineLevel="1" ht="31.35" customFormat="1" customHeight="1" s="154">
      <c r="A337" s="195" t="n">
        <v>309</v>
      </c>
      <c r="B337" s="201" t="inlineStr">
        <is>
          <t>02.3.01.02-1012</t>
        </is>
      </c>
      <c r="C337" s="212" t="inlineStr">
        <is>
          <t>Песок природный II класс, средний, круглые сита</t>
        </is>
      </c>
      <c r="D337" s="215" t="inlineStr">
        <is>
          <t>м3</t>
        </is>
      </c>
      <c r="E337" s="213" t="n">
        <v>1.185</v>
      </c>
      <c r="F337" s="50" t="n">
        <v>59.99</v>
      </c>
      <c r="G337" s="50">
        <f>ROUND(E337*F337,2)</f>
        <v/>
      </c>
      <c r="H337" s="45">
        <f>G337/G471</f>
        <v/>
      </c>
      <c r="I337" s="200">
        <f>ROUND(F337*'Прил. 10'!$D$12,2)</f>
        <v/>
      </c>
      <c r="J337" s="200">
        <f>ROUND(E337*I337,2)</f>
        <v/>
      </c>
    </row>
    <row r="338" hidden="1" outlineLevel="1" ht="15.6" customFormat="1" customHeight="1" s="154">
      <c r="A338" s="195" t="n">
        <v>310</v>
      </c>
      <c r="B338" s="201" t="inlineStr">
        <is>
          <t>01.7.06.07-0002</t>
        </is>
      </c>
      <c r="C338" s="212" t="inlineStr">
        <is>
          <t>Лента монтажная, тип ЛМ-5</t>
        </is>
      </c>
      <c r="D338" s="215" t="inlineStr">
        <is>
          <t>10 м</t>
        </is>
      </c>
      <c r="E338" s="213" t="n">
        <v>10.18156</v>
      </c>
      <c r="F338" s="50" t="n">
        <v>6.9</v>
      </c>
      <c r="G338" s="50">
        <f>ROUND(E338*F338,2)</f>
        <v/>
      </c>
      <c r="H338" s="45">
        <f>G338/G471</f>
        <v/>
      </c>
      <c r="I338" s="200">
        <f>ROUND(F338*'Прил. 10'!$D$12,2)</f>
        <v/>
      </c>
      <c r="J338" s="200">
        <f>ROUND(E338*I338,2)</f>
        <v/>
      </c>
    </row>
    <row r="339" hidden="1" outlineLevel="1" ht="15.6" customFormat="1" customHeight="1" s="154">
      <c r="A339" s="195" t="n">
        <v>311</v>
      </c>
      <c r="B339" s="201" t="inlineStr">
        <is>
          <t>14.4.03.17-0011</t>
        </is>
      </c>
      <c r="C339" s="212" t="inlineStr">
        <is>
          <t>Лак электроизоляционный 318</t>
        </is>
      </c>
      <c r="D339" s="215" t="inlineStr">
        <is>
          <t>кг</t>
        </is>
      </c>
      <c r="E339" s="213" t="n">
        <v>1.852</v>
      </c>
      <c r="F339" s="50" t="n">
        <v>35.63</v>
      </c>
      <c r="G339" s="50">
        <f>ROUND(E339*F339,2)</f>
        <v/>
      </c>
      <c r="H339" s="45">
        <f>G339/G471</f>
        <v/>
      </c>
      <c r="I339" s="200">
        <f>ROUND(F339*'Прил. 10'!$D$12,2)</f>
        <v/>
      </c>
      <c r="J339" s="200">
        <f>ROUND(E339*I339,2)</f>
        <v/>
      </c>
    </row>
    <row r="340" hidden="1" outlineLevel="1" ht="46.9" customFormat="1" customHeight="1" s="154">
      <c r="A340" s="195" t="n">
        <v>312</v>
      </c>
      <c r="B340" s="201" t="inlineStr">
        <is>
          <t>10.2.02.08-0001</t>
        </is>
      </c>
      <c r="C340" s="212" t="inlineStr">
        <is>
          <t>Проволока медная, круглая, мягкая, электротехническая, диаметр 1,0-3,0 мм и выше</t>
        </is>
      </c>
      <c r="D340" s="215" t="inlineStr">
        <is>
          <t>т</t>
        </is>
      </c>
      <c r="E340" s="213" t="n">
        <v>0.0017</v>
      </c>
      <c r="F340" s="50" t="n">
        <v>37517</v>
      </c>
      <c r="G340" s="50">
        <f>ROUND(E340*F340,2)</f>
        <v/>
      </c>
      <c r="H340" s="45">
        <f>G340/G471</f>
        <v/>
      </c>
      <c r="I340" s="200">
        <f>ROUND(F340*'Прил. 10'!$D$12,2)</f>
        <v/>
      </c>
      <c r="J340" s="200">
        <f>ROUND(E340*I340,2)</f>
        <v/>
      </c>
    </row>
    <row r="341" hidden="1" outlineLevel="1" ht="46.9" customFormat="1" customHeight="1" s="154">
      <c r="A341" s="195" t="n">
        <v>313</v>
      </c>
      <c r="B341" s="201" t="inlineStr">
        <is>
          <t>11.1.03.05-0085</t>
        </is>
      </c>
      <c r="C341" s="212" t="inlineStr">
        <is>
          <t>Доска необрезная, хвойных пород, длина 4-6,5 м, все ширины, толщина 44 мм и более, сорт III</t>
        </is>
      </c>
      <c r="D341" s="215" t="inlineStr">
        <is>
          <t>м3</t>
        </is>
      </c>
      <c r="E341" s="213" t="n">
        <v>0.09</v>
      </c>
      <c r="F341" s="50" t="n">
        <v>684</v>
      </c>
      <c r="G341" s="50">
        <f>ROUND(E341*F341,2)</f>
        <v/>
      </c>
      <c r="H341" s="45">
        <f>G341/G471</f>
        <v/>
      </c>
      <c r="I341" s="200">
        <f>ROUND(F341*'Прил. 10'!$D$12,2)</f>
        <v/>
      </c>
      <c r="J341" s="200">
        <f>ROUND(E341*I341,2)</f>
        <v/>
      </c>
    </row>
    <row r="342" hidden="1" outlineLevel="1" ht="62.45" customFormat="1" customHeight="1" s="154">
      <c r="A342" s="195" t="n">
        <v>314</v>
      </c>
      <c r="B342" s="201" t="inlineStr">
        <is>
          <t>20.2.01.09-0011</t>
        </is>
      </c>
      <c r="C342" s="212" t="inlineStr">
        <is>
          <t>Гильза защитная КДЗС термоусаживаемая для защиты сварных стыков оптоволоконного кабеля</t>
        </is>
      </c>
      <c r="D342" s="215" t="inlineStr">
        <is>
          <t>1000 шт</t>
        </is>
      </c>
      <c r="E342" s="213" t="n">
        <v>0.048</v>
      </c>
      <c r="F342" s="50" t="n">
        <v>1233.55</v>
      </c>
      <c r="G342" s="50">
        <f>ROUND(E342*F342,2)</f>
        <v/>
      </c>
      <c r="H342" s="45">
        <f>G342/G471</f>
        <v/>
      </c>
      <c r="I342" s="200">
        <f>ROUND(F342*'Прил. 10'!$D$12,2)</f>
        <v/>
      </c>
      <c r="J342" s="200">
        <f>ROUND(E342*I342,2)</f>
        <v/>
      </c>
    </row>
    <row r="343" hidden="1" outlineLevel="1" ht="15.6" customFormat="1" customHeight="1" s="154">
      <c r="A343" s="195" t="n">
        <v>315</v>
      </c>
      <c r="B343" s="201" t="inlineStr">
        <is>
          <t>Прайс из СД ОП</t>
        </is>
      </c>
      <c r="C343" s="212" t="inlineStr">
        <is>
          <t>Шнур STP 4x2x0,52 Cat.5e 2 метра</t>
        </is>
      </c>
      <c r="D343" s="215" t="inlineStr">
        <is>
          <t>шт</t>
        </is>
      </c>
      <c r="E343" s="213" t="n">
        <v>4</v>
      </c>
      <c r="F343" s="214" t="n">
        <v>14.61</v>
      </c>
      <c r="G343" s="50">
        <f>ROUND(E343*F343,2)</f>
        <v/>
      </c>
      <c r="H343" s="45">
        <f>G343/G471</f>
        <v/>
      </c>
      <c r="I343" s="200">
        <f>ROUND(F343*'Прил. 10'!$D$12,2)</f>
        <v/>
      </c>
      <c r="J343" s="200">
        <f>ROUND(E343*I343,2)</f>
        <v/>
      </c>
    </row>
    <row r="344" hidden="1" outlineLevel="1" ht="31.35" customFormat="1" customHeight="1" s="154">
      <c r="A344" s="195" t="n">
        <v>316</v>
      </c>
      <c r="B344" s="201" t="inlineStr">
        <is>
          <t>14.4.04.04-0007</t>
        </is>
      </c>
      <c r="C344" s="212" t="inlineStr">
        <is>
          <t>Эмаль кремнийорганическая КО-811, черная</t>
        </is>
      </c>
      <c r="D344" s="215" t="inlineStr">
        <is>
          <t>т</t>
        </is>
      </c>
      <c r="E344" s="213" t="n">
        <v>0.00075</v>
      </c>
      <c r="F344" s="50" t="n">
        <v>74841.67</v>
      </c>
      <c r="G344" s="50">
        <f>ROUND(E344*F344,2)</f>
        <v/>
      </c>
      <c r="H344" s="45">
        <f>G344/G471</f>
        <v/>
      </c>
      <c r="I344" s="200">
        <f>ROUND(F344*'Прил. 10'!$D$12,2)</f>
        <v/>
      </c>
      <c r="J344" s="200">
        <f>ROUND(E344*I344,2)</f>
        <v/>
      </c>
    </row>
    <row r="345" hidden="1" outlineLevel="1" ht="31.35" customFormat="1" customHeight="1" s="154">
      <c r="A345" s="195" t="n">
        <v>317</v>
      </c>
      <c r="B345" s="201" t="inlineStr">
        <is>
          <t>01.4.03.03-0001</t>
        </is>
      </c>
      <c r="C345" s="212" t="inlineStr">
        <is>
          <t>Полимер-ингибитор для стабилизации буровых скважин</t>
        </is>
      </c>
      <c r="D345" s="215" t="inlineStr">
        <is>
          <t>т</t>
        </is>
      </c>
      <c r="E345" s="213" t="n">
        <v>0.01935</v>
      </c>
      <c r="F345" s="50" t="n">
        <v>2897.33</v>
      </c>
      <c r="G345" s="50">
        <f>ROUND(E345*F345,2)</f>
        <v/>
      </c>
      <c r="H345" s="45">
        <f>G345/G471</f>
        <v/>
      </c>
      <c r="I345" s="200">
        <f>ROUND(F345*'Прил. 10'!$D$12,2)</f>
        <v/>
      </c>
      <c r="J345" s="200">
        <f>ROUND(E345*I345,2)</f>
        <v/>
      </c>
    </row>
    <row r="346" hidden="1" outlineLevel="1" ht="15.6" customFormat="1" customHeight="1" s="154">
      <c r="A346" s="195" t="n">
        <v>318</v>
      </c>
      <c r="B346" s="201" t="inlineStr">
        <is>
          <t>01.7.07.29-0111</t>
        </is>
      </c>
      <c r="C346" s="212" t="inlineStr">
        <is>
          <t>Пакля пропитанная</t>
        </is>
      </c>
      <c r="D346" s="215" t="inlineStr">
        <is>
          <t>кг</t>
        </is>
      </c>
      <c r="E346" s="213" t="n">
        <v>6.1236</v>
      </c>
      <c r="F346" s="50" t="n">
        <v>9.039999999999999</v>
      </c>
      <c r="G346" s="50">
        <f>ROUND(E346*F346,2)</f>
        <v/>
      </c>
      <c r="H346" s="45">
        <f>G346/G471</f>
        <v/>
      </c>
      <c r="I346" s="200">
        <f>ROUND(F346*'Прил. 10'!$D$12,2)</f>
        <v/>
      </c>
      <c r="J346" s="200">
        <f>ROUND(E346*I346,2)</f>
        <v/>
      </c>
    </row>
    <row r="347" hidden="1" outlineLevel="1" ht="15.6" customFormat="1" customHeight="1" s="154">
      <c r="A347" s="195" t="n">
        <v>319</v>
      </c>
      <c r="B347" s="201" t="inlineStr">
        <is>
          <t>01.7.20.04-0003</t>
        </is>
      </c>
      <c r="C347" s="212" t="inlineStr">
        <is>
          <t>Нитки суровые</t>
        </is>
      </c>
      <c r="D347" s="215" t="inlineStr">
        <is>
          <t>кг</t>
        </is>
      </c>
      <c r="E347" s="213" t="n">
        <v>0.3543</v>
      </c>
      <c r="F347" s="50" t="n">
        <v>155</v>
      </c>
      <c r="G347" s="50">
        <f>ROUND(E347*F347,2)</f>
        <v/>
      </c>
      <c r="H347" s="45">
        <f>G347/G471</f>
        <v/>
      </c>
      <c r="I347" s="200">
        <f>ROUND(F347*'Прил. 10'!$D$12,2)</f>
        <v/>
      </c>
      <c r="J347" s="200">
        <f>ROUND(E347*I347,2)</f>
        <v/>
      </c>
    </row>
    <row r="348" hidden="1" outlineLevel="1" ht="31.35" customFormat="1" customHeight="1" s="154">
      <c r="A348" s="195" t="n">
        <v>320</v>
      </c>
      <c r="B348" s="201" t="inlineStr">
        <is>
          <t>01.7.06.01-0042</t>
        </is>
      </c>
      <c r="C348" s="212" t="inlineStr">
        <is>
          <t>Лента эластичная самоклеящаяся для профилей направляющих 50/30000 мм</t>
        </is>
      </c>
      <c r="D348" s="215" t="inlineStr">
        <is>
          <t>м</t>
        </is>
      </c>
      <c r="E348" s="213" t="n">
        <v>89.231076</v>
      </c>
      <c r="F348" s="50" t="n">
        <v>0.6</v>
      </c>
      <c r="G348" s="50">
        <f>ROUND(E348*F348,2)</f>
        <v/>
      </c>
      <c r="H348" s="45">
        <f>G348/G471</f>
        <v/>
      </c>
      <c r="I348" s="200">
        <f>ROUND(F348*'Прил. 10'!$D$12,2)</f>
        <v/>
      </c>
      <c r="J348" s="200">
        <f>ROUND(E348*I348,2)</f>
        <v/>
      </c>
    </row>
    <row r="349" hidden="1" outlineLevel="1" ht="31.35" customFormat="1" customHeight="1" s="154">
      <c r="A349" s="195" t="n">
        <v>321</v>
      </c>
      <c r="B349" s="201" t="inlineStr">
        <is>
          <t>24.3.01.01-0004</t>
        </is>
      </c>
      <c r="C349" s="212" t="inlineStr">
        <is>
          <t>Трубка электроизоляционная ПВХ-305, диаметр 6-10 мм</t>
        </is>
      </c>
      <c r="D349" s="215" t="inlineStr">
        <is>
          <t>кг</t>
        </is>
      </c>
      <c r="E349" s="213" t="n">
        <v>1.39562</v>
      </c>
      <c r="F349" s="50" t="n">
        <v>38.34</v>
      </c>
      <c r="G349" s="50">
        <f>ROUND(E349*F349,2)</f>
        <v/>
      </c>
      <c r="H349" s="45">
        <f>G349/G471</f>
        <v/>
      </c>
      <c r="I349" s="200">
        <f>ROUND(F349*'Прил. 10'!$D$12,2)</f>
        <v/>
      </c>
      <c r="J349" s="200">
        <f>ROUND(E349*I349,2)</f>
        <v/>
      </c>
    </row>
    <row r="350" hidden="1" outlineLevel="1" ht="78" customFormat="1" customHeight="1" s="154">
      <c r="A350" s="195" t="n">
        <v>322</v>
      </c>
      <c r="B350" s="201" t="inlineStr">
        <is>
          <t>14.5.11.03-0001</t>
        </is>
      </c>
      <c r="C350" s="212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D350" s="215" t="inlineStr">
        <is>
          <t>кг</t>
        </is>
      </c>
      <c r="E350" s="213" t="n">
        <v>7.05384</v>
      </c>
      <c r="F350" s="50" t="n">
        <v>7.46</v>
      </c>
      <c r="G350" s="50">
        <f>ROUND(E350*F350,2)</f>
        <v/>
      </c>
      <c r="H350" s="45">
        <f>G350/G471</f>
        <v/>
      </c>
      <c r="I350" s="200">
        <f>ROUND(F350*'Прил. 10'!$D$12,2)</f>
        <v/>
      </c>
      <c r="J350" s="200">
        <f>ROUND(E350*I350,2)</f>
        <v/>
      </c>
    </row>
    <row r="351" hidden="1" outlineLevel="1" ht="31.35" customFormat="1" customHeight="1" s="154">
      <c r="A351" s="195" t="n">
        <v>323</v>
      </c>
      <c r="B351" s="201" t="inlineStr">
        <is>
          <t>01.4.03.03-0001</t>
        </is>
      </c>
      <c r="C351" s="212" t="inlineStr">
        <is>
          <t>Полимер-ингибитор Prim Mud HEADS\M-I</t>
        </is>
      </c>
      <c r="D351" s="215" t="inlineStr">
        <is>
          <t>т</t>
        </is>
      </c>
      <c r="E351" s="213" t="n">
        <v>0.018</v>
      </c>
      <c r="F351" s="50" t="n">
        <v>2897.33</v>
      </c>
      <c r="G351" s="50">
        <f>ROUND(E351*F351,2)</f>
        <v/>
      </c>
      <c r="H351" s="45">
        <f>G351/G471</f>
        <v/>
      </c>
      <c r="I351" s="200">
        <f>ROUND(F351*'Прил. 10'!$D$12,2)</f>
        <v/>
      </c>
      <c r="J351" s="200">
        <f>ROUND(E351*I351,2)</f>
        <v/>
      </c>
    </row>
    <row r="352" hidden="1" outlineLevel="1" ht="31.35" customFormat="1" customHeight="1" s="154">
      <c r="A352" s="195" t="n">
        <v>324</v>
      </c>
      <c r="B352" s="201" t="inlineStr">
        <is>
          <t>62.1.01.09-0029</t>
        </is>
      </c>
      <c r="C352" s="212" t="inlineStr">
        <is>
          <t>Выключатели автоматические: «IEK» ВА47-100 1Р 50А, характеристика С</t>
        </is>
      </c>
      <c r="D352" s="215" t="inlineStr">
        <is>
          <t>шт</t>
        </is>
      </c>
      <c r="E352" s="213" t="n">
        <v>2</v>
      </c>
      <c r="F352" s="50" t="n">
        <v>23.22</v>
      </c>
      <c r="G352" s="50">
        <f>ROUND(E352*F352,2)</f>
        <v/>
      </c>
      <c r="H352" s="45">
        <f>G352/G471</f>
        <v/>
      </c>
      <c r="I352" s="200">
        <f>ROUND(F352*'Прил. 10'!$D$12,2)</f>
        <v/>
      </c>
      <c r="J352" s="200">
        <f>ROUND(E352*I352,2)</f>
        <v/>
      </c>
    </row>
    <row r="353" hidden="1" outlineLevel="1" ht="15.6" customFormat="1" customHeight="1" s="154">
      <c r="A353" s="195" t="n">
        <v>325</v>
      </c>
      <c r="B353" s="201" t="inlineStr">
        <is>
          <t>01.7.15.12-0014</t>
        </is>
      </c>
      <c r="C353" s="212" t="inlineStr">
        <is>
          <t>Шпильки резьбовая М10-2000</t>
        </is>
      </c>
      <c r="D353" s="215" t="inlineStr">
        <is>
          <t>шт</t>
        </is>
      </c>
      <c r="E353" s="213" t="n">
        <v>3.2</v>
      </c>
      <c r="F353" s="50" t="n">
        <v>14.45</v>
      </c>
      <c r="G353" s="50">
        <f>ROUND(E353*F353,2)</f>
        <v/>
      </c>
      <c r="H353" s="45">
        <f>G353/G471</f>
        <v/>
      </c>
      <c r="I353" s="200">
        <f>ROUND(F353*'Прил. 10'!$D$12,2)</f>
        <v/>
      </c>
      <c r="J353" s="200">
        <f>ROUND(E353*I353,2)</f>
        <v/>
      </c>
    </row>
    <row r="354" hidden="1" outlineLevel="1" ht="15.6" customFormat="1" customHeight="1" s="154">
      <c r="A354" s="195" t="n">
        <v>326</v>
      </c>
      <c r="B354" s="201" t="inlineStr">
        <is>
          <t>01.3.01.02-0002</t>
        </is>
      </c>
      <c r="C354" s="212" t="inlineStr">
        <is>
          <t>Вазелин технический</t>
        </is>
      </c>
      <c r="D354" s="215" t="inlineStr">
        <is>
          <t>кг</t>
        </is>
      </c>
      <c r="E354" s="213" t="n">
        <v>0.951</v>
      </c>
      <c r="F354" s="50" t="n">
        <v>44.97</v>
      </c>
      <c r="G354" s="50">
        <f>ROUND(E354*F354,2)</f>
        <v/>
      </c>
      <c r="H354" s="45">
        <f>G354/G471</f>
        <v/>
      </c>
      <c r="I354" s="200">
        <f>ROUND(F354*'Прил. 10'!$D$12,2)</f>
        <v/>
      </c>
      <c r="J354" s="200">
        <f>ROUND(E354*I354,2)</f>
        <v/>
      </c>
    </row>
    <row r="355" hidden="1" outlineLevel="1" ht="15.6" customFormat="1" customHeight="1" s="154">
      <c r="A355" s="195" t="n">
        <v>327</v>
      </c>
      <c r="B355" s="201" t="inlineStr">
        <is>
          <t>14.5.01.07-1000</t>
        </is>
      </c>
      <c r="C355" s="212" t="inlineStr">
        <is>
          <t>Герметик клей силиконовый</t>
        </is>
      </c>
      <c r="D355" s="215" t="inlineStr">
        <is>
          <t>л</t>
        </is>
      </c>
      <c r="E355" s="213" t="n">
        <v>0.3213</v>
      </c>
      <c r="F355" s="50" t="n">
        <v>131.35</v>
      </c>
      <c r="G355" s="50">
        <f>ROUND(E355*F355,2)</f>
        <v/>
      </c>
      <c r="H355" s="45">
        <f>G355/G471</f>
        <v/>
      </c>
      <c r="I355" s="200">
        <f>ROUND(F355*'Прил. 10'!$D$12,2)</f>
        <v/>
      </c>
      <c r="J355" s="200">
        <f>ROUND(E355*I355,2)</f>
        <v/>
      </c>
    </row>
    <row r="356" hidden="1" outlineLevel="1" ht="15.6" customFormat="1" customHeight="1" s="154">
      <c r="A356" s="195" t="n">
        <v>328</v>
      </c>
      <c r="B356" s="201" t="inlineStr">
        <is>
          <t>14.4.01.01-0003</t>
        </is>
      </c>
      <c r="C356" s="212" t="inlineStr">
        <is>
          <t>Грунтовка ГФ-021</t>
        </is>
      </c>
      <c r="D356" s="215" t="inlineStr">
        <is>
          <t>т</t>
        </is>
      </c>
      <c r="E356" s="213" t="n">
        <v>0.0026493</v>
      </c>
      <c r="F356" s="50" t="n">
        <v>15620</v>
      </c>
      <c r="G356" s="50">
        <f>ROUND(E356*F356,2)</f>
        <v/>
      </c>
      <c r="H356" s="45">
        <f>G356/G471</f>
        <v/>
      </c>
      <c r="I356" s="200">
        <f>ROUND(F356*'Прил. 10'!$D$12,2)</f>
        <v/>
      </c>
      <c r="J356" s="200">
        <f>ROUND(E356*I356,2)</f>
        <v/>
      </c>
    </row>
    <row r="357" hidden="1" outlineLevel="1" ht="46.9" customFormat="1" customHeight="1" s="154">
      <c r="A357" s="195" t="n">
        <v>329</v>
      </c>
      <c r="B357" s="201" t="inlineStr">
        <is>
          <t>08.1.02.03-0091</t>
        </is>
      </c>
      <c r="C357" s="212" t="inlineStr">
        <is>
          <t>Угол наружный, внутренний из оцинкованной стали с полимерным покрытием</t>
        </is>
      </c>
      <c r="D357" s="215" t="inlineStr">
        <is>
          <t>м</t>
        </is>
      </c>
      <c r="E357" s="213" t="n">
        <v>5.48625</v>
      </c>
      <c r="F357" s="50" t="n">
        <v>7.5</v>
      </c>
      <c r="G357" s="50">
        <f>ROUND(E357*F357,2)</f>
        <v/>
      </c>
      <c r="H357" s="45">
        <f>G357/G471</f>
        <v/>
      </c>
      <c r="I357" s="200">
        <f>ROUND(F357*'Прил. 10'!$D$12,2)</f>
        <v/>
      </c>
      <c r="J357" s="200">
        <f>ROUND(E357*I357,2)</f>
        <v/>
      </c>
    </row>
    <row r="358" hidden="1" outlineLevel="1" ht="78" customFormat="1" customHeight="1" s="154">
      <c r="A358" s="195" t="n">
        <v>330</v>
      </c>
      <c r="B358" s="201" t="inlineStr">
        <is>
          <t>01.7.15.14-0045</t>
        </is>
      </c>
      <c r="C358" s="212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D358" s="215" t="inlineStr">
        <is>
          <t>100 шт</t>
        </is>
      </c>
      <c r="E358" s="213" t="n">
        <v>13.359973</v>
      </c>
      <c r="F358" s="50" t="n">
        <v>3</v>
      </c>
      <c r="G358" s="50">
        <f>ROUND(E358*F358,2)</f>
        <v/>
      </c>
      <c r="H358" s="45">
        <f>G358/G471</f>
        <v/>
      </c>
      <c r="I358" s="200">
        <f>ROUND(F358*'Прил. 10'!$D$12,2)</f>
        <v/>
      </c>
      <c r="J358" s="200">
        <f>ROUND(E358*I358,2)</f>
        <v/>
      </c>
    </row>
    <row r="359" hidden="1" outlineLevel="1" ht="15.6" customFormat="1" customHeight="1" s="154">
      <c r="A359" s="195" t="n">
        <v>331</v>
      </c>
      <c r="B359" s="201" t="inlineStr">
        <is>
          <t>01.3.01.06-0034</t>
        </is>
      </c>
      <c r="C359" s="212" t="inlineStr">
        <is>
          <t>Смазка графитомедистая</t>
        </is>
      </c>
      <c r="D359" s="215" t="inlineStr">
        <is>
          <t>кг</t>
        </is>
      </c>
      <c r="E359" s="213" t="n">
        <v>2.9548</v>
      </c>
      <c r="F359" s="50" t="n">
        <v>12.8</v>
      </c>
      <c r="G359" s="50">
        <f>ROUND(E359*F359,2)</f>
        <v/>
      </c>
      <c r="H359" s="45">
        <f>G359/G471</f>
        <v/>
      </c>
      <c r="I359" s="200">
        <f>ROUND(F359*'Прил. 10'!$D$12,2)</f>
        <v/>
      </c>
      <c r="J359" s="200">
        <f>ROUND(E359*I359,2)</f>
        <v/>
      </c>
    </row>
    <row r="360" hidden="1" outlineLevel="1" ht="15.6" customFormat="1" customHeight="1" s="154">
      <c r="A360" s="195" t="n">
        <v>332</v>
      </c>
      <c r="B360" s="201" t="inlineStr">
        <is>
          <t>01.7.20.03-0012</t>
        </is>
      </c>
      <c r="C360" s="212" t="inlineStr">
        <is>
          <t>Мешковина джутовая</t>
        </is>
      </c>
      <c r="D360" s="215" t="inlineStr">
        <is>
          <t>м2</t>
        </is>
      </c>
      <c r="E360" s="213" t="n">
        <v>4.5</v>
      </c>
      <c r="F360" s="50" t="n">
        <v>8.33</v>
      </c>
      <c r="G360" s="50">
        <f>ROUND(E360*F360,2)</f>
        <v/>
      </c>
      <c r="H360" s="45">
        <f>G360/G471</f>
        <v/>
      </c>
      <c r="I360" s="200">
        <f>ROUND(F360*'Прил. 10'!$D$12,2)</f>
        <v/>
      </c>
      <c r="J360" s="200">
        <f>ROUND(E360*I360,2)</f>
        <v/>
      </c>
    </row>
    <row r="361" hidden="1" outlineLevel="1" ht="31.35" customFormat="1" customHeight="1" s="154">
      <c r="A361" s="195" t="n">
        <v>333</v>
      </c>
      <c r="B361" s="201" t="inlineStr">
        <is>
          <t>11.3.03.14-0021</t>
        </is>
      </c>
      <c r="C361" s="212" t="inlineStr">
        <is>
          <t>Соединитель для пластикового плинтуса, высота 48 мм</t>
        </is>
      </c>
      <c r="D361" s="215" t="inlineStr">
        <is>
          <t>100 шт</t>
        </is>
      </c>
      <c r="E361" s="213" t="n">
        <v>0.29</v>
      </c>
      <c r="F361" s="50" t="n">
        <v>128</v>
      </c>
      <c r="G361" s="50">
        <f>ROUND(E361*F361,2)</f>
        <v/>
      </c>
      <c r="H361" s="45">
        <f>G361/G471</f>
        <v/>
      </c>
      <c r="I361" s="200">
        <f>ROUND(F361*'Прил. 10'!$D$12,2)</f>
        <v/>
      </c>
      <c r="J361" s="200">
        <f>ROUND(E361*I361,2)</f>
        <v/>
      </c>
    </row>
    <row r="362" hidden="1" outlineLevel="1" ht="31.35" customFormat="1" customHeight="1" s="154">
      <c r="A362" s="195" t="n">
        <v>334</v>
      </c>
      <c r="B362" s="201" t="inlineStr">
        <is>
          <t>11.3.03.14-0021</t>
        </is>
      </c>
      <c r="C362" s="212" t="inlineStr">
        <is>
          <t>Соединитель для плинтуса из ПВХ, высота 48 мм</t>
        </is>
      </c>
      <c r="D362" s="215" t="inlineStr">
        <is>
          <t>100 шт</t>
        </is>
      </c>
      <c r="E362" s="213" t="n">
        <v>0.28768</v>
      </c>
      <c r="F362" s="50" t="n">
        <v>128</v>
      </c>
      <c r="G362" s="50">
        <f>ROUND(E362*F362,2)</f>
        <v/>
      </c>
      <c r="H362" s="45">
        <f>G362/G471</f>
        <v/>
      </c>
      <c r="I362" s="200">
        <f>ROUND(F362*'Прил. 10'!$D$12,2)</f>
        <v/>
      </c>
      <c r="J362" s="200">
        <f>ROUND(E362*I362,2)</f>
        <v/>
      </c>
    </row>
    <row r="363" hidden="1" outlineLevel="1" ht="15.6" customFormat="1" customHeight="1" s="154">
      <c r="A363" s="195" t="n">
        <v>335</v>
      </c>
      <c r="B363" s="201" t="inlineStr">
        <is>
          <t>14.1.05.01-1000</t>
        </is>
      </c>
      <c r="C363" s="212" t="inlineStr">
        <is>
          <t>Клеи жидкие гвозди</t>
        </is>
      </c>
      <c r="D363" s="215" t="inlineStr">
        <is>
          <t>кг</t>
        </is>
      </c>
      <c r="E363" s="213" t="n">
        <v>0.514197</v>
      </c>
      <c r="F363" s="50" t="n">
        <v>71.45</v>
      </c>
      <c r="G363" s="50">
        <f>ROUND(E363*F363,2)</f>
        <v/>
      </c>
      <c r="H363" s="45">
        <f>G363/G471</f>
        <v/>
      </c>
      <c r="I363" s="200">
        <f>ROUND(F363*'Прил. 10'!$D$12,2)</f>
        <v/>
      </c>
      <c r="J363" s="200">
        <f>ROUND(E363*I363,2)</f>
        <v/>
      </c>
    </row>
    <row r="364" hidden="1" outlineLevel="1" ht="15.6" customFormat="1" customHeight="1" s="154">
      <c r="A364" s="195" t="n">
        <v>336</v>
      </c>
      <c r="B364" s="201" t="inlineStr">
        <is>
          <t>11.2.04.03-0001</t>
        </is>
      </c>
      <c r="C364" s="212" t="inlineStr">
        <is>
          <t>Подрозетники деревянные</t>
        </is>
      </c>
      <c r="D364" s="215" t="inlineStr">
        <is>
          <t>100 шт</t>
        </is>
      </c>
      <c r="E364" s="213" t="n">
        <v>0.17</v>
      </c>
      <c r="F364" s="50" t="n">
        <v>216</v>
      </c>
      <c r="G364" s="50">
        <f>ROUND(E364*F364,2)</f>
        <v/>
      </c>
      <c r="H364" s="45">
        <f>G364/G471</f>
        <v/>
      </c>
      <c r="I364" s="200">
        <f>ROUND(F364*'Прил. 10'!$D$12,2)</f>
        <v/>
      </c>
      <c r="J364" s="200">
        <f>ROUND(E364*I364,2)</f>
        <v/>
      </c>
    </row>
    <row r="365" hidden="1" outlineLevel="1" ht="15.6" customFormat="1" customHeight="1" s="154">
      <c r="A365" s="195" t="n">
        <v>337</v>
      </c>
      <c r="B365" s="201" t="inlineStr">
        <is>
          <t>01.3.02.09-0022</t>
        </is>
      </c>
      <c r="C365" s="212" t="inlineStr">
        <is>
          <t>Пропан-бутан смесь техническая</t>
        </is>
      </c>
      <c r="D365" s="215" t="inlineStr">
        <is>
          <t>кг</t>
        </is>
      </c>
      <c r="E365" s="213" t="n">
        <v>6</v>
      </c>
      <c r="F365" s="50" t="n">
        <v>6.09</v>
      </c>
      <c r="G365" s="50">
        <f>ROUND(E365*F365,2)</f>
        <v/>
      </c>
      <c r="H365" s="45">
        <f>G365/G471</f>
        <v/>
      </c>
      <c r="I365" s="200">
        <f>ROUND(F365*'Прил. 10'!$D$12,2)</f>
        <v/>
      </c>
      <c r="J365" s="200">
        <f>ROUND(E365*I365,2)</f>
        <v/>
      </c>
    </row>
    <row r="366" hidden="1" outlineLevel="1" ht="15.6" customFormat="1" customHeight="1" s="154">
      <c r="A366" s="195" t="n">
        <v>338</v>
      </c>
      <c r="B366" s="201" t="inlineStr">
        <is>
          <t>01.7.15.07-0082</t>
        </is>
      </c>
      <c r="C366" s="212" t="inlineStr">
        <is>
          <t>Дюбель-гвозди, размер 6х39 мм</t>
        </is>
      </c>
      <c r="D366" s="215" t="inlineStr">
        <is>
          <t>100 шт</t>
        </is>
      </c>
      <c r="E366" s="213" t="n">
        <v>0.4937688</v>
      </c>
      <c r="F366" s="50" t="n">
        <v>70</v>
      </c>
      <c r="G366" s="50">
        <f>ROUND(E366*F366,2)</f>
        <v/>
      </c>
      <c r="H366" s="45">
        <f>G366/G471</f>
        <v/>
      </c>
      <c r="I366" s="200">
        <f>ROUND(F366*'Прил. 10'!$D$12,2)</f>
        <v/>
      </c>
      <c r="J366" s="200">
        <f>ROUND(E366*I366,2)</f>
        <v/>
      </c>
    </row>
    <row r="367" hidden="1" outlineLevel="1" ht="15.6" customFormat="1" customHeight="1" s="154">
      <c r="A367" s="195" t="n">
        <v>339</v>
      </c>
      <c r="B367" s="201" t="inlineStr">
        <is>
          <t>01.7.03.01-0001</t>
        </is>
      </c>
      <c r="C367" s="212" t="inlineStr">
        <is>
          <t>Вода</t>
        </is>
      </c>
      <c r="D367" s="215" t="inlineStr">
        <is>
          <t>м3</t>
        </is>
      </c>
      <c r="E367" s="213" t="n">
        <v>13.73335</v>
      </c>
      <c r="F367" s="50" t="n">
        <v>2.44</v>
      </c>
      <c r="G367" s="50">
        <f>ROUND(E367*F367,2)</f>
        <v/>
      </c>
      <c r="H367" s="45">
        <f>G367/G471</f>
        <v/>
      </c>
      <c r="I367" s="200">
        <f>ROUND(F367*'Прил. 10'!$D$12,2)</f>
        <v/>
      </c>
      <c r="J367" s="200">
        <f>ROUND(E367*I367,2)</f>
        <v/>
      </c>
    </row>
    <row r="368" hidden="1" outlineLevel="1" ht="15.6" customFormat="1" customHeight="1" s="154">
      <c r="A368" s="195" t="n">
        <v>340</v>
      </c>
      <c r="B368" s="201" t="inlineStr">
        <is>
          <t>61.2.04.11-0003</t>
        </is>
      </c>
      <c r="C368" s="212" t="inlineStr">
        <is>
          <t>Сирена сигнальная, марка "АС-10"</t>
        </is>
      </c>
      <c r="D368" s="215" t="inlineStr">
        <is>
          <t>10 шт</t>
        </is>
      </c>
      <c r="E368" s="213" t="n">
        <v>0.1</v>
      </c>
      <c r="F368" s="50" t="n">
        <v>328.8</v>
      </c>
      <c r="G368" s="50">
        <f>ROUND(E368*F368,2)</f>
        <v/>
      </c>
      <c r="H368" s="45">
        <f>G368/G471</f>
        <v/>
      </c>
      <c r="I368" s="200">
        <f>ROUND(F368*'Прил. 10'!$D$12,2)</f>
        <v/>
      </c>
      <c r="J368" s="200">
        <f>ROUND(E368*I368,2)</f>
        <v/>
      </c>
    </row>
    <row r="369" hidden="1" outlineLevel="1" ht="31.35" customFormat="1" customHeight="1" s="154">
      <c r="A369" s="195" t="n">
        <v>341</v>
      </c>
      <c r="B369" s="201" t="inlineStr">
        <is>
          <t>01.7.15.07-0021</t>
        </is>
      </c>
      <c r="C369" s="212" t="inlineStr">
        <is>
          <t>Дюбели распорные полиэтиленовые, размер 6х30 мм</t>
        </is>
      </c>
      <c r="D369" s="215" t="inlineStr">
        <is>
          <t>1000 шт</t>
        </is>
      </c>
      <c r="E369" s="213" t="n">
        <v>0.1891496</v>
      </c>
      <c r="F369" s="50" t="n">
        <v>160</v>
      </c>
      <c r="G369" s="50">
        <f>ROUND(E369*F369,2)</f>
        <v/>
      </c>
      <c r="H369" s="45">
        <f>G369/G471</f>
        <v/>
      </c>
      <c r="I369" s="200">
        <f>ROUND(F369*'Прил. 10'!$D$12,2)</f>
        <v/>
      </c>
      <c r="J369" s="200">
        <f>ROUND(E369*I369,2)</f>
        <v/>
      </c>
    </row>
    <row r="370" hidden="1" outlineLevel="1" ht="15.6" customFormat="1" customHeight="1" s="154">
      <c r="A370" s="195" t="n">
        <v>342</v>
      </c>
      <c r="B370" s="201" t="inlineStr">
        <is>
          <t>01.7.15.14-0062</t>
        </is>
      </c>
      <c r="C370" s="212" t="inlineStr">
        <is>
          <t>Шурупы-саморезы 4,2х16 мм</t>
        </is>
      </c>
      <c r="D370" s="215" t="inlineStr">
        <is>
          <t>100 шт</t>
        </is>
      </c>
      <c r="E370" s="213" t="n">
        <v>2.89275</v>
      </c>
      <c r="F370" s="50" t="n">
        <v>10</v>
      </c>
      <c r="G370" s="50">
        <f>ROUND(E370*F370,2)</f>
        <v/>
      </c>
      <c r="H370" s="45">
        <f>G370/G471</f>
        <v/>
      </c>
      <c r="I370" s="200">
        <f>ROUND(F370*'Прил. 10'!$D$12,2)</f>
        <v/>
      </c>
      <c r="J370" s="200">
        <f>ROUND(E370*I370,2)</f>
        <v/>
      </c>
    </row>
    <row r="371" hidden="1" outlineLevel="1" ht="15.6" customFormat="1" customHeight="1" s="154">
      <c r="A371" s="195" t="n">
        <v>343</v>
      </c>
      <c r="B371" s="201" t="inlineStr">
        <is>
          <t>14.4.03.17-0101</t>
        </is>
      </c>
      <c r="C371" s="212" t="inlineStr">
        <is>
          <t>Лак канифольный КФ-965</t>
        </is>
      </c>
      <c r="D371" s="215" t="inlineStr">
        <is>
          <t>т</t>
        </is>
      </c>
      <c r="E371" s="213" t="n">
        <v>0.000402</v>
      </c>
      <c r="F371" s="50" t="n">
        <v>70200</v>
      </c>
      <c r="G371" s="50">
        <f>ROUND(E371*F371,2)</f>
        <v/>
      </c>
      <c r="H371" s="45">
        <f>G371/G471</f>
        <v/>
      </c>
      <c r="I371" s="200">
        <f>ROUND(F371*'Прил. 10'!$D$12,2)</f>
        <v/>
      </c>
      <c r="J371" s="200">
        <f>ROUND(E371*I371,2)</f>
        <v/>
      </c>
    </row>
    <row r="372" hidden="1" outlineLevel="1" ht="31.35" customFormat="1" customHeight="1" s="154">
      <c r="A372" s="195" t="n">
        <v>344</v>
      </c>
      <c r="B372" s="201" t="inlineStr">
        <is>
          <t>07.2.06.04-0061</t>
        </is>
      </c>
      <c r="C372" s="212" t="inlineStr">
        <is>
          <t>Нижний уголок для крепления несущих элементов двери 100х123 мм</t>
        </is>
      </c>
      <c r="D372" s="215" t="inlineStr">
        <is>
          <t>100 шт</t>
        </is>
      </c>
      <c r="E372" s="213" t="n">
        <v>0.0987538</v>
      </c>
      <c r="F372" s="50" t="n">
        <v>279</v>
      </c>
      <c r="G372" s="50">
        <f>ROUND(E372*F372,2)</f>
        <v/>
      </c>
      <c r="H372" s="45">
        <f>G372/G471</f>
        <v/>
      </c>
      <c r="I372" s="200">
        <f>ROUND(F372*'Прил. 10'!$D$12,2)</f>
        <v/>
      </c>
      <c r="J372" s="200">
        <f>ROUND(E372*I372,2)</f>
        <v/>
      </c>
    </row>
    <row r="373" hidden="1" outlineLevel="1" ht="31.35" customFormat="1" customHeight="1" s="154">
      <c r="A373" s="195" t="n">
        <v>345</v>
      </c>
      <c r="B373" s="201" t="inlineStr">
        <is>
          <t>07.2.06.04-0011</t>
        </is>
      </c>
      <c r="C373" s="212" t="inlineStr">
        <is>
          <t>Верхний уголок для крепления несущих элементов двери 100х123 мм</t>
        </is>
      </c>
      <c r="D373" s="215" t="inlineStr">
        <is>
          <t>100 шт</t>
        </is>
      </c>
      <c r="E373" s="213" t="n">
        <v>0.0987538</v>
      </c>
      <c r="F373" s="50" t="n">
        <v>279</v>
      </c>
      <c r="G373" s="50">
        <f>ROUND(E373*F373,2)</f>
        <v/>
      </c>
      <c r="H373" s="45">
        <f>G373/G471</f>
        <v/>
      </c>
      <c r="I373" s="200">
        <f>ROUND(F373*'Прил. 10'!$D$12,2)</f>
        <v/>
      </c>
      <c r="J373" s="200">
        <f>ROUND(E373*I373,2)</f>
        <v/>
      </c>
    </row>
    <row r="374" hidden="1" outlineLevel="1" ht="78" customFormat="1" customHeight="1" s="154">
      <c r="A374" s="195" t="n">
        <v>346</v>
      </c>
      <c r="B374" s="201" t="inlineStr">
        <is>
          <t>23.8.04.06-0064</t>
        </is>
      </c>
      <c r="C374" s="212" t="inlineStr">
        <is>
          <t>Отводы 90 град. с радиусом кривизны R=1,5 Ду на Ру до 16 МПа (160 кгс/см2), диаметром условного прохода: 50 мм, наружным диаметром 57 мм, толщиной стенки 4 мм</t>
        </is>
      </c>
      <c r="D374" s="215" t="inlineStr">
        <is>
          <t>шт</t>
        </is>
      </c>
      <c r="E374" s="213" t="n">
        <v>1</v>
      </c>
      <c r="F374" s="50" t="n">
        <v>27.02</v>
      </c>
      <c r="G374" s="50">
        <f>ROUND(E374*F374,2)</f>
        <v/>
      </c>
      <c r="H374" s="45">
        <f>G374/G471</f>
        <v/>
      </c>
      <c r="I374" s="200">
        <f>ROUND(F374*'Прил. 10'!$D$12,2)</f>
        <v/>
      </c>
      <c r="J374" s="200">
        <f>ROUND(E374*I374,2)</f>
        <v/>
      </c>
    </row>
    <row r="375" hidden="1" outlineLevel="1" ht="31.35" customFormat="1" customHeight="1" s="154">
      <c r="A375" s="195" t="n">
        <v>347</v>
      </c>
      <c r="B375" s="201" t="inlineStr">
        <is>
          <t>10.1.01.02-0011</t>
        </is>
      </c>
      <c r="C375" s="212" t="inlineStr">
        <is>
          <t>Сплавы алюминиевые литейные АК5М2</t>
        </is>
      </c>
      <c r="D375" s="215" t="inlineStr">
        <is>
          <t>т</t>
        </is>
      </c>
      <c r="E375" s="213" t="n">
        <v>0.0006400000000000001</v>
      </c>
      <c r="F375" s="50" t="n">
        <v>41210</v>
      </c>
      <c r="G375" s="50">
        <f>ROUND(E375*F375,2)</f>
        <v/>
      </c>
      <c r="H375" s="45">
        <f>G375/G471</f>
        <v/>
      </c>
      <c r="I375" s="200">
        <f>ROUND(F375*'Прил. 10'!$D$12,2)</f>
        <v/>
      </c>
      <c r="J375" s="200">
        <f>ROUND(E375*I375,2)</f>
        <v/>
      </c>
    </row>
    <row r="376" hidden="1" outlineLevel="1" ht="31.35" customFormat="1" customHeight="1" s="154">
      <c r="A376" s="195" t="n">
        <v>348</v>
      </c>
      <c r="B376" s="201" t="inlineStr">
        <is>
          <t>11.3.03.14-0031</t>
        </is>
      </c>
      <c r="C376" s="212" t="inlineStr">
        <is>
          <t>Уголок внутренний для пластикового плинтуса, высота 48 мм</t>
        </is>
      </c>
      <c r="D376" s="215" t="inlineStr">
        <is>
          <t>100 шт</t>
        </is>
      </c>
      <c r="E376" s="213" t="n">
        <v>0.2</v>
      </c>
      <c r="F376" s="50" t="n">
        <v>128</v>
      </c>
      <c r="G376" s="50">
        <f>ROUND(E376*F376,2)</f>
        <v/>
      </c>
      <c r="H376" s="45">
        <f>G376/G471</f>
        <v/>
      </c>
      <c r="I376" s="200">
        <f>ROUND(F376*'Прил. 10'!$D$12,2)</f>
        <v/>
      </c>
      <c r="J376" s="200">
        <f>ROUND(E376*I376,2)</f>
        <v/>
      </c>
    </row>
    <row r="377" hidden="1" outlineLevel="1" ht="15.6" customFormat="1" customHeight="1" s="154">
      <c r="A377" s="195" t="n">
        <v>349</v>
      </c>
      <c r="B377" s="201" t="inlineStr">
        <is>
          <t>01.7.20.04-0005</t>
        </is>
      </c>
      <c r="C377" s="212" t="inlineStr">
        <is>
          <t>Нитки швейные</t>
        </is>
      </c>
      <c r="D377" s="215" t="inlineStr">
        <is>
          <t>кг</t>
        </is>
      </c>
      <c r="E377" s="213" t="n">
        <v>0.1822</v>
      </c>
      <c r="F377" s="50" t="n">
        <v>133.05</v>
      </c>
      <c r="G377" s="50">
        <f>ROUND(E377*F377,2)</f>
        <v/>
      </c>
      <c r="H377" s="45">
        <f>G377/G471</f>
        <v/>
      </c>
      <c r="I377" s="200">
        <f>ROUND(F377*'Прил. 10'!$D$12,2)</f>
        <v/>
      </c>
      <c r="J377" s="200">
        <f>ROUND(E377*I377,2)</f>
        <v/>
      </c>
    </row>
    <row r="378" hidden="1" outlineLevel="1" ht="15.6" customFormat="1" customHeight="1" s="154">
      <c r="A378" s="195" t="n">
        <v>350</v>
      </c>
      <c r="B378" s="201" t="inlineStr">
        <is>
          <t>07.2.07.13-0201</t>
        </is>
      </c>
      <c r="C378" s="212" t="inlineStr">
        <is>
          <t>Стяжки винтовые</t>
        </is>
      </c>
      <c r="D378" s="215" t="inlineStr">
        <is>
          <t>шт</t>
        </is>
      </c>
      <c r="E378" s="213" t="n">
        <v>1.056</v>
      </c>
      <c r="F378" s="50" t="n">
        <v>22.8</v>
      </c>
      <c r="G378" s="50">
        <f>ROUND(E378*F378,2)</f>
        <v/>
      </c>
      <c r="H378" s="45">
        <f>G378/G471</f>
        <v/>
      </c>
      <c r="I378" s="200">
        <f>ROUND(F378*'Прил. 10'!$D$12,2)</f>
        <v/>
      </c>
      <c r="J378" s="200">
        <f>ROUND(E378*I378,2)</f>
        <v/>
      </c>
    </row>
    <row r="379" hidden="1" outlineLevel="1" ht="31.35" customFormat="1" customHeight="1" s="154">
      <c r="A379" s="195" t="n">
        <v>351</v>
      </c>
      <c r="B379" s="201" t="inlineStr">
        <is>
          <t>01.3.01.07-0009</t>
        </is>
      </c>
      <c r="C379" s="212" t="inlineStr">
        <is>
          <t>Спирт этиловый ректификованный технический, сорт I</t>
        </is>
      </c>
      <c r="D379" s="215" t="inlineStr">
        <is>
          <t>кг</t>
        </is>
      </c>
      <c r="E379" s="213" t="n">
        <v>0.5957</v>
      </c>
      <c r="F379" s="50" t="n">
        <v>38.89</v>
      </c>
      <c r="G379" s="50">
        <f>ROUND(E379*F379,2)</f>
        <v/>
      </c>
      <c r="H379" s="45">
        <f>G379/G471</f>
        <v/>
      </c>
      <c r="I379" s="200">
        <f>ROUND(F379*'Прил. 10'!$D$12,2)</f>
        <v/>
      </c>
      <c r="J379" s="200">
        <f>ROUND(E379*I379,2)</f>
        <v/>
      </c>
    </row>
    <row r="380" hidden="1" outlineLevel="1" ht="31.35" customFormat="1" customHeight="1" s="154">
      <c r="A380" s="195" t="n">
        <v>352</v>
      </c>
      <c r="B380" s="201" t="inlineStr">
        <is>
          <t>01.7.15.04-0048</t>
        </is>
      </c>
      <c r="C380" s="212" t="inlineStr">
        <is>
          <t>Винты самонарезающие, остроконечные, длина 35 мм</t>
        </is>
      </c>
      <c r="D380" s="215" t="inlineStr">
        <is>
          <t>100 шт</t>
        </is>
      </c>
      <c r="E380" s="213" t="n">
        <v>1.891496</v>
      </c>
      <c r="F380" s="50" t="n">
        <v>12</v>
      </c>
      <c r="G380" s="50">
        <f>ROUND(E380*F380,2)</f>
        <v/>
      </c>
      <c r="H380" s="45">
        <f>G380/G471</f>
        <v/>
      </c>
      <c r="I380" s="200">
        <f>ROUND(F380*'Прил. 10'!$D$12,2)</f>
        <v/>
      </c>
      <c r="J380" s="200">
        <f>ROUND(E380*I380,2)</f>
        <v/>
      </c>
    </row>
    <row r="381" hidden="1" outlineLevel="1" ht="15.6" customFormat="1" customHeight="1" s="154">
      <c r="A381" s="195" t="n">
        <v>353</v>
      </c>
      <c r="B381" s="201" t="inlineStr">
        <is>
          <t>22.2.02.23-0011</t>
        </is>
      </c>
      <c r="C381" s="212" t="inlineStr">
        <is>
          <t>Глухари</t>
        </is>
      </c>
      <c r="D381" s="215" t="inlineStr">
        <is>
          <t>100 шт</t>
        </is>
      </c>
      <c r="E381" s="213" t="n">
        <v>0.133584</v>
      </c>
      <c r="F381" s="50" t="n">
        <v>164</v>
      </c>
      <c r="G381" s="50">
        <f>ROUND(E381*F381,2)</f>
        <v/>
      </c>
      <c r="H381" s="45">
        <f>G381/G471</f>
        <v/>
      </c>
      <c r="I381" s="200">
        <f>ROUND(F381*'Прил. 10'!$D$12,2)</f>
        <v/>
      </c>
      <c r="J381" s="200">
        <f>ROUND(E381*I381,2)</f>
        <v/>
      </c>
    </row>
    <row r="382" hidden="1" outlineLevel="1" ht="15.6" customFormat="1" customHeight="1" s="154">
      <c r="A382" s="195" t="n">
        <v>354</v>
      </c>
      <c r="B382" s="201" t="inlineStr">
        <is>
          <t>14.5.09.07-0030</t>
        </is>
      </c>
      <c r="C382" s="212" t="inlineStr">
        <is>
          <t>Растворитель Р-4</t>
        </is>
      </c>
      <c r="D382" s="215" t="inlineStr">
        <is>
          <t>кг</t>
        </is>
      </c>
      <c r="E382" s="213" t="n">
        <v>2.31</v>
      </c>
      <c r="F382" s="50" t="n">
        <v>9.42</v>
      </c>
      <c r="G382" s="50">
        <f>ROUND(E382*F382,2)</f>
        <v/>
      </c>
      <c r="H382" s="45">
        <f>G382/G471</f>
        <v/>
      </c>
      <c r="I382" s="200">
        <f>ROUND(F382*'Прил. 10'!$D$12,2)</f>
        <v/>
      </c>
      <c r="J382" s="200">
        <f>ROUND(E382*I382,2)</f>
        <v/>
      </c>
    </row>
    <row r="383" hidden="1" outlineLevel="1" ht="15.6" customFormat="1" customHeight="1" s="154">
      <c r="A383" s="195" t="n">
        <v>355</v>
      </c>
      <c r="B383" s="201" t="inlineStr">
        <is>
          <t>22.2.02.15-0001</t>
        </is>
      </c>
      <c r="C383" s="212" t="inlineStr">
        <is>
          <t>Скрепы 10х2 мм</t>
        </is>
      </c>
      <c r="D383" s="215" t="inlineStr">
        <is>
          <t>кг</t>
        </is>
      </c>
      <c r="E383" s="213" t="n">
        <v>1.4</v>
      </c>
      <c r="F383" s="50" t="n">
        <v>15.37</v>
      </c>
      <c r="G383" s="50">
        <f>ROUND(E383*F383,2)</f>
        <v/>
      </c>
      <c r="H383" s="45">
        <f>G383/G471</f>
        <v/>
      </c>
      <c r="I383" s="200">
        <f>ROUND(F383*'Прил. 10'!$D$12,2)</f>
        <v/>
      </c>
      <c r="J383" s="200">
        <f>ROUND(E383*I383,2)</f>
        <v/>
      </c>
    </row>
    <row r="384" hidden="1" outlineLevel="1" ht="31.35" customFormat="1" customHeight="1" s="154">
      <c r="A384" s="195" t="n">
        <v>356</v>
      </c>
      <c r="B384" s="201" t="inlineStr">
        <is>
          <t>01.7.11.07-0044</t>
        </is>
      </c>
      <c r="C384" s="212" t="inlineStr">
        <is>
          <t>Электроды сварочные Э42, диаметр 5 мм</t>
        </is>
      </c>
      <c r="D384" s="215" t="inlineStr">
        <is>
          <t>т</t>
        </is>
      </c>
      <c r="E384" s="213" t="n">
        <v>0.0020565</v>
      </c>
      <c r="F384" s="50" t="n">
        <v>9765</v>
      </c>
      <c r="G384" s="50">
        <f>ROUND(E384*F384,2)</f>
        <v/>
      </c>
      <c r="H384" s="45">
        <f>G384/G471</f>
        <v/>
      </c>
      <c r="I384" s="200">
        <f>ROUND(F384*'Прил. 10'!$D$12,2)</f>
        <v/>
      </c>
      <c r="J384" s="200">
        <f>ROUND(E384*I384,2)</f>
        <v/>
      </c>
    </row>
    <row r="385" hidden="1" outlineLevel="1" ht="31.35" customFormat="1" customHeight="1" s="154">
      <c r="A385" s="195" t="n">
        <v>357</v>
      </c>
      <c r="B385" s="201" t="inlineStr">
        <is>
          <t>01.7.02.06-0017</t>
        </is>
      </c>
      <c r="C385" s="212" t="inlineStr">
        <is>
          <t>Картон строительный прокладочный, марка Б</t>
        </is>
      </c>
      <c r="D385" s="215" t="inlineStr">
        <is>
          <t>т</t>
        </is>
      </c>
      <c r="E385" s="213" t="n">
        <v>0.001</v>
      </c>
      <c r="F385" s="50" t="n">
        <v>19800</v>
      </c>
      <c r="G385" s="50">
        <f>ROUND(E385*F385,2)</f>
        <v/>
      </c>
      <c r="H385" s="45">
        <f>G385/G471</f>
        <v/>
      </c>
      <c r="I385" s="200">
        <f>ROUND(F385*'Прил. 10'!$D$12,2)</f>
        <v/>
      </c>
      <c r="J385" s="200">
        <f>ROUND(E385*I385,2)</f>
        <v/>
      </c>
    </row>
    <row r="386" hidden="1" outlineLevel="1" ht="46.9" customFormat="1" customHeight="1" s="154">
      <c r="A386" s="195" t="n">
        <v>358</v>
      </c>
      <c r="B386" s="201" t="inlineStr">
        <is>
          <t>03.2.02.01-0003</t>
        </is>
      </c>
      <c r="C386" s="212" t="inlineStr">
        <is>
          <t>Портландцемент общестроительного назначения быстротвердеющий М500 (ПЦ 500-Д0 Б/ЦЕМ I 42,5Б)</t>
        </is>
      </c>
      <c r="D386" s="215" t="inlineStr">
        <is>
          <t>т</t>
        </is>
      </c>
      <c r="E386" s="213" t="n">
        <v>0.028</v>
      </c>
      <c r="F386" s="50" t="n">
        <v>657</v>
      </c>
      <c r="G386" s="50">
        <f>ROUND(E386*F386,2)</f>
        <v/>
      </c>
      <c r="H386" s="45">
        <f>G386/G471</f>
        <v/>
      </c>
      <c r="I386" s="200">
        <f>ROUND(F386*'Прил. 10'!$D$12,2)</f>
        <v/>
      </c>
      <c r="J386" s="200">
        <f>ROUND(E386*I386,2)</f>
        <v/>
      </c>
    </row>
    <row r="387" hidden="1" outlineLevel="1" ht="31.35" customFormat="1" customHeight="1" s="154">
      <c r="A387" s="195" t="n">
        <v>359</v>
      </c>
      <c r="B387" s="201" t="inlineStr">
        <is>
          <t>01.2.01.01-0019</t>
        </is>
      </c>
      <c r="C387" s="212" t="inlineStr">
        <is>
          <t>Битумы нефтяные дорожные вязкие БНД 60/90, БНД 90/130</t>
        </is>
      </c>
      <c r="D387" s="215" t="inlineStr">
        <is>
          <t>т</t>
        </is>
      </c>
      <c r="E387" s="213" t="n">
        <v>0.01035</v>
      </c>
      <c r="F387" s="50" t="n">
        <v>1690</v>
      </c>
      <c r="G387" s="50">
        <f>ROUND(E387*F387,2)</f>
        <v/>
      </c>
      <c r="H387" s="45">
        <f>G387/G471</f>
        <v/>
      </c>
      <c r="I387" s="200">
        <f>ROUND(F387*'Прил. 10'!$D$12,2)</f>
        <v/>
      </c>
      <c r="J387" s="200">
        <f>ROUND(E387*I387,2)</f>
        <v/>
      </c>
    </row>
    <row r="388" hidden="1" outlineLevel="1" ht="31.35" customFormat="1" customHeight="1" s="154">
      <c r="A388" s="195" t="n">
        <v>360</v>
      </c>
      <c r="B388" s="201" t="inlineStr">
        <is>
          <t>01.3.05.23-0171</t>
        </is>
      </c>
      <c r="C388" s="212" t="inlineStr">
        <is>
          <t>Сода кальцинированная (натрий углекислый) техническая</t>
        </is>
      </c>
      <c r="D388" s="215" t="inlineStr">
        <is>
          <t>т</t>
        </is>
      </c>
      <c r="E388" s="213" t="n">
        <v>0.009129999999999999</v>
      </c>
      <c r="F388" s="50" t="n">
        <v>1865</v>
      </c>
      <c r="G388" s="50">
        <f>ROUND(E388*F388,2)</f>
        <v/>
      </c>
      <c r="H388" s="45">
        <f>G388/G471</f>
        <v/>
      </c>
      <c r="I388" s="200">
        <f>ROUND(F388*'Прил. 10'!$D$12,2)</f>
        <v/>
      </c>
      <c r="J388" s="200">
        <f>ROUND(E388*I388,2)</f>
        <v/>
      </c>
    </row>
    <row r="389" hidden="1" outlineLevel="1" ht="15.6" customFormat="1" customHeight="1" s="154">
      <c r="A389" s="195" t="n">
        <v>361</v>
      </c>
      <c r="B389" s="201" t="inlineStr">
        <is>
          <t>20.2.02.01-0017</t>
        </is>
      </c>
      <c r="C389" s="212" t="inlineStr">
        <is>
          <t>Втулки, диаметр 82 мм</t>
        </is>
      </c>
      <c r="D389" s="215" t="inlineStr">
        <is>
          <t>1000 шт</t>
        </is>
      </c>
      <c r="E389" s="213" t="n">
        <v>0.020984</v>
      </c>
      <c r="F389" s="50" t="n">
        <v>785.4</v>
      </c>
      <c r="G389" s="50">
        <f>ROUND(E389*F389,2)</f>
        <v/>
      </c>
      <c r="H389" s="45">
        <f>G389/G471</f>
        <v/>
      </c>
      <c r="I389" s="200">
        <f>ROUND(F389*'Прил. 10'!$D$12,2)</f>
        <v/>
      </c>
      <c r="J389" s="200">
        <f>ROUND(E389*I389,2)</f>
        <v/>
      </c>
    </row>
    <row r="390" hidden="1" outlineLevel="1" ht="31.35" customFormat="1" customHeight="1" s="154">
      <c r="A390" s="195" t="n">
        <v>362</v>
      </c>
      <c r="B390" s="201" t="inlineStr">
        <is>
          <t>Прайс из СД ОП</t>
        </is>
      </c>
      <c r="C390" s="212" t="inlineStr">
        <is>
          <t>Маркировочный набор нумерации МНН 1-10</t>
        </is>
      </c>
      <c r="D390" s="215" t="inlineStr">
        <is>
          <t>шт</t>
        </is>
      </c>
      <c r="E390" s="213" t="n">
        <v>7</v>
      </c>
      <c r="F390" s="214" t="n">
        <v>2.34</v>
      </c>
      <c r="G390" s="50">
        <f>ROUND(E390*F390,2)</f>
        <v/>
      </c>
      <c r="H390" s="45">
        <f>G390/G471</f>
        <v/>
      </c>
      <c r="I390" s="200">
        <f>ROUND(F390*'Прил. 10'!$D$12,2)</f>
        <v/>
      </c>
      <c r="J390" s="200">
        <f>ROUND(E390*I390,2)</f>
        <v/>
      </c>
    </row>
    <row r="391" hidden="1" outlineLevel="1" ht="31.35" customFormat="1" customHeight="1" s="154">
      <c r="A391" s="195" t="n">
        <v>363</v>
      </c>
      <c r="B391" s="201" t="inlineStr">
        <is>
          <t>01.7.15.07-0007</t>
        </is>
      </c>
      <c r="C391" s="212" t="inlineStr">
        <is>
          <t>Дюбели пластмассовые, диаметр 14 мм</t>
        </is>
      </c>
      <c r="D391" s="215" t="inlineStr">
        <is>
          <t>100 шт</t>
        </is>
      </c>
      <c r="E391" s="213" t="n">
        <v>0.6</v>
      </c>
      <c r="F391" s="50" t="n">
        <v>26.6</v>
      </c>
      <c r="G391" s="50">
        <f>ROUND(E391*F391,2)</f>
        <v/>
      </c>
      <c r="H391" s="45">
        <f>G391/G471</f>
        <v/>
      </c>
      <c r="I391" s="200">
        <f>ROUND(F391*'Прил. 10'!$D$12,2)</f>
        <v/>
      </c>
      <c r="J391" s="200">
        <f>ROUND(E391*I391,2)</f>
        <v/>
      </c>
    </row>
    <row r="392" hidden="1" outlineLevel="1" ht="46.9" customFormat="1" customHeight="1" s="154">
      <c r="A392" s="195" t="n">
        <v>364</v>
      </c>
      <c r="B392" s="201" t="inlineStr">
        <is>
          <t>11.1.03.05-0081</t>
        </is>
      </c>
      <c r="C392" s="212" t="inlineStr">
        <is>
          <t>Доска необрезная, хвойных пород, длина 4-6,5 м, все ширины, толщина 32-40 мм, сорт III</t>
        </is>
      </c>
      <c r="D392" s="215" t="inlineStr">
        <is>
          <t>м3</t>
        </is>
      </c>
      <c r="E392" s="213" t="n">
        <v>0.019</v>
      </c>
      <c r="F392" s="50" t="n">
        <v>832.7</v>
      </c>
      <c r="G392" s="50">
        <f>ROUND(E392*F392,2)</f>
        <v/>
      </c>
      <c r="H392" s="45">
        <f>G392/G471</f>
        <v/>
      </c>
      <c r="I392" s="200">
        <f>ROUND(F392*'Прил. 10'!$D$12,2)</f>
        <v/>
      </c>
      <c r="J392" s="200">
        <f>ROUND(E392*I392,2)</f>
        <v/>
      </c>
    </row>
    <row r="393" hidden="1" outlineLevel="1" ht="15.6" customFormat="1" customHeight="1" s="154">
      <c r="A393" s="195" t="n">
        <v>365</v>
      </c>
      <c r="B393" s="201" t="inlineStr">
        <is>
          <t>01.7.17.11-0003</t>
        </is>
      </c>
      <c r="C393" s="212" t="inlineStr">
        <is>
          <t>Бумага шлифовальная</t>
        </is>
      </c>
      <c r="D393" s="215" t="inlineStr">
        <is>
          <t>10 листов</t>
        </is>
      </c>
      <c r="E393" s="213" t="n">
        <v>0.4</v>
      </c>
      <c r="F393" s="50" t="n">
        <v>37.5</v>
      </c>
      <c r="G393" s="50">
        <f>ROUND(E393*F393,2)</f>
        <v/>
      </c>
      <c r="H393" s="45">
        <f>G393/G471</f>
        <v/>
      </c>
      <c r="I393" s="200">
        <f>ROUND(F393*'Прил. 10'!$D$12,2)</f>
        <v/>
      </c>
      <c r="J393" s="200">
        <f>ROUND(E393*I393,2)</f>
        <v/>
      </c>
    </row>
    <row r="394" hidden="1" outlineLevel="1" ht="31.35" customFormat="1" customHeight="1" s="154">
      <c r="A394" s="195" t="n">
        <v>366</v>
      </c>
      <c r="B394" s="201" t="inlineStr">
        <is>
          <t>20.2.10.03-0006</t>
        </is>
      </c>
      <c r="C394" s="212" t="inlineStr">
        <is>
          <t>Наконечники кабельные медные соединительные</t>
        </is>
      </c>
      <c r="D394" s="215" t="inlineStr">
        <is>
          <t>100 шт</t>
        </is>
      </c>
      <c r="E394" s="213" t="n">
        <v>0.04</v>
      </c>
      <c r="F394" s="50" t="n">
        <v>365</v>
      </c>
      <c r="G394" s="50">
        <f>ROUND(E394*F394,2)</f>
        <v/>
      </c>
      <c r="H394" s="45">
        <f>G394/G471</f>
        <v/>
      </c>
      <c r="I394" s="200">
        <f>ROUND(F394*'Прил. 10'!$D$12,2)</f>
        <v/>
      </c>
      <c r="J394" s="200">
        <f>ROUND(E394*I394,2)</f>
        <v/>
      </c>
    </row>
    <row r="395" hidden="1" outlineLevel="1" ht="31.35" customFormat="1" customHeight="1" s="154">
      <c r="A395" s="195" t="n">
        <v>367</v>
      </c>
      <c r="B395" s="201" t="inlineStr">
        <is>
          <t>01.7.15.14-0168</t>
        </is>
      </c>
      <c r="C395" s="212" t="inlineStr">
        <is>
          <t>Шурупы с полукруглой головкой 5х70 мм</t>
        </is>
      </c>
      <c r="D395" s="215" t="inlineStr">
        <is>
          <t>т</t>
        </is>
      </c>
      <c r="E395" s="213" t="n">
        <v>0.0011</v>
      </c>
      <c r="F395" s="50" t="n">
        <v>12430</v>
      </c>
      <c r="G395" s="50">
        <f>ROUND(E395*F395,2)</f>
        <v/>
      </c>
      <c r="H395" s="45">
        <f>G395/G471</f>
        <v/>
      </c>
      <c r="I395" s="200">
        <f>ROUND(F395*'Прил. 10'!$D$12,2)</f>
        <v/>
      </c>
      <c r="J395" s="200">
        <f>ROUND(E395*I395,2)</f>
        <v/>
      </c>
    </row>
    <row r="396" hidden="1" outlineLevel="1" ht="15.6" customFormat="1" customHeight="1" s="154">
      <c r="A396" s="195" t="n">
        <v>368</v>
      </c>
      <c r="B396" s="201" t="inlineStr">
        <is>
          <t>01.3.05.23-0061</t>
        </is>
      </c>
      <c r="C396" s="212" t="inlineStr">
        <is>
          <t>Натрий едкий марка ТД, технический</t>
        </is>
      </c>
      <c r="D396" s="215" t="inlineStr">
        <is>
          <t>т</t>
        </is>
      </c>
      <c r="E396" s="213" t="n">
        <v>0.00232</v>
      </c>
      <c r="F396" s="50" t="n">
        <v>5850</v>
      </c>
      <c r="G396" s="50">
        <f>ROUND(E396*F396,2)</f>
        <v/>
      </c>
      <c r="H396" s="45">
        <f>G396/G471</f>
        <v/>
      </c>
      <c r="I396" s="200">
        <f>ROUND(F396*'Прил. 10'!$D$12,2)</f>
        <v/>
      </c>
      <c r="J396" s="200">
        <f>ROUND(E396*I396,2)</f>
        <v/>
      </c>
    </row>
    <row r="397" hidden="1" outlineLevel="1" ht="31.35" customFormat="1" customHeight="1" s="154">
      <c r="A397" s="195" t="n">
        <v>369</v>
      </c>
      <c r="B397" s="201" t="inlineStr">
        <is>
          <t>14.4.02.04-0002</t>
        </is>
      </c>
      <c r="C397" s="212" t="inlineStr">
        <is>
          <t>Краска для наружных работ: голубая 424, темно-серая</t>
        </is>
      </c>
      <c r="D397" s="215" t="inlineStr">
        <is>
          <t>т</t>
        </is>
      </c>
      <c r="E397" s="213" t="n">
        <v>0.000763</v>
      </c>
      <c r="F397" s="50" t="n">
        <v>17496</v>
      </c>
      <c r="G397" s="50">
        <f>ROUND(E397*F397,2)</f>
        <v/>
      </c>
      <c r="H397" s="45">
        <f>G397/G471</f>
        <v/>
      </c>
      <c r="I397" s="200">
        <f>ROUND(F397*'Прил. 10'!$D$12,2)</f>
        <v/>
      </c>
      <c r="J397" s="200">
        <f>ROUND(E397*I397,2)</f>
        <v/>
      </c>
    </row>
    <row r="398" hidden="1" outlineLevel="1" ht="31.35" customFormat="1" customHeight="1" s="154">
      <c r="A398" s="195" t="n">
        <v>370</v>
      </c>
      <c r="B398" s="201" t="inlineStr">
        <is>
          <t>25.1.01.04-0031</t>
        </is>
      </c>
      <c r="C398" s="212" t="inlineStr">
        <is>
          <t>Шпалы непропитанные для железных дорог, тип I</t>
        </is>
      </c>
      <c r="D398" s="215" t="inlineStr">
        <is>
          <t>шт</t>
        </is>
      </c>
      <c r="E398" s="213" t="n">
        <v>0.05</v>
      </c>
      <c r="F398" s="50" t="n">
        <v>266.67</v>
      </c>
      <c r="G398" s="50">
        <f>ROUND(E398*F398,2)</f>
        <v/>
      </c>
      <c r="H398" s="45">
        <f>G398/G471</f>
        <v/>
      </c>
      <c r="I398" s="200">
        <f>ROUND(F398*'Прил. 10'!$D$12,2)</f>
        <v/>
      </c>
      <c r="J398" s="200">
        <f>ROUND(E398*I398,2)</f>
        <v/>
      </c>
    </row>
    <row r="399" hidden="1" outlineLevel="1" ht="15.6" customFormat="1" customHeight="1" s="154">
      <c r="A399" s="195" t="n">
        <v>371</v>
      </c>
      <c r="B399" s="201" t="inlineStr">
        <is>
          <t>01.3.05.17-0002</t>
        </is>
      </c>
      <c r="C399" s="212" t="inlineStr">
        <is>
          <t>Канифоль сосновая</t>
        </is>
      </c>
      <c r="D399" s="215" t="inlineStr">
        <is>
          <t>кг</t>
        </is>
      </c>
      <c r="E399" s="213" t="n">
        <v>0.4582</v>
      </c>
      <c r="F399" s="50" t="n">
        <v>27.74</v>
      </c>
      <c r="G399" s="50">
        <f>ROUND(E399*F399,2)</f>
        <v/>
      </c>
      <c r="H399" s="45">
        <f>G399/G471</f>
        <v/>
      </c>
      <c r="I399" s="200">
        <f>ROUND(F399*'Прил. 10'!$D$12,2)</f>
        <v/>
      </c>
      <c r="J399" s="200">
        <f>ROUND(E399*I399,2)</f>
        <v/>
      </c>
    </row>
    <row r="400" hidden="1" outlineLevel="1" ht="31.35" customFormat="1" customHeight="1" s="154">
      <c r="A400" s="195" t="n">
        <v>372</v>
      </c>
      <c r="B400" s="201" t="inlineStr">
        <is>
          <t>08.3.08.02-0052</t>
        </is>
      </c>
      <c r="C400" s="212" t="inlineStr">
        <is>
          <t>Уголок горячекатаный, марка стали ВСт3кп2, размер 50х50х5 мм</t>
        </is>
      </c>
      <c r="D400" s="215" t="inlineStr">
        <is>
          <t>т</t>
        </is>
      </c>
      <c r="E400" s="213" t="n">
        <v>0.0021</v>
      </c>
      <c r="F400" s="50" t="n">
        <v>5763</v>
      </c>
      <c r="G400" s="50">
        <f>ROUND(E400*F400,2)</f>
        <v/>
      </c>
      <c r="H400" s="45">
        <f>G400/G471</f>
        <v/>
      </c>
      <c r="I400" s="200">
        <f>ROUND(F400*'Прил. 10'!$D$12,2)</f>
        <v/>
      </c>
      <c r="J400" s="200">
        <f>ROUND(E400*I400,2)</f>
        <v/>
      </c>
    </row>
    <row r="401" hidden="1" outlineLevel="1" ht="31.35" customFormat="1" customHeight="1" s="154">
      <c r="A401" s="195" t="n">
        <v>373</v>
      </c>
      <c r="B401" s="201" t="inlineStr">
        <is>
          <t>01.7.06.08-0003</t>
        </is>
      </c>
      <c r="C401" s="212" t="inlineStr">
        <is>
          <t>Лента полиэтиленовая сигнальная, ширина 200 мм, толщина 50 мкм</t>
        </is>
      </c>
      <c r="D401" s="215" t="inlineStr">
        <is>
          <t>100 м</t>
        </is>
      </c>
      <c r="E401" s="213" t="n">
        <v>0.105</v>
      </c>
      <c r="F401" s="50" t="n">
        <v>108</v>
      </c>
      <c r="G401" s="50">
        <f>ROUND(E401*F401,2)</f>
        <v/>
      </c>
      <c r="H401" s="45">
        <f>G401/G471</f>
        <v/>
      </c>
      <c r="I401" s="200">
        <f>ROUND(F401*'Прил. 10'!$D$12,2)</f>
        <v/>
      </c>
      <c r="J401" s="200">
        <f>ROUND(E401*I401,2)</f>
        <v/>
      </c>
    </row>
    <row r="402" hidden="1" outlineLevel="1" ht="31.35" customFormat="1" customHeight="1" s="154">
      <c r="A402" s="195" t="n">
        <v>374</v>
      </c>
      <c r="B402" s="201" t="inlineStr">
        <is>
          <t>14.4.02.04-0151</t>
        </is>
      </c>
      <c r="C402" s="212" t="inlineStr">
        <is>
          <t>Краска масляная и алкидная белила густотертые литопонные МА-021</t>
        </is>
      </c>
      <c r="D402" s="215" t="inlineStr">
        <is>
          <t>т</t>
        </is>
      </c>
      <c r="E402" s="213" t="n">
        <v>0.0005</v>
      </c>
      <c r="F402" s="50" t="n">
        <v>22533</v>
      </c>
      <c r="G402" s="50">
        <f>ROUND(E402*F402,2)</f>
        <v/>
      </c>
      <c r="H402" s="45">
        <f>G402/G471</f>
        <v/>
      </c>
      <c r="I402" s="200">
        <f>ROUND(F402*'Прил. 10'!$D$12,2)</f>
        <v/>
      </c>
      <c r="J402" s="200">
        <f>ROUND(E402*I402,2)</f>
        <v/>
      </c>
    </row>
    <row r="403" hidden="1" outlineLevel="1" ht="31.35" customFormat="1" customHeight="1" s="154">
      <c r="A403" s="195" t="n">
        <v>375</v>
      </c>
      <c r="B403" s="201" t="inlineStr">
        <is>
          <t>01.7.06.04-0002</t>
        </is>
      </c>
      <c r="C403" s="212" t="inlineStr">
        <is>
          <t>Лента бумажная для повышения трещиностойкости стыков ГКЛ и ГВЛ</t>
        </is>
      </c>
      <c r="D403" s="215" t="inlineStr">
        <is>
          <t>м</t>
        </is>
      </c>
      <c r="E403" s="213" t="n">
        <v>62.426484</v>
      </c>
      <c r="F403" s="50" t="n">
        <v>0.17</v>
      </c>
      <c r="G403" s="50">
        <f>ROUND(E403*F403,2)</f>
        <v/>
      </c>
      <c r="H403" s="45">
        <f>G403/G471</f>
        <v/>
      </c>
      <c r="I403" s="200">
        <f>ROUND(F403*'Прил. 10'!$D$12,2)</f>
        <v/>
      </c>
      <c r="J403" s="200">
        <f>ROUND(E403*I403,2)</f>
        <v/>
      </c>
    </row>
    <row r="404" hidden="1" outlineLevel="1" ht="78" customFormat="1" customHeight="1" s="154">
      <c r="A404" s="195" t="n">
        <v>376</v>
      </c>
      <c r="B404" s="201" t="inlineStr">
        <is>
          <t>01.7.15.14-0044</t>
        </is>
      </c>
      <c r="C404" s="212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D404" s="215" t="inlineStr">
        <is>
          <t>100 шт</t>
        </is>
      </c>
      <c r="E404" s="213" t="n">
        <v>5.0046995</v>
      </c>
      <c r="F404" s="50" t="n">
        <v>2</v>
      </c>
      <c r="G404" s="50">
        <f>ROUND(E404*F404,2)</f>
        <v/>
      </c>
      <c r="H404" s="45">
        <f>G404/G471</f>
        <v/>
      </c>
      <c r="I404" s="200">
        <f>ROUND(F404*'Прил. 10'!$D$12,2)</f>
        <v/>
      </c>
      <c r="J404" s="200">
        <f>ROUND(E404*I404,2)</f>
        <v/>
      </c>
    </row>
    <row r="405" hidden="1" outlineLevel="1" ht="15.6" customFormat="1" customHeight="1" s="154">
      <c r="A405" s="195" t="n">
        <v>377</v>
      </c>
      <c r="B405" s="201" t="inlineStr">
        <is>
          <t>01.7.15.07-0152</t>
        </is>
      </c>
      <c r="C405" s="212" t="inlineStr">
        <is>
          <t>Дюбели с шурупом, размер 6х35 мм</t>
        </is>
      </c>
      <c r="D405" s="215" t="inlineStr">
        <is>
          <t>100 шт</t>
        </is>
      </c>
      <c r="E405" s="213" t="n">
        <v>1.1497759</v>
      </c>
      <c r="F405" s="50" t="n">
        <v>8</v>
      </c>
      <c r="G405" s="50">
        <f>ROUND(E405*F405,2)</f>
        <v/>
      </c>
      <c r="H405" s="45">
        <f>G405/G471</f>
        <v/>
      </c>
      <c r="I405" s="200">
        <f>ROUND(F405*'Прил. 10'!$D$12,2)</f>
        <v/>
      </c>
      <c r="J405" s="200">
        <f>ROUND(E405*I405,2)</f>
        <v/>
      </c>
    </row>
    <row r="406" hidden="1" outlineLevel="1" ht="15.6" customFormat="1" customHeight="1" s="154">
      <c r="A406" s="195" t="n">
        <v>378</v>
      </c>
      <c r="B406" s="201" t="inlineStr">
        <is>
          <t>24.3.01.01-0001</t>
        </is>
      </c>
      <c r="C406" s="212" t="inlineStr">
        <is>
          <t>Трубка ХВТ</t>
        </is>
      </c>
      <c r="D406" s="215" t="inlineStr">
        <is>
          <t>кг</t>
        </is>
      </c>
      <c r="E406" s="213" t="n">
        <v>0.21</v>
      </c>
      <c r="F406" s="50" t="n">
        <v>41.7</v>
      </c>
      <c r="G406" s="50">
        <f>ROUND(E406*F406,2)</f>
        <v/>
      </c>
      <c r="H406" s="45">
        <f>G406/G471</f>
        <v/>
      </c>
      <c r="I406" s="200">
        <f>ROUND(F406*'Прил. 10'!$D$12,2)</f>
        <v/>
      </c>
      <c r="J406" s="200">
        <f>ROUND(E406*I406,2)</f>
        <v/>
      </c>
    </row>
    <row r="407" hidden="1" outlineLevel="1" ht="31.35" customFormat="1" customHeight="1" s="154">
      <c r="A407" s="195" t="n">
        <v>379</v>
      </c>
      <c r="B407" s="201" t="inlineStr">
        <is>
          <t>08.3.11.01-0032</t>
        </is>
      </c>
      <c r="C407" s="212" t="inlineStr">
        <is>
          <t>Сталь швеллерная, перфорированная ШП, марка Ст3, размер 60х35 мм</t>
        </is>
      </c>
      <c r="D407" s="215" t="inlineStr">
        <is>
          <t>м</t>
        </is>
      </c>
      <c r="E407" s="213" t="n">
        <v>0.36</v>
      </c>
      <c r="F407" s="50" t="n">
        <v>23.79</v>
      </c>
      <c r="G407" s="50">
        <f>ROUND(E407*F407,2)</f>
        <v/>
      </c>
      <c r="H407" s="45">
        <f>G407/G471</f>
        <v/>
      </c>
      <c r="I407" s="200">
        <f>ROUND(F407*'Прил. 10'!$D$12,2)</f>
        <v/>
      </c>
      <c r="J407" s="200">
        <f>ROUND(E407*I407,2)</f>
        <v/>
      </c>
    </row>
    <row r="408" hidden="1" outlineLevel="1" ht="31.35" customFormat="1" customHeight="1" s="154">
      <c r="A408" s="195" t="n">
        <v>380</v>
      </c>
      <c r="B408" s="201" t="inlineStr">
        <is>
          <t>01.7.07.10-0001</t>
        </is>
      </c>
      <c r="C408" s="212" t="inlineStr">
        <is>
          <t>Патроны для строительно-монтажного пистолета</t>
        </is>
      </c>
      <c r="D408" s="215" t="inlineStr">
        <is>
          <t>1000 шт</t>
        </is>
      </c>
      <c r="E408" s="213" t="n">
        <v>0.032564</v>
      </c>
      <c r="F408" s="50" t="n">
        <v>253.8</v>
      </c>
      <c r="G408" s="50">
        <f>ROUND(E408*F408,2)</f>
        <v/>
      </c>
      <c r="H408" s="45">
        <f>G408/G471</f>
        <v/>
      </c>
      <c r="I408" s="200">
        <f>ROUND(F408*'Прил. 10'!$D$12,2)</f>
        <v/>
      </c>
      <c r="J408" s="200">
        <f>ROUND(E408*I408,2)</f>
        <v/>
      </c>
    </row>
    <row r="409" hidden="1" outlineLevel="1" ht="15.6" customFormat="1" customHeight="1" s="154">
      <c r="A409" s="195" t="n">
        <v>381</v>
      </c>
      <c r="B409" s="201" t="inlineStr">
        <is>
          <t>20.2.02.01-0019</t>
        </is>
      </c>
      <c r="C409" s="212" t="inlineStr">
        <is>
          <t>Втулки изолирующие</t>
        </is>
      </c>
      <c r="D409" s="215" t="inlineStr">
        <is>
          <t>1000 шт</t>
        </is>
      </c>
      <c r="E409" s="213" t="n">
        <v>0.0306</v>
      </c>
      <c r="F409" s="50" t="n">
        <v>270</v>
      </c>
      <c r="G409" s="50">
        <f>ROUND(E409*F409,2)</f>
        <v/>
      </c>
      <c r="H409" s="45">
        <f>G409/G471</f>
        <v/>
      </c>
      <c r="I409" s="200">
        <f>ROUND(F409*'Прил. 10'!$D$12,2)</f>
        <v/>
      </c>
      <c r="J409" s="200">
        <f>ROUND(E409*I409,2)</f>
        <v/>
      </c>
    </row>
    <row r="410" hidden="1" outlineLevel="1" ht="31.35" customFormat="1" customHeight="1" s="154">
      <c r="A410" s="195" t="n">
        <v>382</v>
      </c>
      <c r="B410" s="201" t="inlineStr">
        <is>
          <t>01.7.06.03-0023</t>
        </is>
      </c>
      <c r="C410" s="212" t="inlineStr">
        <is>
          <t>Лента полиэтиленовая с липким слоем, марка А</t>
        </is>
      </c>
      <c r="D410" s="215" t="inlineStr">
        <is>
          <t>кг</t>
        </is>
      </c>
      <c r="E410" s="213" t="n">
        <v>0.19341</v>
      </c>
      <c r="F410" s="50" t="n">
        <v>39.02</v>
      </c>
      <c r="G410" s="50">
        <f>ROUND(E410*F410,2)</f>
        <v/>
      </c>
      <c r="H410" s="45">
        <f>G410/G471</f>
        <v/>
      </c>
      <c r="I410" s="200">
        <f>ROUND(F410*'Прил. 10'!$D$12,2)</f>
        <v/>
      </c>
      <c r="J410" s="200">
        <f>ROUND(E410*I410,2)</f>
        <v/>
      </c>
    </row>
    <row r="411" hidden="1" outlineLevel="1" ht="31.35" customFormat="1" customHeight="1" s="154">
      <c r="A411" s="195" t="n">
        <v>383</v>
      </c>
      <c r="B411" s="201" t="inlineStr">
        <is>
          <t>14.3.02.01-0219</t>
        </is>
      </c>
      <c r="C411" s="212" t="inlineStr">
        <is>
          <t>Краска универсальная, акриловая для внутренних и наружных работ</t>
        </is>
      </c>
      <c r="D411" s="215" t="inlineStr">
        <is>
          <t>т</t>
        </is>
      </c>
      <c r="E411" s="213" t="n">
        <v>0.00048</v>
      </c>
      <c r="F411" s="50" t="n">
        <v>15481</v>
      </c>
      <c r="G411" s="50">
        <f>ROUND(E411*F411,2)</f>
        <v/>
      </c>
      <c r="H411" s="45">
        <f>G411/G471</f>
        <v/>
      </c>
      <c r="I411" s="200">
        <f>ROUND(F411*'Прил. 10'!$D$12,2)</f>
        <v/>
      </c>
      <c r="J411" s="200">
        <f>ROUND(E411*I411,2)</f>
        <v/>
      </c>
    </row>
    <row r="412" hidden="1" outlineLevel="1" ht="31.35" customFormat="1" customHeight="1" s="154">
      <c r="A412" s="195" t="n">
        <v>384</v>
      </c>
      <c r="B412" s="201" t="inlineStr">
        <is>
          <t>Прайс из СД ОП</t>
        </is>
      </c>
      <c r="C412" s="212" t="inlineStr">
        <is>
          <t>Маркировочный набор нумерации МНН 10-100</t>
        </is>
      </c>
      <c r="D412" s="215" t="inlineStr">
        <is>
          <t>шт</t>
        </is>
      </c>
      <c r="E412" s="213" t="n">
        <v>3</v>
      </c>
      <c r="F412" s="214" t="n">
        <v>2.34</v>
      </c>
      <c r="G412" s="50">
        <f>ROUND(E412*F412,2)</f>
        <v/>
      </c>
      <c r="H412" s="45">
        <f>G412/G471</f>
        <v/>
      </c>
      <c r="I412" s="200">
        <f>ROUND(F412*'Прил. 10'!$D$12,2)</f>
        <v/>
      </c>
      <c r="J412" s="200">
        <f>ROUND(E412*I412,2)</f>
        <v/>
      </c>
    </row>
    <row r="413" hidden="1" outlineLevel="1" ht="31.35" customFormat="1" customHeight="1" s="154">
      <c r="A413" s="195" t="n">
        <v>385</v>
      </c>
      <c r="B413" s="201" t="inlineStr">
        <is>
          <t>01.7.15.04-0054</t>
        </is>
      </c>
      <c r="C413" s="212" t="inlineStr">
        <is>
          <t>Винты самонарезающие, оцинкованные, размер 4х12 мм</t>
        </is>
      </c>
      <c r="D413" s="215" t="inlineStr">
        <is>
          <t>т</t>
        </is>
      </c>
      <c r="E413" s="213" t="n">
        <v>0.00021</v>
      </c>
      <c r="F413" s="50" t="n">
        <v>33180</v>
      </c>
      <c r="G413" s="50">
        <f>ROUND(E413*F413,2)</f>
        <v/>
      </c>
      <c r="H413" s="45">
        <f>G413/G471</f>
        <v/>
      </c>
      <c r="I413" s="200">
        <f>ROUND(F413*'Прил. 10'!$D$12,2)</f>
        <v/>
      </c>
      <c r="J413" s="200">
        <f>ROUND(E413*I413,2)</f>
        <v/>
      </c>
    </row>
    <row r="414" hidden="1" outlineLevel="1" ht="15.6" customFormat="1" customHeight="1" s="154">
      <c r="A414" s="195" t="n">
        <v>386</v>
      </c>
      <c r="B414" s="201" t="inlineStr">
        <is>
          <t>01.7.20.08-0092</t>
        </is>
      </c>
      <c r="C414" s="212" t="inlineStr">
        <is>
          <t>Марля бытовая суровая</t>
        </is>
      </c>
      <c r="D414" s="215" t="inlineStr">
        <is>
          <t>10 м</t>
        </is>
      </c>
      <c r="E414" s="213" t="n">
        <v>0.2</v>
      </c>
      <c r="F414" s="50" t="n">
        <v>34.59</v>
      </c>
      <c r="G414" s="50">
        <f>ROUND(E414*F414,2)</f>
        <v/>
      </c>
      <c r="H414" s="45">
        <f>G414/G471</f>
        <v/>
      </c>
      <c r="I414" s="200">
        <f>ROUND(F414*'Прил. 10'!$D$12,2)</f>
        <v/>
      </c>
      <c r="J414" s="200">
        <f>ROUND(E414*I414,2)</f>
        <v/>
      </c>
    </row>
    <row r="415" hidden="1" outlineLevel="1" ht="15.6" customFormat="1" customHeight="1" s="154">
      <c r="A415" s="195" t="n">
        <v>387</v>
      </c>
      <c r="B415" s="201" t="inlineStr">
        <is>
          <t>01.7.03.01-0002</t>
        </is>
      </c>
      <c r="C415" s="212" t="inlineStr">
        <is>
          <t>Вода водопроводная</t>
        </is>
      </c>
      <c r="D415" s="215" t="inlineStr">
        <is>
          <t>м3</t>
        </is>
      </c>
      <c r="E415" s="213" t="n">
        <v>2.151</v>
      </c>
      <c r="F415" s="50" t="n">
        <v>3.15</v>
      </c>
      <c r="G415" s="50">
        <f>ROUND(E415*F415,2)</f>
        <v/>
      </c>
      <c r="H415" s="45">
        <f>G415/G471</f>
        <v/>
      </c>
      <c r="I415" s="200">
        <f>ROUND(F415*'Прил. 10'!$D$12,2)</f>
        <v/>
      </c>
      <c r="J415" s="200">
        <f>ROUND(E415*I415,2)</f>
        <v/>
      </c>
    </row>
    <row r="416" hidden="1" outlineLevel="1" ht="31.35" customFormat="1" customHeight="1" s="154">
      <c r="A416" s="195" t="n">
        <v>388</v>
      </c>
      <c r="B416" s="201" t="inlineStr">
        <is>
          <t>11.3.03.14-0033</t>
        </is>
      </c>
      <c r="C416" s="212" t="inlineStr">
        <is>
          <t>Уголок наружный для плинтуса из ПВХ, высота 48 мм</t>
        </is>
      </c>
      <c r="D416" s="215" t="inlineStr">
        <is>
          <t>100 шт</t>
        </is>
      </c>
      <c r="E416" s="213" t="n">
        <v>0.050344</v>
      </c>
      <c r="F416" s="50" t="n">
        <v>128</v>
      </c>
      <c r="G416" s="50">
        <f>ROUND(E416*F416,2)</f>
        <v/>
      </c>
      <c r="H416" s="45">
        <f>G416/G471</f>
        <v/>
      </c>
      <c r="I416" s="200">
        <f>ROUND(F416*'Прил. 10'!$D$12,2)</f>
        <v/>
      </c>
      <c r="J416" s="200">
        <f>ROUND(E416*I416,2)</f>
        <v/>
      </c>
    </row>
    <row r="417" hidden="1" outlineLevel="1" ht="31.35" customFormat="1" customHeight="1" s="154">
      <c r="A417" s="195" t="n">
        <v>389</v>
      </c>
      <c r="B417" s="201" t="inlineStr">
        <is>
          <t>11.3.03.14-0031</t>
        </is>
      </c>
      <c r="C417" s="212" t="inlineStr">
        <is>
          <t>Уголок внутренний для плинтуса из ПВХ, высота 48 мм</t>
        </is>
      </c>
      <c r="D417" s="215" t="inlineStr">
        <is>
          <t>100 шт</t>
        </is>
      </c>
      <c r="E417" s="213" t="n">
        <v>0.050344</v>
      </c>
      <c r="F417" s="50" t="n">
        <v>128</v>
      </c>
      <c r="G417" s="50">
        <f>ROUND(E417*F417,2)</f>
        <v/>
      </c>
      <c r="H417" s="45">
        <f>G417/G471</f>
        <v/>
      </c>
      <c r="I417" s="200">
        <f>ROUND(F417*'Прил. 10'!$D$12,2)</f>
        <v/>
      </c>
      <c r="J417" s="200">
        <f>ROUND(E417*I417,2)</f>
        <v/>
      </c>
    </row>
    <row r="418" hidden="1" outlineLevel="1" ht="15.6" customFormat="1" customHeight="1" s="154">
      <c r="A418" s="195" t="n">
        <v>390</v>
      </c>
      <c r="B418" s="201" t="inlineStr">
        <is>
          <t>03.1.01.01-0002</t>
        </is>
      </c>
      <c r="C418" s="212" t="inlineStr">
        <is>
          <t>Гипс строительный Г-3</t>
        </is>
      </c>
      <c r="D418" s="215" t="inlineStr">
        <is>
          <t>т</t>
        </is>
      </c>
      <c r="E418" s="213" t="n">
        <v>0.008704999999999999</v>
      </c>
      <c r="F418" s="50" t="n">
        <v>729.98</v>
      </c>
      <c r="G418" s="50">
        <f>ROUND(E418*F418,2)</f>
        <v/>
      </c>
      <c r="H418" s="45">
        <f>G418/G471</f>
        <v/>
      </c>
      <c r="I418" s="200">
        <f>ROUND(F418*'Прил. 10'!$D$12,2)</f>
        <v/>
      </c>
      <c r="J418" s="200">
        <f>ROUND(E418*I418,2)</f>
        <v/>
      </c>
    </row>
    <row r="419" hidden="1" outlineLevel="1" ht="31.35" customFormat="1" customHeight="1" s="154">
      <c r="A419" s="195" t="n">
        <v>391</v>
      </c>
      <c r="B419" s="201" t="inlineStr">
        <is>
          <t>01.7.20.08-0123</t>
        </is>
      </c>
      <c r="C419" s="212" t="inlineStr">
        <is>
          <t>Салфетка безворсовая сухая, размер 110х210 мм</t>
        </is>
      </c>
      <c r="D419" s="215" t="inlineStr">
        <is>
          <t>шт</t>
        </is>
      </c>
      <c r="E419" s="213" t="n">
        <v>48</v>
      </c>
      <c r="F419" s="50" t="n">
        <v>0.12</v>
      </c>
      <c r="G419" s="50">
        <f>ROUND(E419*F419,2)</f>
        <v/>
      </c>
      <c r="H419" s="45">
        <f>G419/G471</f>
        <v/>
      </c>
      <c r="I419" s="200">
        <f>ROUND(F419*'Прил. 10'!$D$12,2)</f>
        <v/>
      </c>
      <c r="J419" s="200">
        <f>ROUND(E419*I419,2)</f>
        <v/>
      </c>
    </row>
    <row r="420" hidden="1" outlineLevel="1" ht="31.35" customFormat="1" customHeight="1" s="154">
      <c r="A420" s="195" t="n">
        <v>392</v>
      </c>
      <c r="B420" s="201" t="inlineStr">
        <is>
          <t>01.7.15.03-0031</t>
        </is>
      </c>
      <c r="C420" s="212" t="inlineStr">
        <is>
          <t>Болты с гайками и шайбами оцинкованные, диаметр 6 мм</t>
        </is>
      </c>
      <c r="D420" s="215" t="inlineStr">
        <is>
          <t>кг</t>
        </is>
      </c>
      <c r="E420" s="213" t="n">
        <v>0.2034</v>
      </c>
      <c r="F420" s="50" t="n">
        <v>28.22</v>
      </c>
      <c r="G420" s="50">
        <f>ROUND(E420*F420,2)</f>
        <v/>
      </c>
      <c r="H420" s="45">
        <f>G420/G471</f>
        <v/>
      </c>
      <c r="I420" s="200">
        <f>ROUND(F420*'Прил. 10'!$D$12,2)</f>
        <v/>
      </c>
      <c r="J420" s="200">
        <f>ROUND(E420*I420,2)</f>
        <v/>
      </c>
    </row>
    <row r="421" hidden="1" outlineLevel="1" ht="46.9" customFormat="1" customHeight="1" s="154">
      <c r="A421" s="195" t="n">
        <v>393</v>
      </c>
      <c r="B421" s="201" t="inlineStr">
        <is>
          <t>11.1.02.04-0031</t>
        </is>
      </c>
      <c r="C421" s="212" t="inlineStr">
        <is>
          <t>Лесоматериалы круглые, хвойных пород, для строительства, диаметр 14-24 см, длина 3-6,5 м</t>
        </is>
      </c>
      <c r="D421" s="215" t="inlineStr">
        <is>
          <t>м3</t>
        </is>
      </c>
      <c r="E421" s="213" t="n">
        <v>0.01</v>
      </c>
      <c r="F421" s="50" t="n">
        <v>558.33</v>
      </c>
      <c r="G421" s="50">
        <f>ROUND(E421*F421,2)</f>
        <v/>
      </c>
      <c r="H421" s="45">
        <f>G421/G471</f>
        <v/>
      </c>
      <c r="I421" s="200">
        <f>ROUND(F421*'Прил. 10'!$D$12,2)</f>
        <v/>
      </c>
      <c r="J421" s="200">
        <f>ROUND(E421*I421,2)</f>
        <v/>
      </c>
    </row>
    <row r="422" hidden="1" outlineLevel="1" ht="15.6" customFormat="1" customHeight="1" s="154">
      <c r="A422" s="195" t="n">
        <v>394</v>
      </c>
      <c r="B422" s="201" t="inlineStr">
        <is>
          <t>01.7.11.06-0028</t>
        </is>
      </c>
      <c r="C422" s="212" t="inlineStr">
        <is>
          <t>Флюс ФКДТ</t>
        </is>
      </c>
      <c r="D422" s="215" t="inlineStr">
        <is>
          <t>кг</t>
        </is>
      </c>
      <c r="E422" s="213" t="n">
        <v>0.04</v>
      </c>
      <c r="F422" s="50" t="n">
        <v>138.76</v>
      </c>
      <c r="G422" s="50">
        <f>ROUND(E422*F422,2)</f>
        <v/>
      </c>
      <c r="H422" s="45">
        <f>G422/G471</f>
        <v/>
      </c>
      <c r="I422" s="200">
        <f>ROUND(F422*'Прил. 10'!$D$12,2)</f>
        <v/>
      </c>
      <c r="J422" s="200">
        <f>ROUND(E422*I422,2)</f>
        <v/>
      </c>
    </row>
    <row r="423" hidden="1" outlineLevel="1" ht="46.9" customFormat="1" customHeight="1" s="154">
      <c r="A423" s="195" t="n">
        <v>395</v>
      </c>
      <c r="B423" s="201" t="inlineStr">
        <is>
          <t>11.1.03.03-0003</t>
        </is>
      </c>
      <c r="C423" s="212" t="inlineStr">
        <is>
          <t>Брусья необрезные, хвойных пород, длина 2-3,75 м, все ширины, толщина 100-125 мм, сорт III</t>
        </is>
      </c>
      <c r="D423" s="215" t="inlineStr">
        <is>
          <t>м3</t>
        </is>
      </c>
      <c r="E423" s="213" t="n">
        <v>0.00664</v>
      </c>
      <c r="F423" s="50" t="n">
        <v>802.46</v>
      </c>
      <c r="G423" s="50">
        <f>ROUND(E423*F423,2)</f>
        <v/>
      </c>
      <c r="H423" s="45">
        <f>G423/G471</f>
        <v/>
      </c>
      <c r="I423" s="200">
        <f>ROUND(F423*'Прил. 10'!$D$12,2)</f>
        <v/>
      </c>
      <c r="J423" s="200">
        <f>ROUND(E423*I423,2)</f>
        <v/>
      </c>
    </row>
    <row r="424" hidden="1" outlineLevel="1" ht="15.6" customFormat="1" customHeight="1" s="154">
      <c r="A424" s="195" t="n">
        <v>396</v>
      </c>
      <c r="B424" s="201" t="inlineStr">
        <is>
          <t>01.7.20.08-0051</t>
        </is>
      </c>
      <c r="C424" s="212" t="inlineStr">
        <is>
          <t>Ветошь</t>
        </is>
      </c>
      <c r="D424" s="215" t="inlineStr">
        <is>
          <t>кг</t>
        </is>
      </c>
      <c r="E424" s="213" t="n">
        <v>2.8808697</v>
      </c>
      <c r="F424" s="50" t="n">
        <v>1.82</v>
      </c>
      <c r="G424" s="50">
        <f>ROUND(E424*F424,2)</f>
        <v/>
      </c>
      <c r="H424" s="45">
        <f>G424/G471</f>
        <v/>
      </c>
      <c r="I424" s="200">
        <f>ROUND(F424*'Прил. 10'!$D$12,2)</f>
        <v/>
      </c>
      <c r="J424" s="200">
        <f>ROUND(E424*I424,2)</f>
        <v/>
      </c>
    </row>
    <row r="425" hidden="1" outlineLevel="1" ht="31.35" customFormat="1" customHeight="1" s="154">
      <c r="A425" s="195" t="n">
        <v>397</v>
      </c>
      <c r="B425" s="201" t="inlineStr">
        <is>
          <t>02.3.01.02-1012</t>
        </is>
      </c>
      <c r="C425" s="212" t="inlineStr">
        <is>
          <t>Песок природный II класс, средний, круглые сита</t>
        </is>
      </c>
      <c r="D425" s="215" t="inlineStr">
        <is>
          <t>м3</t>
        </is>
      </c>
      <c r="E425" s="213" t="n">
        <v>0.08624999999999999</v>
      </c>
      <c r="F425" s="50" t="n">
        <v>59.99</v>
      </c>
      <c r="G425" s="50">
        <f>ROUND(E425*F425,2)</f>
        <v/>
      </c>
      <c r="H425" s="45">
        <f>G425/G471</f>
        <v/>
      </c>
      <c r="I425" s="200">
        <f>ROUND(F425*'Прил. 10'!$D$12,2)</f>
        <v/>
      </c>
      <c r="J425" s="200">
        <f>ROUND(E425*I425,2)</f>
        <v/>
      </c>
    </row>
    <row r="426" hidden="1" outlineLevel="1" ht="15.6" customFormat="1" customHeight="1" s="154">
      <c r="A426" s="195" t="n">
        <v>398</v>
      </c>
      <c r="B426" s="201" t="inlineStr">
        <is>
          <t>01.7.03.04-0001</t>
        </is>
      </c>
      <c r="C426" s="212" t="inlineStr">
        <is>
          <t>Электроэнергия</t>
        </is>
      </c>
      <c r="D426" s="215" t="inlineStr">
        <is>
          <t>кВт-ч</t>
        </is>
      </c>
      <c r="E426" s="213" t="n">
        <v>12.9006</v>
      </c>
      <c r="F426" s="50" t="n">
        <v>0.4</v>
      </c>
      <c r="G426" s="50">
        <f>ROUND(E426*F426,2)</f>
        <v/>
      </c>
      <c r="H426" s="45">
        <f>G426/G471</f>
        <v/>
      </c>
      <c r="I426" s="200">
        <f>ROUND(F426*'Прил. 10'!$D$12,2)</f>
        <v/>
      </c>
      <c r="J426" s="200">
        <f>ROUND(E426*I426,2)</f>
        <v/>
      </c>
    </row>
    <row r="427" hidden="1" outlineLevel="1" ht="46.9" customFormat="1" customHeight="1" s="154">
      <c r="A427" s="195" t="n">
        <v>399</v>
      </c>
      <c r="B427" s="201" t="inlineStr">
        <is>
          <t>11.1.03.06-0087</t>
        </is>
      </c>
      <c r="C427" s="212" t="inlineStr">
        <is>
          <t>Доска обрезная, хвойных пород, ширина 75-150 мм, толщина 25 мм, длина 4-6,5 м, сорт III</t>
        </is>
      </c>
      <c r="D427" s="215" t="inlineStr">
        <is>
          <t>м3</t>
        </is>
      </c>
      <c r="E427" s="213" t="n">
        <v>0.004536</v>
      </c>
      <c r="F427" s="50" t="n">
        <v>1100</v>
      </c>
      <c r="G427" s="50">
        <f>ROUND(E427*F427,2)</f>
        <v/>
      </c>
      <c r="H427" s="45">
        <f>G427/G471</f>
        <v/>
      </c>
      <c r="I427" s="200">
        <f>ROUND(F427*'Прил. 10'!$D$12,2)</f>
        <v/>
      </c>
      <c r="J427" s="200">
        <f>ROUND(E427*I427,2)</f>
        <v/>
      </c>
    </row>
    <row r="428" hidden="1" outlineLevel="1" ht="15.6" customFormat="1" customHeight="1" s="154">
      <c r="A428" s="195" t="n">
        <v>400</v>
      </c>
      <c r="B428" s="201" t="inlineStr">
        <is>
          <t>01.7.07.20-0002</t>
        </is>
      </c>
      <c r="C428" s="212" t="inlineStr">
        <is>
          <t>Тальк молотый, сорт I</t>
        </is>
      </c>
      <c r="D428" s="215" t="inlineStr">
        <is>
          <t>т</t>
        </is>
      </c>
      <c r="E428" s="213" t="n">
        <v>0.0027004</v>
      </c>
      <c r="F428" s="50" t="n">
        <v>1820</v>
      </c>
      <c r="G428" s="50">
        <f>ROUND(E428*F428,2)</f>
        <v/>
      </c>
      <c r="H428" s="45">
        <f>G428/G471</f>
        <v/>
      </c>
      <c r="I428" s="200">
        <f>ROUND(F428*'Прил. 10'!$D$12,2)</f>
        <v/>
      </c>
      <c r="J428" s="200">
        <f>ROUND(E428*I428,2)</f>
        <v/>
      </c>
    </row>
    <row r="429" hidden="1" outlineLevel="1" ht="46.9" customFormat="1" customHeight="1" s="154">
      <c r="A429" s="195" t="n">
        <v>401</v>
      </c>
      <c r="B429" s="201" t="inlineStr">
        <is>
          <t>01.7.15.04-0056</t>
        </is>
      </c>
      <c r="C429" s="212" t="inlineStr">
        <is>
          <t>Винты самонарезающие, с уплотнительной прокладкой, размер 4,8х35 мм</t>
        </is>
      </c>
      <c r="D429" s="215" t="inlineStr">
        <is>
          <t>100 шт</t>
        </is>
      </c>
      <c r="E429" s="213" t="n">
        <v>0.24</v>
      </c>
      <c r="F429" s="50" t="n">
        <v>20</v>
      </c>
      <c r="G429" s="50">
        <f>ROUND(E429*F429,2)</f>
        <v/>
      </c>
      <c r="H429" s="45">
        <f>G429/G471</f>
        <v/>
      </c>
      <c r="I429" s="200">
        <f>ROUND(F429*'Прил. 10'!$D$12,2)</f>
        <v/>
      </c>
      <c r="J429" s="200">
        <f>ROUND(E429*I429,2)</f>
        <v/>
      </c>
    </row>
    <row r="430" hidden="1" outlineLevel="1" ht="15.6" customFormat="1" customHeight="1" s="154">
      <c r="A430" s="195" t="n">
        <v>402</v>
      </c>
      <c r="B430" s="201" t="inlineStr">
        <is>
          <t>01.7.20.08-0102</t>
        </is>
      </c>
      <c r="C430" s="212" t="inlineStr">
        <is>
          <t>Миткаль суровый</t>
        </is>
      </c>
      <c r="D430" s="215" t="inlineStr">
        <is>
          <t>10 м</t>
        </is>
      </c>
      <c r="E430" s="213" t="n">
        <v>0.06</v>
      </c>
      <c r="F430" s="50" t="n">
        <v>73.65000000000001</v>
      </c>
      <c r="G430" s="50">
        <f>ROUND(E430*F430,2)</f>
        <v/>
      </c>
      <c r="H430" s="45">
        <f>G430/G471</f>
        <v/>
      </c>
      <c r="I430" s="200">
        <f>ROUND(F430*'Прил. 10'!$D$12,2)</f>
        <v/>
      </c>
      <c r="J430" s="200">
        <f>ROUND(E430*I430,2)</f>
        <v/>
      </c>
    </row>
    <row r="431" hidden="1" outlineLevel="1" ht="31.35" customFormat="1" customHeight="1" s="154">
      <c r="A431" s="195" t="n">
        <v>403</v>
      </c>
      <c r="B431" s="201" t="inlineStr">
        <is>
          <t>11.3.03.14-0011</t>
        </is>
      </c>
      <c r="C431" s="212" t="inlineStr">
        <is>
          <t>Заглушки торцевая для пластикового плинтуса правая, высота 48 мм</t>
        </is>
      </c>
      <c r="D431" s="215" t="inlineStr">
        <is>
          <t>100 шт</t>
        </is>
      </c>
      <c r="E431" s="213" t="n">
        <v>0.07000000000000001</v>
      </c>
      <c r="F431" s="50" t="n">
        <v>63</v>
      </c>
      <c r="G431" s="50">
        <f>ROUND(E431*F431,2)</f>
        <v/>
      </c>
      <c r="H431" s="45">
        <f>G431/G471</f>
        <v/>
      </c>
      <c r="I431" s="200">
        <f>ROUND(F431*'Прил. 10'!$D$12,2)</f>
        <v/>
      </c>
      <c r="J431" s="200">
        <f>ROUND(E431*I431,2)</f>
        <v/>
      </c>
    </row>
    <row r="432" hidden="1" outlineLevel="1" ht="31.35" customFormat="1" customHeight="1" s="154">
      <c r="A432" s="195" t="n">
        <v>404</v>
      </c>
      <c r="B432" s="201" t="inlineStr">
        <is>
          <t>11.3.03.14-0001</t>
        </is>
      </c>
      <c r="C432" s="212" t="inlineStr">
        <is>
          <t>Заглушка торцевая для пластикового плинтуса левая, высота 48 мм</t>
        </is>
      </c>
      <c r="D432" s="215" t="inlineStr">
        <is>
          <t>100 шт</t>
        </is>
      </c>
      <c r="E432" s="213" t="n">
        <v>0.07000000000000001</v>
      </c>
      <c r="F432" s="50" t="n">
        <v>63</v>
      </c>
      <c r="G432" s="50">
        <f>ROUND(E432*F432,2)</f>
        <v/>
      </c>
      <c r="H432" s="45">
        <f>G432/G471</f>
        <v/>
      </c>
      <c r="I432" s="200">
        <f>ROUND(F432*'Прил. 10'!$D$12,2)</f>
        <v/>
      </c>
      <c r="J432" s="200">
        <f>ROUND(E432*I432,2)</f>
        <v/>
      </c>
    </row>
    <row r="433" hidden="1" outlineLevel="1" ht="31.35" customFormat="1" customHeight="1" s="154">
      <c r="A433" s="195" t="n">
        <v>405</v>
      </c>
      <c r="B433" s="201" t="inlineStr">
        <is>
          <t>01.7.15.07-0025</t>
        </is>
      </c>
      <c r="C433" s="212" t="inlineStr">
        <is>
          <t>Дюбели распорные полиэтиленовые, размер 10х40 мм</t>
        </is>
      </c>
      <c r="D433" s="215" t="inlineStr">
        <is>
          <t>1000 шт</t>
        </is>
      </c>
      <c r="E433" s="213" t="n">
        <v>0.016</v>
      </c>
      <c r="F433" s="50" t="n">
        <v>270</v>
      </c>
      <c r="G433" s="50">
        <f>ROUND(E433*F433,2)</f>
        <v/>
      </c>
      <c r="H433" s="45">
        <f>G433/G471</f>
        <v/>
      </c>
      <c r="I433" s="200">
        <f>ROUND(F433*'Прил. 10'!$D$12,2)</f>
        <v/>
      </c>
      <c r="J433" s="200">
        <f>ROUND(E433*I433,2)</f>
        <v/>
      </c>
    </row>
    <row r="434" hidden="1" outlineLevel="1" ht="62.45" customFormat="1" customHeight="1" s="154">
      <c r="A434" s="195" t="n">
        <v>406</v>
      </c>
      <c r="B434" s="201" t="inlineStr">
        <is>
          <t>01.7.15.14-0043</t>
        </is>
      </c>
      <c r="C434" s="212" t="inlineStr">
        <is>
          <t>Шурупы самонарезающий прокалывающий, для крепления металлических профилей или листовых деталей 3,5/11 мм</t>
        </is>
      </c>
      <c r="D434" s="215" t="inlineStr">
        <is>
          <t>100 шт</t>
        </is>
      </c>
      <c r="E434" s="213" t="n">
        <v>2.13384</v>
      </c>
      <c r="F434" s="50" t="n">
        <v>2</v>
      </c>
      <c r="G434" s="50">
        <f>ROUND(E434*F434,2)</f>
        <v/>
      </c>
      <c r="H434" s="45">
        <f>G434/G471</f>
        <v/>
      </c>
      <c r="I434" s="200">
        <f>ROUND(F434*'Прил. 10'!$D$12,2)</f>
        <v/>
      </c>
      <c r="J434" s="200">
        <f>ROUND(E434*I434,2)</f>
        <v/>
      </c>
    </row>
    <row r="435" hidden="1" outlineLevel="1" ht="15.6" customFormat="1" customHeight="1" s="154">
      <c r="A435" s="195" t="n">
        <v>407</v>
      </c>
      <c r="B435" s="201" t="inlineStr">
        <is>
          <t>14.1.01.01-0003</t>
        </is>
      </c>
      <c r="C435" s="212" t="inlineStr">
        <is>
          <t>Клей столярный сухой</t>
        </is>
      </c>
      <c r="D435" s="215" t="inlineStr">
        <is>
          <t>кг</t>
        </is>
      </c>
      <c r="E435" s="213" t="n">
        <v>0.25</v>
      </c>
      <c r="F435" s="50" t="n">
        <v>16.95</v>
      </c>
      <c r="G435" s="50">
        <f>ROUND(E435*F435,2)</f>
        <v/>
      </c>
      <c r="H435" s="45">
        <f>G435/G471</f>
        <v/>
      </c>
      <c r="I435" s="200">
        <f>ROUND(F435*'Прил. 10'!$D$12,2)</f>
        <v/>
      </c>
      <c r="J435" s="200">
        <f>ROUND(E435*I435,2)</f>
        <v/>
      </c>
    </row>
    <row r="436" hidden="1" outlineLevel="1" ht="15.6" customFormat="1" customHeight="1" s="154">
      <c r="A436" s="195" t="n">
        <v>408</v>
      </c>
      <c r="B436" s="201" t="inlineStr">
        <is>
          <t>01.7.02.09-0002</t>
        </is>
      </c>
      <c r="C436" s="212" t="inlineStr">
        <is>
          <t>Шпагат бумажный</t>
        </is>
      </c>
      <c r="D436" s="215" t="inlineStr">
        <is>
          <t>кг</t>
        </is>
      </c>
      <c r="E436" s="213" t="n">
        <v>0.3464</v>
      </c>
      <c r="F436" s="50" t="n">
        <v>11.5</v>
      </c>
      <c r="G436" s="50">
        <f>ROUND(E436*F436,2)</f>
        <v/>
      </c>
      <c r="H436" s="45">
        <f>G436/G471</f>
        <v/>
      </c>
      <c r="I436" s="200">
        <f>ROUND(F436*'Прил. 10'!$D$12,2)</f>
        <v/>
      </c>
      <c r="J436" s="200">
        <f>ROUND(E436*I436,2)</f>
        <v/>
      </c>
    </row>
    <row r="437" hidden="1" outlineLevel="1" ht="31.35" customFormat="1" customHeight="1" s="154">
      <c r="A437" s="195" t="n">
        <v>409</v>
      </c>
      <c r="B437" s="201" t="inlineStr">
        <is>
          <t>01.7.15.05-0013</t>
        </is>
      </c>
      <c r="C437" s="212" t="inlineStr">
        <is>
          <t>Гайки шестигранные, диаметр резьбы 10 мм</t>
        </is>
      </c>
      <c r="D437" s="215" t="inlineStr">
        <is>
          <t>т</t>
        </is>
      </c>
      <c r="E437" s="213" t="n">
        <v>0.00032</v>
      </c>
      <c r="F437" s="50" t="n">
        <v>11628</v>
      </c>
      <c r="G437" s="50">
        <f>ROUND(E437*F437,2)</f>
        <v/>
      </c>
      <c r="H437" s="45">
        <f>G437/G471</f>
        <v/>
      </c>
      <c r="I437" s="200">
        <f>ROUND(F437*'Прил. 10'!$D$12,2)</f>
        <v/>
      </c>
      <c r="J437" s="200">
        <f>ROUND(E437*I437,2)</f>
        <v/>
      </c>
    </row>
    <row r="438" hidden="1" outlineLevel="1" ht="31.35" customFormat="1" customHeight="1" s="154">
      <c r="A438" s="195" t="n">
        <v>410</v>
      </c>
      <c r="B438" s="201" t="inlineStr">
        <is>
          <t>11.3.03.14-0011</t>
        </is>
      </c>
      <c r="C438" s="212" t="inlineStr">
        <is>
          <t>Заглушки торцевые для плинтуса из ПВХ, правые, высота 48 мм</t>
        </is>
      </c>
      <c r="D438" s="215" t="inlineStr">
        <is>
          <t>100 шт</t>
        </is>
      </c>
      <c r="E438" s="213" t="n">
        <v>0.057536</v>
      </c>
      <c r="F438" s="50" t="n">
        <v>63</v>
      </c>
      <c r="G438" s="50">
        <f>ROUND(E438*F438,2)</f>
        <v/>
      </c>
      <c r="H438" s="45">
        <f>G438/G471</f>
        <v/>
      </c>
      <c r="I438" s="200">
        <f>ROUND(F438*'Прил. 10'!$D$12,2)</f>
        <v/>
      </c>
      <c r="J438" s="200">
        <f>ROUND(E438*I438,2)</f>
        <v/>
      </c>
    </row>
    <row r="439" hidden="1" outlineLevel="1" ht="31.35" customFormat="1" customHeight="1" s="154">
      <c r="A439" s="195" t="n">
        <v>411</v>
      </c>
      <c r="B439" s="201" t="inlineStr">
        <is>
          <t>11.3.03.14-0001</t>
        </is>
      </c>
      <c r="C439" s="212" t="inlineStr">
        <is>
          <t>Заглушки торцевые для плинтуса из ПВХ, левые, высота 48 мм</t>
        </is>
      </c>
      <c r="D439" s="215" t="inlineStr">
        <is>
          <t>100 шт</t>
        </is>
      </c>
      <c r="E439" s="213" t="n">
        <v>0.057536</v>
      </c>
      <c r="F439" s="50" t="n">
        <v>63</v>
      </c>
      <c r="G439" s="50">
        <f>ROUND(E439*F439,2)</f>
        <v/>
      </c>
      <c r="H439" s="45">
        <f>G439/G471</f>
        <v/>
      </c>
      <c r="I439" s="200">
        <f>ROUND(F439*'Прил. 10'!$D$12,2)</f>
        <v/>
      </c>
      <c r="J439" s="200">
        <f>ROUND(E439*I439,2)</f>
        <v/>
      </c>
    </row>
    <row r="440" hidden="1" outlineLevel="1" ht="31.35" customFormat="1" customHeight="1" s="154">
      <c r="A440" s="195" t="n">
        <v>412</v>
      </c>
      <c r="B440" s="201" t="inlineStr">
        <is>
          <t>01.7.15.14-0194</t>
        </is>
      </c>
      <c r="C440" s="212" t="inlineStr">
        <is>
          <t>Шурупы с шестигранной головкой 12х70 мм</t>
        </is>
      </c>
      <c r="D440" s="215" t="inlineStr">
        <is>
          <t>т</t>
        </is>
      </c>
      <c r="E440" s="213" t="n">
        <v>0.0003713</v>
      </c>
      <c r="F440" s="50" t="n">
        <v>9628</v>
      </c>
      <c r="G440" s="50">
        <f>ROUND(E440*F440,2)</f>
        <v/>
      </c>
      <c r="H440" s="45">
        <f>G440/G471</f>
        <v/>
      </c>
      <c r="I440" s="200">
        <f>ROUND(F440*'Прил. 10'!$D$12,2)</f>
        <v/>
      </c>
      <c r="J440" s="200">
        <f>ROUND(E440*I440,2)</f>
        <v/>
      </c>
    </row>
    <row r="441" hidden="1" outlineLevel="1" ht="15.6" customFormat="1" customHeight="1" s="154">
      <c r="A441" s="195" t="n">
        <v>413</v>
      </c>
      <c r="B441" s="201" t="inlineStr">
        <is>
          <t>01.3.01.05-0009</t>
        </is>
      </c>
      <c r="C441" s="212" t="inlineStr">
        <is>
          <t>Парафин нефтяной твердый Т-1</t>
        </is>
      </c>
      <c r="D441" s="215" t="inlineStr">
        <is>
          <t>т</t>
        </is>
      </c>
      <c r="E441" s="213" t="n">
        <v>0.0004</v>
      </c>
      <c r="F441" s="50" t="n">
        <v>8105.71</v>
      </c>
      <c r="G441" s="50">
        <f>ROUND(E441*F441,2)</f>
        <v/>
      </c>
      <c r="H441" s="45">
        <f>G441/G471</f>
        <v/>
      </c>
      <c r="I441" s="200">
        <f>ROUND(F441*'Прил. 10'!$D$12,2)</f>
        <v/>
      </c>
      <c r="J441" s="200">
        <f>ROUND(E441*I441,2)</f>
        <v/>
      </c>
    </row>
    <row r="442" hidden="1" outlineLevel="1" ht="15.6" customFormat="1" customHeight="1" s="154">
      <c r="A442" s="195" t="n">
        <v>414</v>
      </c>
      <c r="B442" s="201" t="inlineStr">
        <is>
          <t>14.1.04.02-0002</t>
        </is>
      </c>
      <c r="C442" s="212" t="inlineStr">
        <is>
          <t>Клей 88-СА</t>
        </is>
      </c>
      <c r="D442" s="215" t="inlineStr">
        <is>
          <t>кг</t>
        </is>
      </c>
      <c r="E442" s="213" t="n">
        <v>0.11</v>
      </c>
      <c r="F442" s="50" t="n">
        <v>28.93</v>
      </c>
      <c r="G442" s="50">
        <f>ROUND(E442*F442,2)</f>
        <v/>
      </c>
      <c r="H442" s="45">
        <f>G442/G471</f>
        <v/>
      </c>
      <c r="I442" s="200">
        <f>ROUND(F442*'Прил. 10'!$D$12,2)</f>
        <v/>
      </c>
      <c r="J442" s="200">
        <f>ROUND(E442*I442,2)</f>
        <v/>
      </c>
    </row>
    <row r="443" hidden="1" outlineLevel="1" ht="31.35" customFormat="1" customHeight="1" s="154">
      <c r="A443" s="195" t="n">
        <v>415</v>
      </c>
      <c r="B443" s="201" t="inlineStr">
        <is>
          <t>01.7.15.07-0062</t>
        </is>
      </c>
      <c r="C443" s="212" t="inlineStr">
        <is>
          <t>Дюбели с калиброванной головкой (россыпью), размер 3х58,5 мм</t>
        </is>
      </c>
      <c r="D443" s="215" t="inlineStr">
        <is>
          <t>т</t>
        </is>
      </c>
      <c r="E443" s="213" t="n">
        <v>0.0001219</v>
      </c>
      <c r="F443" s="50" t="n">
        <v>25425</v>
      </c>
      <c r="G443" s="50">
        <f>ROUND(E443*F443,2)</f>
        <v/>
      </c>
      <c r="H443" s="45">
        <f>G443/G471</f>
        <v/>
      </c>
      <c r="I443" s="200">
        <f>ROUND(F443*'Прил. 10'!$D$12,2)</f>
        <v/>
      </c>
      <c r="J443" s="200">
        <f>ROUND(E443*I443,2)</f>
        <v/>
      </c>
    </row>
    <row r="444" hidden="1" outlineLevel="1" ht="15.6" customFormat="1" customHeight="1" s="154">
      <c r="A444" s="195" t="n">
        <v>416</v>
      </c>
      <c r="B444" s="201" t="inlineStr">
        <is>
          <t>14.5.05.02-0001</t>
        </is>
      </c>
      <c r="C444" s="212" t="inlineStr">
        <is>
          <t>Олифа натуральная</t>
        </is>
      </c>
      <c r="D444" s="215" t="inlineStr">
        <is>
          <t>кг</t>
        </is>
      </c>
      <c r="E444" s="213" t="n">
        <v>0.0837783</v>
      </c>
      <c r="F444" s="50" t="n">
        <v>32.6</v>
      </c>
      <c r="G444" s="50">
        <f>ROUND(E444*F444,2)</f>
        <v/>
      </c>
      <c r="H444" s="45">
        <f>G444/G471</f>
        <v/>
      </c>
      <c r="I444" s="200">
        <f>ROUND(F444*'Прил. 10'!$D$12,2)</f>
        <v/>
      </c>
      <c r="J444" s="200">
        <f>ROUND(E444*I444,2)</f>
        <v/>
      </c>
    </row>
    <row r="445" hidden="1" outlineLevel="1" ht="15.6" customFormat="1" customHeight="1" s="154">
      <c r="A445" s="195" t="n">
        <v>417</v>
      </c>
      <c r="B445" s="201" t="inlineStr">
        <is>
          <t>01.3.05.38-0031</t>
        </is>
      </c>
      <c r="C445" s="212" t="inlineStr">
        <is>
          <t>Водный раствор нитрата и карбоната</t>
        </is>
      </c>
      <c r="D445" s="215" t="inlineStr">
        <is>
          <t>м3</t>
        </is>
      </c>
      <c r="E445" s="213" t="n">
        <v>0.055275</v>
      </c>
      <c r="F445" s="50" t="n">
        <v>45.83</v>
      </c>
      <c r="G445" s="50">
        <f>ROUND(E445*F445,2)</f>
        <v/>
      </c>
      <c r="H445" s="45">
        <f>G445/G471</f>
        <v/>
      </c>
      <c r="I445" s="200">
        <f>ROUND(F445*'Прил. 10'!$D$12,2)</f>
        <v/>
      </c>
      <c r="J445" s="200">
        <f>ROUND(E445*I445,2)</f>
        <v/>
      </c>
    </row>
    <row r="446" hidden="1" outlineLevel="1" ht="15.6" customFormat="1" customHeight="1" s="154">
      <c r="A446" s="195" t="n">
        <v>418</v>
      </c>
      <c r="B446" s="201" t="inlineStr">
        <is>
          <t>24.3.04.11-0002</t>
        </is>
      </c>
      <c r="C446" s="212" t="inlineStr">
        <is>
          <t>Трубка изоляционная ТПВ</t>
        </is>
      </c>
      <c r="D446" s="215" t="inlineStr">
        <is>
          <t>кг</t>
        </is>
      </c>
      <c r="E446" s="213" t="n">
        <v>0.06</v>
      </c>
      <c r="F446" s="50" t="n">
        <v>38.34</v>
      </c>
      <c r="G446" s="50">
        <f>ROUND(E446*F446,2)</f>
        <v/>
      </c>
      <c r="H446" s="45">
        <f>G446/G471</f>
        <v/>
      </c>
      <c r="I446" s="200">
        <f>ROUND(F446*'Прил. 10'!$D$12,2)</f>
        <v/>
      </c>
      <c r="J446" s="200">
        <f>ROUND(E446*I446,2)</f>
        <v/>
      </c>
    </row>
    <row r="447" hidden="1" outlineLevel="1" ht="31.35" customFormat="1" customHeight="1" s="154">
      <c r="A447" s="195" t="n">
        <v>419</v>
      </c>
      <c r="B447" s="201" t="inlineStr">
        <is>
          <t>01.7.15.07-0022</t>
        </is>
      </c>
      <c r="C447" s="212" t="inlineStr">
        <is>
          <t>Дюбели распорные полиэтиленовые, размер 6х40 мм</t>
        </is>
      </c>
      <c r="D447" s="215" t="inlineStr">
        <is>
          <t>1000 шт</t>
        </is>
      </c>
      <c r="E447" s="213" t="n">
        <v>0.012</v>
      </c>
      <c r="F447" s="50" t="n">
        <v>180</v>
      </c>
      <c r="G447" s="50">
        <f>ROUND(E447*F447,2)</f>
        <v/>
      </c>
      <c r="H447" s="45">
        <f>G447/G471</f>
        <v/>
      </c>
      <c r="I447" s="200">
        <f>ROUND(F447*'Прил. 10'!$D$12,2)</f>
        <v/>
      </c>
      <c r="J447" s="200">
        <f>ROUND(E447*I447,2)</f>
        <v/>
      </c>
    </row>
    <row r="448" hidden="1" outlineLevel="1" ht="31.35" customFormat="1" customHeight="1" s="154">
      <c r="A448" s="195" t="n">
        <v>420</v>
      </c>
      <c r="B448" s="201" t="inlineStr">
        <is>
          <t>01.7.15.14-0164</t>
        </is>
      </c>
      <c r="C448" s="212" t="inlineStr">
        <is>
          <t>Шурупы с полукруглой головкой 3,5х35 мм</t>
        </is>
      </c>
      <c r="D448" s="215" t="inlineStr">
        <is>
          <t>т</t>
        </is>
      </c>
      <c r="E448" s="213" t="n">
        <v>0.00012</v>
      </c>
      <c r="F448" s="50" t="n">
        <v>16974</v>
      </c>
      <c r="G448" s="50">
        <f>ROUND(E448*F448,2)</f>
        <v/>
      </c>
      <c r="H448" s="45">
        <f>G448/G471</f>
        <v/>
      </c>
      <c r="I448" s="200">
        <f>ROUND(F448*'Прил. 10'!$D$12,2)</f>
        <v/>
      </c>
      <c r="J448" s="200">
        <f>ROUND(E448*I448,2)</f>
        <v/>
      </c>
    </row>
    <row r="449" hidden="1" outlineLevel="1" ht="15.6" customFormat="1" customHeight="1" s="154">
      <c r="A449" s="195" t="n">
        <v>421</v>
      </c>
      <c r="B449" s="201" t="inlineStr">
        <is>
          <t>14.5.09.11-0102</t>
        </is>
      </c>
      <c r="C449" s="212" t="inlineStr">
        <is>
          <t>Уайт-спирит</t>
        </is>
      </c>
      <c r="D449" s="215" t="inlineStr">
        <is>
          <t>кг</t>
        </is>
      </c>
      <c r="E449" s="213" t="n">
        <v>0.27</v>
      </c>
      <c r="F449" s="50" t="n">
        <v>6.67</v>
      </c>
      <c r="G449" s="50">
        <f>ROUND(E449*F449,2)</f>
        <v/>
      </c>
      <c r="H449" s="45">
        <f>G449/G471</f>
        <v/>
      </c>
      <c r="I449" s="200">
        <f>ROUND(F449*'Прил. 10'!$D$12,2)</f>
        <v/>
      </c>
      <c r="J449" s="200">
        <f>ROUND(E449*I449,2)</f>
        <v/>
      </c>
    </row>
    <row r="450" hidden="1" outlineLevel="1" ht="31.35" customFormat="1" customHeight="1" s="154">
      <c r="A450" s="195" t="n">
        <v>422</v>
      </c>
      <c r="B450" s="201" t="inlineStr">
        <is>
          <t>18.5.08.18-0061</t>
        </is>
      </c>
      <c r="C450" s="212" t="inlineStr">
        <is>
          <t>Колпачки изоляции места соединения однопроволочных жил</t>
        </is>
      </c>
      <c r="D450" s="215" t="inlineStr">
        <is>
          <t>1000 шт</t>
        </is>
      </c>
      <c r="E450" s="213" t="n">
        <v>0.012564</v>
      </c>
      <c r="F450" s="50" t="n">
        <v>135.82</v>
      </c>
      <c r="G450" s="50">
        <f>ROUND(E450*F450,2)</f>
        <v/>
      </c>
      <c r="H450" s="45">
        <f>G450/G471</f>
        <v/>
      </c>
      <c r="I450" s="200">
        <f>ROUND(F450*'Прил. 10'!$D$12,2)</f>
        <v/>
      </c>
      <c r="J450" s="200">
        <f>ROUND(E450*I450,2)</f>
        <v/>
      </c>
    </row>
    <row r="451" hidden="1" outlineLevel="1" ht="15.6" customFormat="1" customHeight="1" s="154">
      <c r="A451" s="195" t="n">
        <v>423</v>
      </c>
      <c r="B451" s="201" t="inlineStr">
        <is>
          <t>01.7.19.11-0012</t>
        </is>
      </c>
      <c r="C451" s="212" t="inlineStr">
        <is>
          <t>Трубка резиновая техническая</t>
        </is>
      </c>
      <c r="D451" s="215" t="inlineStr">
        <is>
          <t>кг</t>
        </is>
      </c>
      <c r="E451" s="213" t="n">
        <v>0.03</v>
      </c>
      <c r="F451" s="50" t="n">
        <v>51.38</v>
      </c>
      <c r="G451" s="50">
        <f>ROUND(E451*F451,2)</f>
        <v/>
      </c>
      <c r="H451" s="45">
        <f>G451/G471</f>
        <v/>
      </c>
      <c r="I451" s="200">
        <f>ROUND(F451*'Прил. 10'!$D$12,2)</f>
        <v/>
      </c>
      <c r="J451" s="200">
        <f>ROUND(E451*I451,2)</f>
        <v/>
      </c>
    </row>
    <row r="452" hidden="1" outlineLevel="1" ht="31.35" customFormat="1" customHeight="1" s="154">
      <c r="A452" s="195" t="n">
        <v>424</v>
      </c>
      <c r="B452" s="201" t="inlineStr">
        <is>
          <t>01.7.15.07-0024</t>
        </is>
      </c>
      <c r="C452" s="212" t="inlineStr">
        <is>
          <t>Дюбели распорные полиэтиленовые, размер 8х40 мм</t>
        </is>
      </c>
      <c r="D452" s="215" t="inlineStr">
        <is>
          <t>1000 шт</t>
        </is>
      </c>
      <c r="E452" s="213" t="n">
        <v>0.0073425</v>
      </c>
      <c r="F452" s="50" t="n">
        <v>200</v>
      </c>
      <c r="G452" s="50">
        <f>ROUND(E452*F452,2)</f>
        <v/>
      </c>
      <c r="H452" s="45">
        <f>G452/G471</f>
        <v/>
      </c>
      <c r="I452" s="200">
        <f>ROUND(F452*'Прил. 10'!$D$12,2)</f>
        <v/>
      </c>
      <c r="J452" s="200">
        <f>ROUND(E452*I452,2)</f>
        <v/>
      </c>
    </row>
    <row r="453" hidden="1" outlineLevel="1" ht="62.45" customFormat="1" customHeight="1" s="154">
      <c r="A453" s="195" t="n">
        <v>425</v>
      </c>
      <c r="B453" s="201" t="inlineStr">
        <is>
          <t>08.3.03.05-0013</t>
        </is>
      </c>
      <c r="C453" s="212" t="inlineStr">
        <is>
          <t>Проволока стальная низкоуглеродистая разного назначения оцинкованная, диаметр 1,6 мм</t>
        </is>
      </c>
      <c r="D453" s="215" t="inlineStr">
        <is>
          <t>т</t>
        </is>
      </c>
      <c r="E453" s="213" t="n">
        <v>8.000000000000001e-05</v>
      </c>
      <c r="F453" s="50" t="n">
        <v>14690</v>
      </c>
      <c r="G453" s="50">
        <f>ROUND(E453*F453,2)</f>
        <v/>
      </c>
      <c r="H453" s="45">
        <f>G453/G471</f>
        <v/>
      </c>
      <c r="I453" s="200">
        <f>ROUND(F453*'Прил. 10'!$D$12,2)</f>
        <v/>
      </c>
      <c r="J453" s="200">
        <f>ROUND(E453*I453,2)</f>
        <v/>
      </c>
    </row>
    <row r="454" hidden="1" outlineLevel="1" ht="15.6" customFormat="1" customHeight="1" s="154">
      <c r="A454" s="195" t="n">
        <v>426</v>
      </c>
      <c r="B454" s="201" t="inlineStr">
        <is>
          <t>01.7.15.11-0022</t>
        </is>
      </c>
      <c r="C454" s="212" t="inlineStr">
        <is>
          <t>Шайбы, диаметр 8-12 мм</t>
        </is>
      </c>
      <c r="D454" s="215" t="inlineStr">
        <is>
          <t>кг</t>
        </is>
      </c>
      <c r="E454" s="213" t="n">
        <v>0.0344</v>
      </c>
      <c r="F454" s="50" t="n">
        <v>28.17</v>
      </c>
      <c r="G454" s="50">
        <f>ROUND(E454*F454,2)</f>
        <v/>
      </c>
      <c r="H454" s="45">
        <f>G454/G471</f>
        <v/>
      </c>
      <c r="I454" s="200">
        <f>ROUND(F454*'Прил. 10'!$D$12,2)</f>
        <v/>
      </c>
      <c r="J454" s="200">
        <f>ROUND(E454*I454,2)</f>
        <v/>
      </c>
    </row>
    <row r="455" hidden="1" outlineLevel="1" ht="46.9" customFormat="1" customHeight="1" s="154">
      <c r="A455" s="195" t="n">
        <v>427</v>
      </c>
      <c r="B455" s="201" t="inlineStr">
        <is>
          <t>01.7.07.03-0007</t>
        </is>
      </c>
      <c r="C455" s="212" t="inlineStr">
        <is>
          <t>Воск полиэтиленовый неокисленный ПВ-25, ПВ-100, ПВ-200, ПВ-300, ПВ-500</t>
        </is>
      </c>
      <c r="D455" s="215" t="inlineStr">
        <is>
          <t>т</t>
        </is>
      </c>
      <c r="E455" s="213" t="n">
        <v>4e-05</v>
      </c>
      <c r="F455" s="50" t="n">
        <v>22419</v>
      </c>
      <c r="G455" s="50">
        <f>ROUND(E455*F455,2)</f>
        <v/>
      </c>
      <c r="H455" s="45">
        <f>G455/G471</f>
        <v/>
      </c>
      <c r="I455" s="200">
        <f>ROUND(F455*'Прил. 10'!$D$12,2)</f>
        <v/>
      </c>
      <c r="J455" s="200">
        <f>ROUND(E455*I455,2)</f>
        <v/>
      </c>
    </row>
    <row r="456" hidden="1" outlineLevel="1" ht="15.6" customFormat="1" customHeight="1" s="154">
      <c r="A456" s="195" t="n">
        <v>428</v>
      </c>
      <c r="B456" s="201" t="inlineStr">
        <is>
          <t>01.3.02.03-0001</t>
        </is>
      </c>
      <c r="C456" s="212" t="inlineStr">
        <is>
          <t>Ацетилен газообразный технический</t>
        </is>
      </c>
      <c r="D456" s="215" t="inlineStr">
        <is>
          <t>м3</t>
        </is>
      </c>
      <c r="E456" s="213" t="n">
        <v>0.022232</v>
      </c>
      <c r="F456" s="50" t="n">
        <v>38.51</v>
      </c>
      <c r="G456" s="50">
        <f>ROUND(E456*F456,2)</f>
        <v/>
      </c>
      <c r="H456" s="45">
        <f>G456/G471</f>
        <v/>
      </c>
      <c r="I456" s="200">
        <f>ROUND(F456*'Прил. 10'!$D$12,2)</f>
        <v/>
      </c>
      <c r="J456" s="200">
        <f>ROUND(E456*I456,2)</f>
        <v/>
      </c>
    </row>
    <row r="457" hidden="1" outlineLevel="1" ht="15.6" customFormat="1" customHeight="1" s="154">
      <c r="A457" s="195" t="n">
        <v>429</v>
      </c>
      <c r="B457" s="201" t="inlineStr">
        <is>
          <t>10.3.02.05-0011</t>
        </is>
      </c>
      <c r="C457" s="212" t="inlineStr">
        <is>
          <t>Свинец в чушках С0</t>
        </is>
      </c>
      <c r="D457" s="215" t="inlineStr">
        <is>
          <t>т</t>
        </is>
      </c>
      <c r="E457" s="213" t="n">
        <v>4e-05</v>
      </c>
      <c r="F457" s="50" t="n">
        <v>20567.13</v>
      </c>
      <c r="G457" s="50">
        <f>ROUND(E457*F457,2)</f>
        <v/>
      </c>
      <c r="H457" s="45">
        <f>G457/G471</f>
        <v/>
      </c>
      <c r="I457" s="200">
        <f>ROUND(F457*'Прил. 10'!$D$12,2)</f>
        <v/>
      </c>
      <c r="J457" s="200">
        <f>ROUND(E457*I457,2)</f>
        <v/>
      </c>
    </row>
    <row r="458" hidden="1" outlineLevel="1" ht="15.6" customFormat="1" customHeight="1" s="154">
      <c r="A458" s="195" t="n">
        <v>430</v>
      </c>
      <c r="B458" s="201" t="inlineStr">
        <is>
          <t>01.7.07.29-0241</t>
        </is>
      </c>
      <c r="C458" s="212" t="inlineStr">
        <is>
          <t>Хомутик</t>
        </is>
      </c>
      <c r="D458" s="215" t="inlineStr">
        <is>
          <t>10 шт</t>
        </is>
      </c>
      <c r="E458" s="213" t="n">
        <v>0.01056</v>
      </c>
      <c r="F458" s="50" t="n">
        <v>72</v>
      </c>
      <c r="G458" s="50">
        <f>ROUND(E458*F458,2)</f>
        <v/>
      </c>
      <c r="H458" s="45">
        <f>G458/G471</f>
        <v/>
      </c>
      <c r="I458" s="200">
        <f>ROUND(F458*'Прил. 10'!$D$12,2)</f>
        <v/>
      </c>
      <c r="J458" s="200">
        <f>ROUND(E458*I458,2)</f>
        <v/>
      </c>
    </row>
    <row r="459" hidden="1" outlineLevel="1" ht="46.9" customFormat="1" customHeight="1" s="154">
      <c r="A459" s="195" t="n">
        <v>431</v>
      </c>
      <c r="B459" s="201" t="inlineStr">
        <is>
          <t>01.7.06.14-0038</t>
        </is>
      </c>
      <c r="C459" s="212" t="inlineStr">
        <is>
          <t>Лента смоляная на основе хлопкополиэфирной ткани, толщина 0,8 мм</t>
        </is>
      </c>
      <c r="D459" s="215" t="inlineStr">
        <is>
          <t>кг</t>
        </is>
      </c>
      <c r="E459" s="213" t="n">
        <v>0.01056</v>
      </c>
      <c r="F459" s="50" t="n">
        <v>68</v>
      </c>
      <c r="G459" s="50">
        <f>ROUND(E459*F459,2)</f>
        <v/>
      </c>
      <c r="H459" s="45">
        <f>G459/G471</f>
        <v/>
      </c>
      <c r="I459" s="200">
        <f>ROUND(F459*'Прил. 10'!$D$12,2)</f>
        <v/>
      </c>
      <c r="J459" s="200">
        <f>ROUND(E459*I459,2)</f>
        <v/>
      </c>
    </row>
    <row r="460" hidden="1" outlineLevel="1" ht="15.6" customFormat="1" customHeight="1" s="154">
      <c r="A460" s="195" t="n">
        <v>432</v>
      </c>
      <c r="B460" s="201" t="inlineStr">
        <is>
          <t>10.3.01.05-0001</t>
        </is>
      </c>
      <c r="C460" s="212" t="inlineStr">
        <is>
          <t>Порошок цинковый ПЦ1</t>
        </is>
      </c>
      <c r="D460" s="215" t="inlineStr">
        <is>
          <t>т</t>
        </is>
      </c>
      <c r="E460" s="213" t="n">
        <v>2e-05</v>
      </c>
      <c r="F460" s="50" t="n">
        <v>25684</v>
      </c>
      <c r="G460" s="50">
        <f>ROUND(E460*F460,2)</f>
        <v/>
      </c>
      <c r="H460" s="45">
        <f>G460/G471</f>
        <v/>
      </c>
      <c r="I460" s="200">
        <f>ROUND(F460*'Прил. 10'!$D$12,2)</f>
        <v/>
      </c>
      <c r="J460" s="200">
        <f>ROUND(E460*I460,2)</f>
        <v/>
      </c>
    </row>
    <row r="461" hidden="1" outlineLevel="1" ht="31.35" customFormat="1" customHeight="1" s="154">
      <c r="A461" s="195" t="n">
        <v>433</v>
      </c>
      <c r="B461" s="201" t="inlineStr">
        <is>
          <t>01.3.04.08-0023</t>
        </is>
      </c>
      <c r="C461" s="212" t="inlineStr">
        <is>
          <t>Масло дизельное моторное зимнее М-8ДМ</t>
        </is>
      </c>
      <c r="D461" s="215" t="inlineStr">
        <is>
          <t>т</t>
        </is>
      </c>
      <c r="E461" s="213" t="n">
        <v>4e-05</v>
      </c>
      <c r="F461" s="50" t="n">
        <v>12320.97</v>
      </c>
      <c r="G461" s="50">
        <f>ROUND(E461*F461,2)</f>
        <v/>
      </c>
      <c r="H461" s="45">
        <f>G461/G471</f>
        <v/>
      </c>
      <c r="I461" s="200">
        <f>ROUND(F461*'Прил. 10'!$D$12,2)</f>
        <v/>
      </c>
      <c r="J461" s="200">
        <f>ROUND(E461*I461,2)</f>
        <v/>
      </c>
    </row>
    <row r="462" hidden="1" outlineLevel="1" ht="15.6" customFormat="1" customHeight="1" s="154">
      <c r="A462" s="195" t="n">
        <v>434</v>
      </c>
      <c r="B462" s="201" t="inlineStr">
        <is>
          <t>14.5.09.07-0027</t>
        </is>
      </c>
      <c r="C462" s="212" t="inlineStr">
        <is>
          <t>Растворитель № 649</t>
        </is>
      </c>
      <c r="D462" s="215" t="inlineStr">
        <is>
          <t>т</t>
        </is>
      </c>
      <c r="E462" s="213" t="n">
        <v>4e-05</v>
      </c>
      <c r="F462" s="50" t="n">
        <v>9630</v>
      </c>
      <c r="G462" s="50">
        <f>ROUND(E462*F462,2)</f>
        <v/>
      </c>
      <c r="H462" s="45">
        <f>G462/G471</f>
        <v/>
      </c>
      <c r="I462" s="200">
        <f>ROUND(F462*'Прил. 10'!$D$12,2)</f>
        <v/>
      </c>
      <c r="J462" s="200">
        <f>ROUND(E462*I462,2)</f>
        <v/>
      </c>
    </row>
    <row r="463" hidden="1" outlineLevel="1" ht="15.6" customFormat="1" customHeight="1" s="154">
      <c r="A463" s="195" t="n">
        <v>435</v>
      </c>
      <c r="B463" s="201" t="inlineStr">
        <is>
          <t>01.7.15.10-0053</t>
        </is>
      </c>
      <c r="C463" s="212" t="inlineStr">
        <is>
          <t>Скобы металлические</t>
        </is>
      </c>
      <c r="D463" s="215" t="inlineStr">
        <is>
          <t>кг</t>
        </is>
      </c>
      <c r="E463" s="213" t="n">
        <v>0.06</v>
      </c>
      <c r="F463" s="50" t="n">
        <v>6.4</v>
      </c>
      <c r="G463" s="50">
        <f>ROUND(E463*F463,2)</f>
        <v/>
      </c>
      <c r="H463" s="45">
        <f>G463/G471</f>
        <v/>
      </c>
      <c r="I463" s="200">
        <f>ROUND(F463*'Прил. 10'!$D$12,2)</f>
        <v/>
      </c>
      <c r="J463" s="200">
        <f>ROUND(E463*I463,2)</f>
        <v/>
      </c>
    </row>
    <row r="464" hidden="1" outlineLevel="1" ht="15.6" customFormat="1" customHeight="1" s="154">
      <c r="A464" s="195" t="n">
        <v>436</v>
      </c>
      <c r="B464" s="201" t="inlineStr">
        <is>
          <t>14.5.09.02-0002</t>
        </is>
      </c>
      <c r="C464" s="212" t="inlineStr">
        <is>
          <t>Ксилол нефтяной, марка А</t>
        </is>
      </c>
      <c r="D464" s="215" t="inlineStr">
        <is>
          <t>т</t>
        </is>
      </c>
      <c r="E464" s="213" t="n">
        <v>4.65e-05</v>
      </c>
      <c r="F464" s="50" t="n">
        <v>7640</v>
      </c>
      <c r="G464" s="50">
        <f>ROUND(E464*F464,2)</f>
        <v/>
      </c>
      <c r="H464" s="45">
        <f>G464/G471</f>
        <v/>
      </c>
      <c r="I464" s="200">
        <f>ROUND(F464*'Прил. 10'!$D$12,2)</f>
        <v/>
      </c>
      <c r="J464" s="200">
        <f>ROUND(E464*I464,2)</f>
        <v/>
      </c>
    </row>
    <row r="465" hidden="1" outlineLevel="1" ht="31.35" customFormat="1" customHeight="1" s="154">
      <c r="A465" s="195" t="n">
        <v>437</v>
      </c>
      <c r="B465" s="201" t="inlineStr">
        <is>
          <t>01.7.11.04-0052</t>
        </is>
      </c>
      <c r="C465" s="212" t="inlineStr">
        <is>
          <t>Проволока сварочная СВ-08Г2С, диаметр 2 мм</t>
        </is>
      </c>
      <c r="D465" s="215" t="inlineStr">
        <is>
          <t>кг</t>
        </is>
      </c>
      <c r="E465" s="213" t="n">
        <v>0.01702</v>
      </c>
      <c r="F465" s="50" t="n">
        <v>17.92</v>
      </c>
      <c r="G465" s="50">
        <f>ROUND(E465*F465,2)</f>
        <v/>
      </c>
      <c r="H465" s="45">
        <f>G465/G471</f>
        <v/>
      </c>
      <c r="I465" s="200">
        <f>ROUND(F465*'Прил. 10'!$D$12,2)</f>
        <v/>
      </c>
      <c r="J465" s="200">
        <f>ROUND(E465*I465,2)</f>
        <v/>
      </c>
    </row>
    <row r="466" hidden="1" outlineLevel="1" ht="31.35" customFormat="1" customHeight="1" s="154">
      <c r="A466" s="195" t="n">
        <v>438</v>
      </c>
      <c r="B466" s="201" t="inlineStr">
        <is>
          <t>01.3.01.01-0002</t>
        </is>
      </c>
      <c r="C466" s="212" t="inlineStr">
        <is>
          <t>Бензин автомобильный АИ-98, АИ-95, АИ-93</t>
        </is>
      </c>
      <c r="D466" s="215" t="inlineStr">
        <is>
          <t>т</t>
        </is>
      </c>
      <c r="E466" s="213" t="n">
        <v>6.64e-05</v>
      </c>
      <c r="F466" s="50" t="n">
        <v>4770</v>
      </c>
      <c r="G466" s="50">
        <f>ROUND(E466*F466,2)</f>
        <v/>
      </c>
      <c r="H466" s="45">
        <f>G466/G471</f>
        <v/>
      </c>
      <c r="I466" s="200">
        <f>ROUND(F466*'Прил. 10'!$D$12,2)</f>
        <v/>
      </c>
      <c r="J466" s="200">
        <f>ROUND(E466*I466,2)</f>
        <v/>
      </c>
    </row>
    <row r="467" hidden="1" outlineLevel="1" ht="15.6" customFormat="1" customHeight="1" s="154">
      <c r="A467" s="195" t="n">
        <v>439</v>
      </c>
      <c r="B467" s="201" t="inlineStr">
        <is>
          <t>01.7.11.06-0006</t>
        </is>
      </c>
      <c r="C467" s="212" t="inlineStr">
        <is>
          <t>Флюс ВАМИ</t>
        </is>
      </c>
      <c r="D467" s="215" t="inlineStr">
        <is>
          <t>кг</t>
        </is>
      </c>
      <c r="E467" s="213" t="n">
        <v>0.021</v>
      </c>
      <c r="F467" s="50" t="n">
        <v>12.6</v>
      </c>
      <c r="G467" s="50">
        <f>ROUND(E467*F467,2)</f>
        <v/>
      </c>
      <c r="H467" s="45">
        <f>G467/G471</f>
        <v/>
      </c>
      <c r="I467" s="200">
        <f>ROUND(F467*'Прил. 10'!$D$12,2)</f>
        <v/>
      </c>
      <c r="J467" s="200">
        <f>ROUND(E467*I467,2)</f>
        <v/>
      </c>
    </row>
    <row r="468" hidden="1" outlineLevel="1" ht="15.6" customFormat="1" customHeight="1" s="154">
      <c r="A468" s="195" t="n">
        <v>440</v>
      </c>
      <c r="B468" s="201" t="inlineStr">
        <is>
          <t>01.3.02.08-0001</t>
        </is>
      </c>
      <c r="C468" s="212" t="inlineStr">
        <is>
          <t>Кислород газообразный технический</t>
        </is>
      </c>
      <c r="D468" s="215" t="inlineStr">
        <is>
          <t>м3</t>
        </is>
      </c>
      <c r="E468" s="213" t="n">
        <v>0.028742</v>
      </c>
      <c r="F468" s="50" t="n">
        <v>6.22</v>
      </c>
      <c r="G468" s="50">
        <f>ROUND(E468*F468,2)</f>
        <v/>
      </c>
      <c r="H468" s="45">
        <f>G468/G471</f>
        <v/>
      </c>
      <c r="I468" s="200">
        <f>ROUND(F468*'Прил. 10'!$D$12,2)</f>
        <v/>
      </c>
      <c r="J468" s="200">
        <f>ROUND(E468*I468,2)</f>
        <v/>
      </c>
    </row>
    <row r="469" hidden="1" outlineLevel="1" ht="31.35" customFormat="1" customHeight="1" s="154">
      <c r="A469" s="195" t="n">
        <v>441</v>
      </c>
      <c r="B469" s="201" t="inlineStr">
        <is>
          <t>02.2.05.04-1777</t>
        </is>
      </c>
      <c r="C469" s="212" t="inlineStr">
        <is>
          <t>Щебень М 800, фракция 20-40 мм, группа 2</t>
        </is>
      </c>
      <c r="D469" s="215" t="inlineStr">
        <is>
          <t>м3</t>
        </is>
      </c>
      <c r="E469" s="213" t="n">
        <v>0.00057</v>
      </c>
      <c r="F469" s="50" t="n">
        <v>108.4</v>
      </c>
      <c r="G469" s="50">
        <f>ROUND(E469*F469,2)</f>
        <v/>
      </c>
      <c r="H469" s="45">
        <f>G469/G471</f>
        <v/>
      </c>
      <c r="I469" s="200">
        <f>ROUND(F469*'Прил. 10'!$D$12,2)</f>
        <v/>
      </c>
      <c r="J469" s="200">
        <f>ROUND(E469*I469,2)</f>
        <v/>
      </c>
    </row>
    <row r="470" collapsed="1" ht="15.6" customFormat="1" customHeight="1" s="154">
      <c r="A470" s="195" t="n"/>
      <c r="B470" s="195" t="inlineStr">
        <is>
          <t>Итого прочие Материалы</t>
        </is>
      </c>
      <c r="C470" s="218" t="n"/>
      <c r="D470" s="218" t="n"/>
      <c r="E470" s="218" t="n"/>
      <c r="F470" s="219" t="n"/>
      <c r="G470" s="200">
        <f>SUM(G122:G469)</f>
        <v/>
      </c>
      <c r="H470" s="45">
        <f>SUM(H122:H469)</f>
        <v/>
      </c>
      <c r="I470" s="200" t="n"/>
      <c r="J470" s="200">
        <f>SUM(J122:J469)</f>
        <v/>
      </c>
    </row>
    <row r="471" ht="15.6" customFormat="1" customHeight="1" s="154">
      <c r="A471" s="195" t="n"/>
      <c r="B471" s="195" t="inlineStr">
        <is>
          <t>Итого по разделу "Материалы"</t>
        </is>
      </c>
      <c r="C471" s="218" t="n"/>
      <c r="D471" s="218" t="n"/>
      <c r="E471" s="218" t="n"/>
      <c r="F471" s="219" t="n"/>
      <c r="G471" s="200">
        <f>G121+G470</f>
        <v/>
      </c>
      <c r="H471" s="45">
        <f>H121+H470</f>
        <v/>
      </c>
      <c r="I471" s="200" t="n"/>
      <c r="J471" s="200">
        <f>J121+J470</f>
        <v/>
      </c>
    </row>
    <row r="472" ht="15.6" customFormat="1" customHeight="1" s="154">
      <c r="A472" s="196" t="n"/>
      <c r="B472" s="215" t="n"/>
      <c r="C472" s="212" t="inlineStr">
        <is>
          <t>ИТОГО ПО РМ</t>
        </is>
      </c>
      <c r="D472" s="215" t="n"/>
      <c r="E472" s="215" t="n"/>
      <c r="F472" s="214" t="n"/>
      <c r="G472" s="214">
        <f>+G17+G73+G471</f>
        <v/>
      </c>
      <c r="H472" s="63" t="n"/>
      <c r="I472" s="200" t="n"/>
      <c r="J472" s="214">
        <f>+J17+J73+J471</f>
        <v/>
      </c>
    </row>
    <row r="473" ht="15.6" customFormat="1" customHeight="1" s="154">
      <c r="A473" s="196" t="n"/>
      <c r="B473" s="215" t="n"/>
      <c r="C473" s="212" t="inlineStr">
        <is>
          <t>Накладные расходы</t>
        </is>
      </c>
      <c r="D473" s="65" t="n">
        <v>1.2126855557723</v>
      </c>
      <c r="E473" s="215" t="n"/>
      <c r="F473" s="214" t="n"/>
      <c r="G473" s="214">
        <f>(G17+G19)*D473</f>
        <v/>
      </c>
      <c r="H473" s="63" t="n"/>
      <c r="I473" s="200" t="n"/>
      <c r="J473" s="200">
        <f>(J17+J19)*D473</f>
        <v/>
      </c>
    </row>
    <row r="474" ht="15.6" customFormat="1" customHeight="1" s="154">
      <c r="A474" s="196" t="n"/>
      <c r="B474" s="215" t="n"/>
      <c r="C474" s="212" t="inlineStr">
        <is>
          <t>Сметная прибыль</t>
        </is>
      </c>
      <c r="D474" s="65" t="n">
        <v>0.62493986902489</v>
      </c>
      <c r="E474" s="215" t="n"/>
      <c r="F474" s="214" t="n"/>
      <c r="G474" s="214">
        <f>(G17+G19)*D474</f>
        <v/>
      </c>
      <c r="H474" s="63" t="n"/>
      <c r="I474" s="200" t="n"/>
      <c r="J474" s="200">
        <f>(J17+J19)*D474</f>
        <v/>
      </c>
    </row>
    <row r="475" ht="15.6" customFormat="1" customHeight="1" s="154">
      <c r="A475" s="196" t="n"/>
      <c r="B475" s="215" t="n"/>
      <c r="C475" s="212" t="inlineStr">
        <is>
          <t>Итого СМР (с НР и СП)</t>
        </is>
      </c>
      <c r="D475" s="215" t="n"/>
      <c r="E475" s="215" t="n"/>
      <c r="F475" s="214" t="n"/>
      <c r="G475" s="214">
        <f>G472+G473+G474</f>
        <v/>
      </c>
      <c r="H475" s="63" t="n"/>
      <c r="I475" s="200" t="n"/>
      <c r="J475" s="214">
        <f>J472+J473+J474</f>
        <v/>
      </c>
    </row>
    <row r="476" ht="15.6" customFormat="1" customHeight="1" s="154">
      <c r="A476" s="196" t="n"/>
      <c r="B476" s="215" t="n"/>
      <c r="C476" s="212" t="inlineStr">
        <is>
          <t>ВСЕГО СМР + ОБОРУДОВАНИЕ</t>
        </is>
      </c>
      <c r="D476" s="215" t="n"/>
      <c r="E476" s="215" t="n"/>
      <c r="F476" s="214" t="n"/>
      <c r="G476" s="214">
        <f>G95+G475</f>
        <v/>
      </c>
      <c r="H476" s="63" t="n"/>
      <c r="I476" s="200" t="n"/>
      <c r="J476" s="200">
        <f>J95+J475</f>
        <v/>
      </c>
    </row>
    <row r="477" ht="62.45" customFormat="1" customHeight="1" s="154">
      <c r="A477" s="196" t="n"/>
      <c r="B477" s="215" t="n"/>
      <c r="C477" s="212" t="inlineStr">
        <is>
          <t>ИТОГО ПОКАЗАТЕЛЬ НА ЕД. ИЗМ.</t>
        </is>
      </c>
      <c r="D477" s="215" t="inlineStr">
        <is>
          <t>Кол-во управляемых объектов</t>
        </is>
      </c>
      <c r="E477" s="215" t="n">
        <v>47</v>
      </c>
      <c r="F477" s="214" t="n"/>
      <c r="G477" s="214">
        <f>G476/E477</f>
        <v/>
      </c>
      <c r="H477" s="63" t="n"/>
      <c r="I477" s="200" t="n"/>
      <c r="J477" s="214">
        <f>J476/E477</f>
        <v/>
      </c>
    </row>
    <row r="478" ht="15.6" customFormat="1" customHeight="1" s="154">
      <c r="E478" s="154" t="n"/>
      <c r="F478" s="97" t="n"/>
      <c r="G478" s="97" t="n"/>
      <c r="I478" s="97" t="n"/>
      <c r="J478" s="97" t="n"/>
    </row>
    <row r="479" ht="15.6" customFormat="1" customHeight="1" s="154">
      <c r="A479" s="154" t="inlineStr">
        <is>
          <t>Составил ______________________        М.С. Колотиевская</t>
        </is>
      </c>
    </row>
    <row r="480" ht="15.6" customFormat="1" customHeight="1" s="154">
      <c r="A480" s="104" t="inlineStr">
        <is>
          <t xml:space="preserve">                         (подпись, инициалы, фамилия)</t>
        </is>
      </c>
    </row>
    <row r="481" ht="15.6" customFormat="1" customHeight="1" s="154"/>
    <row r="482" ht="15.6" customFormat="1" customHeight="1" s="154">
      <c r="A482" s="154" t="inlineStr">
        <is>
          <t>Проверил ______________________          А.В. Костянецкая</t>
        </is>
      </c>
    </row>
    <row r="483" ht="15.6" customFormat="1" customHeight="1" s="154">
      <c r="A483" s="104" t="inlineStr">
        <is>
          <t xml:space="preserve">                        (подпись, инициалы, фамилия)</t>
        </is>
      </c>
    </row>
    <row r="484" ht="15.6" customFormat="1" customHeight="1" s="154">
      <c r="E484" s="154" t="n"/>
      <c r="F484" s="97" t="n"/>
      <c r="G484" s="97" t="n"/>
      <c r="I484" s="97" t="n"/>
      <c r="J484" s="97" t="n"/>
    </row>
  </sheetData>
  <mergeCells count="27">
    <mergeCell ref="H9:H10"/>
    <mergeCell ref="B72:F72"/>
    <mergeCell ref="B121:F121"/>
    <mergeCell ref="H2:J2"/>
    <mergeCell ref="B20:H20"/>
    <mergeCell ref="C9:C10"/>
    <mergeCell ref="E9:E10"/>
    <mergeCell ref="B97:H97"/>
    <mergeCell ref="B471:F471"/>
    <mergeCell ref="B470:F470"/>
    <mergeCell ref="B74:J74"/>
    <mergeCell ref="B9:B10"/>
    <mergeCell ref="B73:F73"/>
    <mergeCell ref="D9:D10"/>
    <mergeCell ref="B18:H18"/>
    <mergeCell ref="B21:H21"/>
    <mergeCell ref="B12:H12"/>
    <mergeCell ref="D6:J6"/>
    <mergeCell ref="B75:J75"/>
    <mergeCell ref="B98:H98"/>
    <mergeCell ref="F9:G9"/>
    <mergeCell ref="A4:H4"/>
    <mergeCell ref="A9:A10"/>
    <mergeCell ref="A6:C6"/>
    <mergeCell ref="A7:C7"/>
    <mergeCell ref="B26:F26"/>
    <mergeCell ref="I9:J9"/>
  </mergeCells>
  <conditionalFormatting sqref="E13:E478 E484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6"/>
  <sheetViews>
    <sheetView view="pageBreakPreview" topLeftCell="A22" zoomScale="60" zoomScaleNormal="100" workbookViewId="0">
      <selection activeCell="C31" sqref="C31"/>
    </sheetView>
  </sheetViews>
  <sheetFormatPr baseColWidth="8" defaultColWidth="9.140625" defaultRowHeight="15"/>
  <cols>
    <col width="5.5703125" customWidth="1" style="152" min="1" max="1"/>
    <col width="14.85546875" customWidth="1" style="152" min="2" max="2"/>
    <col width="39.140625" customWidth="1" style="152" min="3" max="3"/>
    <col width="8.42578125" customWidth="1" style="152" min="4" max="4"/>
    <col width="13.42578125" customWidth="1" style="152" min="5" max="5"/>
    <col width="14.5703125" customWidth="1" style="152" min="6" max="6"/>
    <col width="14.140625" customWidth="1" style="152" min="7" max="7"/>
    <col width="9.140625" customWidth="1" style="152" min="8" max="8"/>
  </cols>
  <sheetData>
    <row r="1" ht="15.6" customHeight="1" s="152">
      <c r="A1" s="207" t="inlineStr">
        <is>
          <t>Приложение №6</t>
        </is>
      </c>
    </row>
    <row r="2" ht="21.75" customHeight="1" s="152">
      <c r="A2" s="207" t="n"/>
      <c r="B2" s="207" t="n"/>
      <c r="C2" s="207" t="n"/>
      <c r="D2" s="207" t="n"/>
      <c r="E2" s="207" t="n"/>
      <c r="F2" s="207" t="n"/>
      <c r="G2" s="207" t="n"/>
    </row>
    <row r="3" ht="15.6" customHeight="1" s="152">
      <c r="A3" s="182" t="inlineStr">
        <is>
          <t>Расчет стоимости оборудования</t>
        </is>
      </c>
    </row>
    <row r="4" ht="25.5" customHeight="1" s="152">
      <c r="A4" s="208" t="inlineStr">
        <is>
          <t>Наименование разрабатываемого показателя УНЦ —  Центры управления сетями</t>
        </is>
      </c>
    </row>
    <row r="5" ht="15.6" customHeight="1" s="152">
      <c r="A5" s="154" t="n"/>
      <c r="B5" s="154" t="n"/>
      <c r="C5" s="154" t="n"/>
      <c r="D5" s="154" t="n"/>
      <c r="E5" s="154" t="n"/>
      <c r="F5" s="154" t="n"/>
      <c r="G5" s="154" t="n"/>
    </row>
    <row r="6" ht="30.2" customFormat="1" customHeight="1" s="154">
      <c r="A6" s="215" t="inlineStr">
        <is>
          <t>№ пп.</t>
        </is>
      </c>
      <c r="B6" s="215" t="inlineStr">
        <is>
          <t>Код ресурса</t>
        </is>
      </c>
      <c r="C6" s="215" t="inlineStr">
        <is>
          <t>Наименование</t>
        </is>
      </c>
      <c r="D6" s="215" t="inlineStr">
        <is>
          <t>Ед. изм.</t>
        </is>
      </c>
      <c r="E6" s="199" t="inlineStr">
        <is>
          <t>Кол-во единиц по проектным данным</t>
        </is>
      </c>
      <c r="F6" s="215" t="inlineStr">
        <is>
          <t>Сметная стоимость в ценах на 01.01.2000 (руб.)</t>
        </is>
      </c>
      <c r="G6" s="219" t="n"/>
    </row>
    <row r="7" ht="15.6" customFormat="1" customHeight="1" s="154">
      <c r="A7" s="221" t="n"/>
      <c r="B7" s="221" t="n"/>
      <c r="C7" s="221" t="n"/>
      <c r="D7" s="221" t="n"/>
      <c r="E7" s="221" t="n"/>
      <c r="F7" s="199" t="inlineStr">
        <is>
          <t>на ед. изм.</t>
        </is>
      </c>
      <c r="G7" s="199" t="inlineStr">
        <is>
          <t>общая</t>
        </is>
      </c>
    </row>
    <row r="8" ht="15.6" customFormat="1" customHeight="1" s="154">
      <c r="A8" s="199" t="n">
        <v>1</v>
      </c>
      <c r="B8" s="199" t="n">
        <v>2</v>
      </c>
      <c r="C8" s="199" t="n">
        <v>3</v>
      </c>
      <c r="D8" s="199" t="inlineStr">
        <is>
          <t>Наименование ресурса</t>
        </is>
      </c>
      <c r="E8" s="199" t="n">
        <v>5</v>
      </c>
      <c r="F8" s="199" t="n">
        <v>6</v>
      </c>
      <c r="G8" s="199" t="n">
        <v>7</v>
      </c>
    </row>
    <row r="9" ht="15.6" customFormat="1" customHeight="1" s="154">
      <c r="A9" s="196" t="n"/>
      <c r="B9" s="212" t="inlineStr">
        <is>
          <t>ИНЖЕНЕРНОЕ ОБОРУДОВАНИЕ</t>
        </is>
      </c>
      <c r="C9" s="218" t="n"/>
      <c r="D9" s="218" t="n"/>
      <c r="E9" s="218" t="n"/>
      <c r="F9" s="218" t="n"/>
      <c r="G9" s="219" t="n"/>
    </row>
    <row r="10" ht="31.35" customFormat="1" customHeight="1" s="154">
      <c r="A10" s="215" t="n"/>
      <c r="B10" s="73" t="n"/>
      <c r="C10" s="212" t="inlineStr">
        <is>
          <t>ИТОГО ИНЖЕНЕРНОЕ ОБОРУДОВАНИЕ</t>
        </is>
      </c>
      <c r="D10" s="73" t="n"/>
      <c r="E10" s="77" t="n"/>
      <c r="F10" s="214" t="n"/>
      <c r="G10" s="214" t="n">
        <v>0</v>
      </c>
    </row>
    <row r="11" ht="15.6" customFormat="1" customHeight="1" s="154">
      <c r="A11" s="215" t="n"/>
      <c r="B11" s="212" t="inlineStr">
        <is>
          <t>ТЕХНОЛОГИЧЕСКОЕ ОБОРУДОВАНИЕ</t>
        </is>
      </c>
      <c r="C11" s="218" t="n"/>
      <c r="D11" s="218" t="n"/>
      <c r="E11" s="218" t="n"/>
      <c r="F11" s="218" t="n"/>
      <c r="G11" s="219" t="n"/>
    </row>
    <row r="12" ht="409.6" customFormat="1" customHeight="1" s="154">
      <c r="A12" s="215" t="n">
        <v>1</v>
      </c>
      <c r="B12" s="201">
        <f>'Прил.5 Расчет СМР и ОБ'!$B76</f>
        <v/>
      </c>
      <c r="C12" s="212">
        <f>'Прил.5 Расчет СМР и ОБ'!$C76</f>
        <v/>
      </c>
      <c r="D12" s="215">
        <f>'Прил.5 Расчет СМР и ОБ'!$D76</f>
        <v/>
      </c>
      <c r="E12" s="213">
        <f>'Прил.5 Расчет СМР и ОБ'!$E76</f>
        <v/>
      </c>
      <c r="F12" s="214">
        <f>'Прил.5 Расчет СМР и ОБ'!$F76</f>
        <v/>
      </c>
      <c r="G12" s="50">
        <f>E12*F12</f>
        <v/>
      </c>
    </row>
    <row r="13" ht="358.9" customFormat="1" customHeight="1" s="154">
      <c r="A13" s="215" t="n">
        <v>2</v>
      </c>
      <c r="B13" s="201">
        <f>'Прил.5 Расчет СМР и ОБ'!$B77</f>
        <v/>
      </c>
      <c r="C13" s="212">
        <f>'Прил.5 Расчет СМР и ОБ'!$C77</f>
        <v/>
      </c>
      <c r="D13" s="215">
        <f>'Прил.5 Расчет СМР и ОБ'!$D77</f>
        <v/>
      </c>
      <c r="E13" s="213">
        <f>'Прил.5 Расчет СМР и ОБ'!$E77</f>
        <v/>
      </c>
      <c r="F13" s="214">
        <f>'Прил.5 Расчет СМР и ОБ'!$F77</f>
        <v/>
      </c>
      <c r="G13" s="50">
        <f>E13*F13</f>
        <v/>
      </c>
    </row>
    <row r="14" ht="409.6" customFormat="1" customHeight="1" s="154">
      <c r="A14" s="215" t="n">
        <v>3</v>
      </c>
      <c r="B14" s="201">
        <f>'Прил.5 Расчет СМР и ОБ'!$B78</f>
        <v/>
      </c>
      <c r="C14" s="212">
        <f>'Прил.5 Расчет СМР и ОБ'!$C78</f>
        <v/>
      </c>
      <c r="D14" s="215">
        <f>'Прил.5 Расчет СМР и ОБ'!$D78</f>
        <v/>
      </c>
      <c r="E14" s="213">
        <f>'Прил.5 Расчет СМР и ОБ'!$E78</f>
        <v/>
      </c>
      <c r="F14" s="214">
        <f>'Прил.5 Расчет СМР и ОБ'!$F78</f>
        <v/>
      </c>
      <c r="G14" s="50">
        <f>E14*F14</f>
        <v/>
      </c>
    </row>
    <row r="15" ht="31.35" customFormat="1" customHeight="1" s="154">
      <c r="A15" s="215" t="n">
        <v>4</v>
      </c>
      <c r="B15" s="201">
        <f>'Прил.5 Расчет СМР и ОБ'!$B79</f>
        <v/>
      </c>
      <c r="C15" s="212">
        <f>'Прил.5 Расчет СМР и ОБ'!$C79</f>
        <v/>
      </c>
      <c r="D15" s="215">
        <f>'Прил.5 Расчет СМР и ОБ'!$D79</f>
        <v/>
      </c>
      <c r="E15" s="213">
        <f>'Прил.5 Расчет СМР и ОБ'!$E79</f>
        <v/>
      </c>
      <c r="F15" s="214">
        <f>'Прил.5 Расчет СМР и ОБ'!$F79</f>
        <v/>
      </c>
      <c r="G15" s="50">
        <f>E15*F15</f>
        <v/>
      </c>
    </row>
    <row r="16" ht="409.6" customFormat="1" customHeight="1" s="154">
      <c r="A16" s="215" t="n">
        <v>5</v>
      </c>
      <c r="B16" s="201">
        <f>'Прил.5 Расчет СМР и ОБ'!$B80</f>
        <v/>
      </c>
      <c r="C16" s="212">
        <f>'Прил.5 Расчет СМР и ОБ'!$C80</f>
        <v/>
      </c>
      <c r="D16" s="215">
        <f>'Прил.5 Расчет СМР и ОБ'!$D80</f>
        <v/>
      </c>
      <c r="E16" s="213">
        <f>'Прил.5 Расчет СМР и ОБ'!$E80</f>
        <v/>
      </c>
      <c r="F16" s="214">
        <f>'Прил.5 Расчет СМР и ОБ'!$F80</f>
        <v/>
      </c>
      <c r="G16" s="50">
        <f>E16*F16</f>
        <v/>
      </c>
    </row>
    <row r="17" ht="46.9" customFormat="1" customHeight="1" s="154">
      <c r="A17" s="215" t="n">
        <v>6</v>
      </c>
      <c r="B17" s="201">
        <f>'Прил.5 Расчет СМР и ОБ'!$B81</f>
        <v/>
      </c>
      <c r="C17" s="212">
        <f>'Прил.5 Расчет СМР и ОБ'!$C81</f>
        <v/>
      </c>
      <c r="D17" s="215">
        <f>'Прил.5 Расчет СМР и ОБ'!$D81</f>
        <v/>
      </c>
      <c r="E17" s="213">
        <f>'Прил.5 Расчет СМР и ОБ'!$E81</f>
        <v/>
      </c>
      <c r="F17" s="214">
        <f>'Прил.5 Расчет СМР и ОБ'!$F81</f>
        <v/>
      </c>
      <c r="G17" s="50">
        <f>E17*F17</f>
        <v/>
      </c>
    </row>
    <row r="18" ht="31.35" customFormat="1" customHeight="1" s="154">
      <c r="A18" s="215" t="n">
        <v>7</v>
      </c>
      <c r="B18" s="201">
        <f>'Прил.5 Расчет СМР и ОБ'!$B83</f>
        <v/>
      </c>
      <c r="C18" s="212">
        <f>'Прил.5 Расчет СМР и ОБ'!$C83</f>
        <v/>
      </c>
      <c r="D18" s="215">
        <f>'Прил.5 Расчет СМР и ОБ'!$D83</f>
        <v/>
      </c>
      <c r="E18" s="213">
        <f>'Прил.5 Расчет СМР и ОБ'!$E83</f>
        <v/>
      </c>
      <c r="F18" s="214">
        <f>'Прил.5 Расчет СМР и ОБ'!$F83</f>
        <v/>
      </c>
      <c r="G18" s="50">
        <f>E18*F18</f>
        <v/>
      </c>
    </row>
    <row r="19" ht="31.35" customFormat="1" customHeight="1" s="154">
      <c r="A19" s="215" t="n">
        <v>8</v>
      </c>
      <c r="B19" s="201">
        <f>'Прил.5 Расчет СМР и ОБ'!$B84</f>
        <v/>
      </c>
      <c r="C19" s="212">
        <f>'Прил.5 Расчет СМР и ОБ'!$C84</f>
        <v/>
      </c>
      <c r="D19" s="215">
        <f>'Прил.5 Расчет СМР и ОБ'!$D84</f>
        <v/>
      </c>
      <c r="E19" s="213">
        <f>'Прил.5 Расчет СМР и ОБ'!$E84</f>
        <v/>
      </c>
      <c r="F19" s="214">
        <f>'Прил.5 Расчет СМР и ОБ'!$F84</f>
        <v/>
      </c>
      <c r="G19" s="50">
        <f>E19*F19</f>
        <v/>
      </c>
    </row>
    <row r="20" ht="31.35" customFormat="1" customHeight="1" s="154">
      <c r="A20" s="215" t="n">
        <v>9</v>
      </c>
      <c r="B20" s="201">
        <f>'Прил.5 Расчет СМР и ОБ'!$B85</f>
        <v/>
      </c>
      <c r="C20" s="212">
        <f>'Прил.5 Расчет СМР и ОБ'!$C85</f>
        <v/>
      </c>
      <c r="D20" s="215">
        <f>'Прил.5 Расчет СМР и ОБ'!$D85</f>
        <v/>
      </c>
      <c r="E20" s="213">
        <f>'Прил.5 Расчет СМР и ОБ'!$E85</f>
        <v/>
      </c>
      <c r="F20" s="214">
        <f>'Прил.5 Расчет СМР и ОБ'!$F85</f>
        <v/>
      </c>
      <c r="G20" s="50">
        <f>E20*F20</f>
        <v/>
      </c>
    </row>
    <row r="21" ht="31.35" customFormat="1" customHeight="1" s="154">
      <c r="A21" s="215" t="n">
        <v>10</v>
      </c>
      <c r="B21" s="201">
        <f>'Прил.5 Расчет СМР и ОБ'!$B86</f>
        <v/>
      </c>
      <c r="C21" s="212">
        <f>'Прил.5 Расчет СМР и ОБ'!$C86</f>
        <v/>
      </c>
      <c r="D21" s="215">
        <f>'Прил.5 Расчет СМР и ОБ'!$D86</f>
        <v/>
      </c>
      <c r="E21" s="213">
        <f>'Прил.5 Расчет СМР и ОБ'!$E86</f>
        <v/>
      </c>
      <c r="F21" s="214">
        <f>'Прил.5 Расчет СМР и ОБ'!$F86</f>
        <v/>
      </c>
      <c r="G21" s="50">
        <f>E21*F21</f>
        <v/>
      </c>
    </row>
    <row r="22" ht="62.45" customFormat="1" customHeight="1" s="154">
      <c r="A22" s="215" t="n">
        <v>11</v>
      </c>
      <c r="B22" s="201">
        <f>'Прил.5 Расчет СМР и ОБ'!$B87</f>
        <v/>
      </c>
      <c r="C22" s="212">
        <f>'Прил.5 Расчет СМР и ОБ'!$C87</f>
        <v/>
      </c>
      <c r="D22" s="215">
        <f>'Прил.5 Расчет СМР и ОБ'!$D87</f>
        <v/>
      </c>
      <c r="E22" s="213">
        <f>'Прил.5 Расчет СМР и ОБ'!$E87</f>
        <v/>
      </c>
      <c r="F22" s="50">
        <f>'Прил.5 Расчет СМР и ОБ'!$F87</f>
        <v/>
      </c>
      <c r="G22" s="50">
        <f>E22*F22</f>
        <v/>
      </c>
    </row>
    <row r="23" ht="31.35" customFormat="1" customHeight="1" s="154">
      <c r="A23" s="215" t="n">
        <v>12</v>
      </c>
      <c r="B23" s="201">
        <f>'Прил.5 Расчет СМР и ОБ'!$B88</f>
        <v/>
      </c>
      <c r="C23" s="212">
        <f>'Прил.5 Расчет СМР и ОБ'!$C88</f>
        <v/>
      </c>
      <c r="D23" s="215">
        <f>'Прил.5 Расчет СМР и ОБ'!$D88</f>
        <v/>
      </c>
      <c r="E23" s="213">
        <f>'Прил.5 Расчет СМР и ОБ'!$E88</f>
        <v/>
      </c>
      <c r="F23" s="214">
        <f>'Прил.5 Расчет СМР и ОБ'!$F88</f>
        <v/>
      </c>
      <c r="G23" s="50">
        <f>E23*F23</f>
        <v/>
      </c>
    </row>
    <row r="24" ht="31.35" customFormat="1" customHeight="1" s="154">
      <c r="A24" s="215" t="n">
        <v>13</v>
      </c>
      <c r="B24" s="201">
        <f>'Прил.5 Расчет СМР и ОБ'!$B89</f>
        <v/>
      </c>
      <c r="C24" s="212">
        <f>'Прил.5 Расчет СМР и ОБ'!$C89</f>
        <v/>
      </c>
      <c r="D24" s="215">
        <f>'Прил.5 Расчет СМР и ОБ'!$D89</f>
        <v/>
      </c>
      <c r="E24" s="213">
        <f>'Прил.5 Расчет СМР и ОБ'!$E89</f>
        <v/>
      </c>
      <c r="F24" s="50">
        <f>'Прил.5 Расчет СМР и ОБ'!$F89</f>
        <v/>
      </c>
      <c r="G24" s="50">
        <f>E24*F24</f>
        <v/>
      </c>
    </row>
    <row r="25" ht="31.35" customFormat="1" customHeight="1" s="154">
      <c r="A25" s="215" t="n">
        <v>14</v>
      </c>
      <c r="B25" s="201">
        <f>'Прил.5 Расчет СМР и ОБ'!$B90</f>
        <v/>
      </c>
      <c r="C25" s="212">
        <f>'Прил.5 Расчет СМР и ОБ'!$C90</f>
        <v/>
      </c>
      <c r="D25" s="215">
        <f>'Прил.5 Расчет СМР и ОБ'!$D90</f>
        <v/>
      </c>
      <c r="E25" s="213">
        <f>'Прил.5 Расчет СМР и ОБ'!$E90</f>
        <v/>
      </c>
      <c r="F25" s="214">
        <f>'Прил.5 Расчет СМР и ОБ'!$F90</f>
        <v/>
      </c>
      <c r="G25" s="50">
        <f>E25*F25</f>
        <v/>
      </c>
    </row>
    <row r="26" ht="31.35" customFormat="1" customHeight="1" s="154">
      <c r="A26" s="215" t="n">
        <v>15</v>
      </c>
      <c r="B26" s="201">
        <f>'Прил.5 Расчет СМР и ОБ'!$B91</f>
        <v/>
      </c>
      <c r="C26" s="212">
        <f>'Прил.5 Расчет СМР и ОБ'!$C91</f>
        <v/>
      </c>
      <c r="D26" s="215">
        <f>'Прил.5 Расчет СМР и ОБ'!$D91</f>
        <v/>
      </c>
      <c r="E26" s="213">
        <f>'Прил.5 Расчет СМР и ОБ'!$E91</f>
        <v/>
      </c>
      <c r="F26" s="50">
        <f>'Прил.5 Расчет СМР и ОБ'!$F91</f>
        <v/>
      </c>
      <c r="G26" s="50">
        <f>E26*F26</f>
        <v/>
      </c>
    </row>
    <row r="27" ht="62.45" customFormat="1" customHeight="1" s="154">
      <c r="A27" s="215" t="n">
        <v>16</v>
      </c>
      <c r="B27" s="201">
        <f>'Прил.5 Расчет СМР и ОБ'!$B92</f>
        <v/>
      </c>
      <c r="C27" s="212">
        <f>'Прил.5 Расчет СМР и ОБ'!$C92</f>
        <v/>
      </c>
      <c r="D27" s="215">
        <f>'Прил.5 Расчет СМР и ОБ'!$D92</f>
        <v/>
      </c>
      <c r="E27" s="213">
        <f>'Прил.5 Расчет СМР и ОБ'!$E92</f>
        <v/>
      </c>
      <c r="F27" s="50">
        <f>'Прил.5 Расчет СМР и ОБ'!$F92</f>
        <v/>
      </c>
      <c r="G27" s="50">
        <f>E27*F27</f>
        <v/>
      </c>
    </row>
    <row r="28" ht="31.35" customFormat="1" customHeight="1" s="154">
      <c r="A28" s="215" t="n">
        <v>17</v>
      </c>
      <c r="B28" s="201">
        <f>'Прил.5 Расчет СМР и ОБ'!$B93</f>
        <v/>
      </c>
      <c r="C28" s="212">
        <f>'Прил.5 Расчет СМР и ОБ'!$C93</f>
        <v/>
      </c>
      <c r="D28" s="215">
        <f>'Прил.5 Расчет СМР и ОБ'!$D93</f>
        <v/>
      </c>
      <c r="E28" s="213">
        <f>'Прил.5 Расчет СМР и ОБ'!$E93</f>
        <v/>
      </c>
      <c r="F28" s="50">
        <f>'Прил.5 Расчет СМР и ОБ'!$F93</f>
        <v/>
      </c>
      <c r="G28" s="50">
        <f>E28*F28</f>
        <v/>
      </c>
    </row>
    <row r="29" ht="31.35" customFormat="1" customHeight="1" s="154">
      <c r="A29" s="215" t="n"/>
      <c r="B29" s="212" t="n"/>
      <c r="C29" s="212" t="inlineStr">
        <is>
          <t>ИТОГО ТЕХНОЛОГИЧЕСКОЕ ОБОРУДОВАНИЕ</t>
        </is>
      </c>
      <c r="D29" s="212" t="n"/>
      <c r="E29" s="213" t="n"/>
      <c r="F29" s="214" t="n"/>
      <c r="G29" s="214">
        <f>SUM(G12:G28)</f>
        <v/>
      </c>
    </row>
    <row r="30" ht="15.6" customFormat="1" customHeight="1" s="154">
      <c r="A30" s="215" t="n"/>
      <c r="B30" s="212" t="n"/>
      <c r="C30" s="212" t="inlineStr">
        <is>
          <t>Итого по разделу "Оборудование"</t>
        </is>
      </c>
      <c r="D30" s="212" t="n"/>
      <c r="E30" s="213" t="n"/>
      <c r="F30" s="214" t="n"/>
      <c r="G30" s="214">
        <f>G29</f>
        <v/>
      </c>
    </row>
    <row r="31" ht="15.6" customFormat="1" customHeight="1" s="154"/>
    <row r="32" ht="15.6" customFormat="1" customHeight="1" s="154">
      <c r="A32" s="154" t="inlineStr">
        <is>
          <t>Составил ______________________        М.С. Колотиевская</t>
        </is>
      </c>
      <c r="B32" s="154" t="n"/>
      <c r="C32" s="154" t="n"/>
    </row>
    <row r="33" ht="15.6" customFormat="1" customHeight="1" s="154">
      <c r="A33" s="104" t="inlineStr">
        <is>
          <t xml:space="preserve">                         (подпись, инициалы, фамилия)</t>
        </is>
      </c>
      <c r="B33" s="154" t="n"/>
      <c r="C33" s="154" t="n"/>
    </row>
    <row r="34" ht="15.6" customFormat="1" customHeight="1" s="154">
      <c r="A34" s="154" t="n"/>
      <c r="B34" s="154" t="n"/>
      <c r="C34" s="154" t="n"/>
    </row>
    <row r="35" ht="15.6" customFormat="1" customHeight="1" s="154">
      <c r="A35" s="154" t="inlineStr">
        <is>
          <t>Проверил ______________________          А.В. Костянецкая</t>
        </is>
      </c>
      <c r="B35" s="154" t="n"/>
      <c r="C35" s="154" t="n"/>
    </row>
    <row r="36" ht="15.6" customFormat="1" customHeight="1" s="154">
      <c r="A36" s="104" t="inlineStr">
        <is>
          <t xml:space="preserve">                        (подпись, инициалы, фамилия)</t>
        </is>
      </c>
      <c r="B36" s="154" t="n"/>
      <c r="C36" s="154" t="n"/>
    </row>
    <row r="37" ht="15.6" customFormat="1" customHeight="1" s="154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30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5"/>
  <rowBreaks count="1" manualBreakCount="1">
    <brk id="15" min="0" max="6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52" min="1" max="1"/>
    <col width="29.5703125" customWidth="1" style="152" min="2" max="2"/>
    <col width="39.140625" customWidth="1" style="152" min="3" max="3"/>
    <col width="24.42578125" customWidth="1" style="152" min="4" max="4"/>
    <col width="8.85546875" customWidth="1" style="152" min="5" max="5"/>
  </cols>
  <sheetData>
    <row r="1">
      <c r="B1" s="140" t="n"/>
      <c r="C1" s="140" t="n"/>
      <c r="D1" s="137" t="inlineStr">
        <is>
          <t>Приложение №7</t>
        </is>
      </c>
    </row>
    <row r="2">
      <c r="A2" s="137" t="n"/>
      <c r="B2" s="137" t="n"/>
      <c r="C2" s="137" t="n"/>
      <c r="D2" s="137" t="n"/>
    </row>
    <row r="3" ht="24.75" customHeight="1" s="152">
      <c r="A3" s="216" t="inlineStr">
        <is>
          <t>Расчет показателя УНЦ</t>
        </is>
      </c>
    </row>
    <row r="4" ht="24.75" customHeight="1" s="152">
      <c r="A4" s="216" t="n"/>
      <c r="B4" s="216" t="n"/>
      <c r="C4" s="216" t="n"/>
      <c r="D4" s="216" t="n"/>
    </row>
    <row r="5" ht="24.6" customHeight="1" s="152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52">
      <c r="A6" s="217" t="inlineStr">
        <is>
          <t>Единица измерения  — 1 управляемый объект</t>
        </is>
      </c>
      <c r="D6" s="217" t="n"/>
    </row>
    <row r="7">
      <c r="A7" s="140" t="n"/>
      <c r="B7" s="140" t="n"/>
      <c r="C7" s="140" t="n"/>
      <c r="D7" s="140" t="n"/>
    </row>
    <row r="8" ht="14.45" customHeight="1" s="152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Наименование ресурса</t>
        </is>
      </c>
    </row>
    <row r="9" ht="15" customHeight="1" s="152">
      <c r="A9" s="221" t="n"/>
      <c r="B9" s="221" t="n"/>
      <c r="C9" s="221" t="n"/>
      <c r="D9" s="221" t="n"/>
    </row>
    <row r="10">
      <c r="A10" s="141" t="n">
        <v>1</v>
      </c>
      <c r="B10" s="141" t="n">
        <v>2</v>
      </c>
      <c r="C10" s="141" t="n">
        <v>3</v>
      </c>
      <c r="D10" s="141" t="n">
        <v>4</v>
      </c>
    </row>
    <row r="11" ht="41.45" customHeight="1" s="152">
      <c r="A11" s="141" t="inlineStr">
        <is>
          <t>З8-17</t>
        </is>
      </c>
      <c r="B11" s="141" t="inlineStr">
        <is>
          <t>УНЦ прочих здания и сооружений ПС</t>
        </is>
      </c>
      <c r="C11" s="142">
        <f>D5</f>
        <v/>
      </c>
      <c r="D11" s="143">
        <f>'Прил.4 РМ'!C41/1000</f>
        <v/>
      </c>
      <c r="E11" s="134" t="n"/>
    </row>
    <row r="12">
      <c r="A12" s="144" t="n"/>
      <c r="B12" s="145" t="n"/>
      <c r="C12" s="144" t="n"/>
      <c r="D12" s="144" t="n"/>
    </row>
    <row r="13" ht="15.6" customFormat="1" customHeight="1" s="154">
      <c r="A13" s="154" t="inlineStr">
        <is>
          <t>Составил ______________________        М.С. Колотиевская</t>
        </is>
      </c>
    </row>
    <row r="14" ht="15.6" customFormat="1" customHeight="1" s="154">
      <c r="A14" s="104" t="inlineStr">
        <is>
          <t xml:space="preserve">                         (подпись, инициалы, фамилия)</t>
        </is>
      </c>
    </row>
    <row r="15" ht="15.6" customFormat="1" customHeight="1" s="154"/>
    <row r="16" ht="15.6" customFormat="1" customHeight="1" s="154">
      <c r="A16" s="154" t="inlineStr">
        <is>
          <t>Проверил ______________________          А.В. Костянецкая</t>
        </is>
      </c>
    </row>
    <row r="17" ht="15.6" customFormat="1" customHeight="1" s="154">
      <c r="A17" s="104" t="inlineStr">
        <is>
          <t xml:space="preserve">                        (подпись, инициалы, фамилия)</t>
        </is>
      </c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3" zoomScale="60" zoomScaleNormal="100" workbookViewId="0">
      <selection activeCell="I46" sqref="I46"/>
    </sheetView>
  </sheetViews>
  <sheetFormatPr baseColWidth="8" defaultColWidth="9.140625" defaultRowHeight="15"/>
  <cols>
    <col width="9.140625" customWidth="1" style="152" min="1" max="1"/>
    <col width="40.5703125" customWidth="1" style="152" min="2" max="2"/>
    <col width="37" customWidth="1" style="152" min="3" max="3"/>
    <col width="32" customWidth="1" style="152" min="4" max="4"/>
    <col width="9.140625" customWidth="1" style="152" min="5" max="5"/>
  </cols>
  <sheetData>
    <row r="4" ht="15.6" customHeight="1" s="152">
      <c r="B4" s="181" t="inlineStr">
        <is>
          <t>Приложение № 10</t>
        </is>
      </c>
    </row>
    <row r="5" ht="18" customHeight="1" s="152">
      <c r="B5" s="8" t="n"/>
    </row>
    <row r="6" ht="15.6" customHeight="1" s="152">
      <c r="B6" s="182" t="inlineStr">
        <is>
          <t>Используемые индексы изменений сметной стоимости и нормы сопутствующих затрат</t>
        </is>
      </c>
    </row>
    <row r="7" ht="18" customHeight="1" s="152">
      <c r="B7" s="122" t="n"/>
    </row>
    <row r="8" ht="46.9" customFormat="1" customHeight="1" s="154">
      <c r="B8" s="199" t="inlineStr">
        <is>
          <t>Наименование индекса / норм сопутствующих затрат</t>
        </is>
      </c>
      <c r="C8" s="199" t="inlineStr">
        <is>
          <t>Дата применения и обоснование индекса / норм сопутствующих затрат</t>
        </is>
      </c>
      <c r="D8" s="199" t="inlineStr">
        <is>
          <t>Наименование ресурса</t>
        </is>
      </c>
    </row>
    <row r="9" ht="15.6" customFormat="1" customHeight="1" s="154">
      <c r="B9" s="199" t="n">
        <v>1</v>
      </c>
      <c r="C9" s="199" t="n">
        <v>2</v>
      </c>
      <c r="D9" s="199" t="n">
        <v>3</v>
      </c>
    </row>
    <row r="10" ht="31.35" customFormat="1" customHeight="1" s="154">
      <c r="B10" s="199" t="inlineStr">
        <is>
          <t xml:space="preserve">Индекс изменения сметной стоимости на 1 квартал 2023 года. ОЗП </t>
        </is>
      </c>
      <c r="C10" s="199" t="inlineStr">
        <is>
          <t>Письмо Минстроя России от 30.03.2023г. №17106-ИФ/09  прил.1</t>
        </is>
      </c>
      <c r="D10" s="199" t="n">
        <v>44.29</v>
      </c>
    </row>
    <row r="11" ht="31.35" customFormat="1" customHeight="1" s="154">
      <c r="B11" s="199" t="inlineStr">
        <is>
          <t>Индекс изменения сметной стоимости на 1 квартал 2023 года. ЭМ</t>
        </is>
      </c>
      <c r="C11" s="199" t="inlineStr">
        <is>
          <t>Письмо Минстроя России от 30.03.2023г. №17106-ИФ/09  прил.1</t>
        </is>
      </c>
      <c r="D11" s="199" t="n">
        <v>13.47</v>
      </c>
    </row>
    <row r="12" ht="31.35" customFormat="1" customHeight="1" s="154">
      <c r="B12" s="199" t="inlineStr">
        <is>
          <t>Индекс изменения сметной стоимости на 1 квартал 2023 года. МАТ</t>
        </is>
      </c>
      <c r="C12" s="199" t="inlineStr">
        <is>
          <t>Письмо Минстроя России от 30.03.2023г. №17106-ИФ/09  прил.1</t>
        </is>
      </c>
      <c r="D12" s="199" t="n">
        <v>8.039999999999999</v>
      </c>
    </row>
    <row r="13" ht="31.35" customFormat="1" customHeight="1" s="154">
      <c r="B13" s="199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99" t="n">
        <v>6.26</v>
      </c>
    </row>
    <row r="14" ht="78" customFormat="1" customHeight="1" s="154">
      <c r="B14" s="199" t="inlineStr">
        <is>
          <t>Временные здания и сооружения</t>
        </is>
      </c>
      <c r="C14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54">
      <c r="B15" s="199" t="inlineStr">
        <is>
          <t>Дополнительные затраты при производстве строительно-монтажных работ в зимнее время</t>
        </is>
      </c>
      <c r="C15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7" t="n"/>
    </row>
    <row r="16" ht="31.35" customFormat="1" customHeight="1" s="154">
      <c r="B16" s="199" t="inlineStr">
        <is>
          <t>Пусконаладочные работы</t>
        </is>
      </c>
      <c r="C16" s="199" t="n"/>
      <c r="D16" s="199" t="inlineStr">
        <is>
          <t>Расчёт</t>
        </is>
      </c>
    </row>
    <row r="17" ht="31.35" customFormat="1" customHeight="1" s="154">
      <c r="B17" s="199" t="inlineStr">
        <is>
          <t>Строительный контроль</t>
        </is>
      </c>
      <c r="C17" s="199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54">
      <c r="B18" s="199" t="inlineStr">
        <is>
          <t>Авторский надзор</t>
        </is>
      </c>
      <c r="C18" s="199" t="inlineStr">
        <is>
          <t>Приказ от 4.08.2020 № 421/пр п.173</t>
        </is>
      </c>
      <c r="D18" s="12" t="n">
        <v>0.002</v>
      </c>
    </row>
    <row r="19" ht="15.6" customFormat="1" customHeight="1" s="154">
      <c r="B19" s="199" t="inlineStr">
        <is>
          <t>Непредвиденные расходы</t>
        </is>
      </c>
      <c r="C19" s="199" t="inlineStr">
        <is>
          <t>Приказ от 4.08.2020 № 421/пр п.179</t>
        </is>
      </c>
      <c r="D19" s="12" t="n">
        <v>0.03</v>
      </c>
    </row>
    <row r="20" ht="15.6" customFormat="1" customHeight="1" s="154">
      <c r="B20" s="183" t="n"/>
    </row>
    <row r="21" ht="15.6" customFormat="1" customHeight="1" s="154">
      <c r="B21" s="183" t="n"/>
    </row>
    <row r="22" ht="15.6" customFormat="1" customHeight="1" s="154">
      <c r="B22" s="183" t="n"/>
    </row>
    <row r="23" ht="15.6" customFormat="1" customHeight="1" s="154">
      <c r="B23" s="183" t="n"/>
    </row>
    <row r="24" ht="15.6" customFormat="1" customHeight="1" s="154"/>
    <row r="25" ht="15.6" customFormat="1" customHeight="1" s="154"/>
    <row r="26" ht="15.6" customFormat="1" customHeight="1" s="154">
      <c r="B26" s="154" t="inlineStr">
        <is>
          <t>Составил ______________________        М.С. Колотиевская</t>
        </is>
      </c>
      <c r="C26" s="154" t="n"/>
    </row>
    <row r="27" ht="15.6" customFormat="1" customHeight="1" s="154">
      <c r="B27" s="104" t="inlineStr">
        <is>
          <t xml:space="preserve">                         (подпись, инициалы, фамилия)</t>
        </is>
      </c>
      <c r="C27" s="154" t="n"/>
    </row>
    <row r="28" ht="15.6" customFormat="1" customHeight="1" s="154">
      <c r="B28" s="154" t="n"/>
      <c r="C28" s="154" t="n"/>
    </row>
    <row r="29" ht="15.6" customFormat="1" customHeight="1" s="154">
      <c r="B29" s="154" t="inlineStr">
        <is>
          <t>Проверил ______________________          А.В. Костянецкая</t>
        </is>
      </c>
      <c r="C29" s="154" t="n"/>
    </row>
    <row r="30" ht="15.6" customFormat="1" customHeight="1" s="154">
      <c r="B30" s="104" t="inlineStr">
        <is>
          <t xml:space="preserve">                        (подпись, инициалы, фамилия)</t>
        </is>
      </c>
      <c r="C30" s="154" t="n"/>
    </row>
    <row r="31" ht="15.6" customFormat="1" customHeight="1" s="154"/>
    <row r="32" ht="15.6" customFormat="1" customHeight="1" s="154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37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52" min="2" max="2"/>
    <col width="13" customWidth="1" style="152" min="3" max="3"/>
    <col width="22.85546875" customWidth="1" style="152" min="4" max="4"/>
    <col width="21.5703125" customWidth="1" style="152" min="5" max="5"/>
    <col width="43.85546875" customWidth="1" style="152" min="6" max="6"/>
  </cols>
  <sheetData>
    <row r="1" s="152"/>
    <row r="2" ht="17.25" customHeight="1" s="152">
      <c r="A2" s="182" t="inlineStr">
        <is>
          <t>Расчет размера средств на оплату труда рабочих-строителей в текущем уровне цен (ФОТр.тек.)</t>
        </is>
      </c>
    </row>
    <row r="3" s="152"/>
    <row r="4" ht="18" customHeight="1" s="152">
      <c r="A4" s="153" t="inlineStr">
        <is>
          <t>Составлен в уровне цен на 01.01.2023 г.</t>
        </is>
      </c>
      <c r="B4" s="154" t="n"/>
      <c r="C4" s="154" t="n"/>
      <c r="D4" s="154" t="n"/>
      <c r="E4" s="154" t="n"/>
      <c r="F4" s="154" t="n"/>
      <c r="G4" s="154" t="n"/>
    </row>
    <row r="5" ht="15.75" customHeight="1" s="152">
      <c r="A5" s="155" t="inlineStr">
        <is>
          <t>№ пп.</t>
        </is>
      </c>
      <c r="B5" s="155" t="inlineStr">
        <is>
          <t>Наименование элемента</t>
        </is>
      </c>
      <c r="C5" s="155" t="inlineStr">
        <is>
          <t>Обозначение</t>
        </is>
      </c>
      <c r="D5" s="155" t="inlineStr">
        <is>
          <t>Формула</t>
        </is>
      </c>
      <c r="E5" s="155" t="inlineStr">
        <is>
          <t>Величина элемента</t>
        </is>
      </c>
      <c r="F5" s="155" t="inlineStr">
        <is>
          <t>Наименования обосновывающих документов</t>
        </is>
      </c>
      <c r="G5" s="154" t="n"/>
    </row>
    <row r="6" ht="15.75" customHeight="1" s="152">
      <c r="A6" s="155" t="n">
        <v>1</v>
      </c>
      <c r="B6" s="155" t="n">
        <v>2</v>
      </c>
      <c r="C6" s="155" t="n">
        <v>3</v>
      </c>
      <c r="D6" s="155" t="n">
        <v>4</v>
      </c>
      <c r="E6" s="155" t="n">
        <v>5</v>
      </c>
      <c r="F6" s="155" t="n">
        <v>6</v>
      </c>
      <c r="G6" s="154" t="n"/>
    </row>
    <row r="7" ht="14.45" customHeight="1" s="152">
      <c r="A7" s="156" t="n"/>
      <c r="B7" s="157" t="inlineStr">
        <is>
          <t>Ведущий инженер</t>
        </is>
      </c>
      <c r="C7" s="157" t="n"/>
      <c r="D7" s="157" t="n"/>
      <c r="E7" s="157" t="n"/>
      <c r="F7" s="158" t="n"/>
    </row>
    <row r="8" ht="110.25" customHeight="1" s="152">
      <c r="A8" s="159" t="inlineStr">
        <is>
          <t>1.1</t>
        </is>
      </c>
      <c r="B8" s="1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8" s="199" t="inlineStr">
        <is>
          <t>С1ср</t>
        </is>
      </c>
      <c r="D8" s="199" t="inlineStr">
        <is>
          <t>Наименование ресурса</t>
        </is>
      </c>
      <c r="E8" s="162" t="n">
        <v>47872.94</v>
      </c>
      <c r="F8" s="1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8" s="154" t="n"/>
    </row>
    <row r="9" ht="31.5" customHeight="1" s="152">
      <c r="A9" s="159" t="inlineStr">
        <is>
          <t>1.2</t>
        </is>
      </c>
      <c r="B9" s="164" t="inlineStr">
        <is>
          <t>Среднегодовое нормативное число часов работы одного рабочего в месяц, часы (ч.)</t>
        </is>
      </c>
      <c r="C9" s="199" t="inlineStr">
        <is>
          <t>tср</t>
        </is>
      </c>
      <c r="D9" s="199" t="inlineStr">
        <is>
          <t>1973ч/12мес.</t>
        </is>
      </c>
      <c r="E9" s="163">
        <f>1973/12</f>
        <v/>
      </c>
      <c r="F9" s="164" t="inlineStr">
        <is>
          <t>Производственный календарь 2023 год
(40-часов.неделя)</t>
        </is>
      </c>
      <c r="G9" s="166" t="n"/>
    </row>
    <row r="10" ht="15.75" customHeight="1" s="152">
      <c r="A10" s="159" t="inlineStr">
        <is>
          <t>1.3</t>
        </is>
      </c>
      <c r="B10" s="164" t="inlineStr">
        <is>
          <t>Коэффициент увеличения</t>
        </is>
      </c>
      <c r="C10" s="199" t="inlineStr">
        <is>
          <t>Кув</t>
        </is>
      </c>
      <c r="D10" s="199" t="inlineStr">
        <is>
          <t>-</t>
        </is>
      </c>
      <c r="E10" s="163" t="n">
        <v>1</v>
      </c>
      <c r="F10" s="164" t="n"/>
      <c r="G10" s="166" t="n"/>
    </row>
    <row r="11" ht="15.75" customHeight="1" s="152">
      <c r="A11" s="159" t="inlineStr">
        <is>
          <t>1.4</t>
        </is>
      </c>
      <c r="B11" s="164" t="inlineStr">
        <is>
          <t>Средний разряд работ</t>
        </is>
      </c>
      <c r="C11" s="199" t="n"/>
      <c r="D11" s="199" t="n"/>
      <c r="E11" s="228" t="inlineStr">
        <is>
          <t>Ведущий инженер</t>
        </is>
      </c>
      <c r="F11" s="164" t="inlineStr">
        <is>
          <t>РТМ</t>
        </is>
      </c>
      <c r="G11" s="166" t="n"/>
    </row>
    <row r="12" ht="78.75" customHeight="1" s="152">
      <c r="A12" s="168" t="inlineStr">
        <is>
          <t>1.5</t>
        </is>
      </c>
      <c r="B12" s="169" t="inlineStr">
        <is>
          <t>Тарифный коэффициент среднего разряда работ</t>
        </is>
      </c>
      <c r="C12" s="187" t="inlineStr">
        <is>
          <t>КТ</t>
        </is>
      </c>
      <c r="D12" s="187" t="inlineStr">
        <is>
          <t>-</t>
        </is>
      </c>
      <c r="E12" s="229" t="n">
        <v>2.35</v>
      </c>
      <c r="F12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2" s="154" t="n"/>
    </row>
    <row r="13" ht="78.75" customHeight="1" s="152">
      <c r="A13" s="159" t="inlineStr">
        <is>
          <t>1.6</t>
        </is>
      </c>
      <c r="B13" s="211" t="inlineStr">
        <is>
          <t>Коэффициент инфляции, определяемый поквартально</t>
        </is>
      </c>
      <c r="C13" s="199" t="inlineStr">
        <is>
          <t>Кинф</t>
        </is>
      </c>
      <c r="D13" s="199" t="inlineStr">
        <is>
          <t>-</t>
        </is>
      </c>
      <c r="E13" s="230" t="n">
        <v>1.139</v>
      </c>
      <c r="F13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3" s="166" t="n"/>
    </row>
    <row r="14" ht="63" customHeight="1" s="152">
      <c r="A14" s="159" t="inlineStr">
        <is>
          <t>1.7</t>
        </is>
      </c>
      <c r="B14" s="175" t="inlineStr">
        <is>
          <t>Размер средств на оплату труда рабочих-строителей в текущем уровне цен (ФОТр.тек.), руб/чел.-ч</t>
        </is>
      </c>
      <c r="C14" s="199" t="inlineStr">
        <is>
          <t>ФОТр.тек.</t>
        </is>
      </c>
      <c r="D14" s="199" t="inlineStr">
        <is>
          <t>(С1ср/tср*КТ*Т*Кув)*Кинф</t>
        </is>
      </c>
      <c r="E14" s="176">
        <f>((E8*E10/E9)*E12)*E13</f>
        <v/>
      </c>
      <c r="F14" s="1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4" s="154" t="n"/>
    </row>
    <row r="15" ht="15.75" customHeight="1" s="152">
      <c r="A15" s="177" t="n"/>
      <c r="B15" s="157" t="inlineStr">
        <is>
          <t>Инженер I категории</t>
        </is>
      </c>
      <c r="C15" s="157" t="n"/>
      <c r="D15" s="157" t="n"/>
      <c r="E15" s="157" t="n"/>
      <c r="F15" s="158" t="n"/>
    </row>
    <row r="16" ht="110.25" customHeight="1" s="152">
      <c r="A16" s="159" t="inlineStr">
        <is>
          <t>1.1</t>
        </is>
      </c>
      <c r="B16" s="1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6" s="199" t="inlineStr">
        <is>
          <t>С1ср</t>
        </is>
      </c>
      <c r="D16" s="199" t="inlineStr">
        <is>
          <t>-</t>
        </is>
      </c>
      <c r="E16" s="162" t="n">
        <v>47872.94</v>
      </c>
      <c r="F16" s="1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6" s="154" t="n"/>
    </row>
    <row r="17" ht="31.5" customHeight="1" s="152">
      <c r="A17" s="159" t="inlineStr">
        <is>
          <t>1.2</t>
        </is>
      </c>
      <c r="B17" s="164" t="inlineStr">
        <is>
          <t>Среднегодовое нормативное число часов работы одного рабочего в месяц, часы (ч.)</t>
        </is>
      </c>
      <c r="C17" s="199" t="inlineStr">
        <is>
          <t>tср</t>
        </is>
      </c>
      <c r="D17" s="199" t="inlineStr">
        <is>
          <t>1973ч/12мес.</t>
        </is>
      </c>
      <c r="E17" s="163">
        <f>1973/12</f>
        <v/>
      </c>
      <c r="F17" s="164" t="inlineStr">
        <is>
          <t>Производственный календарь 2023 год
(40-часов.неделя)</t>
        </is>
      </c>
      <c r="G17" s="166" t="n"/>
    </row>
    <row r="18" ht="15.75" customHeight="1" s="152">
      <c r="A18" s="159" t="inlineStr">
        <is>
          <t>1.3</t>
        </is>
      </c>
      <c r="B18" s="164" t="inlineStr">
        <is>
          <t>Коэффициент увеличения</t>
        </is>
      </c>
      <c r="C18" s="199" t="inlineStr">
        <is>
          <t>Кув</t>
        </is>
      </c>
      <c r="D18" s="199" t="inlineStr">
        <is>
          <t>-</t>
        </is>
      </c>
      <c r="E18" s="163" t="n">
        <v>1</v>
      </c>
      <c r="F18" s="164" t="n"/>
      <c r="G18" s="166" t="n"/>
    </row>
    <row r="19" ht="15.75" customHeight="1" s="152">
      <c r="A19" s="159" t="inlineStr">
        <is>
          <t>1.4</t>
        </is>
      </c>
      <c r="B19" s="164" t="inlineStr">
        <is>
          <t>Средний разряд работ</t>
        </is>
      </c>
      <c r="C19" s="199" t="n"/>
      <c r="D19" s="199" t="n"/>
      <c r="E19" s="228" t="inlineStr">
        <is>
          <t>Инженер I категории</t>
        </is>
      </c>
      <c r="F19" s="164" t="inlineStr">
        <is>
          <t>РТМ</t>
        </is>
      </c>
      <c r="G19" s="166" t="n"/>
    </row>
    <row r="20" ht="78.75" customHeight="1" s="152">
      <c r="A20" s="168" t="inlineStr">
        <is>
          <t>1.5</t>
        </is>
      </c>
      <c r="B20" s="169" t="inlineStr">
        <is>
          <t>Тарифный коэффициент среднего разряда работ</t>
        </is>
      </c>
      <c r="C20" s="187" t="inlineStr">
        <is>
          <t>КТ</t>
        </is>
      </c>
      <c r="D20" s="187" t="inlineStr">
        <is>
          <t>-</t>
        </is>
      </c>
      <c r="E20" s="229" t="n">
        <v>2.15</v>
      </c>
      <c r="F20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0" s="154" t="n"/>
    </row>
    <row r="21" ht="78.75" customHeight="1" s="152">
      <c r="A21" s="159" t="inlineStr">
        <is>
          <t>1.6</t>
        </is>
      </c>
      <c r="B21" s="211" t="inlineStr">
        <is>
          <t>Коэффициент инфляции, определяемый поквартально</t>
        </is>
      </c>
      <c r="C21" s="199" t="inlineStr">
        <is>
          <t>Кинф</t>
        </is>
      </c>
      <c r="D21" s="199" t="inlineStr">
        <is>
          <t>-</t>
        </is>
      </c>
      <c r="E21" s="230" t="n">
        <v>1.139</v>
      </c>
      <c r="F21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1" s="166" t="n"/>
    </row>
    <row r="22" ht="63" customHeight="1" s="152">
      <c r="A22" s="159" t="inlineStr">
        <is>
          <t>1.7</t>
        </is>
      </c>
      <c r="B22" s="175" t="inlineStr">
        <is>
          <t>Размер средств на оплату труда рабочих-строителей в текущем уровне цен (ФОТр.тек.), руб/чел.-ч</t>
        </is>
      </c>
      <c r="C22" s="199" t="inlineStr">
        <is>
          <t>ФОТр.тек.</t>
        </is>
      </c>
      <c r="D22" s="199" t="inlineStr">
        <is>
          <t>(С1ср/tср*КТ*Т*Кув)*Кинф</t>
        </is>
      </c>
      <c r="E22" s="176">
        <f>((E16*E18/E17)*E20)*E21</f>
        <v/>
      </c>
      <c r="F22" s="1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2" s="154" t="n"/>
    </row>
    <row r="23" ht="15.75" customHeight="1" s="152">
      <c r="A23" s="177" t="n"/>
      <c r="B23" s="157" t="inlineStr">
        <is>
          <t>Инженер II категории</t>
        </is>
      </c>
      <c r="C23" s="157" t="n"/>
      <c r="D23" s="157" t="n"/>
      <c r="E23" s="157" t="n"/>
      <c r="F23" s="158" t="n"/>
    </row>
    <row r="24" ht="110.25" customHeight="1" s="152">
      <c r="A24" s="159" t="inlineStr">
        <is>
          <t>1.1</t>
        </is>
      </c>
      <c r="B24" s="1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4" s="199" t="inlineStr">
        <is>
          <t>С1ср</t>
        </is>
      </c>
      <c r="D24" s="199" t="inlineStr">
        <is>
          <t>-</t>
        </is>
      </c>
      <c r="E24" s="162" t="n">
        <v>47872.94</v>
      </c>
      <c r="F24" s="1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4" s="154" t="n"/>
    </row>
    <row r="25" ht="31.5" customHeight="1" s="152">
      <c r="A25" s="159" t="inlineStr">
        <is>
          <t>1.2</t>
        </is>
      </c>
      <c r="B25" s="164" t="inlineStr">
        <is>
          <t>Среднегодовое нормативное число часов работы одного рабочего в месяц, часы (ч.)</t>
        </is>
      </c>
      <c r="C25" s="199" t="inlineStr">
        <is>
          <t>tср</t>
        </is>
      </c>
      <c r="D25" s="199" t="inlineStr">
        <is>
          <t>1973ч/12мес.</t>
        </is>
      </c>
      <c r="E25" s="163">
        <f>1973/12</f>
        <v/>
      </c>
      <c r="F25" s="164" t="inlineStr">
        <is>
          <t>Производственный календарь 2023 год
(40-часов.неделя)</t>
        </is>
      </c>
      <c r="G25" s="166" t="n"/>
    </row>
    <row r="26" ht="15.75" customHeight="1" s="152">
      <c r="A26" s="159" t="inlineStr">
        <is>
          <t>1.3</t>
        </is>
      </c>
      <c r="B26" s="164" t="inlineStr">
        <is>
          <t>Коэффициент увеличения</t>
        </is>
      </c>
      <c r="C26" s="199" t="inlineStr">
        <is>
          <t>Кув</t>
        </is>
      </c>
      <c r="D26" s="199" t="inlineStr">
        <is>
          <t>-</t>
        </is>
      </c>
      <c r="E26" s="163" t="n">
        <v>1</v>
      </c>
      <c r="F26" s="164" t="n"/>
      <c r="G26" s="166" t="n"/>
    </row>
    <row r="27" ht="15.75" customHeight="1" s="152">
      <c r="A27" s="159" t="inlineStr">
        <is>
          <t>1.4</t>
        </is>
      </c>
      <c r="B27" s="164" t="inlineStr">
        <is>
          <t>Средний разряд работ</t>
        </is>
      </c>
      <c r="C27" s="199" t="n"/>
      <c r="D27" s="199" t="n"/>
      <c r="E27" s="228" t="inlineStr">
        <is>
          <t>Инженер II категории</t>
        </is>
      </c>
      <c r="F27" s="164" t="inlineStr">
        <is>
          <t>РТМ</t>
        </is>
      </c>
      <c r="G27" s="166" t="n"/>
    </row>
    <row r="28" ht="78.75" customHeight="1" s="152">
      <c r="A28" s="168" t="inlineStr">
        <is>
          <t>1.5</t>
        </is>
      </c>
      <c r="B28" s="169" t="inlineStr">
        <is>
          <t>Тарифный коэффициент среднего разряда работ</t>
        </is>
      </c>
      <c r="C28" s="187" t="inlineStr">
        <is>
          <t>КТ</t>
        </is>
      </c>
      <c r="D28" s="187" t="inlineStr">
        <is>
          <t>-</t>
        </is>
      </c>
      <c r="E28" s="229" t="n">
        <v>1.96</v>
      </c>
      <c r="F28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8" s="154" t="n"/>
    </row>
    <row r="29" ht="78.75" customHeight="1" s="152">
      <c r="A29" s="159" t="inlineStr">
        <is>
          <t>1.6</t>
        </is>
      </c>
      <c r="B29" s="211" t="inlineStr">
        <is>
          <t>Коэффициент инфляции, определяемый поквартально</t>
        </is>
      </c>
      <c r="C29" s="199" t="inlineStr">
        <is>
          <t>Кинф</t>
        </is>
      </c>
      <c r="D29" s="199" t="inlineStr">
        <is>
          <t>-</t>
        </is>
      </c>
      <c r="E29" s="230" t="n">
        <v>1.139</v>
      </c>
      <c r="F29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9" s="166" t="n"/>
    </row>
    <row r="30" ht="63" customHeight="1" s="152">
      <c r="A30" s="159" t="inlineStr">
        <is>
          <t>1.7</t>
        </is>
      </c>
      <c r="B30" s="175" t="inlineStr">
        <is>
          <t>Размер средств на оплату труда рабочих-строителей в текущем уровне цен (ФОТр.тек.), руб/чел.-ч</t>
        </is>
      </c>
      <c r="C30" s="199" t="inlineStr">
        <is>
          <t>ФОТр.тек.</t>
        </is>
      </c>
      <c r="D30" s="199" t="inlineStr">
        <is>
          <t>(С1ср/tср*КТ*Т*Кув)*Кинф</t>
        </is>
      </c>
      <c r="E30" s="176">
        <f>((E24*E26/E25)*E28)*E29</f>
        <v/>
      </c>
      <c r="F30" s="1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0" s="154" t="n"/>
    </row>
    <row r="31" ht="110.25" customHeight="1" s="152">
      <c r="A31" s="159" t="inlineStr">
        <is>
          <t>1.1</t>
        </is>
      </c>
      <c r="B31" s="1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99" t="inlineStr">
        <is>
          <t>С1ср</t>
        </is>
      </c>
      <c r="D31" s="199" t="inlineStr">
        <is>
          <t>-</t>
        </is>
      </c>
      <c r="E31" s="162" t="n">
        <v>47872.94</v>
      </c>
      <c r="F31" s="1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54" t="n"/>
    </row>
    <row r="32" ht="31.5" customHeight="1" s="152">
      <c r="A32" s="159" t="inlineStr">
        <is>
          <t>1.2</t>
        </is>
      </c>
      <c r="B32" s="164" t="inlineStr">
        <is>
          <t>Среднегодовое нормативное число часов работы одного рабочего в месяц, часы (ч.)</t>
        </is>
      </c>
      <c r="C32" s="199" t="inlineStr">
        <is>
          <t>tср</t>
        </is>
      </c>
      <c r="D32" s="199" t="inlineStr">
        <is>
          <t>1973ч/12мес.</t>
        </is>
      </c>
      <c r="E32" s="163">
        <f>1973/12</f>
        <v/>
      </c>
      <c r="F32" s="164" t="inlineStr">
        <is>
          <t>Производственный календарь 2023 год
(40-часов.неделя)</t>
        </is>
      </c>
      <c r="G32" s="166" t="n"/>
    </row>
    <row r="33" ht="15.75" customHeight="1" s="152">
      <c r="A33" s="159" t="inlineStr">
        <is>
          <t>1.3</t>
        </is>
      </c>
      <c r="B33" s="164" t="inlineStr">
        <is>
          <t>Коэффициент увеличения</t>
        </is>
      </c>
      <c r="C33" s="199" t="inlineStr">
        <is>
          <t>Кув</t>
        </is>
      </c>
      <c r="D33" s="199" t="inlineStr">
        <is>
          <t>-</t>
        </is>
      </c>
      <c r="E33" s="163" t="n">
        <v>1</v>
      </c>
      <c r="F33" s="164" t="n"/>
      <c r="G33" s="166" t="n"/>
    </row>
    <row r="34" ht="15.75" customHeight="1" s="152">
      <c r="A34" s="159" t="inlineStr">
        <is>
          <t>1.4</t>
        </is>
      </c>
      <c r="B34" s="164" t="inlineStr">
        <is>
          <t>Средний разряд работ</t>
        </is>
      </c>
      <c r="C34" s="199" t="n"/>
      <c r="D34" s="199" t="n"/>
      <c r="E34" s="228" t="n">
        <v>4.7</v>
      </c>
      <c r="F34" s="164" t="inlineStr">
        <is>
          <t>РТМ</t>
        </is>
      </c>
      <c r="G34" s="166" t="n"/>
    </row>
    <row r="35" ht="78.75" customHeight="1" s="152">
      <c r="A35" s="159" t="inlineStr">
        <is>
          <t>1.5</t>
        </is>
      </c>
      <c r="B35" s="164" t="inlineStr">
        <is>
          <t>Тарифный коэффициент среднего разряда работ</t>
        </is>
      </c>
      <c r="C35" s="199" t="inlineStr">
        <is>
          <t>КТ</t>
        </is>
      </c>
      <c r="D35" s="199" t="inlineStr">
        <is>
          <t>-</t>
        </is>
      </c>
      <c r="E35" s="231" t="n">
        <v>1.481</v>
      </c>
      <c r="F35" s="1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54" t="n"/>
    </row>
    <row r="36" ht="78.75" customHeight="1" s="152">
      <c r="A36" s="159" t="inlineStr">
        <is>
          <t>1.6</t>
        </is>
      </c>
      <c r="B36" s="211" t="inlineStr">
        <is>
          <t>Коэффициент инфляции, определяемый поквартально</t>
        </is>
      </c>
      <c r="C36" s="199" t="inlineStr">
        <is>
          <t>Кинф</t>
        </is>
      </c>
      <c r="D36" s="199" t="inlineStr">
        <is>
          <t>-</t>
        </is>
      </c>
      <c r="E36" s="230" t="n">
        <v>1.139</v>
      </c>
      <c r="F36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66" t="n"/>
    </row>
    <row r="37" ht="63" customHeight="1" s="152">
      <c r="A37" s="168" t="inlineStr">
        <is>
          <t>1.7</t>
        </is>
      </c>
      <c r="B37" s="179" t="inlineStr">
        <is>
          <t>Размер средств на оплату труда рабочих-строителей в текущем уровне цен (ФОТр.тек.), руб/чел.-ч</t>
        </is>
      </c>
      <c r="C37" s="187" t="inlineStr">
        <is>
          <t>ФОТр.тек.</t>
        </is>
      </c>
      <c r="D37" s="187" t="inlineStr">
        <is>
          <t>(С1ср/tср*КТ*Т*Кув)*Кинф</t>
        </is>
      </c>
      <c r="E37" s="180">
        <f>((E31*E33/E32)*E35)*E36</f>
        <v/>
      </c>
      <c r="F37" s="1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5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2023-08-25T11:35:00Z</dcterms:created>
  <dcterms:modified xsi:type="dcterms:W3CDTF">2025-01-24T12:00:03Z</dcterms:modified>
  <cp:lastModifiedBy>Nikolay Ivanov</cp:lastModifiedBy>
  <cp:lastPrinted>2023-11-30T09:40:57Z</cp:lastPrinted>
</cp:coreProperties>
</file>