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11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4.5 РМ" sheetId="5" state="hidden" r:id="rId5"/>
    <sheet name="Прил.2 Расч стоим" sheetId="6" r:id="rId6"/>
    <sheet name="Прил. 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6">#REF!</definedName>
    <definedName name="\AUTOEXEC" localSheetId="3">#REF!</definedName>
    <definedName name="\AUTOEXEC" localSheetId="5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3">#REF!</definedName>
    <definedName name="\k" localSheetId="5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3">#REF!</definedName>
    <definedName name="\m" localSheetId="5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3">#REF!</definedName>
    <definedName name="\n" localSheetId="5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3">#REF!</definedName>
    <definedName name="\n11" localSheetId="5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3">#REF!</definedName>
    <definedName name="\s" localSheetId="5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6">#REF!</definedName>
    <definedName name="\z" localSheetId="3">#REF!</definedName>
    <definedName name="\z" localSheetId="5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3">#REF!</definedName>
    <definedName name="_________a2" localSheetId="5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3">#REF!</definedName>
    <definedName name="________a2" localSheetId="5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3">#REF!</definedName>
    <definedName name="_______a2" localSheetId="5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6">#REF!</definedName>
    <definedName name="______a2" localSheetId="3">#REF!</definedName>
    <definedName name="______a2" localSheetId="5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6">#REF!</definedName>
    <definedName name="______xlnm.Primt_Area_3" localSheetId="3">#REF!</definedName>
    <definedName name="______xlnm.Primt_Area_3" localSheetId="5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3">#REF!</definedName>
    <definedName name="_____a2" localSheetId="5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6">#REF!</definedName>
    <definedName name="_____xlnm.Print_Area_1" localSheetId="3">#REF!</definedName>
    <definedName name="_____xlnm.Print_Area_1" localSheetId="5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3">#REF!</definedName>
    <definedName name="____a2" localSheetId="5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6">#REF!</definedName>
    <definedName name="____xlnm.Primt_Area_3" localSheetId="3">#REF!</definedName>
    <definedName name="____xlnm.Primt_Area_3" localSheetId="5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3">#REF!</definedName>
    <definedName name="___a2" localSheetId="5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4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4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6">#REF!</definedName>
    <definedName name="___xlnm.Primt_Area_3" localSheetId="3">#REF!</definedName>
    <definedName name="___xlnm.Primt_Area_3" localSheetId="5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3">#REF!</definedName>
    <definedName name="__a2" localSheetId="5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6">#REF!</definedName>
    <definedName name="__qs2" localSheetId="3">#REF!</definedName>
    <definedName name="__qs2" localSheetId="5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3">#REF!</definedName>
    <definedName name="__qs3" localSheetId="5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4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4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6">#REF!</definedName>
    <definedName name="__xlnm.Primt_Area_3" localSheetId="3">#REF!</definedName>
    <definedName name="__xlnm.Primt_Area_3" localSheetId="5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6">#REF!</definedName>
    <definedName name="_02121" localSheetId="3">#REF!</definedName>
    <definedName name="_02121" localSheetId="5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3">#REF!</definedName>
    <definedName name="_1" localSheetId="5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3">#REF!</definedName>
    <definedName name="_a2" localSheetId="5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6">#REF!</definedName>
    <definedName name="_AUTOEXEC" localSheetId="3">#REF!</definedName>
    <definedName name="_AUTOEXEC" localSheetId="5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4">#REF!</definedName>
    <definedName name="_def2000г" localSheetId="14">#REF!</definedName>
    <definedName name="_def2000г" localSheetId="15">#REF!</definedName>
    <definedName name="_def2000г" localSheetId="3">#REF!</definedName>
    <definedName name="_def2000г" localSheetId="5">#REF!</definedName>
    <definedName name="_def2000г" localSheetId="8">#REF!</definedName>
    <definedName name="_def2000г" localSheetId="10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4">#REF!</definedName>
    <definedName name="_def2001г" localSheetId="14">#REF!</definedName>
    <definedName name="_def2001г" localSheetId="15">#REF!</definedName>
    <definedName name="_def2001г" localSheetId="3">#REF!</definedName>
    <definedName name="_def2001г" localSheetId="5">#REF!</definedName>
    <definedName name="_def2001г" localSheetId="8">#REF!</definedName>
    <definedName name="_def2001г" localSheetId="10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4">#REF!</definedName>
    <definedName name="_def2002г" localSheetId="14">#REF!</definedName>
    <definedName name="_def2002г" localSheetId="15">#REF!</definedName>
    <definedName name="_def2002г" localSheetId="3">#REF!</definedName>
    <definedName name="_def2002г" localSheetId="5">#REF!</definedName>
    <definedName name="_def2002г" localSheetId="8">#REF!</definedName>
    <definedName name="_def2002г" localSheetId="10">#REF!</definedName>
    <definedName name="_def2002г" localSheetId="12">#REF!</definedName>
    <definedName name="_def2002г">#REF!</definedName>
    <definedName name="_er2">{"glc1",#N/A,FALSE,"GLC";"glc2",#N/A,FALSE,"GLC";"glc3",#N/A,FALSE,"GLC";"glc4",#N/A,FALSE,"GLC";"glc5",#N/A,FALSE,"GLC"}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6">#REF!</definedName>
    <definedName name="_Fill" localSheetId="3">#REF!</definedName>
    <definedName name="_Fill" localSheetId="5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 localSheetId="10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4">#REF!</definedName>
    <definedName name="_inf2000" localSheetId="14">#REF!</definedName>
    <definedName name="_inf2000" localSheetId="15">#REF!</definedName>
    <definedName name="_inf2000" localSheetId="3">#REF!</definedName>
    <definedName name="_inf2000" localSheetId="5">#REF!</definedName>
    <definedName name="_inf2000" localSheetId="8">#REF!</definedName>
    <definedName name="_inf2000" localSheetId="10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4">#REF!</definedName>
    <definedName name="_inf2001" localSheetId="14">#REF!</definedName>
    <definedName name="_inf2001" localSheetId="15">#REF!</definedName>
    <definedName name="_inf2001" localSheetId="3">#REF!</definedName>
    <definedName name="_inf2001" localSheetId="5">#REF!</definedName>
    <definedName name="_inf2001" localSheetId="8">#REF!</definedName>
    <definedName name="_inf2001" localSheetId="10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4">#REF!</definedName>
    <definedName name="_inf2002" localSheetId="14">#REF!</definedName>
    <definedName name="_inf2002" localSheetId="15">#REF!</definedName>
    <definedName name="_inf2002" localSheetId="3">#REF!</definedName>
    <definedName name="_inf2002" localSheetId="5">#REF!</definedName>
    <definedName name="_inf2002" localSheetId="8">#REF!</definedName>
    <definedName name="_inf2002" localSheetId="10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4">#REF!</definedName>
    <definedName name="_inf2003" localSheetId="14">#REF!</definedName>
    <definedName name="_inf2003" localSheetId="15">#REF!</definedName>
    <definedName name="_inf2003" localSheetId="3">#REF!</definedName>
    <definedName name="_inf2003" localSheetId="5">#REF!</definedName>
    <definedName name="_inf2003" localSheetId="8">#REF!</definedName>
    <definedName name="_inf2003" localSheetId="10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4">#REF!</definedName>
    <definedName name="_inf2004" localSheetId="14">#REF!</definedName>
    <definedName name="_inf2004" localSheetId="15">#REF!</definedName>
    <definedName name="_inf2004" localSheetId="3">#REF!</definedName>
    <definedName name="_inf2004" localSheetId="5">#REF!</definedName>
    <definedName name="_inf2004" localSheetId="8">#REF!</definedName>
    <definedName name="_inf2004" localSheetId="10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4">#REF!</definedName>
    <definedName name="_inf2005" localSheetId="14">#REF!</definedName>
    <definedName name="_inf2005" localSheetId="15">#REF!</definedName>
    <definedName name="_inf2005" localSheetId="3">#REF!</definedName>
    <definedName name="_inf2005" localSheetId="5">#REF!</definedName>
    <definedName name="_inf2005" localSheetId="8">#REF!</definedName>
    <definedName name="_inf2005" localSheetId="10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4">#REF!</definedName>
    <definedName name="_inf2006" localSheetId="14">#REF!</definedName>
    <definedName name="_inf2006" localSheetId="15">#REF!</definedName>
    <definedName name="_inf2006" localSheetId="3">#REF!</definedName>
    <definedName name="_inf2006" localSheetId="5">#REF!</definedName>
    <definedName name="_inf2006" localSheetId="8">#REF!</definedName>
    <definedName name="_inf2006" localSheetId="10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4">#REF!</definedName>
    <definedName name="_inf2007" localSheetId="14">#REF!</definedName>
    <definedName name="_inf2007" localSheetId="15">#REF!</definedName>
    <definedName name="_inf2007" localSheetId="3">#REF!</definedName>
    <definedName name="_inf2007" localSheetId="5">#REF!</definedName>
    <definedName name="_inf2007" localSheetId="8">#REF!</definedName>
    <definedName name="_inf2007" localSheetId="10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4">#REF!</definedName>
    <definedName name="_inf2008" localSheetId="14">#REF!</definedName>
    <definedName name="_inf2008" localSheetId="15">#REF!</definedName>
    <definedName name="_inf2008" localSheetId="3">#REF!</definedName>
    <definedName name="_inf2008" localSheetId="5">#REF!</definedName>
    <definedName name="_inf2008" localSheetId="8">#REF!</definedName>
    <definedName name="_inf2008" localSheetId="10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4">#REF!</definedName>
    <definedName name="_inf2009" localSheetId="14">#REF!</definedName>
    <definedName name="_inf2009" localSheetId="15">#REF!</definedName>
    <definedName name="_inf2009" localSheetId="3">#REF!</definedName>
    <definedName name="_inf2009" localSheetId="5">#REF!</definedName>
    <definedName name="_inf2009" localSheetId="8">#REF!</definedName>
    <definedName name="_inf2009" localSheetId="10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4">#REF!</definedName>
    <definedName name="_inf2010" localSheetId="14">#REF!</definedName>
    <definedName name="_inf2010" localSheetId="15">#REF!</definedName>
    <definedName name="_inf2010" localSheetId="3">#REF!</definedName>
    <definedName name="_inf2010" localSheetId="5">#REF!</definedName>
    <definedName name="_inf2010" localSheetId="8">#REF!</definedName>
    <definedName name="_inf2010" localSheetId="10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4">#REF!</definedName>
    <definedName name="_inf2011" localSheetId="14">#REF!</definedName>
    <definedName name="_inf2011" localSheetId="15">#REF!</definedName>
    <definedName name="_inf2011" localSheetId="3">#REF!</definedName>
    <definedName name="_inf2011" localSheetId="5">#REF!</definedName>
    <definedName name="_inf2011" localSheetId="8">#REF!</definedName>
    <definedName name="_inf2011" localSheetId="10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4">#REF!</definedName>
    <definedName name="_inf2012" localSheetId="14">#REF!</definedName>
    <definedName name="_inf2012" localSheetId="15">#REF!</definedName>
    <definedName name="_inf2012" localSheetId="3">#REF!</definedName>
    <definedName name="_inf2012" localSheetId="5">#REF!</definedName>
    <definedName name="_inf2012" localSheetId="8">#REF!</definedName>
    <definedName name="_inf2012" localSheetId="10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4">#REF!</definedName>
    <definedName name="_inf2013" localSheetId="14">#REF!</definedName>
    <definedName name="_inf2013" localSheetId="15">#REF!</definedName>
    <definedName name="_inf2013" localSheetId="3">#REF!</definedName>
    <definedName name="_inf2013" localSheetId="5">#REF!</definedName>
    <definedName name="_inf2013" localSheetId="8">#REF!</definedName>
    <definedName name="_inf2013" localSheetId="10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4">#REF!</definedName>
    <definedName name="_inf2014" localSheetId="14">#REF!</definedName>
    <definedName name="_inf2014" localSheetId="15">#REF!</definedName>
    <definedName name="_inf2014" localSheetId="3">#REF!</definedName>
    <definedName name="_inf2014" localSheetId="5">#REF!</definedName>
    <definedName name="_inf2014" localSheetId="8">#REF!</definedName>
    <definedName name="_inf2014" localSheetId="10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4">#REF!</definedName>
    <definedName name="_inf2015" localSheetId="14">#REF!</definedName>
    <definedName name="_inf2015" localSheetId="15">#REF!</definedName>
    <definedName name="_inf2015" localSheetId="3">#REF!</definedName>
    <definedName name="_inf2015" localSheetId="5">#REF!</definedName>
    <definedName name="_inf2015" localSheetId="8">#REF!</definedName>
    <definedName name="_inf2015" localSheetId="10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6">#REF!</definedName>
    <definedName name="_k" localSheetId="3">#REF!</definedName>
    <definedName name="_k" localSheetId="5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3">#REF!</definedName>
    <definedName name="_m" localSheetId="5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6">#REF!</definedName>
    <definedName name="_qs2" localSheetId="3">#REF!</definedName>
    <definedName name="_qs2" localSheetId="5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3">#REF!</definedName>
    <definedName name="_qs3" localSheetId="5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3">#REF!</definedName>
    <definedName name="_s" localSheetId="5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4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4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6">#REF!</definedName>
    <definedName name="_z" localSheetId="3">#REF!</definedName>
    <definedName name="_z" localSheetId="5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3">#REF!</definedName>
    <definedName name="_а2" localSheetId="5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6">#REF!</definedName>
    <definedName name="_Стоимость_УНЦП" localSheetId="3">#REF!</definedName>
    <definedName name="_Стоимость_УНЦП" localSheetId="5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6">#REF!</definedName>
    <definedName name="a" localSheetId="3">#REF!</definedName>
    <definedName name="a" localSheetId="5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4">#REF!</definedName>
    <definedName name="a04t" localSheetId="14">#REF!</definedName>
    <definedName name="a04t" localSheetId="15">#REF!</definedName>
    <definedName name="a04t" localSheetId="3">#REF!</definedName>
    <definedName name="a04t" localSheetId="5">#REF!</definedName>
    <definedName name="a04t" localSheetId="8">#REF!</definedName>
    <definedName name="a04t" localSheetId="10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3">#REF!</definedName>
    <definedName name="A99999999" localSheetId="5">#REF!</definedName>
    <definedName name="A99999999" localSheetId="8">#REF!</definedName>
    <definedName name="A99999999" localSheetId="10">#REF!</definedName>
    <definedName name="A99999999">#REF!</definedName>
    <definedName name="aa" localSheetId="3">#REF!</definedName>
    <definedName name="aa" localSheetId="5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3">#REF!</definedName>
    <definedName name="aaa" localSheetId="5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3">#REF!</definedName>
    <definedName name="ab" localSheetId="5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6">#REF!</definedName>
    <definedName name="asd" localSheetId="3">#REF!</definedName>
    <definedName name="asd" localSheetId="5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3">#REF!</definedName>
    <definedName name="b" localSheetId="5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6">#REF!</definedName>
    <definedName name="Categories" localSheetId="3">#REF!</definedName>
    <definedName name="Categories" localSheetId="5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3">#REF!</definedName>
    <definedName name="CC_fSF" localSheetId="5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6">#REF!</definedName>
    <definedName name="Criteria" localSheetId="3">#REF!</definedName>
    <definedName name="Criteria" localSheetId="5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6">#REF!</definedName>
    <definedName name="cvtnf" localSheetId="3">#REF!</definedName>
    <definedName name="cvtnf" localSheetId="5">#REF!</definedName>
    <definedName name="cvtnf" localSheetId="7">#REF!</definedName>
    <definedName name="cvtnf" localSheetId="10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3">#REF!</definedName>
    <definedName name="d" localSheetId="5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3">#REF!</definedName>
    <definedName name="Database" localSheetId="5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6">#REF!</definedName>
    <definedName name="ddduy" localSheetId="3">#REF!</definedName>
    <definedName name="ddduy" localSheetId="5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3">#REF!</definedName>
    <definedName name="deviation1" localSheetId="5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6">#REF!</definedName>
    <definedName name="DiscontRate" localSheetId="3">#REF!</definedName>
    <definedName name="DiscontRate" localSheetId="5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3">#REF!</definedName>
    <definedName name="DM" localSheetId="5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4">#REF!</definedName>
    <definedName name="DOLL" localSheetId="14">#REF!</definedName>
    <definedName name="DOLL" localSheetId="15">#REF!</definedName>
    <definedName name="DOLL" localSheetId="3">#REF!</definedName>
    <definedName name="DOLL" localSheetId="5">#REF!</definedName>
    <definedName name="DOLL" localSheetId="8">#REF!</definedName>
    <definedName name="DOLL" localSheetId="10">#REF!</definedName>
    <definedName name="DOLL" localSheetId="12">#REF!</definedName>
    <definedName name="DOLL">#REF!</definedName>
    <definedName name="ee" localSheetId="3">#REF!</definedName>
    <definedName name="ee" localSheetId="5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3">#REF!</definedName>
    <definedName name="ehc" localSheetId="5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6">#REF!</definedName>
    <definedName name="Excel_BuiltIn_Database" localSheetId="3">#REF!</definedName>
    <definedName name="Excel_BuiltIn_Database" localSheetId="5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4">#REF!</definedName>
    <definedName name="Excel_BuiltIn_Print_Area_1" localSheetId="14">#REF!</definedName>
    <definedName name="Excel_BuiltIn_Print_Area_1" localSheetId="15">#REF!</definedName>
    <definedName name="Excel_BuiltIn_Print_Area_1" localSheetId="3">#REF!</definedName>
    <definedName name="Excel_BuiltIn_Print_Area_1" localSheetId="5">#REF!</definedName>
    <definedName name="Excel_BuiltIn_Print_Area_1" localSheetId="8">#REF!</definedName>
    <definedName name="Excel_BuiltIn_Print_Area_1" localSheetId="10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6">#REF!</definedName>
    <definedName name="Excel_BuiltIn_Print_Area_10_1" localSheetId="3">#REF!</definedName>
    <definedName name="Excel_BuiltIn_Print_Area_10_1" localSheetId="5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6">#REF!</definedName>
    <definedName name="Excel_BuiltIn_Print_Area_15" localSheetId="3">#REF!</definedName>
    <definedName name="Excel_BuiltIn_Print_Area_15" localSheetId="5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6">#REF!</definedName>
    <definedName name="Excel_BuiltIn_Print_Area_2_1" localSheetId="3">#REF!</definedName>
    <definedName name="Excel_BuiltIn_Print_Area_2_1" localSheetId="5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6">#REF!</definedName>
    <definedName name="Excel_BuiltIn_Print_Area_3_1" localSheetId="3">#REF!</definedName>
    <definedName name="Excel_BuiltIn_Print_Area_3_1" localSheetId="5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4">#REF!</definedName>
    <definedName name="Excel_BuiltIn_Print_Area_4" localSheetId="14">#REF!</definedName>
    <definedName name="Excel_BuiltIn_Print_Area_4" localSheetId="15">#REF!</definedName>
    <definedName name="Excel_BuiltIn_Print_Area_4" localSheetId="3">#REF!</definedName>
    <definedName name="Excel_BuiltIn_Print_Area_4" localSheetId="5">#REF!</definedName>
    <definedName name="Excel_BuiltIn_Print_Area_4" localSheetId="8">#REF!</definedName>
    <definedName name="Excel_BuiltIn_Print_Area_4" localSheetId="10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4">#REF!</definedName>
    <definedName name="Excel_BuiltIn_Print_Area_5" localSheetId="14">#REF!</definedName>
    <definedName name="Excel_BuiltIn_Print_Area_5" localSheetId="15">#REF!</definedName>
    <definedName name="Excel_BuiltIn_Print_Area_5" localSheetId="3">#REF!</definedName>
    <definedName name="Excel_BuiltIn_Print_Area_5" localSheetId="5">#REF!</definedName>
    <definedName name="Excel_BuiltIn_Print_Area_5" localSheetId="8">#REF!</definedName>
    <definedName name="Excel_BuiltIn_Print_Area_5" localSheetId="10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6">#REF!</definedName>
    <definedName name="Excel_BuiltIn_Print_Area_7_1" localSheetId="3">#REF!</definedName>
    <definedName name="Excel_BuiltIn_Print_Area_7_1" localSheetId="5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6">#REF!</definedName>
    <definedName name="Excel_BuiltIn_Print_Area_8_1" localSheetId="3">#REF!</definedName>
    <definedName name="Excel_BuiltIn_Print_Area_8_1" localSheetId="5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6">#REF!</definedName>
    <definedName name="Excel_BuiltIn_Print_Area_9_1" localSheetId="3">#REF!</definedName>
    <definedName name="Excel_BuiltIn_Print_Area_9_1" localSheetId="5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4">#REF!</definedName>
    <definedName name="ff" localSheetId="14">#REF!</definedName>
    <definedName name="ff" localSheetId="15">#REF!</definedName>
    <definedName name="ff" localSheetId="3">#REF!</definedName>
    <definedName name="ff" localSheetId="5">#REF!</definedName>
    <definedName name="ff" localSheetId="8">#REF!</definedName>
    <definedName name="ff" localSheetId="10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4">#REF!</definedName>
    <definedName name="gggg" localSheetId="14">#REF!</definedName>
    <definedName name="gggg" localSheetId="15">#REF!</definedName>
    <definedName name="gggg" localSheetId="3">#REF!</definedName>
    <definedName name="gggg" localSheetId="5">#REF!</definedName>
    <definedName name="gggg" localSheetId="8">#REF!</definedName>
    <definedName name="gggg" localSheetId="10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4">#REF!</definedName>
    <definedName name="Global.MNULL" localSheetId="14">#REF!</definedName>
    <definedName name="Global.MNULL" localSheetId="15">#REF!</definedName>
    <definedName name="Global.MNULL" localSheetId="3">#REF!</definedName>
    <definedName name="Global.MNULL" localSheetId="5">#REF!</definedName>
    <definedName name="Global.MNULL" localSheetId="8">#REF!</definedName>
    <definedName name="Global.MNULL" localSheetId="10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4">#REF!</definedName>
    <definedName name="Global.NULL" localSheetId="14">#REF!</definedName>
    <definedName name="Global.NULL" localSheetId="15">#REF!</definedName>
    <definedName name="Global.NULL" localSheetId="3">#REF!</definedName>
    <definedName name="Global.NULL" localSheetId="5">#REF!</definedName>
    <definedName name="Global.NULL" localSheetId="8">#REF!</definedName>
    <definedName name="Global.NULL" localSheetId="10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3">#REF!</definedName>
    <definedName name="h" localSheetId="5">#REF!</definedName>
    <definedName name="h" localSheetId="8">#REF!</definedName>
    <definedName name="h" localSheetId="10">#REF!</definedName>
    <definedName name="h">#REF!</definedName>
    <definedName name="hfci" localSheetId="3">#REF!</definedName>
    <definedName name="hfci" localSheetId="5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3">#REF!</definedName>
    <definedName name="hfcxtn" localSheetId="5">#REF!</definedName>
    <definedName name="hfcxtn" localSheetId="8">#REF!</definedName>
    <definedName name="hfcxtn" localSheetId="10">#REF!</definedName>
    <definedName name="hfcxtn">#REF!</definedName>
    <definedName name="htvjyn" localSheetId="6">#REF!</definedName>
    <definedName name="htvjyn" localSheetId="3">#REF!</definedName>
    <definedName name="htvjyn" localSheetId="5">#REF!</definedName>
    <definedName name="htvjyn" localSheetId="7">#REF!</definedName>
    <definedName name="htvjyn" localSheetId="10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3">#REF!</definedName>
    <definedName name="i" localSheetId="5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6">#REF!</definedName>
    <definedName name="iii" localSheetId="3">#REF!</definedName>
    <definedName name="iii" localSheetId="5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3">#REF!</definedName>
    <definedName name="iiiii" localSheetId="5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3">#REF!</definedName>
    <definedName name="Ind" localSheetId="5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6">#REF!</definedName>
    <definedName name="Itog" localSheetId="3">#REF!</definedName>
    <definedName name="Itog" localSheetId="5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6">#REF!</definedName>
    <definedName name="jkjhggh" localSheetId="3">#REF!</definedName>
    <definedName name="jkjhggh" localSheetId="5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6">#REF!</definedName>
    <definedName name="kk" localSheetId="3">#REF!</definedName>
    <definedName name="kk" localSheetId="5">#REF!</definedName>
    <definedName name="kk" localSheetId="7">#REF!</definedName>
    <definedName name="kk" localSheetId="10">#REF!</definedName>
    <definedName name="kk">#REF!</definedName>
    <definedName name="kl" localSheetId="6">#REF!</definedName>
    <definedName name="kl" localSheetId="3">#REF!</definedName>
    <definedName name="kl" localSheetId="5">#REF!</definedName>
    <definedName name="kl" localSheetId="7">#REF!</definedName>
    <definedName name="kl" localSheetId="10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6">#REF!</definedName>
    <definedName name="KPlan" localSheetId="3">#REF!</definedName>
    <definedName name="KPlan" localSheetId="5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3">#REF!</definedName>
    <definedName name="l" localSheetId="5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3">#REF!</definedName>
    <definedName name="language" localSheetId="5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6">#REF!</definedName>
    <definedName name="m" localSheetId="3">#REF!</definedName>
    <definedName name="m" localSheetId="5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3">#REF!</definedName>
    <definedName name="n" localSheetId="5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4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6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5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4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6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5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6">#REF!</definedName>
    <definedName name="Nalog" localSheetId="3">#REF!</definedName>
    <definedName name="Nalog" localSheetId="5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6">#REF!</definedName>
    <definedName name="NumColJournal" localSheetId="3">#REF!</definedName>
    <definedName name="NumColJournal" localSheetId="5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3">#REF!</definedName>
    <definedName name="o" localSheetId="5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3">#REF!</definedName>
    <definedName name="Obj" localSheetId="5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6">#REF!</definedName>
    <definedName name="oppp" localSheetId="3">#REF!</definedName>
    <definedName name="oppp" localSheetId="5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6">#REF!</definedName>
    <definedName name="pp" localSheetId="3">#REF!</definedName>
    <definedName name="pp" localSheetId="5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4">#REF!</definedName>
    <definedName name="Print_Area" localSheetId="15">#REF!</definedName>
    <definedName name="Print_Area" localSheetId="6">#REF!</definedName>
    <definedName name="Print_Area" localSheetId="3">#REF!</definedName>
    <definedName name="Print_Area" localSheetId="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6">#REF!</definedName>
    <definedName name="propis" localSheetId="3">#REF!</definedName>
    <definedName name="propis" localSheetId="5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3">#REF!</definedName>
    <definedName name="q" localSheetId="5">#REF!</definedName>
    <definedName name="q" localSheetId="8">#REF!</definedName>
    <definedName name="q" localSheetId="10">#REF!</definedName>
    <definedName name="q">#REF!</definedName>
    <definedName name="qq" localSheetId="3">#REF!</definedName>
    <definedName name="qq" localSheetId="5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6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3">#REF!</definedName>
    <definedName name="rehl" localSheetId="5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3">#REF!</definedName>
    <definedName name="rf" localSheetId="5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6">#REF!</definedName>
    <definedName name="rrrrrr" localSheetId="3">#REF!</definedName>
    <definedName name="rrrrrr" localSheetId="5">#REF!</definedName>
    <definedName name="rrrrrr" localSheetId="7">#REF!</definedName>
    <definedName name="rrrrrr" localSheetId="10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3">#REF!</definedName>
    <definedName name="rtyrty" localSheetId="5">#REF!</definedName>
    <definedName name="rtyrty" localSheetId="8">#REF!</definedName>
    <definedName name="rtyrty" localSheetId="10">#REF!</definedName>
    <definedName name="rtyrty">#REF!</definedName>
    <definedName name="rybuf" localSheetId="3">#REF!</definedName>
    <definedName name="rybuf" localSheetId="5">#REF!</definedName>
    <definedName name="rybuf" localSheetId="10">#REF!</definedName>
    <definedName name="rybuf">#REF!</definedName>
    <definedName name="rybuf3" localSheetId="3">#REF!</definedName>
    <definedName name="rybuf3" localSheetId="5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6">#REF!</definedName>
    <definedName name="SD_DC" localSheetId="3">#REF!</definedName>
    <definedName name="SD_DC" localSheetId="5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6">#REF!</definedName>
    <definedName name="SDDsfd" localSheetId="3">#REF!</definedName>
    <definedName name="SDDsfd" localSheetId="5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3">#REF!</definedName>
    <definedName name="SDSA" localSheetId="5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3">#REF!</definedName>
    <definedName name="SF_SFs" localSheetId="5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6">#REF!</definedName>
    <definedName name="SM" localSheetId="3">#REF!</definedName>
    <definedName name="SM" localSheetId="5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3">#REF!</definedName>
    <definedName name="SM_SM" localSheetId="5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3">#REF!</definedName>
    <definedName name="SM_SM1" localSheetId="5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3">#REF!</definedName>
    <definedName name="SM_SM45" localSheetId="5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3">#REF!</definedName>
    <definedName name="SM_SM6" localSheetId="5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3">#REF!</definedName>
    <definedName name="SM_STO" localSheetId="5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6">#REF!</definedName>
    <definedName name="SM_STO1" localSheetId="3">#REF!</definedName>
    <definedName name="SM_STO1" localSheetId="5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3">#REF!</definedName>
    <definedName name="SM_STO2" localSheetId="5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3">#REF!</definedName>
    <definedName name="SM_STO3" localSheetId="5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3">#REF!</definedName>
    <definedName name="SmPr" localSheetId="5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6">#REF!</definedName>
    <definedName name="Status" localSheetId="3">#REF!</definedName>
    <definedName name="Status" localSheetId="5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6">#REF!</definedName>
    <definedName name="SUM_" localSheetId="3">#REF!</definedName>
    <definedName name="SUM_" localSheetId="5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3">#REF!</definedName>
    <definedName name="SUM_1" localSheetId="5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3">#REF!</definedName>
    <definedName name="sum_2" localSheetId="5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3">#REF!</definedName>
    <definedName name="SUM_3" localSheetId="5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3">#REF!</definedName>
    <definedName name="sum_4" localSheetId="5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3">#REF!</definedName>
    <definedName name="SV" localSheetId="5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3">#REF!</definedName>
    <definedName name="SV_STO" localSheetId="5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3">#REF!</definedName>
    <definedName name="t" localSheetId="5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4">#REF!</definedName>
    <definedName name="time" localSheetId="14">#REF!</definedName>
    <definedName name="time" localSheetId="15">#REF!</definedName>
    <definedName name="time" localSheetId="3">#REF!</definedName>
    <definedName name="time" localSheetId="5">#REF!</definedName>
    <definedName name="time" localSheetId="8">#REF!</definedName>
    <definedName name="time" localSheetId="10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3">#REF!</definedName>
    <definedName name="Time_diff" localSheetId="5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3">#REF!</definedName>
    <definedName name="Times" localSheetId="5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3">#REF!</definedName>
    <definedName name="Times___0" localSheetId="5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6">#REF!</definedName>
    <definedName name="ttt" localSheetId="3">#REF!</definedName>
    <definedName name="ttt" localSheetId="5">#REF!</definedName>
    <definedName name="ttt" localSheetId="7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3">#REF!</definedName>
    <definedName name="ujl" localSheetId="5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6">#REF!</definedName>
    <definedName name="USA_1" localSheetId="3">#REF!</definedName>
    <definedName name="USA_1" localSheetId="5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6">#REF!</definedName>
    <definedName name="v" localSheetId="3">#REF!</definedName>
    <definedName name="v" localSheetId="5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3">#REF!</definedName>
    <definedName name="VH" localSheetId="5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6">#REF!</definedName>
    <definedName name="w" localSheetId="3">#REF!</definedName>
    <definedName name="w" localSheetId="5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4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4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6">{#N/A,#N/A,FALSE,"Шаблон_Спец1"}</definedName>
    <definedName name="wrn.1." localSheetId="3">{#N/A,#N/A,FALSE,"Шаблон_Спец1"}</definedName>
    <definedName name="wrn.1." localSheetId="5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4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6">#REF!</definedName>
    <definedName name="xh" localSheetId="3">#REF!</definedName>
    <definedName name="xh" localSheetId="5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3">#REF!</definedName>
    <definedName name="y" localSheetId="5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3">#REF!</definedName>
    <definedName name="Yamaha_26" localSheetId="5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3">#REF!</definedName>
    <definedName name="yyy" localSheetId="5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3">#REF!</definedName>
    <definedName name="ZAK1" localSheetId="5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3">#REF!</definedName>
    <definedName name="ZAK2" localSheetId="5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3">#REF!</definedName>
    <definedName name="zak3" localSheetId="5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3">#REF!</definedName>
    <definedName name="zxdc" localSheetId="5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3">#REF!</definedName>
    <definedName name="zzzz" localSheetId="5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4">#REF!</definedName>
    <definedName name="а" localSheetId="14">#REF!</definedName>
    <definedName name="а" localSheetId="15">#REF!</definedName>
    <definedName name="а" localSheetId="3">#REF!</definedName>
    <definedName name="а" localSheetId="5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6">#REF!</definedName>
    <definedName name="А10" localSheetId="3">#REF!</definedName>
    <definedName name="А10" localSheetId="5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3">#REF!</definedName>
    <definedName name="а12" localSheetId="5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3">#REF!</definedName>
    <definedName name="а124545" localSheetId="5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3">#REF!</definedName>
    <definedName name="А15" localSheetId="5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3">#REF!</definedName>
    <definedName name="А2" localSheetId="5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3">#REF!</definedName>
    <definedName name="А34" localSheetId="5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3">#REF!</definedName>
    <definedName name="а35" localSheetId="5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3">#REF!</definedName>
    <definedName name="а36" localSheetId="5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3">#REF!</definedName>
    <definedName name="аа" localSheetId="5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4">#REF!</definedName>
    <definedName name="ааа" localSheetId="14">#REF!</definedName>
    <definedName name="ааа" localSheetId="15">#REF!</definedName>
    <definedName name="ааа" localSheetId="3">#REF!</definedName>
    <definedName name="ааа" localSheetId="5">#REF!</definedName>
    <definedName name="ааа" localSheetId="8">#REF!</definedName>
    <definedName name="ааа" localSheetId="10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4">#REF!</definedName>
    <definedName name="аааа" localSheetId="11">#REF!</definedName>
    <definedName name="аааа" localSheetId="6">#REF!</definedName>
    <definedName name="аааа" localSheetId="3">#REF!</definedName>
    <definedName name="аааа" localSheetId="5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3">#REF!</definedName>
    <definedName name="ааааа" localSheetId="5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3">#REF!</definedName>
    <definedName name="аб" localSheetId="5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3">#REF!</definedName>
    <definedName name="абв10" localSheetId="5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3">#REF!</definedName>
    <definedName name="ав" localSheetId="5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3">#REF!</definedName>
    <definedName name="авРВп" localSheetId="5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3">#REF!</definedName>
    <definedName name="авс" localSheetId="5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3">#REF!</definedName>
    <definedName name="аглвг" localSheetId="5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3">#REF!</definedName>
    <definedName name="админ" localSheetId="5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3">#REF!</definedName>
    <definedName name="аднг" localSheetId="5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3">#REF!</definedName>
    <definedName name="адоад" localSheetId="5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3">#REF!</definedName>
    <definedName name="адожд" localSheetId="5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3">#REF!</definedName>
    <definedName name="аервенрвперпар" localSheetId="5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6">#REF!</definedName>
    <definedName name="ало" localSheetId="3">#REF!</definedName>
    <definedName name="ало" localSheetId="5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3">#REF!</definedName>
    <definedName name="аморт" localSheetId="5">#REF!</definedName>
    <definedName name="аморт" localSheetId="10">#REF!</definedName>
    <definedName name="аморт">#REF!</definedName>
    <definedName name="Амортизация" localSheetId="3">#REF!</definedName>
    <definedName name="Амортизация" localSheetId="5">#REF!</definedName>
    <definedName name="Амортизация" localSheetId="10">#REF!</definedName>
    <definedName name="Амортизация">#REF!</definedName>
    <definedName name="АмортизацияНМА" localSheetId="3">#REF!</definedName>
    <definedName name="АмортизацияНМА" localSheetId="5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3">#REF!</definedName>
    <definedName name="ангщ" localSheetId="5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3">#REF!</definedName>
    <definedName name="анд" localSheetId="5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6">#REF!</definedName>
    <definedName name="анол" localSheetId="3">#REF!</definedName>
    <definedName name="анол" localSheetId="5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6">#REF!</definedName>
    <definedName name="аода" localSheetId="3">#REF!</definedName>
    <definedName name="аода" localSheetId="5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3">#REF!</definedName>
    <definedName name="аодра" localSheetId="5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6">#REF!</definedName>
    <definedName name="аопы" localSheetId="3">#REF!</definedName>
    <definedName name="аопы" localSheetId="5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3">#REF!</definedName>
    <definedName name="аоыао" localSheetId="5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3">#REF!</definedName>
    <definedName name="ап" localSheetId="5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3">#REF!</definedName>
    <definedName name="ап12" localSheetId="5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3">#REF!</definedName>
    <definedName name="апоап" localSheetId="5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3">#REF!</definedName>
    <definedName name="апопр" localSheetId="5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3">#REF!</definedName>
    <definedName name="апоыа" localSheetId="5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6">#REF!</definedName>
    <definedName name="аправи" localSheetId="3">#REF!</definedName>
    <definedName name="аправи" localSheetId="5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3">#REF!</definedName>
    <definedName name="апрво" localSheetId="5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3">#REF!</definedName>
    <definedName name="апрыа" localSheetId="5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6">#REF!</definedName>
    <definedName name="апыо" localSheetId="3">#REF!</definedName>
    <definedName name="апыо" localSheetId="5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3">#REF!</definedName>
    <definedName name="апырр" localSheetId="5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3">#REF!</definedName>
    <definedName name="арбь" localSheetId="5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3">#REF!</definedName>
    <definedName name="арл" localSheetId="5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6">#REF!</definedName>
    <definedName name="аро" localSheetId="3">#REF!</definedName>
    <definedName name="аро" localSheetId="5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6">#REF!</definedName>
    <definedName name="ародарод" localSheetId="3">#REF!</definedName>
    <definedName name="ародарод" localSheetId="5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3">#REF!</definedName>
    <definedName name="арол" localSheetId="5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3">#REF!</definedName>
    <definedName name="арпа" localSheetId="5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3">#REF!</definedName>
    <definedName name="АСУТП" localSheetId="5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6">#REF!</definedName>
    <definedName name="аыв" localSheetId="3">#REF!</definedName>
    <definedName name="аыв" localSheetId="5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3">#REF!</definedName>
    <definedName name="аыоап" localSheetId="5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6">#REF!</definedName>
    <definedName name="аыпрыпр" localSheetId="3">#REF!</definedName>
    <definedName name="аыпрыпр" localSheetId="5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6">#REF!</definedName>
    <definedName name="б" localSheetId="3">#REF!</definedName>
    <definedName name="б" localSheetId="5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3">#REF!</definedName>
    <definedName name="баир" localSheetId="5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3">#REF!</definedName>
    <definedName name="БАК2" localSheetId="5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3">#REF!</definedName>
    <definedName name="блр4545" localSheetId="5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6">#REF!</definedName>
    <definedName name="Больш" localSheetId="3">#REF!</definedName>
    <definedName name="Больш" localSheetId="5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3">#REF!</definedName>
    <definedName name="бпрбь" localSheetId="5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6">#REF!</definedName>
    <definedName name="бьюждж" localSheetId="3">#REF!</definedName>
    <definedName name="бьюждж" localSheetId="5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3">#REF!</definedName>
    <definedName name="бю.бю." localSheetId="5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3">#REF!</definedName>
    <definedName name="в" localSheetId="5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3">#REF!</definedName>
    <definedName name="В5" localSheetId="5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3">#REF!</definedName>
    <definedName name="Ва" localSheetId="5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3">#REF!</definedName>
    <definedName name="ва3" localSheetId="5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6">#REF!</definedName>
    <definedName name="вава" localSheetId="3">#REF!</definedName>
    <definedName name="вава" localSheetId="5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6">#REF!</definedName>
    <definedName name="ВАЛ_" localSheetId="3">#REF!</definedName>
    <definedName name="ВАЛ_" localSheetId="5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3">#REF!</definedName>
    <definedName name="ВАЛ_1" localSheetId="5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3">#REF!</definedName>
    <definedName name="ВАЛ_4" localSheetId="5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3">#REF!</definedName>
    <definedName name="вангл" localSheetId="5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3">#REF!</definedName>
    <definedName name="ванлр" localSheetId="5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6">#REF!</definedName>
    <definedName name="вао" localSheetId="3">#REF!</definedName>
    <definedName name="вао" localSheetId="5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3">#REF!</definedName>
    <definedName name="вап" localSheetId="5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3">#REF!</definedName>
    <definedName name="вапвя" localSheetId="5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3">#REF!</definedName>
    <definedName name="вапр" localSheetId="5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3">#REF!</definedName>
    <definedName name="вапяп" localSheetId="5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6">#REF!</definedName>
    <definedName name="варо" localSheetId="3">#REF!</definedName>
    <definedName name="варо" localSheetId="5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6">#REF!</definedName>
    <definedName name="ввв" localSheetId="3">#REF!</definedName>
    <definedName name="ввв" localSheetId="5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3">#REF!</definedName>
    <definedName name="вввв" localSheetId="5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6">#REF!</definedName>
    <definedName name="вген" localSheetId="3">#REF!</definedName>
    <definedName name="вген" localSheetId="5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3">#REF!</definedName>
    <definedName name="ве" localSheetId="5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3">#REF!</definedName>
    <definedName name="венл" localSheetId="5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3">#REF!</definedName>
    <definedName name="вено" localSheetId="5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3">#REF!</definedName>
    <definedName name="веноь" localSheetId="5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3">#REF!</definedName>
    <definedName name="венш" localSheetId="5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3">#REF!</definedName>
    <definedName name="вео" localSheetId="5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6">#REF!</definedName>
    <definedName name="веше" localSheetId="3">#REF!</definedName>
    <definedName name="веше" localSheetId="5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3">#REF!</definedName>
    <definedName name="вика" localSheetId="5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3">#REF!</definedName>
    <definedName name="вкпвп" localSheetId="5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6">#REF!</definedName>
    <definedName name="внеове" localSheetId="3">#REF!</definedName>
    <definedName name="внеове" localSheetId="5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3">#REF!</definedName>
    <definedName name="внеое" localSheetId="5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3">#REF!</definedName>
    <definedName name="внлг" localSheetId="5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3">#REF!</definedName>
    <definedName name="внр" localSheetId="5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3">#REF!</definedName>
    <definedName name="вов" localSheetId="5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3">#REF!</definedName>
    <definedName name="вое" localSheetId="5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3">#REF!</definedName>
    <definedName name="вопрв" localSheetId="5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6">#REF!</definedName>
    <definedName name="Вп" localSheetId="3">#REF!</definedName>
    <definedName name="Вп" localSheetId="5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3">#REF!</definedName>
    <definedName name="впа" localSheetId="5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3">#REF!</definedName>
    <definedName name="впо" localSheetId="5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6">#REF!</definedName>
    <definedName name="впор" localSheetId="3">#REF!</definedName>
    <definedName name="впор" localSheetId="5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3">#REF!</definedName>
    <definedName name="впр" localSheetId="5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3">#REF!</definedName>
    <definedName name="впрл" localSheetId="5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3">#REF!</definedName>
    <definedName name="впро" localSheetId="5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3">#REF!</definedName>
    <definedName name="впров" localSheetId="5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3">#REF!</definedName>
    <definedName name="впрь" localSheetId="5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3">#REF!</definedName>
    <definedName name="вр" localSheetId="5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3">#REF!</definedName>
    <definedName name="вро" localSheetId="5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3">#REF!</definedName>
    <definedName name="вров" localSheetId="5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3">#REF!</definedName>
    <definedName name="врп" localSheetId="5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3">#REF!</definedName>
    <definedName name="врпов" localSheetId="5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6">#REF!</definedName>
    <definedName name="врьпврь" localSheetId="3">#REF!</definedName>
    <definedName name="врьпврь" localSheetId="5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6">#REF!</definedName>
    <definedName name="Всего_по_смете" localSheetId="3">#REF!</definedName>
    <definedName name="Всего_по_смете" localSheetId="5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6">#REF!</definedName>
    <definedName name="ВсегоШурфов" localSheetId="3">#REF!</definedName>
    <definedName name="ВсегоШурфов" localSheetId="5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3">#REF!</definedName>
    <definedName name="ВТ" localSheetId="5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3">#REF!</definedName>
    <definedName name="выы" localSheetId="5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3">#REF!</definedName>
    <definedName name="г" localSheetId="5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6">#REF!</definedName>
    <definedName name="ГАП" localSheetId="3">#REF!</definedName>
    <definedName name="ГАП" localSheetId="5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6">#REF!</definedName>
    <definedName name="гелог" localSheetId="3">#REF!</definedName>
    <definedName name="гелог" localSheetId="5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3">#REF!</definedName>
    <definedName name="гео" localSheetId="5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3">#REF!</definedName>
    <definedName name="геог" localSheetId="5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3">#REF!</definedName>
    <definedName name="геол.1" localSheetId="5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6">#REF!</definedName>
    <definedName name="геол1" localSheetId="3">#REF!</definedName>
    <definedName name="геол1" localSheetId="5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3">#REF!</definedName>
    <definedName name="геол4" localSheetId="5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3">#REF!</definedName>
    <definedName name="геоф" localSheetId="5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3">#REF!</definedName>
    <definedName name="геоф1" localSheetId="5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6">#REF!</definedName>
    <definedName name="гидро1" localSheetId="3">#REF!</definedName>
    <definedName name="гидро1" localSheetId="5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6">#REF!</definedName>
    <definedName name="гидро5" localSheetId="3">#REF!</definedName>
    <definedName name="гидро5" localSheetId="5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6">#REF!</definedName>
    <definedName name="глрп" localSheetId="3">#REF!</definedName>
    <definedName name="глрп" localSheetId="5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3">#REF!</definedName>
    <definedName name="гном" localSheetId="5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6">#REF!</definedName>
    <definedName name="гор" localSheetId="3">#REF!</definedName>
    <definedName name="гор" localSheetId="5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3">#REF!</definedName>
    <definedName name="гос" localSheetId="5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3">#REF!</definedName>
    <definedName name="гпдш" localSheetId="5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3">#REF!</definedName>
    <definedName name="гпшд" localSheetId="5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6">#REF!</definedName>
    <definedName name="гш" localSheetId="3">#REF!</definedName>
    <definedName name="гш" localSheetId="5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3">#REF!</definedName>
    <definedName name="гшд" localSheetId="5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3">#REF!</definedName>
    <definedName name="гшн" localSheetId="5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4">#REF!</definedName>
    <definedName name="д" localSheetId="14">#REF!</definedName>
    <definedName name="д" localSheetId="15">#REF!</definedName>
    <definedName name="д" localSheetId="3">#REF!</definedName>
    <definedName name="д" localSheetId="5">#REF!</definedName>
    <definedName name="д" localSheetId="8">#REF!</definedName>
    <definedName name="д" localSheetId="10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3">#REF!</definedName>
    <definedName name="д1" localSheetId="5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3">#REF!</definedName>
    <definedName name="д10" localSheetId="5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3">#REF!</definedName>
    <definedName name="д2" localSheetId="5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3">#REF!</definedName>
    <definedName name="д3" localSheetId="5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3">#REF!</definedName>
    <definedName name="д4" localSheetId="5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3">#REF!</definedName>
    <definedName name="д5" localSheetId="5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3">#REF!</definedName>
    <definedName name="д6" localSheetId="5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3">#REF!</definedName>
    <definedName name="д7" localSheetId="5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3">#REF!</definedName>
    <definedName name="д8" localSheetId="5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3">#REF!</definedName>
    <definedName name="д9" localSheetId="5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3">#REF!</definedName>
    <definedName name="дан" localSheetId="5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4">#REF!</definedName>
    <definedName name="дд" localSheetId="14">#REF!</definedName>
    <definedName name="дд" localSheetId="15">#REF!</definedName>
    <definedName name="дд" localSheetId="3">#REF!</definedName>
    <definedName name="дд" localSheetId="5">#REF!</definedName>
    <definedName name="дд" localSheetId="8">#REF!</definedName>
    <definedName name="дд" localSheetId="10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4">#REF!</definedName>
    <definedName name="дддд" localSheetId="14">#REF!</definedName>
    <definedName name="дддд" localSheetId="15">#REF!</definedName>
    <definedName name="дддд" localSheetId="3">#REF!</definedName>
    <definedName name="дддд" localSheetId="5">#REF!</definedName>
    <definedName name="дддд" localSheetId="8">#REF!</definedName>
    <definedName name="дддд" localSheetId="10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3">#REF!</definedName>
    <definedName name="ддддд" localSheetId="5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4">#REF!</definedName>
    <definedName name="де" localSheetId="14">#REF!</definedName>
    <definedName name="де" localSheetId="15">#REF!</definedName>
    <definedName name="де" localSheetId="3">#REF!</definedName>
    <definedName name="де" localSheetId="5">#REF!</definedName>
    <definedName name="де" localSheetId="8">#REF!</definedName>
    <definedName name="де" localSheetId="10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6">#REF!</definedName>
    <definedName name="десятый" localSheetId="3">#REF!</definedName>
    <definedName name="десятый" localSheetId="5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4">#REF!</definedName>
    <definedName name="дефл." localSheetId="14">#REF!</definedName>
    <definedName name="дефл." localSheetId="15">#REF!</definedName>
    <definedName name="дефл." localSheetId="3">#REF!</definedName>
    <definedName name="дефл." localSheetId="5">#REF!</definedName>
    <definedName name="дефл." localSheetId="8">#REF!</definedName>
    <definedName name="дефл." localSheetId="10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6">#REF!</definedName>
    <definedName name="Дефлятор" localSheetId="3">#REF!</definedName>
    <definedName name="Дефлятор" localSheetId="5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6">#REF!</definedName>
    <definedName name="Дефлятор1" localSheetId="3">#REF!</definedName>
    <definedName name="Дефлятор1" localSheetId="5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6">#REF!</definedName>
    <definedName name="диапазон" localSheetId="3">#REF!</definedName>
    <definedName name="диапазон" localSheetId="5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6">#REF!</definedName>
    <definedName name="Диск" localSheetId="3">#REF!</definedName>
    <definedName name="Диск" localSheetId="5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3">#REF!</definedName>
    <definedName name="длдл" localSheetId="5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6">#REF!</definedName>
    <definedName name="Длинна_границы" localSheetId="3">#REF!</definedName>
    <definedName name="Длинна_границы" localSheetId="5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6">#REF!</definedName>
    <definedName name="длозщшзщдлжб" localSheetId="3">#REF!</definedName>
    <definedName name="длозщшзщдлжб" localSheetId="5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6">#REF!</definedName>
    <definedName name="Дн_ставка" localSheetId="3">#REF!</definedName>
    <definedName name="Дн_ставка" localSheetId="5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3">#REF!</definedName>
    <definedName name="дна" localSheetId="5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4">#REF!</definedName>
    <definedName name="до" localSheetId="14">#REF!</definedName>
    <definedName name="до" localSheetId="15">#REF!</definedName>
    <definedName name="до" localSheetId="3">#REF!</definedName>
    <definedName name="до" localSheetId="5">#REF!</definedName>
    <definedName name="до" localSheetId="8">#REF!</definedName>
    <definedName name="до" localSheetId="10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4">#REF!</definedName>
    <definedName name="дол" localSheetId="14">#REF!</definedName>
    <definedName name="дол" localSheetId="15">#REF!</definedName>
    <definedName name="дол" localSheetId="3">#REF!</definedName>
    <definedName name="дол" localSheetId="5">#REF!</definedName>
    <definedName name="дол" localSheetId="8">#REF!</definedName>
    <definedName name="дол" localSheetId="10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6">#REF!</definedName>
    <definedName name="ДОЛЛАР" localSheetId="3">#REF!</definedName>
    <definedName name="ДОЛЛАР" localSheetId="5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3">#REF!</definedName>
    <definedName name="доорп" localSheetId="5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6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6">#REF!</definedName>
    <definedName name="Дорога_1" localSheetId="3">#REF!</definedName>
    <definedName name="Дорога_1" localSheetId="5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3">#REF!</definedName>
    <definedName name="дп" localSheetId="5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3">#REF!</definedName>
    <definedName name="др" localSheetId="5">#REF!</definedName>
    <definedName name="др" localSheetId="8">#REF!</definedName>
    <definedName name="др" localSheetId="10">#REF!</definedName>
    <definedName name="др">#REF!</definedName>
    <definedName name="др.матер" localSheetId="3">#REF!</definedName>
    <definedName name="др.матер" localSheetId="5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4">#REF!</definedName>
    <definedName name="ДС" localSheetId="14">#REF!</definedName>
    <definedName name="ДС" localSheetId="15">#REF!</definedName>
    <definedName name="ДС" localSheetId="3">#REF!</definedName>
    <definedName name="ДС" localSheetId="5">#REF!</definedName>
    <definedName name="ДС" localSheetId="8">#REF!</definedName>
    <definedName name="ДС" localSheetId="10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6">#REF!</definedName>
    <definedName name="дщшю" localSheetId="3">#REF!</definedName>
    <definedName name="дщшю" localSheetId="5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3">#REF!</definedName>
    <definedName name="дэ" localSheetId="5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3">#REF!</definedName>
    <definedName name="е" localSheetId="5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3">#REF!</definedName>
    <definedName name="евнл" localSheetId="5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3">#REF!</definedName>
    <definedName name="еврор" localSheetId="5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3">#REF!</definedName>
    <definedName name="еврь" localSheetId="5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3">#REF!</definedName>
    <definedName name="ен" localSheetId="5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3">#REF!</definedName>
    <definedName name="енг" localSheetId="5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3">#REF!</definedName>
    <definedName name="енк" localSheetId="5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3">#REF!</definedName>
    <definedName name="ено" localSheetId="5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3">#REF!</definedName>
    <definedName name="еное" localSheetId="5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3">#REF!</definedName>
    <definedName name="ео" localSheetId="5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3">#REF!</definedName>
    <definedName name="еов" localSheetId="5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3">#REF!</definedName>
    <definedName name="ер" localSheetId="5">#REF!</definedName>
    <definedName name="ер" localSheetId="8">#REF!</definedName>
    <definedName name="ер" localSheetId="10">#REF!</definedName>
    <definedName name="ер">#REF!</definedName>
    <definedName name="ЕСН2004" localSheetId="3">#REF!</definedName>
    <definedName name="ЕСН2004" localSheetId="5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3">#REF!</definedName>
    <definedName name="еуг" localSheetId="5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4">#REF!</definedName>
    <definedName name="ж" localSheetId="14">#REF!</definedName>
    <definedName name="ж" localSheetId="15">#REF!</definedName>
    <definedName name="ж" localSheetId="3">#REF!</definedName>
    <definedName name="ж" localSheetId="5">#REF!</definedName>
    <definedName name="ж" localSheetId="8">#REF!</definedName>
    <definedName name="ж" localSheetId="10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6">#REF!</definedName>
    <definedName name="жжж" localSheetId="3">#REF!</definedName>
    <definedName name="жжж" localSheetId="5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3">#REF!</definedName>
    <definedName name="жпф" localSheetId="5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6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3">#REF!</definedName>
    <definedName name="ЗаданиеГС_КМ" localSheetId="5">#REF!</definedName>
    <definedName name="ЗаданиеГС_КМ" localSheetId="10">#REF!</definedName>
    <definedName name="ЗаданиеГС_КМ">#REF!</definedName>
    <definedName name="ЗаданиеЭСС_КМ" localSheetId="3">#REF!</definedName>
    <definedName name="ЗаданиеЭСС_КМ" localSheetId="5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6">#REF!</definedName>
    <definedName name="Заказчик" localSheetId="3">#REF!</definedName>
    <definedName name="Заказчик" localSheetId="5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6">#REF!</definedName>
    <definedName name="зждзд" localSheetId="3">#REF!</definedName>
    <definedName name="зждзд" localSheetId="5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4">#REF!</definedName>
    <definedName name="зз" localSheetId="14">#REF!</definedName>
    <definedName name="зз" localSheetId="15">#REF!</definedName>
    <definedName name="зз" localSheetId="3">#REF!</definedName>
    <definedName name="зз" localSheetId="5">#REF!</definedName>
    <definedName name="зз" localSheetId="8">#REF!</definedName>
    <definedName name="зз" localSheetId="10">#REF!</definedName>
    <definedName name="зз" localSheetId="12">#REF!</definedName>
    <definedName name="зз">#REF!</definedName>
    <definedName name="зззз" localSheetId="3">#REF!</definedName>
    <definedName name="зззз" localSheetId="5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6">#REF!</definedName>
    <definedName name="ЗИП_Всего_1" localSheetId="3">#REF!</definedName>
    <definedName name="ЗИП_Всего_1" localSheetId="5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6">#REF!</definedName>
    <definedName name="зощр" localSheetId="3">#REF!</definedName>
    <definedName name="зощр" localSheetId="5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3">#REF!</definedName>
    <definedName name="ЗЮзя" localSheetId="5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3">#REF!</definedName>
    <definedName name="й" localSheetId="5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6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3">#REF!</definedName>
    <definedName name="ивпт" localSheetId="5">#REF!</definedName>
    <definedName name="ивпт" localSheetId="8">#REF!</definedName>
    <definedName name="ивпт" localSheetId="10">#REF!</definedName>
    <definedName name="ивпт">#REF!</definedName>
    <definedName name="Иди" localSheetId="3">#REF!</definedName>
    <definedName name="Иди" localSheetId="5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3">#REF!</definedName>
    <definedName name="ии" localSheetId="5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4">#REF!</definedName>
    <definedName name="иии" localSheetId="14">#REF!</definedName>
    <definedName name="иии" localSheetId="15">#REF!</definedName>
    <definedName name="иии" localSheetId="3">#REF!</definedName>
    <definedName name="иии" localSheetId="5">#REF!</definedName>
    <definedName name="иии" localSheetId="8">#REF!</definedName>
    <definedName name="иии" localSheetId="10">#REF!</definedName>
    <definedName name="иии" localSheetId="12">#REF!</definedName>
    <definedName name="иии">#REF!</definedName>
    <definedName name="ИИМбал" localSheetId="3">#REF!</definedName>
    <definedName name="ИИМбал" localSheetId="5">#REF!</definedName>
    <definedName name="ИИМбал" localSheetId="10">#REF!</definedName>
    <definedName name="ИИМбал">#REF!</definedName>
    <definedName name="ИиНИ" localSheetId="3">#REF!</definedName>
    <definedName name="ИиНИ" localSheetId="5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3">#REF!</definedName>
    <definedName name="ик" localSheetId="5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6">#REF!</definedName>
    <definedName name="имт" localSheetId="3">#REF!</definedName>
    <definedName name="имт" localSheetId="5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3">#REF!</definedName>
    <definedName name="Инд" localSheetId="5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6">#REF!</definedName>
    <definedName name="Ини" localSheetId="3">#REF!</definedName>
    <definedName name="Ини" localSheetId="5">#REF!</definedName>
    <definedName name="Ини" localSheetId="7">#REF!</definedName>
    <definedName name="Ини" localSheetId="10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3">#REF!</definedName>
    <definedName name="инфл" localSheetId="5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3">#REF!</definedName>
    <definedName name="иолд" localSheetId="5">#REF!</definedName>
    <definedName name="иолд" localSheetId="8">#REF!</definedName>
    <definedName name="иолд" localSheetId="10">#REF!</definedName>
    <definedName name="иолд">#REF!</definedName>
    <definedName name="ИОСост" localSheetId="3">#REF!</definedName>
    <definedName name="ИОСост" localSheetId="5">#REF!</definedName>
    <definedName name="ИОСост" localSheetId="10">#REF!</definedName>
    <definedName name="ИОСост">#REF!</definedName>
    <definedName name="ИОСпс" localSheetId="3">#REF!</definedName>
    <definedName name="ИОСпс" localSheetId="5">#REF!</definedName>
    <definedName name="ИОСпс" localSheetId="10">#REF!</definedName>
    <definedName name="ИОСпс">#REF!</definedName>
    <definedName name="ИОСсг" localSheetId="3">#REF!</definedName>
    <definedName name="ИОСсг" localSheetId="5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3">#REF!</definedName>
    <definedName name="иошль" localSheetId="5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3">#REF!</definedName>
    <definedName name="ип" localSheetId="5">#REF!</definedName>
    <definedName name="ип" localSheetId="8">#REF!</definedName>
    <definedName name="ип" localSheetId="10">#REF!</definedName>
    <definedName name="ип">#REF!</definedName>
    <definedName name="Ипос" localSheetId="3">#REF!</definedName>
    <definedName name="Ипос" localSheetId="5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 localSheetId="10">#REF!</definedName>
    <definedName name="ИПусто">#REF!</definedName>
    <definedName name="Ипц" localSheetId="3">#REF!</definedName>
    <definedName name="Ипц" localSheetId="5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6">#REF!</definedName>
    <definedName name="ИС__И.Максимов" localSheetId="3">#REF!</definedName>
    <definedName name="ИС__И.Максимов" localSheetId="5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3">#REF!</definedName>
    <definedName name="итог" localSheetId="5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3">#REF!</definedName>
    <definedName name="ить" localSheetId="5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 localSheetId="10">#REF!</definedName>
    <definedName name="итьоиьб">#REF!</definedName>
    <definedName name="Иуе" localSheetId="3">#REF!</definedName>
    <definedName name="Иуе" localSheetId="5">#REF!</definedName>
    <definedName name="Иуе" localSheetId="10">#REF!</definedName>
    <definedName name="Иуе">#REF!</definedName>
    <definedName name="ИуеРЭО" localSheetId="3">#REF!</definedName>
    <definedName name="ИуеРЭО" localSheetId="5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6">#REF!</definedName>
    <definedName name="йцйу3йк" localSheetId="3">#REF!</definedName>
    <definedName name="йцйу3йк" localSheetId="5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3">#REF!</definedName>
    <definedName name="Ицпп" localSheetId="5">#REF!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6">#REF!</definedName>
    <definedName name="йцу" localSheetId="3">#REF!</definedName>
    <definedName name="йцу" localSheetId="5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3">#REF!</definedName>
    <definedName name="К" localSheetId="5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3">#REF!</definedName>
    <definedName name="к_ЗПМ" localSheetId="5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3">#REF!</definedName>
    <definedName name="к_МАТ" localSheetId="5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3">#REF!</definedName>
    <definedName name="к_ОЗП" localSheetId="5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3">#REF!</definedName>
    <definedName name="к_ПЗ" localSheetId="5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3">#REF!</definedName>
    <definedName name="к_ЭМ" localSheetId="5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3">#REF!</definedName>
    <definedName name="к1" localSheetId="5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3">#REF!</definedName>
    <definedName name="к10" localSheetId="5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3">#REF!</definedName>
    <definedName name="к101" localSheetId="5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3">#REF!</definedName>
    <definedName name="К105" localSheetId="5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3">#REF!</definedName>
    <definedName name="к11" localSheetId="5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3">#REF!</definedName>
    <definedName name="к12" localSheetId="5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3">#REF!</definedName>
    <definedName name="к13" localSheetId="5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3">#REF!</definedName>
    <definedName name="к14" localSheetId="5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3">#REF!</definedName>
    <definedName name="к15" localSheetId="5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3">#REF!</definedName>
    <definedName name="к16" localSheetId="5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3">#REF!</definedName>
    <definedName name="к17" localSheetId="5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3">#REF!</definedName>
    <definedName name="к18" localSheetId="5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3">#REF!</definedName>
    <definedName name="к19" localSheetId="5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3">#REF!</definedName>
    <definedName name="к2" localSheetId="5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3">#REF!</definedName>
    <definedName name="к20" localSheetId="5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3">#REF!</definedName>
    <definedName name="к21" localSheetId="5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3">#REF!</definedName>
    <definedName name="к22" localSheetId="5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3">#REF!</definedName>
    <definedName name="к23" localSheetId="5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3">#REF!</definedName>
    <definedName name="к231" localSheetId="5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3">#REF!</definedName>
    <definedName name="к24" localSheetId="5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3">#REF!</definedName>
    <definedName name="к25" localSheetId="5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3">#REF!</definedName>
    <definedName name="к26" localSheetId="5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3">#REF!</definedName>
    <definedName name="к27" localSheetId="5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3">#REF!</definedName>
    <definedName name="к28" localSheetId="5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3">#REF!</definedName>
    <definedName name="к29" localSheetId="5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3">#REF!</definedName>
    <definedName name="к2п" localSheetId="5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3">#REF!</definedName>
    <definedName name="к3" localSheetId="5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3">#REF!</definedName>
    <definedName name="к30" localSheetId="5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3">#REF!</definedName>
    <definedName name="к3п" localSheetId="5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3">#REF!</definedName>
    <definedName name="к5" localSheetId="5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3">#REF!</definedName>
    <definedName name="к6" localSheetId="5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3">#REF!</definedName>
    <definedName name="к7" localSheetId="5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3">#REF!</definedName>
    <definedName name="к8" localSheetId="5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3">#REF!</definedName>
    <definedName name="к9" localSheetId="5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6">#REF!</definedName>
    <definedName name="Кабели_1" localSheetId="3">#REF!</definedName>
    <definedName name="Кабели_1" localSheetId="5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6">#REF!</definedName>
    <definedName name="кака" localSheetId="3">#REF!</definedName>
    <definedName name="кака" localSheetId="5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3">#REF!</definedName>
    <definedName name="катя" localSheetId="5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6">#REF!</definedName>
    <definedName name="КВАРТАЛ2" localSheetId="3">#REF!</definedName>
    <definedName name="КВАРТАЛ2" localSheetId="5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6">#REF!</definedName>
    <definedName name="кгкг" localSheetId="3">#REF!</definedName>
    <definedName name="кгкг" localSheetId="5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3">#REF!</definedName>
    <definedName name="кеке" localSheetId="5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3">#REF!</definedName>
    <definedName name="керл" localSheetId="5">#REF!</definedName>
    <definedName name="керл" localSheetId="8">#REF!</definedName>
    <definedName name="керл" localSheetId="10">#REF!</definedName>
    <definedName name="керл">#REF!</definedName>
    <definedName name="КЗ_Имущество" localSheetId="3">#REF!</definedName>
    <definedName name="КЗ_Имущество" localSheetId="5">#REF!</definedName>
    <definedName name="КЗ_Имущество" localSheetId="10">#REF!</definedName>
    <definedName name="КЗ_Имущество">#REF!</definedName>
    <definedName name="КЗ_ИП" localSheetId="3">#REF!</definedName>
    <definedName name="КЗ_ИП" localSheetId="5">#REF!</definedName>
    <definedName name="КЗ_ИП" localSheetId="10">#REF!</definedName>
    <definedName name="КЗ_ИП">#REF!</definedName>
    <definedName name="КЗ_НИОКР" localSheetId="3">#REF!</definedName>
    <definedName name="КЗ_НИОКР" localSheetId="5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3">#REF!</definedName>
    <definedName name="КИП" localSheetId="5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6">#REF!</definedName>
    <definedName name="КИПиавтом" localSheetId="3">#REF!</definedName>
    <definedName name="КИПиавтом" localSheetId="5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4">#REF!</definedName>
    <definedName name="кк" localSheetId="14">#REF!</definedName>
    <definedName name="кк" localSheetId="15">#REF!</definedName>
    <definedName name="кк" localSheetId="3">#REF!</definedName>
    <definedName name="кк" localSheetId="5">#REF!</definedName>
    <definedName name="кк" localSheetId="8">#REF!</definedName>
    <definedName name="кк" localSheetId="10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3">#REF!</definedName>
    <definedName name="ккее" localSheetId="5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3">#REF!</definedName>
    <definedName name="ккк" localSheetId="5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6">#REF!</definedName>
    <definedName name="книга" localSheetId="3">#REF!</definedName>
    <definedName name="книга" localSheetId="5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3">#REF!</definedName>
    <definedName name="Кобщ" localSheetId="5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3">#REF!</definedName>
    <definedName name="КОД" localSheetId="5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3">#REF!</definedName>
    <definedName name="кол" localSheetId="5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6">#REF!</definedName>
    <definedName name="ком." localSheetId="3">#REF!</definedName>
    <definedName name="ком." localSheetId="5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3">#REF!</definedName>
    <definedName name="Компания" localSheetId="5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6">#REF!</definedName>
    <definedName name="комплект" localSheetId="3">#REF!</definedName>
    <definedName name="комплект" localSheetId="5">#REF!</definedName>
    <definedName name="комплект" localSheetId="7">#REF!</definedName>
    <definedName name="комплект" localSheetId="10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6">#REF!</definedName>
    <definedName name="конкурс" localSheetId="3">#REF!</definedName>
    <definedName name="конкурс" localSheetId="5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6">#REF!</definedName>
    <definedName name="Контроллер_1" localSheetId="3">#REF!</definedName>
    <definedName name="Контроллер_1" localSheetId="5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3">#REF!</definedName>
    <definedName name="кор" localSheetId="5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4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6">{#N/A,#N/A,FALSE,"Шаблон_Спец1"}</definedName>
    <definedName name="корр" localSheetId="3">{#N/A,#N/A,FALSE,"Шаблон_Спец1"}</definedName>
    <definedName name="корр" localSheetId="5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6">#REF!</definedName>
    <definedName name="КОЭФ3" localSheetId="3">#REF!</definedName>
    <definedName name="КОЭФ3" localSheetId="5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6">#REF!</definedName>
    <definedName name="КоэфБезПоля" localSheetId="3">#REF!</definedName>
    <definedName name="КоэфБезПоля" localSheetId="5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6">#REF!</definedName>
    <definedName name="Коэффициент" localSheetId="3">#REF!</definedName>
    <definedName name="Коэффициент" localSheetId="5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3">#REF!</definedName>
    <definedName name="кп" localSheetId="5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6">#REF!</definedName>
    <definedName name="крас" localSheetId="3">#REF!</definedName>
    <definedName name="крас" localSheetId="5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6">#REF!</definedName>
    <definedName name="_xlnm.Criteria" localSheetId="3">#REF!</definedName>
    <definedName name="_xlnm.Criteria" localSheetId="5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6">#REF!</definedName>
    <definedName name="куку" localSheetId="3">#REF!</definedName>
    <definedName name="куку" localSheetId="5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3">#REF!</definedName>
    <definedName name="курс" localSheetId="5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3">#REF!</definedName>
    <definedName name="Курс_1" localSheetId="5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6">#REF!</definedName>
    <definedName name="Курс_доллара_США" localSheetId="3">#REF!</definedName>
    <definedName name="Курс_доллара_США" localSheetId="5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3">#REF!</definedName>
    <definedName name="курс1" localSheetId="5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3">#REF!</definedName>
    <definedName name="кшн" localSheetId="5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6">#REF!</definedName>
    <definedName name="лаборатория" localSheetId="3">#REF!</definedName>
    <definedName name="лаборатория" localSheetId="5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3">#REF!</definedName>
    <definedName name="лв" localSheetId="5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3">#REF!</definedName>
    <definedName name="лвнг" localSheetId="5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4">#REF!</definedName>
    <definedName name="лд" localSheetId="14">#REF!</definedName>
    <definedName name="лд" localSheetId="15">#REF!</definedName>
    <definedName name="лд" localSheetId="3">#REF!</definedName>
    <definedName name="лд" localSheetId="5">#REF!</definedName>
    <definedName name="лд" localSheetId="8">#REF!</definedName>
    <definedName name="лд" localSheetId="10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4">#REF!</definedName>
    <definedName name="лдд" localSheetId="14">#REF!</definedName>
    <definedName name="лдд" localSheetId="15">#REF!</definedName>
    <definedName name="лдд" localSheetId="3">#REF!</definedName>
    <definedName name="лдд" localSheetId="5">#REF!</definedName>
    <definedName name="лдд" localSheetId="8">#REF!</definedName>
    <definedName name="лдд" localSheetId="10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3">#REF!</definedName>
    <definedName name="лдллл" localSheetId="5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6">#REF!</definedName>
    <definedName name="ленин" localSheetId="3">#REF!</definedName>
    <definedName name="ленин" localSheetId="5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6">#REF!</definedName>
    <definedName name="ЛимитУРС_ПИР" localSheetId="3">#REF!</definedName>
    <definedName name="ЛимитУРС_ПИР" localSheetId="5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3">#REF!</definedName>
    <definedName name="лист" localSheetId="5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3">#REF!</definedName>
    <definedName name="Лифты" localSheetId="5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3">#REF!</definedName>
    <definedName name="лкон" localSheetId="5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4">#REF!</definedName>
    <definedName name="лл" localSheetId="14">#REF!</definedName>
    <definedName name="лл" localSheetId="15">#REF!</definedName>
    <definedName name="лл" localSheetId="3">#REF!</definedName>
    <definedName name="лл" localSheetId="5">#REF!</definedName>
    <definedName name="лл" localSheetId="8">#REF!</definedName>
    <definedName name="лл" localSheetId="10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3">#REF!</definedName>
    <definedName name="ллддд" localSheetId="5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3">#REF!</definedName>
    <definedName name="ллдж" localSheetId="5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4">#REF!</definedName>
    <definedName name="ллл" localSheetId="14">#REF!</definedName>
    <definedName name="ллл" localSheetId="15">#REF!</definedName>
    <definedName name="ллл" localSheetId="3">#REF!</definedName>
    <definedName name="ллл" localSheetId="5">#REF!</definedName>
    <definedName name="ллл" localSheetId="8">#REF!</definedName>
    <definedName name="ллл" localSheetId="10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3">#REF!</definedName>
    <definedName name="лн" localSheetId="5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3">#REF!</definedName>
    <definedName name="лнвг" localSheetId="5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3">#REF!</definedName>
    <definedName name="лнгва" localSheetId="5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3">#REF!</definedName>
    <definedName name="ло" localSheetId="5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3">#REF!</definedName>
    <definedName name="ловпр" localSheetId="5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3">#REF!</definedName>
    <definedName name="лодло" localSheetId="5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3">#REF!</definedName>
    <definedName name="лодол" localSheetId="5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3">#REF!</definedName>
    <definedName name="лол" localSheetId="5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3">#REF!</definedName>
    <definedName name="лпрра" localSheetId="5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3">#REF!</definedName>
    <definedName name="лрал" localSheetId="5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3">#REF!</definedName>
    <definedName name="лрлд" localSheetId="5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3">#REF!</definedName>
    <definedName name="лрр" localSheetId="5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6">#REF!</definedName>
    <definedName name="М" localSheetId="3">#REF!</definedName>
    <definedName name="М" localSheetId="5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6">#REF!</definedName>
    <definedName name="МАРЖА" localSheetId="3">#REF!</definedName>
    <definedName name="МАРЖА" localSheetId="5">#REF!</definedName>
    <definedName name="МАРЖА" localSheetId="8">#REF!</definedName>
    <definedName name="МАРЖА" localSheetId="10">#REF!</definedName>
    <definedName name="МАРЖА">#REF!</definedName>
    <definedName name="матер" localSheetId="3">#REF!</definedName>
    <definedName name="матер" localSheetId="5">#REF!</definedName>
    <definedName name="матер" localSheetId="10">#REF!</definedName>
    <definedName name="матер">#REF!</definedName>
    <definedName name="матер." localSheetId="3">#REF!</definedName>
    <definedName name="матер." localSheetId="5">#REF!</definedName>
    <definedName name="матер." localSheetId="10">#REF!</definedName>
    <definedName name="матер.">#REF!</definedName>
    <definedName name="матер.рем" localSheetId="3">#REF!</definedName>
    <definedName name="матер.рем" localSheetId="5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6">#REF!</definedName>
    <definedName name="МИ_Т" localSheetId="3">#REF!</definedName>
    <definedName name="МИ_Т" localSheetId="5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3">#REF!</definedName>
    <definedName name="МИА5" localSheetId="5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4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6">{0,"овz";1,"z";2,"аz";5,"овz"}</definedName>
    <definedName name="мил" localSheetId="3">{0,"овz";1,"z";2,"аz";5,"овz"}</definedName>
    <definedName name="мил" localSheetId="5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6">#REF!</definedName>
    <definedName name="мин" localSheetId="3">#REF!</definedName>
    <definedName name="мин" localSheetId="5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3">#REF!</definedName>
    <definedName name="мись" localSheetId="5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3">#REF!</definedName>
    <definedName name="мит" localSheetId="5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6">#REF!</definedName>
    <definedName name="мм" localSheetId="3">#REF!</definedName>
    <definedName name="мм" localSheetId="5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3">#REF!</definedName>
    <definedName name="мн" localSheetId="5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4">#REF!</definedName>
    <definedName name="Модель2" localSheetId="14">#REF!</definedName>
    <definedName name="Модель2" localSheetId="15">#REF!</definedName>
    <definedName name="Модель2" localSheetId="3">#REF!</definedName>
    <definedName name="Модель2" localSheetId="5">#REF!</definedName>
    <definedName name="Модель2" localSheetId="8">#REF!</definedName>
    <definedName name="Модель2" localSheetId="10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3">#REF!</definedName>
    <definedName name="мойка" localSheetId="5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6">#REF!</definedName>
    <definedName name="Монтаж" localSheetId="3">#REF!</definedName>
    <definedName name="Монтаж" localSheetId="5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6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3">#REF!</definedName>
    <definedName name="мотаж2" localSheetId="5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3">#REF!</definedName>
    <definedName name="мтч" localSheetId="5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3">#REF!</definedName>
    <definedName name="мтьюп" localSheetId="5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6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6">#REF!</definedName>
    <definedName name="над" localSheetId="3">#REF!</definedName>
    <definedName name="над" localSheetId="5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6">#REF!</definedName>
    <definedName name="Название_проекта" localSheetId="3">#REF!</definedName>
    <definedName name="Название_проекта" localSheetId="5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3">#REF!</definedName>
    <definedName name="науки" localSheetId="5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6">#REF!</definedName>
    <definedName name="нвле" localSheetId="3">#REF!</definedName>
    <definedName name="нвле" localSheetId="5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3">#REF!</definedName>
    <definedName name="нгагл" localSheetId="5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3">#REF!</definedName>
    <definedName name="нго" localSheetId="5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3">#REF!</definedName>
    <definedName name="НДС" localSheetId="5">#REF!</definedName>
    <definedName name="НДС" localSheetId="8">#REF!</definedName>
    <definedName name="НДС" localSheetId="10">#REF!</definedName>
    <definedName name="НДС">#REF!</definedName>
    <definedName name="НДСИмущество" localSheetId="3">#REF!</definedName>
    <definedName name="НДСИмущество" localSheetId="5">#REF!</definedName>
    <definedName name="НДСИмущество" localSheetId="10">#REF!</definedName>
    <definedName name="НДСИмущество">#REF!</definedName>
    <definedName name="НДСИП" localSheetId="3">#REF!</definedName>
    <definedName name="НДСИП" localSheetId="5">#REF!</definedName>
    <definedName name="НДСИП" localSheetId="10">#REF!</definedName>
    <definedName name="НДСИП">#REF!</definedName>
    <definedName name="НДСНИОКР" localSheetId="3">#REF!</definedName>
    <definedName name="НДСНИОКР" localSheetId="5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3">#REF!</definedName>
    <definedName name="нево" localSheetId="5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6">#REF!</definedName>
    <definedName name="нер" localSheetId="3">#REF!</definedName>
    <definedName name="нер" localSheetId="5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6">#REF!</definedName>
    <definedName name="неуо" localSheetId="3">#REF!</definedName>
    <definedName name="неуо" localSheetId="5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3">#REF!</definedName>
    <definedName name="нии" localSheetId="5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4">#REF!</definedName>
    <definedName name="нн" localSheetId="14">#REF!</definedName>
    <definedName name="нн" localSheetId="15">#REF!</definedName>
    <definedName name="нн" localSheetId="3">#REF!</definedName>
    <definedName name="нн" localSheetId="5">#REF!</definedName>
    <definedName name="нн" localSheetId="8">#REF!</definedName>
    <definedName name="нн" localSheetId="10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3">#REF!</definedName>
    <definedName name="но" localSheetId="5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6">#REF!</definedName>
    <definedName name="новый" localSheetId="3">#REF!</definedName>
    <definedName name="новый" localSheetId="5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3">#REF!</definedName>
    <definedName name="Номер" localSheetId="5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6">#REF!</definedName>
    <definedName name="НормаАУП_на_УЕ" localSheetId="3">#REF!</definedName>
    <definedName name="НормаАУП_на_УЕ" localSheetId="5">#REF!</definedName>
    <definedName name="НормаАУП_на_УЕ" localSheetId="7">#REF!</definedName>
    <definedName name="НормаАУП_на_УЕ" localSheetId="10">#REF!</definedName>
    <definedName name="НормаАУП_на_УЕ">#REF!</definedName>
    <definedName name="НормаПП_на_УЕ" localSheetId="6">#REF!</definedName>
    <definedName name="НормаПП_на_УЕ" localSheetId="3">#REF!</definedName>
    <definedName name="НормаПП_на_УЕ" localSheetId="5">#REF!</definedName>
    <definedName name="НормаПП_на_УЕ" localSheetId="7">#REF!</definedName>
    <definedName name="НормаПП_на_УЕ" localSheetId="10">#REF!</definedName>
    <definedName name="НормаПП_на_УЕ">#REF!</definedName>
    <definedName name="НормаРостаУЕ" localSheetId="6">#REF!</definedName>
    <definedName name="НормаРостаУЕ" localSheetId="3">#REF!</definedName>
    <definedName name="НормаРостаУЕ" localSheetId="5">#REF!</definedName>
    <definedName name="НормаРостаУЕ" localSheetId="7">#REF!</definedName>
    <definedName name="НормаРостаУЕ" localSheetId="10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4">граж</definedName>
    <definedName name="нр" localSheetId="13">граж</definedName>
    <definedName name="нр" localSheetId="15">граж</definedName>
    <definedName name="нр" localSheetId="11">граж</definedName>
    <definedName name="нр" localSheetId="6">граж</definedName>
    <definedName name="нр" localSheetId="3">граж</definedName>
    <definedName name="нр" localSheetId="5">граж</definedName>
    <definedName name="нр" localSheetId="7">граж</definedName>
    <definedName name="нр" localSheetId="8">граж</definedName>
    <definedName name="нр" localSheetId="10">#REF!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6">#REF!</definedName>
    <definedName name="о" localSheetId="3">#REF!</definedName>
    <definedName name="о" localSheetId="5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6">#REF!</definedName>
    <definedName name="об" localSheetId="3">#REF!</definedName>
    <definedName name="об" localSheetId="5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6">'Прил. 3'!$A$1:$H$63</definedName>
    <definedName name="_xlnm.Print_Area" localSheetId="5">'Прил.2 Расч стоим'!$A$1:$J$26</definedName>
    <definedName name="_xlnm.Print_Area" localSheetId="7">'Прил.4 РМ'!$A$1:$E$48</definedName>
    <definedName name="_xlnm.Print_Area" localSheetId="8">'Прил.5 Расчет СМР и ОБ'!$A$1:$J$75</definedName>
    <definedName name="_xlnm.Print_Area" localSheetId="10">'Прил.7 Расчет пок.'!$A$1:$D$17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6">#REF!</definedName>
    <definedName name="объем___0" localSheetId="3">#REF!</definedName>
    <definedName name="объем___0" localSheetId="5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6">#REF!</definedName>
    <definedName name="объем___10___0___0" localSheetId="3">#REF!</definedName>
    <definedName name="объем___10___0___0" localSheetId="5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6">#REF!</definedName>
    <definedName name="объем___11" localSheetId="3">#REF!</definedName>
    <definedName name="объем___11" localSheetId="5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6">#REF!</definedName>
    <definedName name="объем___11___10" localSheetId="3">#REF!</definedName>
    <definedName name="объем___11___10" localSheetId="5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6">#REF!</definedName>
    <definedName name="объем___2" localSheetId="3">#REF!</definedName>
    <definedName name="объем___2" localSheetId="5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6">#REF!</definedName>
    <definedName name="объем___3___10" localSheetId="3">#REF!</definedName>
    <definedName name="объем___3___10" localSheetId="5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6">#REF!</definedName>
    <definedName name="объем___4___0___0" localSheetId="3">#REF!</definedName>
    <definedName name="объем___4___0___0" localSheetId="5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6">#REF!</definedName>
    <definedName name="объем___5___0" localSheetId="3">#REF!</definedName>
    <definedName name="объем___5___0" localSheetId="5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6">#REF!</definedName>
    <definedName name="объем___6___0" localSheetId="3">#REF!</definedName>
    <definedName name="объем___6___0" localSheetId="5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3">#REF!</definedName>
    <definedName name="объем1" localSheetId="5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3">#REF!</definedName>
    <definedName name="ов" localSheetId="5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3">#REF!</definedName>
    <definedName name="овао" localSheetId="5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3">#REF!</definedName>
    <definedName name="овено" localSheetId="5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3">#REF!</definedName>
    <definedName name="овпв" localSheetId="5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3">#REF!</definedName>
    <definedName name="одлпд" localSheetId="5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3">#REF!</definedName>
    <definedName name="оев" localSheetId="5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3">#REF!</definedName>
    <definedName name="оек" localSheetId="5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6">#REF!</definedName>
    <definedName name="окн" localSheetId="3">#REF!</definedName>
    <definedName name="окн" localSheetId="5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4">#REF!</definedName>
    <definedName name="ол" localSheetId="14">#REF!</definedName>
    <definedName name="ол" localSheetId="15">#REF!</definedName>
    <definedName name="ол" localSheetId="3">#REF!</definedName>
    <definedName name="ол" localSheetId="5">#REF!</definedName>
    <definedName name="ол" localSheetId="8">#REF!</definedName>
    <definedName name="ол" localSheetId="10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3">#REF!</definedName>
    <definedName name="олюдю" localSheetId="5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3">#REF!</definedName>
    <definedName name="ОЛЯ" localSheetId="5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3">#REF!</definedName>
    <definedName name="оо" localSheetId="5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4">#REF!</definedName>
    <definedName name="ооо" localSheetId="14">#REF!</definedName>
    <definedName name="ооо" localSheetId="15">#REF!</definedName>
    <definedName name="ооо" localSheetId="3">#REF!</definedName>
    <definedName name="ооо" localSheetId="5">#REF!</definedName>
    <definedName name="ооо" localSheetId="8">#REF!</definedName>
    <definedName name="ооо" localSheetId="10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3">#REF!</definedName>
    <definedName name="оооо" localSheetId="5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3">#REF!</definedName>
    <definedName name="ООС" localSheetId="5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3">#REF!</definedName>
    <definedName name="оос1" localSheetId="5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3">#REF!</definedName>
    <definedName name="оот" localSheetId="5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3">#REF!</definedName>
    <definedName name="опао" localSheetId="5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3">#REF!</definedName>
    <definedName name="ор" localSheetId="5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 localSheetId="3">#REF!</definedName>
    <definedName name="ОсвоениеИмущества" localSheetId="5">#REF!</definedName>
    <definedName name="ОсвоениеИмущества" localSheetId="7">#REF!</definedName>
    <definedName name="ОсвоениеИмущества" localSheetId="10">#REF!</definedName>
    <definedName name="ОсвоениеИмущества">#REF!</definedName>
    <definedName name="ОсвоениеИП" localSheetId="6">#REF!</definedName>
    <definedName name="ОсвоениеИП" localSheetId="3">#REF!</definedName>
    <definedName name="ОсвоениеИП" localSheetId="5">#REF!</definedName>
    <definedName name="ОсвоениеИП" localSheetId="7">#REF!</definedName>
    <definedName name="ОсвоениеИП" localSheetId="10">#REF!</definedName>
    <definedName name="ОсвоениеИП">#REF!</definedName>
    <definedName name="ОсвоениеНИОКР" localSheetId="6">#REF!</definedName>
    <definedName name="ОсвоениеНИОКР" localSheetId="3">#REF!</definedName>
    <definedName name="ОсвоениеНИОКР" localSheetId="5">#REF!</definedName>
    <definedName name="ОсвоениеНИОКР" localSheetId="7">#REF!</definedName>
    <definedName name="ОсвоениеНИОКР" localSheetId="10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6">#REF!</definedName>
    <definedName name="ОтпускИзЕНЭС" localSheetId="3">#REF!</definedName>
    <definedName name="ОтпускИзЕНЭС" localSheetId="5">#REF!</definedName>
    <definedName name="ОтпускИзЕНЭС" localSheetId="7">#REF!</definedName>
    <definedName name="ОтпускИзЕНЭС" localSheetId="10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6">#REF!</definedName>
    <definedName name="оьт" localSheetId="3">#REF!</definedName>
    <definedName name="оьт" localSheetId="5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3">#REF!</definedName>
    <definedName name="оюю" localSheetId="5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3">#REF!</definedName>
    <definedName name="п" localSheetId="5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3">#REF!</definedName>
    <definedName name="п121" localSheetId="5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3">#REF!</definedName>
    <definedName name="паа12" localSheetId="5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3">#REF!</definedName>
    <definedName name="пао" localSheetId="5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3">#REF!</definedName>
    <definedName name="пап" localSheetId="5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3">#REF!</definedName>
    <definedName name="парп" localSheetId="5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6">#REF!</definedName>
    <definedName name="паша" localSheetId="3">#REF!</definedName>
    <definedName name="паша" localSheetId="5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3">#REF!</definedName>
    <definedName name="ПБ" localSheetId="5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3">#REF!</definedName>
    <definedName name="пвар" localSheetId="5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3">#REF!</definedName>
    <definedName name="пвопв" localSheetId="5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3">#REF!</definedName>
    <definedName name="пвр" localSheetId="5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3">#REF!</definedName>
    <definedName name="пврл" localSheetId="5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3">#REF!</definedName>
    <definedName name="пвррь" localSheetId="5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3">#REF!</definedName>
    <definedName name="пврьп" localSheetId="5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3">#REF!</definedName>
    <definedName name="пвСпп" localSheetId="5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6">#REF!</definedName>
    <definedName name="пвьрвпрь" localSheetId="3">#REF!</definedName>
    <definedName name="пвьрвпрь" localSheetId="5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3">#REF!</definedName>
    <definedName name="пг" localSheetId="5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3">#REF!</definedName>
    <definedName name="пгшд" localSheetId="5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3">#REF!</definedName>
    <definedName name="пдплд" localSheetId="5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6">#REF!</definedName>
    <definedName name="Пи" localSheetId="3">#REF!</definedName>
    <definedName name="Пи" localSheetId="5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3">#REF!</definedName>
    <definedName name="Пи_" localSheetId="5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6">#REF!</definedName>
    <definedName name="пл" localSheetId="3">#REF!</definedName>
    <definedName name="пл" localSheetId="5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6">#REF!</definedName>
    <definedName name="плдпол" localSheetId="3">#REF!</definedName>
    <definedName name="плдпол" localSheetId="5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6">#REF!</definedName>
    <definedName name="плыа" localSheetId="3">#REF!</definedName>
    <definedName name="плыа" localSheetId="5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3">#REF!</definedName>
    <definedName name="плю" localSheetId="5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3">#REF!</definedName>
    <definedName name="по" localSheetId="5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6">#REF!</definedName>
    <definedName name="пов" localSheetId="3">#REF!</definedName>
    <definedName name="пов" localSheetId="5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6">#REF!</definedName>
    <definedName name="Подгон" localSheetId="3">#REF!</definedName>
    <definedName name="Подгон" localSheetId="5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6">#REF!</definedName>
    <definedName name="подста" localSheetId="3">#REF!</definedName>
    <definedName name="подста" localSheetId="5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6">#REF!</definedName>
    <definedName name="Покупное_ПО" localSheetId="3">#REF!</definedName>
    <definedName name="Покупное_ПО" localSheetId="5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3">#REF!</definedName>
    <definedName name="полд" localSheetId="5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3">#REF!</definedName>
    <definedName name="попр" localSheetId="5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6">#REF!</definedName>
    <definedName name="ПотериНорма" localSheetId="3">#REF!</definedName>
    <definedName name="ПотериНорма" localSheetId="5">#REF!</definedName>
    <definedName name="ПотериНорма" localSheetId="7">#REF!</definedName>
    <definedName name="ПотериНорма" localSheetId="10">#REF!</definedName>
    <definedName name="ПотериНорма">#REF!</definedName>
    <definedName name="ПотериФакт" localSheetId="6">#REF!</definedName>
    <definedName name="ПотериФакт" localSheetId="3">#REF!</definedName>
    <definedName name="ПотериФакт" localSheetId="5">#REF!</definedName>
    <definedName name="ПотериФакт" localSheetId="7">#REF!</definedName>
    <definedName name="ПотериФакт" localSheetId="10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3">#REF!</definedName>
    <definedName name="поток2" localSheetId="5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4">#REF!</definedName>
    <definedName name="пп" localSheetId="14">#REF!</definedName>
    <definedName name="пп" localSheetId="15">#REF!</definedName>
    <definedName name="пп" localSheetId="6">#REF!</definedName>
    <definedName name="пп" localSheetId="3">#REF!</definedName>
    <definedName name="пп" localSheetId="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4">#REF!</definedName>
    <definedName name="ппп" localSheetId="14">#REF!</definedName>
    <definedName name="ппп" localSheetId="15">#REF!</definedName>
    <definedName name="ппп" localSheetId="3">#REF!</definedName>
    <definedName name="ппп" localSheetId="5">#REF!</definedName>
    <definedName name="ппп" localSheetId="8">#REF!</definedName>
    <definedName name="ппп" localSheetId="10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3">#REF!</definedName>
    <definedName name="ПР" localSheetId="5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6">#REF!</definedName>
    <definedName name="прд" localSheetId="3">#REF!</definedName>
    <definedName name="прд" localSheetId="5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3">#REF!</definedName>
    <definedName name="прдо" localSheetId="5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3">#REF!</definedName>
    <definedName name="прер" localSheetId="5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6">#REF!</definedName>
    <definedName name="прибыль" localSheetId="3">#REF!</definedName>
    <definedName name="прибыль" localSheetId="5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3">#REF!</definedName>
    <definedName name="Прибыль_RAB" localSheetId="5">#REF!</definedName>
    <definedName name="Прибыль_RAB" localSheetId="10">#REF!</definedName>
    <definedName name="Прибыль_RAB">#REF!</definedName>
    <definedName name="Прибыль_Масса" localSheetId="3">#REF!</definedName>
    <definedName name="Прибыль_Масса" localSheetId="5">#REF!</definedName>
    <definedName name="Прибыль_Масса" localSheetId="10">#REF!</definedName>
    <definedName name="Прибыль_Масса">#REF!</definedName>
    <definedName name="Прибыль_Метод" localSheetId="3">#REF!</definedName>
    <definedName name="Прибыль_Метод" localSheetId="5">#REF!</definedName>
    <definedName name="Прибыль_Метод" localSheetId="10">#REF!</definedName>
    <definedName name="Прибыль_Метод">#REF!</definedName>
    <definedName name="Прибыль_ПроцентОС" localSheetId="3">#REF!</definedName>
    <definedName name="Прибыль_ПроцентОС" localSheetId="5">#REF!</definedName>
    <definedName name="Прибыль_ПроцентОС" localSheetId="10">#REF!</definedName>
    <definedName name="Прибыль_ПроцентОС">#REF!</definedName>
    <definedName name="Прибыль_ПроцентСС" localSheetId="3">#REF!</definedName>
    <definedName name="Прибыль_ПроцентСС" localSheetId="5">#REF!</definedName>
    <definedName name="Прибыль_ПроцентСС" localSheetId="10">#REF!</definedName>
    <definedName name="Прибыль_ПроцентСС">#REF!</definedName>
    <definedName name="Прибыль_ФД" localSheetId="3">#REF!</definedName>
    <definedName name="Прибыль_ФД" localSheetId="5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6">#REF!</definedName>
    <definedName name="Приморский_край" localSheetId="3">#REF!</definedName>
    <definedName name="Приморский_край" localSheetId="5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3">#REF!</definedName>
    <definedName name="приоб" localSheetId="5">#REF!</definedName>
    <definedName name="приоб" localSheetId="10">#REF!</definedName>
    <definedName name="приоб">#REF!</definedName>
    <definedName name="приобр" localSheetId="3">#REF!</definedName>
    <definedName name="приобр" localSheetId="5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6">#REF!</definedName>
    <definedName name="прл" localSheetId="3">#REF!</definedName>
    <definedName name="прл" localSheetId="5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3">#REF!</definedName>
    <definedName name="прлв" localSheetId="5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3">#REF!</definedName>
    <definedName name="прлпр" localSheetId="5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3">#REF!</definedName>
    <definedName name="прльп" localSheetId="5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3">#REF!</definedName>
    <definedName name="про" localSheetId="5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6">#REF!</definedName>
    <definedName name="проект" localSheetId="3">#REF!</definedName>
    <definedName name="проект" localSheetId="5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3">#REF!</definedName>
    <definedName name="проект2" localSheetId="5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6">#REF!</definedName>
    <definedName name="пролоддошщ" localSheetId="3">#REF!</definedName>
    <definedName name="пролоддошщ" localSheetId="5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6">#REF!</definedName>
    <definedName name="Промбезоп" localSheetId="3">#REF!</definedName>
    <definedName name="Промбезоп" localSheetId="5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6">#REF!</definedName>
    <definedName name="пропр" localSheetId="3">#REF!</definedName>
    <definedName name="пропр" localSheetId="5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3">#REF!</definedName>
    <definedName name="пропропрспро" localSheetId="5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6">#REF!</definedName>
    <definedName name="протоколРМВК" localSheetId="3">#REF!</definedName>
    <definedName name="протоколРМВК" localSheetId="5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6">#REF!</definedName>
    <definedName name="Прочие_работы" localSheetId="3">#REF!</definedName>
    <definedName name="Прочие_работы" localSheetId="5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6">#REF!</definedName>
    <definedName name="прпр_1" localSheetId="3">#REF!</definedName>
    <definedName name="прпр_1" localSheetId="5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3">#REF!</definedName>
    <definedName name="пртпр" localSheetId="5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3">#REF!</definedName>
    <definedName name="прч" localSheetId="5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3">#REF!</definedName>
    <definedName name="прь" localSheetId="5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3">#REF!</definedName>
    <definedName name="прьв" localSheetId="5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6">#REF!</definedName>
    <definedName name="прьто" localSheetId="3">#REF!</definedName>
    <definedName name="прьто" localSheetId="5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3">#REF!</definedName>
    <definedName name="пс" localSheetId="5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3">#REF!</definedName>
    <definedName name="пс40" localSheetId="5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6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3">#REF!</definedName>
    <definedName name="псрл" localSheetId="5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6">#REF!</definedName>
    <definedName name="пшждю" localSheetId="3">#REF!</definedName>
    <definedName name="пшждю" localSheetId="5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3">#REF!</definedName>
    <definedName name="пьбю" localSheetId="5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3">#REF!</definedName>
    <definedName name="пьюию" localSheetId="5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3">#REF!</definedName>
    <definedName name="пятый" localSheetId="5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3">#REF!</definedName>
    <definedName name="р" localSheetId="5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3">#REF!</definedName>
    <definedName name="раб" localSheetId="5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6">#REF!</definedName>
    <definedName name="Работа1" localSheetId="3">#REF!</definedName>
    <definedName name="Работа1" localSheetId="5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6">#REF!</definedName>
    <definedName name="раоб" localSheetId="3">#REF!</definedName>
    <definedName name="раоб" localSheetId="5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3">#REF!</definedName>
    <definedName name="раобь" localSheetId="5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3">#REF!</definedName>
    <definedName name="РасходыНаПотери" localSheetId="5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6">#REF!</definedName>
    <definedName name="расш" localSheetId="3">#REF!</definedName>
    <definedName name="расш" localSheetId="5">#REF!</definedName>
    <definedName name="расш" localSheetId="7">#REF!</definedName>
    <definedName name="расш" localSheetId="10">#REF!</definedName>
    <definedName name="расш">#REF!</definedName>
    <definedName name="расш." localSheetId="6">#REF!</definedName>
    <definedName name="расш." localSheetId="3">#REF!</definedName>
    <definedName name="расш." localSheetId="5">#REF!</definedName>
    <definedName name="расш." localSheetId="7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6">#REF!</definedName>
    <definedName name="Расшифровка" localSheetId="3">#REF!</definedName>
    <definedName name="Расшифровка" localSheetId="5">#REF!</definedName>
    <definedName name="Расшифровка" localSheetId="7">#REF!</definedName>
    <definedName name="Расшифровка" localSheetId="10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3">#REF!</definedName>
    <definedName name="рбтмь" localSheetId="5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3">#REF!</definedName>
    <definedName name="ргл" localSheetId="5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3">#REF!</definedName>
    <definedName name="РД" localSheetId="5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3">#REF!</definedName>
    <definedName name="рдп" localSheetId="5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3">#REF!</definedName>
    <definedName name="рек" localSheetId="5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6">#REF!</definedName>
    <definedName name="рлвро" localSheetId="3">#REF!</definedName>
    <definedName name="рлвро" localSheetId="5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3">#REF!</definedName>
    <definedName name="рлд" localSheetId="5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3">#REF!</definedName>
    <definedName name="рлдг" localSheetId="5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3">#REF!</definedName>
    <definedName name="ро" localSheetId="5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3">#REF!</definedName>
    <definedName name="ровро" localSheetId="5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3">#REF!</definedName>
    <definedName name="род" localSheetId="5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3">#REF!</definedName>
    <definedName name="рож" localSheetId="5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6">#REF!</definedName>
    <definedName name="роло" localSheetId="3">#REF!</definedName>
    <definedName name="роло" localSheetId="5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3">#REF!</definedName>
    <definedName name="рпв" localSheetId="5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3">#REF!</definedName>
    <definedName name="рплрл" localSheetId="5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3">#REF!</definedName>
    <definedName name="рповр" localSheetId="5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6">#REF!</definedName>
    <definedName name="рпьрь" localSheetId="3">#REF!</definedName>
    <definedName name="рпьрь" localSheetId="5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3">#REF!</definedName>
    <definedName name="ррр" localSheetId="5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3">#REF!</definedName>
    <definedName name="рррр" localSheetId="5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3">#REF!</definedName>
    <definedName name="ррюбр" localSheetId="5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3">#REF!</definedName>
    <definedName name="ртип" localSheetId="5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3">#REF!</definedName>
    <definedName name="руе" localSheetId="5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3">#REF!</definedName>
    <definedName name="ручей" localSheetId="5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6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4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6">{#N/A,#N/A,FALSE,"Шаблон_Спец1"}</definedName>
    <definedName name="С" localSheetId="3">{#N/A,#N/A,FALSE,"Шаблон_Спец1"}</definedName>
    <definedName name="С" localSheetId="5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6">#REF!</definedName>
    <definedName name="с1" localSheetId="3">#REF!</definedName>
    <definedName name="с1" localSheetId="5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3">#REF!</definedName>
    <definedName name="с10" localSheetId="5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3">#REF!</definedName>
    <definedName name="с2" localSheetId="5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3">#REF!</definedName>
    <definedName name="с3" localSheetId="5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3">#REF!</definedName>
    <definedName name="с4" localSheetId="5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3">#REF!</definedName>
    <definedName name="с5" localSheetId="5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3">#REF!</definedName>
    <definedName name="с6" localSheetId="5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3">#REF!</definedName>
    <definedName name="с7" localSheetId="5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3">#REF!</definedName>
    <definedName name="с8" localSheetId="5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3">#REF!</definedName>
    <definedName name="с9" localSheetId="5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3">#REF!</definedName>
    <definedName name="саа" localSheetId="5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3">#REF!</definedName>
    <definedName name="сам" localSheetId="5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6">#REF!</definedName>
    <definedName name="Сводка" localSheetId="3">#REF!</definedName>
    <definedName name="Сводка" localSheetId="5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6">#REF!</definedName>
    <definedName name="сев" localSheetId="3">#REF!</definedName>
    <definedName name="сев" localSheetId="5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3">#REF!</definedName>
    <definedName name="сег1" localSheetId="5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6">#REF!</definedName>
    <definedName name="Сегодня" localSheetId="3">#REF!</definedName>
    <definedName name="Сегодня" localSheetId="5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6">#REF!</definedName>
    <definedName name="Семь" localSheetId="3">#REF!</definedName>
    <definedName name="Семь" localSheetId="5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6">#REF!</definedName>
    <definedName name="Сервис_Всего_1" localSheetId="3">#REF!</definedName>
    <definedName name="Сервис_Всего_1" localSheetId="5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6">#REF!</definedName>
    <definedName name="СлБелг" localSheetId="3">#REF!</definedName>
    <definedName name="СлБелг" localSheetId="5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6">#REF!</definedName>
    <definedName name="см" localSheetId="3">#REF!</definedName>
    <definedName name="см" localSheetId="5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3">#REF!</definedName>
    <definedName name="см1" localSheetId="5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6">#REF!</definedName>
    <definedName name="См7" localSheetId="3">#REF!</definedName>
    <definedName name="См7" localSheetId="5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6">#REF!</definedName>
    <definedName name="смета" localSheetId="3">#REF!</definedName>
    <definedName name="смета" localSheetId="5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6">#REF!</definedName>
    <definedName name="смета1" localSheetId="3">#REF!</definedName>
    <definedName name="смета1" localSheetId="5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3">#REF!</definedName>
    <definedName name="сми" localSheetId="5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3">#REF!</definedName>
    <definedName name="смиь" localSheetId="5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3">#REF!</definedName>
    <definedName name="смр" localSheetId="5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3">#REF!</definedName>
    <definedName name="смт" localSheetId="5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6">#REF!</definedName>
    <definedName name="Согласование" localSheetId="3">#REF!</definedName>
    <definedName name="Согласование" localSheetId="5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3">#REF!</definedName>
    <definedName name="соп" localSheetId="5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3">#REF!</definedName>
    <definedName name="сос" localSheetId="5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6">#REF!</definedName>
    <definedName name="Составитель" localSheetId="3">#REF!</definedName>
    <definedName name="Составитель" localSheetId="5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6">#REF!</definedName>
    <definedName name="сп2" localSheetId="3">#REF!</definedName>
    <definedName name="сп2" localSheetId="5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3">#REF!</definedName>
    <definedName name="спио" localSheetId="5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6">#REF!</definedName>
    <definedName name="срл" localSheetId="3">#REF!</definedName>
    <definedName name="срл" localSheetId="5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3">#REF!</definedName>
    <definedName name="срлдд" localSheetId="5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3">#REF!</definedName>
    <definedName name="срлрл" localSheetId="5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3">#REF!</definedName>
    <definedName name="ссс" localSheetId="5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3">#REF!</definedName>
    <definedName name="сссс" localSheetId="5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6">#REF!</definedName>
    <definedName name="СтавкаАмортизации" localSheetId="3">#REF!</definedName>
    <definedName name="СтавкаАмортизации" localSheetId="5">#REF!</definedName>
    <definedName name="СтавкаАмортизации" localSheetId="7">#REF!</definedName>
    <definedName name="СтавкаАмортизации" localSheetId="10">#REF!</definedName>
    <definedName name="СтавкаАмортизации">#REF!</definedName>
    <definedName name="СтавкаДепозитов" localSheetId="6">#REF!</definedName>
    <definedName name="СтавкаДепозитов" localSheetId="3">#REF!</definedName>
    <definedName name="СтавкаДепозитов" localSheetId="5">#REF!</definedName>
    <definedName name="СтавкаДепозитов" localSheetId="7">#REF!</definedName>
    <definedName name="СтавкаДепозитов" localSheetId="10">#REF!</definedName>
    <definedName name="СтавкаДепозитов">#REF!</definedName>
    <definedName name="СтавкаДивидендов" localSheetId="6">#REF!</definedName>
    <definedName name="СтавкаДивидендов" localSheetId="3">#REF!</definedName>
    <definedName name="СтавкаДивидендов" localSheetId="5">#REF!</definedName>
    <definedName name="СтавкаДивидендов" localSheetId="7">#REF!</definedName>
    <definedName name="СтавкаДивидендов" localSheetId="10">#REF!</definedName>
    <definedName name="СтавкаДивидендов">#REF!</definedName>
    <definedName name="СтавкаДКЗ" localSheetId="3">#REF!</definedName>
    <definedName name="СтавкаДКЗ" localSheetId="5">#REF!</definedName>
    <definedName name="СтавкаДКЗ" localSheetId="10">#REF!</definedName>
    <definedName name="СтавкаДКЗ">#REF!</definedName>
    <definedName name="СтавкаЕСН" localSheetId="3">#REF!</definedName>
    <definedName name="СтавкаЕСН" localSheetId="5">#REF!</definedName>
    <definedName name="СтавкаЕСН" localSheetId="10">#REF!</definedName>
    <definedName name="СтавкаЕСН">#REF!</definedName>
    <definedName name="СтавкаНДС" localSheetId="3">#REF!</definedName>
    <definedName name="СтавкаНДС" localSheetId="5">#REF!</definedName>
    <definedName name="СтавкаНДС" localSheetId="10">#REF!</definedName>
    <definedName name="СтавкаНДС">#REF!</definedName>
    <definedName name="СтавкаНП" localSheetId="3">#REF!</definedName>
    <definedName name="СтавкаНП" localSheetId="5">#REF!</definedName>
    <definedName name="СтавкаНП" localSheetId="10">#REF!</definedName>
    <definedName name="СтавкаНП">#REF!</definedName>
    <definedName name="СтавкаСНС" localSheetId="3">#REF!</definedName>
    <definedName name="СтавкаСНС" localSheetId="5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6">#REF!</definedName>
    <definedName name="Стоимость" localSheetId="3">#REF!</definedName>
    <definedName name="Стоимость" localSheetId="5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6">#REF!</definedName>
    <definedName name="страх" localSheetId="3">#REF!</definedName>
    <definedName name="страх" localSheetId="5">#REF!</definedName>
    <definedName name="страх" localSheetId="7">#REF!</definedName>
    <definedName name="страх" localSheetId="10">#REF!</definedName>
    <definedName name="страх">#REF!</definedName>
    <definedName name="страхов" localSheetId="6">#REF!</definedName>
    <definedName name="страхов" localSheetId="3">#REF!</definedName>
    <definedName name="страхов" localSheetId="5">#REF!</definedName>
    <definedName name="страхов" localSheetId="7">#REF!</definedName>
    <definedName name="страхов" localSheetId="10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6">#REF!</definedName>
    <definedName name="т" localSheetId="3">#REF!</definedName>
    <definedName name="т" localSheetId="5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6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6">#REF!</definedName>
    <definedName name="Томская_область" localSheetId="3">#REF!</definedName>
    <definedName name="Томская_область" localSheetId="5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3">#REF!</definedName>
    <definedName name="топ1" localSheetId="5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3">#REF!</definedName>
    <definedName name="топ2" localSheetId="5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3">#REF!</definedName>
    <definedName name="топо" localSheetId="5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6">#REF!</definedName>
    <definedName name="третий" localSheetId="3">#REF!</definedName>
    <definedName name="третий" localSheetId="5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3">#REF!</definedName>
    <definedName name="трол" localSheetId="5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3">#REF!</definedName>
    <definedName name="ТС1" localSheetId="5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4">#REF!</definedName>
    <definedName name="ттт" localSheetId="14">#REF!</definedName>
    <definedName name="ттт" localSheetId="15">#REF!</definedName>
    <definedName name="ттт" localSheetId="3">#REF!</definedName>
    <definedName name="ттт" localSheetId="5">#REF!</definedName>
    <definedName name="ттт" localSheetId="8">#REF!</definedName>
    <definedName name="ттт" localSheetId="10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4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6">{0,"тысячz";1,"тысячаz";2,"тысячиz";5,"тысячz"}</definedName>
    <definedName name="тыс" localSheetId="3">{0,"тысячz";1,"тысячаz";2,"тысячиz";5,"тысячz"}</definedName>
    <definedName name="тыс" localSheetId="5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6">#REF!</definedName>
    <definedName name="тьбю" localSheetId="3">#REF!</definedName>
    <definedName name="тьбю" localSheetId="5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3">#REF!</definedName>
    <definedName name="тьтб" localSheetId="5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3">#REF!</definedName>
    <definedName name="тьюит" localSheetId="5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3">#REF!</definedName>
    <definedName name="у" localSheetId="5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3">#REF!</definedName>
    <definedName name="убыль" localSheetId="5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3">#REF!</definedName>
    <definedName name="уг" localSheetId="5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3">#REF!</definedName>
    <definedName name="уено" localSheetId="5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3">#REF!</definedName>
    <definedName name="уер" localSheetId="5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3">#REF!</definedName>
    <definedName name="уеро" localSheetId="5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3">#REF!</definedName>
    <definedName name="уерор" localSheetId="5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3">#REF!</definedName>
    <definedName name="ук" localSheetId="5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3">#REF!</definedName>
    <definedName name="уке" localSheetId="5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3">#REF!</definedName>
    <definedName name="укее" localSheetId="5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3">#REF!</definedName>
    <definedName name="укк_м" localSheetId="5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3">#REF!</definedName>
    <definedName name="укц" localSheetId="5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3">#REF!</definedName>
    <definedName name="уне" localSheetId="5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3">#REF!</definedName>
    <definedName name="уно" localSheetId="5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3">#REF!</definedName>
    <definedName name="уо" localSheetId="5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3">#REF!</definedName>
    <definedName name="уое" localSheetId="5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3">#REF!</definedName>
    <definedName name="упрт" localSheetId="5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3">#REF!</definedName>
    <definedName name="ур" localSheetId="5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3">#REF!</definedName>
    <definedName name="уре" localSheetId="5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3">#REF!</definedName>
    <definedName name="урк" localSheetId="5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3">#REF!</definedName>
    <definedName name="урн" localSheetId="5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3">#REF!</definedName>
    <definedName name="урс" localSheetId="5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3">#REF!</definedName>
    <definedName name="урс123" localSheetId="5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6">#REF!</definedName>
    <definedName name="УслугиТОиР_ГС" localSheetId="3">#REF!</definedName>
    <definedName name="УслугиТОиР_ГС" localSheetId="5">#REF!</definedName>
    <definedName name="УслугиТОиР_ГС" localSheetId="7">#REF!</definedName>
    <definedName name="УслугиТОиР_ГС" localSheetId="10">#REF!</definedName>
    <definedName name="УслугиТОиР_ГС">#REF!</definedName>
    <definedName name="УслугиТОиР_ЭСС" localSheetId="6">#REF!</definedName>
    <definedName name="УслугиТОиР_ЭСС" localSheetId="3">#REF!</definedName>
    <definedName name="УслугиТОиР_ЭСС" localSheetId="5">#REF!</definedName>
    <definedName name="УслугиТОиР_ЭСС" localSheetId="7">#REF!</definedName>
    <definedName name="УслугиТОиР_ЭСС" localSheetId="10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3">#REF!</definedName>
    <definedName name="уу" localSheetId="5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3">#REF!</definedName>
    <definedName name="уцуц" localSheetId="5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3">#REF!</definedName>
    <definedName name="УчестьСлияние" localSheetId="5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3">#REF!</definedName>
    <definedName name="ф" localSheetId="5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3">#REF!</definedName>
    <definedName name="ф1" localSheetId="5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6">#REF!</definedName>
    <definedName name="Ф5.1" localSheetId="3">#REF!</definedName>
    <definedName name="Ф5.1" localSheetId="5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6">#REF!</definedName>
    <definedName name="Ф91" localSheetId="3">#REF!</definedName>
    <definedName name="Ф91" localSheetId="5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3">#REF!</definedName>
    <definedName name="фавр" localSheetId="5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3">#REF!</definedName>
    <definedName name="фвап" localSheetId="5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6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3">#REF!</definedName>
    <definedName name="фнн" localSheetId="5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6">#REF!</definedName>
    <definedName name="фукек" localSheetId="3">#REF!</definedName>
    <definedName name="фукек" localSheetId="5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6">#REF!</definedName>
    <definedName name="ффггг" localSheetId="3">#REF!</definedName>
    <definedName name="ффггг" localSheetId="5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4">#REF!</definedName>
    <definedName name="ффф" localSheetId="14">#REF!</definedName>
    <definedName name="ффф" localSheetId="15">#REF!</definedName>
    <definedName name="ффф" localSheetId="3">#REF!</definedName>
    <definedName name="ффф" localSheetId="5">#REF!</definedName>
    <definedName name="ффф" localSheetId="8">#REF!</definedName>
    <definedName name="ффф" localSheetId="10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3">#REF!</definedName>
    <definedName name="ффыв" localSheetId="5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3">#REF!</definedName>
    <definedName name="фыв" localSheetId="5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3">#REF!</definedName>
    <definedName name="хд" localSheetId="5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4">#REF!</definedName>
    <definedName name="хх" localSheetId="14">#REF!</definedName>
    <definedName name="хх" localSheetId="15">#REF!</definedName>
    <definedName name="хх" localSheetId="3">#REF!</definedName>
    <definedName name="хх" localSheetId="5">#REF!</definedName>
    <definedName name="хх" localSheetId="8">#REF!</definedName>
    <definedName name="хх" localSheetId="10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3">#REF!</definedName>
    <definedName name="ц" localSheetId="5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3">#REF!</definedName>
    <definedName name="цакыф" localSheetId="5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6">#REF!</definedName>
    <definedName name="цена___0" localSheetId="3">#REF!</definedName>
    <definedName name="цена___0" localSheetId="5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6">#REF!</definedName>
    <definedName name="цена___10___0___0" localSheetId="3">#REF!</definedName>
    <definedName name="цена___10___0___0" localSheetId="5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6">#REF!</definedName>
    <definedName name="цена___11" localSheetId="3">#REF!</definedName>
    <definedName name="цена___11" localSheetId="5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6">#REF!</definedName>
    <definedName name="цена___11___10" localSheetId="3">#REF!</definedName>
    <definedName name="цена___11___10" localSheetId="5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6">#REF!</definedName>
    <definedName name="цена___2" localSheetId="3">#REF!</definedName>
    <definedName name="цена___2" localSheetId="5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6">#REF!</definedName>
    <definedName name="цена___3___10" localSheetId="3">#REF!</definedName>
    <definedName name="цена___3___10" localSheetId="5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6">#REF!</definedName>
    <definedName name="цена___4___0___0" localSheetId="3">#REF!</definedName>
    <definedName name="цена___4___0___0" localSheetId="5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6">#REF!</definedName>
    <definedName name="цена___5___0" localSheetId="3">#REF!</definedName>
    <definedName name="цена___5___0" localSheetId="5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6">#REF!</definedName>
    <definedName name="цена___6___0" localSheetId="3">#REF!</definedName>
    <definedName name="цена___6___0" localSheetId="5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6">#REF!</definedName>
    <definedName name="ЦенаШурфов" localSheetId="3">#REF!</definedName>
    <definedName name="ЦенаШурфов" localSheetId="5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3">#REF!</definedName>
    <definedName name="цук" localSheetId="5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3">#REF!</definedName>
    <definedName name="цукеп" localSheetId="5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3">#REF!</definedName>
    <definedName name="цфйе" localSheetId="5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4">#REF!</definedName>
    <definedName name="цц" localSheetId="14">#REF!</definedName>
    <definedName name="цц" localSheetId="15">#REF!</definedName>
    <definedName name="цц" localSheetId="3">#REF!</definedName>
    <definedName name="цц" localSheetId="5">#REF!</definedName>
    <definedName name="цц" localSheetId="8">#REF!</definedName>
    <definedName name="цц" localSheetId="10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3">#REF!</definedName>
    <definedName name="ццц" localSheetId="5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3">#REF!</definedName>
    <definedName name="чапо" localSheetId="5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3">#REF!</definedName>
    <definedName name="чапр" localSheetId="5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3">#REF!</definedName>
    <definedName name="черт." localSheetId="5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6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3">#REF!</definedName>
    <definedName name="чмтчт" localSheetId="5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3">#REF!</definedName>
    <definedName name="чс" localSheetId="5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3">#REF!</definedName>
    <definedName name="чсапр" localSheetId="5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3">#REF!</definedName>
    <definedName name="чсиь" localSheetId="5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3">#REF!</definedName>
    <definedName name="чсмт" localSheetId="5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3">#REF!</definedName>
    <definedName name="чстм" localSheetId="5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3">#REF!</definedName>
    <definedName name="чт" localSheetId="5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3">#REF!</definedName>
    <definedName name="чтм" localSheetId="5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3">#REF!</definedName>
    <definedName name="чть" localSheetId="5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3">#REF!</definedName>
    <definedName name="ш" localSheetId="5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3">#REF!</definedName>
    <definedName name="Шапка" localSheetId="5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3">#REF!</definedName>
    <definedName name="Шапка2" localSheetId="5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3">#REF!</definedName>
    <definedName name="шгд" localSheetId="5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3">#REF!</definedName>
    <definedName name="шдгшж" localSheetId="5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3">#REF!</definedName>
    <definedName name="Шесть" localSheetId="5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6">#REF!</definedName>
    <definedName name="Шкафы_ТМ" localSheetId="3">#REF!</definedName>
    <definedName name="Шкафы_ТМ" localSheetId="5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3">#REF!</definedName>
    <definedName name="шоссе" localSheetId="5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3">#REF!</definedName>
    <definedName name="шплю" localSheetId="5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3">#REF!</definedName>
    <definedName name="шпр" localSheetId="5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4">#REF!</definedName>
    <definedName name="шш" localSheetId="14">#REF!</definedName>
    <definedName name="шш" localSheetId="15">#REF!</definedName>
    <definedName name="шш" localSheetId="3">#REF!</definedName>
    <definedName name="шш" localSheetId="5">#REF!</definedName>
    <definedName name="шш" localSheetId="8">#REF!</definedName>
    <definedName name="шш" localSheetId="10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3">#REF!</definedName>
    <definedName name="шшш" localSheetId="5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3">#REF!</definedName>
    <definedName name="щжэдж" localSheetId="5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4">#REF!</definedName>
    <definedName name="щщ" localSheetId="14">#REF!</definedName>
    <definedName name="щщ" localSheetId="15">#REF!</definedName>
    <definedName name="щщ" localSheetId="3">#REF!</definedName>
    <definedName name="щщ" localSheetId="5">#REF!</definedName>
    <definedName name="щщ" localSheetId="8">#REF!</definedName>
    <definedName name="щщ" localSheetId="10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3">#REF!</definedName>
    <definedName name="ъхз" localSheetId="5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6">#REF!</definedName>
    <definedName name="ыа" localSheetId="3">#REF!</definedName>
    <definedName name="ыа" localSheetId="5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3">#REF!</definedName>
    <definedName name="ыаоаы" localSheetId="5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3">#REF!</definedName>
    <definedName name="ыаоп" localSheetId="5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3">#REF!</definedName>
    <definedName name="ыапо" localSheetId="5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3">#REF!</definedName>
    <definedName name="ыапоы" localSheetId="5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6">#REF!</definedName>
    <definedName name="ыапраыр" localSheetId="3">#REF!</definedName>
    <definedName name="ыапраыр" localSheetId="5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3">#REF!</definedName>
    <definedName name="ыаыаы" localSheetId="5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6">#REF!</definedName>
    <definedName name="ЫВGGGGGGGGGGGGGGG" localSheetId="3">#REF!</definedName>
    <definedName name="ЫВGGGGGGGGGGGGGGG" localSheetId="5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3">#REF!</definedName>
    <definedName name="ыва" localSheetId="5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6">#REF!</definedName>
    <definedName name="ываф" localSheetId="3">#REF!</definedName>
    <definedName name="ываф" localSheetId="5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3">#REF!</definedName>
    <definedName name="Ываы" localSheetId="5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3">#REF!</definedName>
    <definedName name="ЫВаЫа" localSheetId="5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6">#REF!</definedName>
    <definedName name="ыВПВП" localSheetId="3">#REF!</definedName>
    <definedName name="ыВПВП" localSheetId="5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3">#REF!</definedName>
    <definedName name="ывпыпвфкпа" localSheetId="5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3">#REF!</definedName>
    <definedName name="ыкен" localSheetId="5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3">#REF!</definedName>
    <definedName name="ып" localSheetId="5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3">#REF!</definedName>
    <definedName name="ыпми" localSheetId="5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3">#REF!</definedName>
    <definedName name="ыпо" localSheetId="5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3">#REF!</definedName>
    <definedName name="ыпоыа" localSheetId="5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3">#REF!</definedName>
    <definedName name="ыпр" localSheetId="5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6">#REF!</definedName>
    <definedName name="ыпры" localSheetId="3">#REF!</definedName>
    <definedName name="ыпры" localSheetId="5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3">#REF!</definedName>
    <definedName name="ырп" localSheetId="5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3">#REF!</definedName>
    <definedName name="ыукнр" localSheetId="5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3">#REF!</definedName>
    <definedName name="ыыы" localSheetId="5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3">#REF!</definedName>
    <definedName name="ыыыы" localSheetId="5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6">#REF!</definedName>
    <definedName name="ьбюбб" localSheetId="3">#REF!</definedName>
    <definedName name="ьбюбб" localSheetId="5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3">#REF!</definedName>
    <definedName name="ьбют" localSheetId="5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3">#REF!</definedName>
    <definedName name="ьврп" localSheetId="5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3">#REF!</definedName>
    <definedName name="ьорл" localSheetId="5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3">#REF!</definedName>
    <definedName name="ьпрьп" localSheetId="5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4">#REF!</definedName>
    <definedName name="ььь" localSheetId="14">#REF!</definedName>
    <definedName name="ььь" localSheetId="15">#REF!</definedName>
    <definedName name="ььь" localSheetId="3">#REF!</definedName>
    <definedName name="ььь" localSheetId="5">#REF!</definedName>
    <definedName name="ььь" localSheetId="8">#REF!</definedName>
    <definedName name="ььь" localSheetId="10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4">#REF!</definedName>
    <definedName name="э" localSheetId="14">#REF!</definedName>
    <definedName name="э" localSheetId="15">#REF!</definedName>
    <definedName name="э" localSheetId="3">#REF!</definedName>
    <definedName name="э" localSheetId="5">#REF!</definedName>
    <definedName name="э" localSheetId="8">#REF!</definedName>
    <definedName name="э" localSheetId="10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3">#REF!</definedName>
    <definedName name="эк" localSheetId="5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3">#REF!</definedName>
    <definedName name="эк1" localSheetId="5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3">#REF!</definedName>
    <definedName name="эко" localSheetId="5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3">#REF!</definedName>
    <definedName name="эко1" localSheetId="5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6">#REF!</definedName>
    <definedName name="экол1" localSheetId="3">#REF!</definedName>
    <definedName name="экол1" localSheetId="5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3">#REF!</definedName>
    <definedName name="экол2" localSheetId="5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3">#REF!</definedName>
    <definedName name="Экол3" localSheetId="5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4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6">граж</definedName>
    <definedName name="ЭКСПО" localSheetId="3">граж</definedName>
    <definedName name="ЭКСПО" localSheetId="5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4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6">граж</definedName>
    <definedName name="ЭКСПОФОРУМ" localSheetId="3">граж</definedName>
    <definedName name="ЭКСПОФОРУМ" localSheetId="5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6">#REF!</definedName>
    <definedName name="экт" localSheetId="3">#REF!</definedName>
    <definedName name="экт" localSheetId="5">#REF!</definedName>
    <definedName name="экт" localSheetId="8">#REF!</definedName>
    <definedName name="экт" localSheetId="10">#REF!</definedName>
    <definedName name="экт">#REF!</definedName>
    <definedName name="электроэнер" localSheetId="3">#REF!</definedName>
    <definedName name="электроэнер" localSheetId="5">#REF!</definedName>
    <definedName name="электроэнер" localSheetId="10">#REF!</definedName>
    <definedName name="электроэнер">#REF!</definedName>
    <definedName name="электроэнергия" localSheetId="3">#REF!</definedName>
    <definedName name="электроэнергия" localSheetId="5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6">#REF!</definedName>
    <definedName name="ЭлеСи_1" localSheetId="3">#REF!</definedName>
    <definedName name="ЭлеСи_1" localSheetId="5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3">#REF!</definedName>
    <definedName name="ЭЛСИ_Т" localSheetId="5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6">#REF!</definedName>
    <definedName name="юдшншджгп" localSheetId="3">#REF!</definedName>
    <definedName name="юдшншджгп" localSheetId="5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3">#REF!</definedName>
    <definedName name="ЮФУ" localSheetId="5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3">#REF!</definedName>
    <definedName name="ЮФУ2" localSheetId="5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4">#REF!</definedName>
    <definedName name="юююю" localSheetId="14">#REF!</definedName>
    <definedName name="юююю" localSheetId="15">#REF!</definedName>
    <definedName name="юююю" localSheetId="3">#REF!</definedName>
    <definedName name="юююю" localSheetId="5">#REF!</definedName>
    <definedName name="юююю" localSheetId="8">#REF!</definedName>
    <definedName name="юююю" localSheetId="10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6">#REF!</definedName>
    <definedName name="яапт" localSheetId="3">#REF!</definedName>
    <definedName name="яапт" localSheetId="5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3">#REF!</definedName>
    <definedName name="явар" localSheetId="5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3">#REF!</definedName>
    <definedName name="ярая" localSheetId="5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13" i="13"/>
  <c r="E8" i="13"/>
  <c r="D5" i="11"/>
  <c r="C11" i="11" s="1"/>
  <c r="E12" i="10"/>
  <c r="D12" i="10"/>
  <c r="C12" i="10"/>
  <c r="B12" i="10"/>
  <c r="I60" i="9"/>
  <c r="J60" i="9" s="1"/>
  <c r="G60" i="9"/>
  <c r="I59" i="9"/>
  <c r="J59" i="9" s="1"/>
  <c r="G59" i="9"/>
  <c r="I58" i="9"/>
  <c r="J58" i="9" s="1"/>
  <c r="G58" i="9"/>
  <c r="I57" i="9"/>
  <c r="J57" i="9" s="1"/>
  <c r="G57" i="9"/>
  <c r="I56" i="9"/>
  <c r="J56" i="9" s="1"/>
  <c r="G56" i="9"/>
  <c r="I55" i="9"/>
  <c r="J55" i="9" s="1"/>
  <c r="G55" i="9"/>
  <c r="I54" i="9"/>
  <c r="J54" i="9" s="1"/>
  <c r="G54" i="9"/>
  <c r="I53" i="9"/>
  <c r="J53" i="9" s="1"/>
  <c r="G53" i="9"/>
  <c r="I52" i="9"/>
  <c r="J52" i="9" s="1"/>
  <c r="G52" i="9"/>
  <c r="I51" i="9"/>
  <c r="J51" i="9" s="1"/>
  <c r="G51" i="9"/>
  <c r="I50" i="9"/>
  <c r="J50" i="9" s="1"/>
  <c r="G50" i="9"/>
  <c r="I49" i="9"/>
  <c r="J49" i="9" s="1"/>
  <c r="G49" i="9"/>
  <c r="I48" i="9"/>
  <c r="J48" i="9" s="1"/>
  <c r="G48" i="9"/>
  <c r="I47" i="9"/>
  <c r="J47" i="9" s="1"/>
  <c r="G47" i="9"/>
  <c r="I46" i="9"/>
  <c r="J46" i="9" s="1"/>
  <c r="G46" i="9"/>
  <c r="I45" i="9"/>
  <c r="J45" i="9" s="1"/>
  <c r="G45" i="9"/>
  <c r="I44" i="9"/>
  <c r="J44" i="9" s="1"/>
  <c r="G44" i="9"/>
  <c r="J42" i="9"/>
  <c r="J43" i="9" s="1"/>
  <c r="I42" i="9"/>
  <c r="G42" i="9"/>
  <c r="G43" i="9" s="1"/>
  <c r="J36" i="9"/>
  <c r="J38" i="9" s="1"/>
  <c r="J35" i="9"/>
  <c r="F35" i="9"/>
  <c r="G35" i="9" s="1"/>
  <c r="J30" i="9"/>
  <c r="I30" i="9"/>
  <c r="G30" i="9"/>
  <c r="J29" i="9"/>
  <c r="I29" i="9"/>
  <c r="G29" i="9"/>
  <c r="J28" i="9"/>
  <c r="I28" i="9"/>
  <c r="G28" i="9"/>
  <c r="J27" i="9"/>
  <c r="I27" i="9"/>
  <c r="G27" i="9"/>
  <c r="J26" i="9"/>
  <c r="I26" i="9"/>
  <c r="G26" i="9"/>
  <c r="J25" i="9"/>
  <c r="I25" i="9"/>
  <c r="G25" i="9"/>
  <c r="J24" i="9"/>
  <c r="I24" i="9"/>
  <c r="G24" i="9"/>
  <c r="J23" i="9"/>
  <c r="I23" i="9"/>
  <c r="G23" i="9"/>
  <c r="J22" i="9"/>
  <c r="J31" i="9" s="1"/>
  <c r="I22" i="9"/>
  <c r="G22" i="9"/>
  <c r="G31" i="9" s="1"/>
  <c r="I20" i="9"/>
  <c r="J20" i="9" s="1"/>
  <c r="G20" i="9"/>
  <c r="I19" i="9"/>
  <c r="J19" i="9" s="1"/>
  <c r="J21" i="9" s="1"/>
  <c r="C12" i="8" s="1"/>
  <c r="G19" i="9"/>
  <c r="G16" i="9"/>
  <c r="F16" i="9" s="1"/>
  <c r="I16" i="9" s="1"/>
  <c r="J16" i="9" s="1"/>
  <c r="C15" i="8" s="1"/>
  <c r="I13" i="9"/>
  <c r="G13" i="9"/>
  <c r="G14" i="9" s="1"/>
  <c r="E13" i="9"/>
  <c r="E14" i="9" s="1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8" i="7"/>
  <c r="F18" i="7"/>
  <c r="H17" i="7"/>
  <c r="H16" i="7"/>
  <c r="H15" i="7"/>
  <c r="H14" i="7"/>
  <c r="H13" i="7"/>
  <c r="H12" i="7"/>
  <c r="F12" i="7"/>
  <c r="J14" i="6"/>
  <c r="I14" i="6"/>
  <c r="H14" i="6"/>
  <c r="F14" i="6"/>
  <c r="J13" i="6"/>
  <c r="I13" i="6"/>
  <c r="H13" i="6"/>
  <c r="F13" i="6"/>
  <c r="J12" i="6"/>
  <c r="I12" i="6"/>
  <c r="H12" i="6"/>
  <c r="F12" i="6"/>
  <c r="B7" i="6"/>
  <c r="B32" i="5"/>
  <c r="B30" i="5"/>
  <c r="B28" i="5"/>
  <c r="B27" i="5"/>
  <c r="B26" i="5"/>
  <c r="B19" i="5"/>
  <c r="B17" i="5"/>
  <c r="B12" i="5"/>
  <c r="A4" i="5"/>
  <c r="A2" i="5"/>
  <c r="D24" i="4"/>
  <c r="D23" i="4"/>
  <c r="D17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H19" i="9" l="1"/>
  <c r="J62" i="9"/>
  <c r="C16" i="8"/>
  <c r="C13" i="8"/>
  <c r="C14" i="8" s="1"/>
  <c r="J32" i="9"/>
  <c r="J61" i="9"/>
  <c r="C17" i="8" s="1"/>
  <c r="C18" i="8" s="1"/>
  <c r="H31" i="9"/>
  <c r="B10" i="5"/>
  <c r="G32" i="9"/>
  <c r="C25" i="8"/>
  <c r="J39" i="9"/>
  <c r="C26" i="8" s="1"/>
  <c r="H20" i="9"/>
  <c r="B13" i="5"/>
  <c r="G36" i="9"/>
  <c r="G21" i="9"/>
  <c r="F12" i="10"/>
  <c r="G12" i="10" s="1"/>
  <c r="G13" i="10" s="1"/>
  <c r="G61" i="9"/>
  <c r="D65" i="9"/>
  <c r="B8" i="5"/>
  <c r="D64" i="9"/>
  <c r="J13" i="9"/>
  <c r="J14" i="9" s="1"/>
  <c r="H13" i="9"/>
  <c r="G14" i="10" l="1"/>
  <c r="B22" i="5" s="1"/>
  <c r="B23" i="5"/>
  <c r="C12" i="2" s="1"/>
  <c r="D18" i="2" s="1"/>
  <c r="B14" i="5"/>
  <c r="B15" i="5" s="1"/>
  <c r="B16" i="5" s="1"/>
  <c r="B21" i="5" s="1"/>
  <c r="H21" i="9"/>
  <c r="B9" i="5"/>
  <c r="B11" i="5" s="1"/>
  <c r="G62" i="9"/>
  <c r="G38" i="9"/>
  <c r="H29" i="9"/>
  <c r="H27" i="9"/>
  <c r="H25" i="9"/>
  <c r="H23" i="9"/>
  <c r="H22" i="9"/>
  <c r="H30" i="9"/>
  <c r="H28" i="9"/>
  <c r="H26" i="9"/>
  <c r="H24" i="9"/>
  <c r="C23" i="8"/>
  <c r="J64" i="9"/>
  <c r="C21" i="8"/>
  <c r="J65" i="9"/>
  <c r="B18" i="5"/>
  <c r="B20" i="5"/>
  <c r="C11" i="8"/>
  <c r="J63" i="9"/>
  <c r="H38" i="9" l="1"/>
  <c r="G39" i="9"/>
  <c r="H37" i="9"/>
  <c r="H35" i="9"/>
  <c r="H62" i="9"/>
  <c r="H42" i="9"/>
  <c r="H56" i="9"/>
  <c r="H50" i="9"/>
  <c r="H51" i="9"/>
  <c r="H59" i="9"/>
  <c r="H57" i="9"/>
  <c r="G66" i="9"/>
  <c r="G67" i="9" s="1"/>
  <c r="H44" i="9"/>
  <c r="H60" i="9"/>
  <c r="H54" i="9"/>
  <c r="H45" i="9"/>
  <c r="H53" i="9"/>
  <c r="H48" i="9"/>
  <c r="H58" i="9"/>
  <c r="H43" i="9"/>
  <c r="H47" i="9"/>
  <c r="H55" i="9"/>
  <c r="H52" i="9"/>
  <c r="H46" i="9"/>
  <c r="H49" i="9"/>
  <c r="H61" i="9"/>
  <c r="G63" i="9"/>
  <c r="H36" i="9"/>
  <c r="J66" i="9"/>
  <c r="J67" i="9" s="1"/>
  <c r="J68" i="9" s="1"/>
  <c r="C19" i="8"/>
  <c r="C21" i="5"/>
  <c r="C19" i="5"/>
  <c r="C17" i="5"/>
  <c r="C15" i="5"/>
  <c r="C11" i="5"/>
  <c r="C14" i="5"/>
  <c r="C10" i="5"/>
  <c r="C13" i="5"/>
  <c r="C9" i="5"/>
  <c r="C12" i="5"/>
  <c r="C20" i="8"/>
  <c r="C8" i="5"/>
  <c r="C22" i="8"/>
  <c r="G68" i="9" l="1"/>
  <c r="B24" i="5"/>
  <c r="B33" i="5" s="1"/>
  <c r="B34" i="5" s="1"/>
  <c r="C24" i="8"/>
  <c r="D22" i="8" s="1"/>
  <c r="D20" i="8"/>
  <c r="B35" i="5" l="1"/>
  <c r="B36" i="5" s="1"/>
  <c r="D34" i="5"/>
  <c r="D35" i="5"/>
  <c r="D30" i="5"/>
  <c r="D27" i="5"/>
  <c r="D22" i="5"/>
  <c r="D13" i="5"/>
  <c r="D9" i="5"/>
  <c r="D14" i="5"/>
  <c r="D32" i="5"/>
  <c r="D28" i="5"/>
  <c r="D26" i="5"/>
  <c r="D23" i="5"/>
  <c r="D19" i="5"/>
  <c r="D17" i="5"/>
  <c r="D15" i="5"/>
  <c r="D11" i="5"/>
  <c r="D12" i="5"/>
  <c r="D8" i="5"/>
  <c r="D24" i="5"/>
  <c r="D21" i="5"/>
  <c r="D33" i="5"/>
  <c r="C27" i="8"/>
  <c r="D16" i="8"/>
  <c r="D12" i="8"/>
  <c r="C29" i="8"/>
  <c r="D14" i="8"/>
  <c r="D17" i="8"/>
  <c r="D13" i="8"/>
  <c r="D24" i="8"/>
  <c r="D18" i="8"/>
  <c r="D15" i="8"/>
  <c r="D11" i="8"/>
  <c r="D10" i="5" l="1"/>
  <c r="C10" i="1"/>
  <c r="C13" i="2"/>
  <c r="C9" i="2"/>
  <c r="B18" i="2" s="1"/>
  <c r="C30" i="8"/>
  <c r="C34" i="8"/>
  <c r="C32" i="8"/>
  <c r="C35" i="8"/>
  <c r="C33" i="8"/>
  <c r="C37" i="8" l="1"/>
  <c r="C36" i="8"/>
  <c r="C38" i="8" l="1"/>
  <c r="C39" i="8" l="1"/>
  <c r="C40" i="8" l="1"/>
  <c r="E39" i="8"/>
  <c r="E40" i="8" l="1"/>
  <c r="E17" i="8"/>
  <c r="E13" i="8"/>
  <c r="E26" i="8"/>
  <c r="E18" i="8"/>
  <c r="E14" i="8"/>
  <c r="C41" i="8"/>
  <c r="D11" i="11" s="1"/>
  <c r="E25" i="8"/>
  <c r="E16" i="8"/>
  <c r="E12" i="8"/>
  <c r="E31" i="8"/>
  <c r="E15" i="8"/>
  <c r="E11" i="8"/>
  <c r="E20" i="8"/>
  <c r="E22" i="8"/>
  <c r="E24" i="8"/>
  <c r="E29" i="8"/>
  <c r="E27" i="8"/>
  <c r="E37" i="8"/>
  <c r="E35" i="8"/>
  <c r="E33" i="8"/>
  <c r="E32" i="8"/>
  <c r="E34" i="8"/>
  <c r="E30" i="8"/>
  <c r="E36" i="8"/>
  <c r="E38" i="8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<sst xmlns="http://schemas.openxmlformats.org/spreadsheetml/2006/main" count="728" uniqueCount="434">
  <si>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</si>
  <si>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</si>
  <si>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</si>
  <si>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</si>
  <si>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</si>
  <si>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</si>
  <si>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</si>
  <si>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</si>
  <si>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</si>
  <si>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</si>
  <si>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</si>
  <si>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</si>
  <si>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</si>
  <si>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</si>
  <si>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</si>
  <si>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</si>
  <si>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</si>
  <si>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</si>
  <si>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</si>
  <si>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</si>
  <si>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</si>
  <si>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</si>
  <si>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</si>
  <si>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</si>
  <si>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</si>
  <si>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</si>
  <si>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</si>
  <si>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</si>
  <si>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</si>
  <si>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</si>
  <si>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</si>
  <si>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</si>
  <si>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</si>
  <si>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</si>
  <si>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</si>
  <si>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</si>
  <si>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</si>
  <si>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</si>
  <si>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</si>
  <si>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</si>
  <si>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</si>
  <si>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</si>
  <si>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</si>
  <si>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</si>
  <si>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</si>
  <si>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</si>
  <si>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</si>
  <si>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ОПН на три фазы без устройства фундамента напряжение 220(150) кВ</t>
  </si>
  <si>
    <t>Сопоставимый уровень цен: 3 кв 2021</t>
  </si>
  <si>
    <t>Единица измерения  — 1 ед.</t>
  </si>
  <si>
    <t>Параметр</t>
  </si>
  <si>
    <t>Объект-представитель 1</t>
  </si>
  <si>
    <t>Наименование объекта-представителя</t>
  </si>
  <si>
    <t>ПС Налдинская (МЭС Востока)</t>
  </si>
  <si>
    <t>Наименование субъекта Российской Федерации</t>
  </si>
  <si>
    <t>Республика Саха (Якутия)</t>
  </si>
  <si>
    <t>Климатический район и подрайон</t>
  </si>
  <si>
    <t>IБ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</si>
  <si>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</si>
  <si>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</si>
  <si>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ШО-220.III УХЛ1
Опоры О-220-7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</si>
  <si>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</si>
  <si>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</si>
  <si>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</si>
  <si>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</si>
  <si>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</si>
  <si>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</si>
  <si>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</si>
  <si>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</si>
  <si>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</si>
  <si>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</si>
  <si>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2021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</si>
  <si>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</si>
  <si>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</si>
  <si>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</si>
  <si>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</si>
  <si>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</si>
  <si>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</si>
  <si>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</si>
  <si>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</si>
  <si>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</si>
  <si>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</si>
  <si>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</si>
  <si>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</si>
  <si>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</si>
  <si>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</si>
  <si>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</si>
  <si>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</si>
  <si>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</si>
  <si>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</si>
  <si>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</si>
  <si>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</si>
  <si>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</si>
  <si>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</si>
  <si>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</si>
  <si>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</si>
  <si>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</si>
  <si>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</si>
  <si>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</si>
  <si>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</si>
  <si>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</si>
  <si>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</si>
  <si>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</si>
  <si>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</si>
  <si>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</si>
  <si>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</si>
  <si>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</si>
  <si>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</si>
  <si>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</si>
  <si>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</si>
  <si>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</si>
  <si>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</si>
  <si>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</si>
  <si>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</si>
  <si>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</si>
  <si>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 ОПН на три фазы без устройства фундамента напряжение 220(150)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</si>
  <si>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</si>
  <si>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</si>
  <si>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</si>
  <si>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 г., тыс. руб.</t>
  </si>
  <si>
    <t>Строительные работы</t>
  </si>
  <si>
    <t>Монтажные работы</t>
  </si>
  <si>
    <t>Прочее</t>
  </si>
  <si>
    <t>Всего</t>
  </si>
  <si>
    <t>02-01-02</t>
  </si>
  <si>
    <t>ОРУ 220кв. Опоры под оборудование</t>
  </si>
  <si>
    <t>Всего по объекту:</t>
  </si>
  <si>
    <t>Всего по объекту в сопоставимом уровне цен 3 кв. 2021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</si>
  <si>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</si>
  <si>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</si>
  <si>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</si>
  <si>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</si>
  <si>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  ОПН на три фазы без устройства фундамента напряжение 220(150)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</si>
  <si>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</si>
  <si>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</si>
  <si>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</si>
  <si>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</si>
  <si>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</si>
  <si>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</si>
  <si>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</si>
  <si>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</si>
  <si>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</si>
  <si>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</si>
  <si>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1-4-9</t>
  </si>
  <si>
    <t>Затраты труда рабочих (ср 4,9)</t>
  </si>
  <si>
    <t>чел.-ч</t>
  </si>
  <si>
    <t>1-4-1</t>
  </si>
  <si>
    <t>Затраты труда рабочих (ср 4,1)</t>
  </si>
  <si>
    <t>1-4-0</t>
  </si>
  <si>
    <t>Затраты труда рабочих (ср 4)</t>
  </si>
  <si>
    <t>1-3-8</t>
  </si>
  <si>
    <t>Затраты труда рабочих (ср 3,8)</t>
  </si>
  <si>
    <t>1-3-5</t>
  </si>
  <si>
    <t>Затраты труда рабочих (ср 3,5)</t>
  </si>
  <si>
    <t>Затраты труда машинистов</t>
  </si>
  <si>
    <t>Машины и механизмы</t>
  </si>
  <si>
    <t>91.21.22-447</t>
  </si>
  <si>
    <t>Установки электрометаллизационные</t>
  </si>
  <si>
    <t>маш.час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</si>
  <si>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</si>
  <si>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</si>
  <si>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</si>
  <si>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</si>
  <si>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91.17.04-036</t>
  </si>
  <si>
    <t>Агрегаты сварочные передвижные с дизельным двигателем, номинальный сварочный ток 250-400 А</t>
  </si>
  <si>
    <t>91.06.06-042</t>
  </si>
  <si>
    <t>Подъемники гидравлические, высота подъема 10 м</t>
  </si>
  <si>
    <t>91.06.05-011</t>
  </si>
  <si>
    <t>Погрузчики, грузоподъемность 5 т</t>
  </si>
  <si>
    <t>91.14.02-002</t>
  </si>
  <si>
    <t>Автомобили бортовые, грузоподъемность до 8 т</t>
  </si>
  <si>
    <t>91.17.04-233</t>
  </si>
  <si>
    <t>Установки для сварки ручной дуговой (постоянного тока)</t>
  </si>
  <si>
    <t>91.06.01-003</t>
  </si>
  <si>
    <t>Домкраты гидравлические, грузоподъемность 63-100 т</t>
  </si>
  <si>
    <t>91.21.01-012</t>
  </si>
  <si>
    <t>Агрегаты окрасочные высокого давления для окраски поверхностей конструкций, мощность 1 кВт</t>
  </si>
  <si>
    <t>91.06.03-060</t>
  </si>
  <si>
    <t>Лебедки электрические тяговым усилием до 5,79 кН (0,59 т)</t>
  </si>
  <si>
    <t>Прайс из СД ОП</t>
  </si>
  <si>
    <t>ОПН-220 кВ</t>
  </si>
  <si>
    <t>шт</t>
  </si>
  <si>
    <t>Материалы</t>
  </si>
  <si>
    <t>22.2.02.07-0003</t>
  </si>
  <si>
    <t>Конструкции стальные порталов ОРУ</t>
  </si>
  <si>
    <t>т</t>
  </si>
  <si>
    <t>10.1.02.03-0001</t>
  </si>
  <si>
    <t>Проволока алюминиевая, марка АМЦ, диаметр 1,4-1,8 мм</t>
  </si>
  <si>
    <t>20.1.01.02-0066</t>
  </si>
  <si>
    <t>Зажим аппаратный прессуемый: А4А-300-2</t>
  </si>
  <si>
    <t>100 шт</t>
  </si>
  <si>
    <t>21.2.01.02-0094</t>
  </si>
  <si>
    <t>Провод неизолированный для воздушных линий электропередачи АС 300/39</t>
  </si>
  <si>
    <t>01.7.11.07-0032</t>
  </si>
  <si>
    <t>Электроды сварочные Э42, диаметр 4 мм</t>
  </si>
  <si>
    <t>14.4.02.09-0301</t>
  </si>
  <si>
    <t>Композиция антикоррозионная цинкнаполненная</t>
  </si>
  <si>
    <t>кг</t>
  </si>
  <si>
    <t>14.5.09.11-0102</t>
  </si>
  <si>
    <t>Уайт-спирит</t>
  </si>
  <si>
    <t>14.4.02.09-0001</t>
  </si>
  <si>
    <t>Краска</t>
  </si>
  <si>
    <t>08.3.07.01-0076</t>
  </si>
  <si>
    <t>Прокат полосовой, горячекатаный, марка стали Ст3сп, ширина 50-200 мм, толщина 4-5 мм</t>
  </si>
  <si>
    <t>01.7.15.03-0042</t>
  </si>
  <si>
    <t>Болты с гайками и шайбами строительные</t>
  </si>
  <si>
    <t>08.3.07.01-0042</t>
  </si>
  <si>
    <t>Сталь полосовая: 40х4 мм, кипящая</t>
  </si>
  <si>
    <t>14.2.01.05-0001</t>
  </si>
  <si>
    <t>Композиция на основе термопластичных полимеров</t>
  </si>
  <si>
    <t>01.3.01.06-0050</t>
  </si>
  <si>
    <t>Смазка универсальная тугоплавкая УТ (консталин жировой)</t>
  </si>
  <si>
    <t>01.7.11.07-0034</t>
  </si>
  <si>
    <t>Электроды сварочные Э42А, диаметр 4 мм</t>
  </si>
  <si>
    <t>999-9950</t>
  </si>
  <si>
    <t>Вспомогательные ненормируемые ресурсы (2% от Оплаты труда рабочих)</t>
  </si>
  <si>
    <t>руб</t>
  </si>
  <si>
    <t>08.3.05.02-0101</t>
  </si>
  <si>
    <t>Прокат толстолистовой горячекатаный в листах, марка стали ВСт3пс5, толщина 4-6 мм</t>
  </si>
  <si>
    <t>14.5.09.07-0030</t>
  </si>
  <si>
    <t>Растворитель Р-4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</si>
  <si>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</si>
  <si>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</si>
  <si>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</si>
  <si>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</si>
  <si>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</si>
  <si>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</si>
  <si>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</si>
  <si>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</si>
  <si>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</si>
  <si>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</si>
  <si>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</si>
  <si>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</si>
  <si>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</si>
  <si>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</si>
  <si>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</si>
  <si>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</si>
  <si>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 ОПН на три фазы без устройства фундамента напряжение 220(150)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</si>
  <si>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</si>
  <si>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</si>
  <si>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</si>
  <si>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</si>
  <si>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</si>
  <si>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1-4-7</t>
  </si>
  <si>
    <t>Затраты труда рабочих-строителей среднего разряда (4,7)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</si>
  <si>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</si>
  <si>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</si>
  <si>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</si>
  <si>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</si>
  <si>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</si>
  <si>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</si>
  <si>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</si>
  <si>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БЦ.60.57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</si>
  <si>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</si>
  <si>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</si>
  <si>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</si>
  <si>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</si>
  <si>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</si>
  <si>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</si>
  <si>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</si>
  <si>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</si>
  <si>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</si>
  <si>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</si>
  <si>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</si>
  <si>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</si>
  <si>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</si>
  <si>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</si>
  <si>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</si>
  <si>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</si>
  <si>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</si>
  <si>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Наименование разрабатываемого показателя УНЦ —  ОПН на три фазы без устройства фундамента напряжение 220(150) кВ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</si>
  <si>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</si>
  <si>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</si>
  <si>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</si>
  <si>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</si>
  <si>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</si>
  <si>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</si>
  <si>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</si>
  <si>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</si>
  <si>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</si>
  <si>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Наименование РМ, входящих в состав показателя</t>
  </si>
  <si>
    <t>Норматив цены на 01.01.2023, тыс.руб.</t>
  </si>
  <si>
    <t>И10-04-4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</si>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</sst>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0.0"/>
    <numFmt numFmtId="169" formatCode="#,##0.000"/>
    <numFmt numFmtId="170" formatCode="#,##0.0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2"/>
      <color rgb="FFFF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0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 vertical="center"/>
    </xf>
    <xf numFmtId="0" fontId="18" fillId="0" borderId="0" xfId="0" applyFont="1"/>
    <xf numFmtId="0" fontId="16" fillId="0" borderId="5" xfId="0" applyFont="1" applyBorder="1" applyAlignment="1">
      <alignment horizontal="center" vertical="center" wrapText="1"/>
    </xf>
    <xf numFmtId="168" fontId="16" fillId="0" borderId="0" xfId="0" applyNumberFormat="1" applyFont="1"/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justify" vertical="center"/>
    </xf>
    <xf numFmtId="10" fontId="16" fillId="0" borderId="0" xfId="0" applyNumberFormat="1" applyFont="1"/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2" fontId="1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70" fontId="1" fillId="0" borderId="4" xfId="0" applyNumberFormat="1" applyFont="1" applyBorder="1" applyAlignment="1">
      <alignment horizontal="center" vertical="center" wrapText="1"/>
    </xf>
    <xf numFmtId="10" fontId="2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2" fillId="0" borderId="4" xfId="0" applyNumberFormat="1" applyFont="1" applyBorder="1" applyAlignment="1">
      <alignment vertical="center" wrapText="1"/>
    </xf>
    <xf numFmtId="4" fontId="2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 applyProtection="1">
      <alignment horizontal="center" vertical="center" wrapText="1"/>
      <protection locked="0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1" fillId="0" borderId="1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28</xdr:row>
      <xdr:rowOff>45945</xdr:rowOff>
    </xdr:from>
    <xdr:to>
      <xdr:col>2</xdr:col>
      <xdr:colOff>1461621</xdr:colOff>
      <xdr:row>30</xdr:row>
      <xdr:rowOff>172945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26</xdr:row>
      <xdr:rowOff>257735</xdr:rowOff>
    </xdr:from>
    <xdr:to>
      <xdr:col>2</xdr:col>
      <xdr:colOff>1401670</xdr:colOff>
      <xdr:row>27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22</xdr:row>
      <xdr:rowOff>45945</xdr:rowOff>
    </xdr:from>
    <xdr:to>
      <xdr:col>2</xdr:col>
      <xdr:colOff>1461621</xdr:colOff>
      <xdr:row>24</xdr:row>
      <xdr:rowOff>172945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471262</xdr:colOff>
      <xdr:row>19</xdr:row>
      <xdr:rowOff>159764</xdr:rowOff>
    </xdr:from>
    <xdr:to>
      <xdr:col>2</xdr:col>
      <xdr:colOff>1374456</xdr:colOff>
      <xdr:row>21</xdr:row>
      <xdr:rowOff>82694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976" y="4582085"/>
          <a:ext cx="903194" cy="33114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199279</xdr:colOff>
      <xdr:row>55</xdr:row>
      <xdr:rowOff>112620</xdr:rowOff>
    </xdr:from>
    <xdr:to>
      <xdr:col>2</xdr:col>
      <xdr:colOff>1137771</xdr:colOff>
      <xdr:row>58</xdr:row>
      <xdr:rowOff>49120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079" y="13723845"/>
          <a:ext cx="938492" cy="5080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88901</xdr:colOff>
      <xdr:row>52</xdr:row>
      <xdr:rowOff>143435</xdr:rowOff>
    </xdr:from>
    <xdr:to>
      <xdr:col>2</xdr:col>
      <xdr:colOff>992095</xdr:colOff>
      <xdr:row>54</xdr:row>
      <xdr:rowOff>70448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701" y="13164110"/>
          <a:ext cx="903194" cy="32706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808879</xdr:colOff>
      <xdr:row>43</xdr:row>
      <xdr:rowOff>84045</xdr:rowOff>
    </xdr:from>
    <xdr:to>
      <xdr:col>1</xdr:col>
      <xdr:colOff>1747371</xdr:colOff>
      <xdr:row>46</xdr:row>
      <xdr:rowOff>39595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104" y="117045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908051</xdr:colOff>
      <xdr:row>41</xdr:row>
      <xdr:rowOff>38660</xdr:rowOff>
    </xdr:from>
    <xdr:to>
      <xdr:col>1</xdr:col>
      <xdr:colOff>1811245</xdr:colOff>
      <xdr:row>42</xdr:row>
      <xdr:rowOff>184748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276" y="112781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1229099</xdr:colOff>
      <xdr:row>70</xdr:row>
      <xdr:rowOff>68356</xdr:rowOff>
    </xdr:from>
    <xdr:to>
      <xdr:col>2</xdr:col>
      <xdr:colOff>666003</xdr:colOff>
      <xdr:row>73</xdr:row>
      <xdr:rowOff>52481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0099" y="17538327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1137211</xdr:colOff>
      <xdr:row>68</xdr:row>
      <xdr:rowOff>34178</xdr:rowOff>
    </xdr:from>
    <xdr:to>
      <xdr:col>2</xdr:col>
      <xdr:colOff>538817</xdr:colOff>
      <xdr:row>69</xdr:row>
      <xdr:rowOff>189791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211" y="17123149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932704</xdr:colOff>
      <xdr:row>16</xdr:row>
      <xdr:rowOff>64995</xdr:rowOff>
    </xdr:from>
    <xdr:to>
      <xdr:col>2</xdr:col>
      <xdr:colOff>699621</xdr:colOff>
      <xdr:row>19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704" y="386547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955676</xdr:colOff>
      <xdr:row>14</xdr:row>
      <xdr:rowOff>38660</xdr:rowOff>
    </xdr:from>
    <xdr:to>
      <xdr:col>2</xdr:col>
      <xdr:colOff>687295</xdr:colOff>
      <xdr:row>15</xdr:row>
      <xdr:rowOff>184748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676" y="34581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1056529</xdr:colOff>
      <xdr:row>13</xdr:row>
      <xdr:rowOff>74520</xdr:rowOff>
    </xdr:from>
    <xdr:to>
      <xdr:col>2</xdr:col>
      <xdr:colOff>13821</xdr:colOff>
      <xdr:row>16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8554" y="35892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955676</xdr:colOff>
      <xdr:row>11</xdr:row>
      <xdr:rowOff>10085</xdr:rowOff>
    </xdr:from>
    <xdr:to>
      <xdr:col>1</xdr:col>
      <xdr:colOff>1858870</xdr:colOff>
      <xdr:row>12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701" y="3143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1117040</xdr:colOff>
      <xdr:row>27</xdr:row>
      <xdr:rowOff>113180</xdr:rowOff>
    </xdr:from>
    <xdr:to>
      <xdr:col>1</xdr:col>
      <xdr:colOff>2055532</xdr:colOff>
      <xdr:row>30</xdr:row>
      <xdr:rowOff>68730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158" y="9077886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1058769</xdr:colOff>
      <xdr:row>24</xdr:row>
      <xdr:rowOff>157442</xdr:rowOff>
    </xdr:from>
    <xdr:to>
      <xdr:col>1</xdr:col>
      <xdr:colOff>1961963</xdr:colOff>
      <xdr:row>26</xdr:row>
      <xdr:rowOff>113030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87" y="8550648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1" t="s">
        <v>0</v>
      </c>
      <c r="B2" s="211"/>
      <c r="C2" s="211"/>
    </row>
    <row r="3" spans="1:3" x14ac:dyDescent="0.25">
      <c r="A3" s="1"/>
      <c r="B3" s="1"/>
      <c r="C3" s="1"/>
    </row>
    <row r="4" spans="1:3" x14ac:dyDescent="0.25">
      <c r="A4" s="212" t="s">
        <v>1</v>
      </c>
      <c r="B4" s="212"/>
      <c r="C4" s="212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9" t="s">
        <v>2</v>
      </c>
      <c r="B6" s="213" t="s">
        <v>3</v>
      </c>
      <c r="C6" s="213"/>
    </row>
    <row r="7" spans="1:3" x14ac:dyDescent="0.25">
      <c r="A7" s="110" t="s">
        <v>4</v>
      </c>
      <c r="B7" s="1"/>
      <c r="C7" s="1"/>
    </row>
    <row r="8" spans="1:3" x14ac:dyDescent="0.25">
      <c r="A8" s="11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1" t="s">
        <v>8</v>
      </c>
      <c r="B10" s="112" t="s">
        <v>9</v>
      </c>
      <c r="C10" s="3">
        <f>'4.5 РМ'!B36/1000</f>
        <v>365.87597749860578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view="pageBreakPreview" workbookViewId="0">
      <selection activeCell="A28" sqref="A28:XFD3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3" t="s">
        <v>268</v>
      </c>
      <c r="B1" s="253"/>
      <c r="C1" s="253"/>
      <c r="D1" s="253"/>
      <c r="E1" s="253"/>
      <c r="F1" s="253"/>
      <c r="G1" s="253"/>
    </row>
    <row r="2" spans="1:7" ht="21.75" customHeight="1" x14ac:dyDescent="0.25">
      <c r="A2" s="51"/>
      <c r="B2" s="51"/>
      <c r="C2" s="51"/>
      <c r="D2" s="51"/>
      <c r="E2" s="51"/>
      <c r="F2" s="51"/>
      <c r="G2" s="51"/>
    </row>
    <row r="3" spans="1:7" x14ac:dyDescent="0.25">
      <c r="A3" s="211" t="s">
        <v>269</v>
      </c>
      <c r="B3" s="211"/>
      <c r="C3" s="211"/>
      <c r="D3" s="211"/>
      <c r="E3" s="211"/>
      <c r="F3" s="211"/>
      <c r="G3" s="211"/>
    </row>
    <row r="4" spans="1:7" ht="25.5" customHeight="1" x14ac:dyDescent="0.25">
      <c r="A4" s="214" t="s">
        <v>270</v>
      </c>
      <c r="B4" s="214"/>
      <c r="C4" s="214"/>
      <c r="D4" s="214"/>
      <c r="E4" s="214"/>
      <c r="F4" s="214"/>
      <c r="G4" s="214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8" t="s">
        <v>13</v>
      </c>
      <c r="B6" s="258" t="s">
        <v>135</v>
      </c>
      <c r="C6" s="258" t="s">
        <v>78</v>
      </c>
      <c r="D6" s="258" t="s">
        <v>137</v>
      </c>
      <c r="E6" s="238" t="s">
        <v>238</v>
      </c>
      <c r="F6" s="258" t="s">
        <v>79</v>
      </c>
      <c r="G6" s="258"/>
    </row>
    <row r="7" spans="1:7" x14ac:dyDescent="0.25">
      <c r="A7" s="258"/>
      <c r="B7" s="258"/>
      <c r="C7" s="258"/>
      <c r="D7" s="258"/>
      <c r="E7" s="239"/>
      <c r="F7" s="2" t="s">
        <v>241</v>
      </c>
      <c r="G7" s="2" t="s">
        <v>140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54" t="s">
        <v>271</v>
      </c>
      <c r="C9" s="255"/>
      <c r="D9" s="255"/>
      <c r="E9" s="255"/>
      <c r="F9" s="255"/>
      <c r="G9" s="256"/>
    </row>
    <row r="10" spans="1:7" ht="27" customHeight="1" x14ac:dyDescent="0.25">
      <c r="A10" s="2"/>
      <c r="B10" s="103"/>
      <c r="C10" s="8" t="s">
        <v>272</v>
      </c>
      <c r="D10" s="103"/>
      <c r="E10" s="104"/>
      <c r="F10" s="102"/>
      <c r="G10" s="102">
        <v>0</v>
      </c>
    </row>
    <row r="11" spans="1:7" x14ac:dyDescent="0.25">
      <c r="A11" s="2"/>
      <c r="B11" s="245" t="s">
        <v>273</v>
      </c>
      <c r="C11" s="245"/>
      <c r="D11" s="245"/>
      <c r="E11" s="257"/>
      <c r="F11" s="247"/>
      <c r="G11" s="247"/>
    </row>
    <row r="12" spans="1:7" x14ac:dyDescent="0.25">
      <c r="A12" s="2">
        <v>1</v>
      </c>
      <c r="B12" s="8" t="str">
        <f>'Прил.5 Расчет СМР и ОБ'!B35</f>
        <v>БЦ.60.57</v>
      </c>
      <c r="C12" s="8" t="str">
        <f>'Прил.5 Расчет СМР и ОБ'!C35</f>
        <v>ОПН-220 кВ</v>
      </c>
      <c r="D12" s="2" t="str">
        <f>'Прил.5 Расчет СМР и ОБ'!D35</f>
        <v>шт</v>
      </c>
      <c r="E12" s="160">
        <f>'Прил.5 Расчет СМР и ОБ'!E35</f>
        <v>9</v>
      </c>
      <c r="F12" s="102">
        <f>'Прил.5 Расчет СМР и ОБ'!F35</f>
        <v>22309.31</v>
      </c>
      <c r="G12" s="32">
        <f>ROUND(E12*F12,2)</f>
        <v>200783.79</v>
      </c>
    </row>
    <row r="13" spans="1:7" ht="25.5" customHeight="1" x14ac:dyDescent="0.25">
      <c r="A13" s="2"/>
      <c r="B13" s="8"/>
      <c r="C13" s="8" t="s">
        <v>274</v>
      </c>
      <c r="D13" s="8"/>
      <c r="E13" s="46"/>
      <c r="F13" s="102"/>
      <c r="G13" s="32">
        <f>SUM(G12:G12)</f>
        <v>200783.79</v>
      </c>
    </row>
    <row r="14" spans="1:7" ht="19.5" customHeight="1" x14ac:dyDescent="0.25">
      <c r="A14" s="2"/>
      <c r="B14" s="8"/>
      <c r="C14" s="8" t="s">
        <v>275</v>
      </c>
      <c r="D14" s="8"/>
      <c r="E14" s="46"/>
      <c r="F14" s="102"/>
      <c r="G14" s="32">
        <f>G10+G13</f>
        <v>200783.79</v>
      </c>
    </row>
    <row r="15" spans="1:7" x14ac:dyDescent="0.25">
      <c r="A15" s="30"/>
      <c r="B15" s="105"/>
      <c r="C15" s="30"/>
      <c r="D15" s="30"/>
      <c r="E15" s="30"/>
      <c r="F15" s="30"/>
      <c r="G15" s="30"/>
    </row>
    <row r="16" spans="1:7" s="199" customFormat="1" x14ac:dyDescent="0.25">
      <c r="B16" s="200" t="s">
        <v>433</v>
      </c>
      <c r="C16" s="207"/>
    </row>
    <row r="17" spans="2:3" s="199" customFormat="1" x14ac:dyDescent="0.25">
      <c r="B17" s="181" t="s">
        <v>75</v>
      </c>
      <c r="C17" s="207"/>
    </row>
    <row r="18" spans="2:3" s="199" customFormat="1" x14ac:dyDescent="0.25">
      <c r="B18" s="200"/>
      <c r="C18" s="207"/>
    </row>
    <row r="19" spans="2:3" s="199" customFormat="1" x14ac:dyDescent="0.25">
      <c r="B19" s="200" t="s">
        <v>267</v>
      </c>
      <c r="C19" s="207"/>
    </row>
    <row r="20" spans="2:3" s="199" customFormat="1" x14ac:dyDescent="0.25">
      <c r="B20" s="181" t="s">
        <v>76</v>
      </c>
      <c r="C20" s="207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view="pageBreakPreview" workbookViewId="0">
      <selection activeCell="A28" sqref="A28:XFD32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6" x14ac:dyDescent="0.25">
      <c r="B1" s="178"/>
      <c r="C1" s="178"/>
      <c r="D1" s="179" t="s">
        <v>276</v>
      </c>
    </row>
    <row r="2" spans="1:6" x14ac:dyDescent="0.25">
      <c r="A2" s="179"/>
      <c r="B2" s="179"/>
      <c r="C2" s="179"/>
      <c r="D2" s="179"/>
    </row>
    <row r="3" spans="1:6" ht="24.75" customHeight="1" x14ac:dyDescent="0.25">
      <c r="A3" s="211" t="s">
        <v>277</v>
      </c>
      <c r="B3" s="211"/>
      <c r="C3" s="211"/>
      <c r="D3" s="211"/>
    </row>
    <row r="4" spans="1:6" ht="24.75" customHeight="1" x14ac:dyDescent="0.25">
      <c r="A4" s="180"/>
      <c r="B4" s="180"/>
      <c r="C4" s="180"/>
      <c r="D4" s="180"/>
    </row>
    <row r="5" spans="1:6" ht="47.25" customHeight="1" x14ac:dyDescent="0.25">
      <c r="A5" s="214" t="s">
        <v>278</v>
      </c>
      <c r="B5" s="214"/>
      <c r="C5" s="214"/>
      <c r="D5" s="198" t="str">
        <f>'Прил.5 Расчет СМР и ОБ'!D6:J6</f>
        <v xml:space="preserve"> ОПН на три фазы без устройства фундамента напряжение 220(150) кВ</v>
      </c>
      <c r="E5" s="199"/>
      <c r="F5" s="199"/>
    </row>
    <row r="6" spans="1:6" ht="19.899999999999999" customHeight="1" x14ac:dyDescent="0.25">
      <c r="A6" s="214" t="s">
        <v>279</v>
      </c>
      <c r="B6" s="214"/>
      <c r="C6" s="214"/>
      <c r="D6" s="198"/>
      <c r="E6" s="199"/>
      <c r="F6" s="199"/>
    </row>
    <row r="7" spans="1:6" x14ac:dyDescent="0.25">
      <c r="A7" s="200"/>
      <c r="B7" s="200"/>
      <c r="C7" s="200"/>
      <c r="D7" s="200"/>
      <c r="E7" s="199"/>
      <c r="F7" s="199"/>
    </row>
    <row r="8" spans="1:6" ht="14.45" customHeight="1" x14ac:dyDescent="0.25">
      <c r="A8" s="229" t="s">
        <v>5</v>
      </c>
      <c r="B8" s="229" t="s">
        <v>6</v>
      </c>
      <c r="C8" s="229" t="s">
        <v>280</v>
      </c>
      <c r="D8" s="229" t="s">
        <v>281</v>
      </c>
      <c r="E8" s="199"/>
      <c r="F8" s="199"/>
    </row>
    <row r="9" spans="1:6" ht="15" customHeight="1" x14ac:dyDescent="0.25">
      <c r="A9" s="229"/>
      <c r="B9" s="229"/>
      <c r="C9" s="229"/>
      <c r="D9" s="229"/>
      <c r="E9" s="199"/>
      <c r="F9" s="199"/>
    </row>
    <row r="10" spans="1:6" x14ac:dyDescent="0.25">
      <c r="A10" s="201">
        <v>1</v>
      </c>
      <c r="B10" s="201">
        <v>2</v>
      </c>
      <c r="C10" s="201">
        <v>3</v>
      </c>
      <c r="D10" s="201">
        <v>4</v>
      </c>
      <c r="E10" s="199"/>
      <c r="F10" s="199"/>
    </row>
    <row r="11" spans="1:6" ht="41.45" customHeight="1" x14ac:dyDescent="0.25">
      <c r="A11" s="201" t="s">
        <v>282</v>
      </c>
      <c r="B11" s="201" t="s">
        <v>283</v>
      </c>
      <c r="C11" s="202" t="str">
        <f>D5</f>
        <v xml:space="preserve"> ОПН на три фазы без устройства фундамента напряжение 220(150) кВ</v>
      </c>
      <c r="D11" s="203">
        <f>'Прил.4 РМ'!C41/1000</f>
        <v>1286.5187100000001</v>
      </c>
      <c r="E11" s="204"/>
      <c r="F11" s="199"/>
    </row>
    <row r="12" spans="1:6" x14ac:dyDescent="0.25">
      <c r="A12" s="205"/>
      <c r="B12" s="206"/>
      <c r="C12" s="205"/>
      <c r="D12" s="214"/>
      <c r="E12" s="214"/>
      <c r="F12" s="214"/>
    </row>
    <row r="13" spans="1:6" s="199" customFormat="1" x14ac:dyDescent="0.25">
      <c r="B13" s="200" t="s">
        <v>433</v>
      </c>
      <c r="C13" s="207"/>
    </row>
    <row r="14" spans="1:6" s="199" customFormat="1" x14ac:dyDescent="0.25">
      <c r="B14" s="181" t="s">
        <v>75</v>
      </c>
      <c r="C14" s="207"/>
    </row>
    <row r="15" spans="1:6" s="199" customFormat="1" x14ac:dyDescent="0.25">
      <c r="B15" s="200"/>
      <c r="C15" s="207"/>
    </row>
    <row r="16" spans="1:6" s="199" customFormat="1" x14ac:dyDescent="0.25">
      <c r="B16" s="200" t="s">
        <v>267</v>
      </c>
      <c r="C16" s="207"/>
    </row>
    <row r="17" spans="2:3" s="199" customFormat="1" x14ac:dyDescent="0.25">
      <c r="B17" s="181" t="s">
        <v>76</v>
      </c>
      <c r="C17" s="207"/>
    </row>
  </sheetData>
  <mergeCells count="8">
    <mergeCell ref="D12:F12"/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tabSelected="1" view="pageBreakPreview" topLeftCell="A19" zoomScale="60" zoomScaleNormal="85" workbookViewId="0">
      <selection activeCell="A28" sqref="A28:XFD32"/>
    </sheetView>
  </sheetViews>
  <sheetFormatPr defaultRowHeight="15" x14ac:dyDescent="0.25"/>
  <cols>
    <col min="1" max="1" width="9.140625" customWidth="1"/>
    <col min="2" max="2" width="40.7109375" customWidth="1"/>
    <col min="3" max="3" width="38.7109375" customWidth="1"/>
    <col min="4" max="4" width="32" customWidth="1"/>
    <col min="5" max="5" width="9.140625" customWidth="1"/>
  </cols>
  <sheetData>
    <row r="4" spans="2:5" ht="15.75" customHeight="1" x14ac:dyDescent="0.25">
      <c r="B4" s="227" t="s">
        <v>284</v>
      </c>
      <c r="C4" s="227"/>
      <c r="D4" s="227"/>
    </row>
    <row r="5" spans="2:5" ht="18.75" customHeight="1" x14ac:dyDescent="0.25">
      <c r="B5" s="130"/>
    </row>
    <row r="6" spans="2:5" ht="15.75" customHeight="1" x14ac:dyDescent="0.25">
      <c r="B6" s="220" t="s">
        <v>285</v>
      </c>
      <c r="C6" s="220"/>
      <c r="D6" s="220"/>
    </row>
    <row r="7" spans="2:5" x14ac:dyDescent="0.25">
      <c r="B7" s="259"/>
      <c r="C7" s="259"/>
      <c r="D7" s="259"/>
      <c r="E7" s="259"/>
    </row>
    <row r="8" spans="2:5" x14ac:dyDescent="0.25">
      <c r="B8" s="134"/>
      <c r="C8" s="134"/>
      <c r="D8" s="134"/>
      <c r="E8" s="134"/>
    </row>
    <row r="9" spans="2:5" ht="47.25" customHeight="1" x14ac:dyDescent="0.25">
      <c r="B9" s="121" t="s">
        <v>286</v>
      </c>
      <c r="C9" s="121" t="s">
        <v>287</v>
      </c>
      <c r="D9" s="121" t="s">
        <v>288</v>
      </c>
    </row>
    <row r="10" spans="2:5" ht="15.75" customHeight="1" x14ac:dyDescent="0.25">
      <c r="B10" s="121">
        <v>1</v>
      </c>
      <c r="C10" s="121">
        <v>2</v>
      </c>
      <c r="D10" s="121">
        <v>3</v>
      </c>
    </row>
    <row r="11" spans="2:5" ht="31.5" customHeight="1" x14ac:dyDescent="0.25">
      <c r="B11" s="121" t="s">
        <v>289</v>
      </c>
      <c r="C11" s="121" t="s">
        <v>290</v>
      </c>
      <c r="D11" s="121">
        <v>44.29</v>
      </c>
    </row>
    <row r="12" spans="2:5" ht="31.5" customHeight="1" x14ac:dyDescent="0.25">
      <c r="B12" s="121" t="s">
        <v>291</v>
      </c>
      <c r="C12" s="121" t="s">
        <v>290</v>
      </c>
      <c r="D12" s="121">
        <v>13.47</v>
      </c>
    </row>
    <row r="13" spans="2:5" ht="31.5" customHeight="1" x14ac:dyDescent="0.25">
      <c r="B13" s="121" t="s">
        <v>292</v>
      </c>
      <c r="C13" s="121" t="s">
        <v>290</v>
      </c>
      <c r="D13" s="121">
        <v>8.0399999999999991</v>
      </c>
    </row>
    <row r="14" spans="2:5" ht="31.5" customHeight="1" x14ac:dyDescent="0.25">
      <c r="B14" s="121" t="s">
        <v>293</v>
      </c>
      <c r="C14" s="182" t="s">
        <v>294</v>
      </c>
      <c r="D14" s="121">
        <v>6.26</v>
      </c>
    </row>
    <row r="15" spans="2:5" ht="89.25" customHeight="1" x14ac:dyDescent="0.25">
      <c r="B15" s="121" t="s">
        <v>295</v>
      </c>
      <c r="C15" s="121" t="s">
        <v>296</v>
      </c>
      <c r="D15" s="132">
        <v>3.9E-2</v>
      </c>
    </row>
    <row r="16" spans="2:5" ht="78.75" customHeight="1" x14ac:dyDescent="0.25">
      <c r="B16" s="121" t="s">
        <v>297</v>
      </c>
      <c r="C16" s="121" t="s">
        <v>298</v>
      </c>
      <c r="D16" s="132">
        <v>2.1000000000000001E-2</v>
      </c>
    </row>
    <row r="17" spans="2:4" ht="15.75" customHeight="1" x14ac:dyDescent="0.25">
      <c r="B17" s="121" t="s">
        <v>227</v>
      </c>
      <c r="C17" s="121"/>
      <c r="D17" s="121" t="s">
        <v>299</v>
      </c>
    </row>
    <row r="18" spans="2:4" ht="31.5" customHeight="1" x14ac:dyDescent="0.25">
      <c r="B18" s="121" t="s">
        <v>103</v>
      </c>
      <c r="C18" s="121" t="s">
        <v>300</v>
      </c>
      <c r="D18" s="132">
        <v>2.1399999999999999E-2</v>
      </c>
    </row>
    <row r="19" spans="2:4" ht="31.5" customHeight="1" x14ac:dyDescent="0.25">
      <c r="B19" s="121" t="s">
        <v>233</v>
      </c>
      <c r="C19" s="121" t="s">
        <v>301</v>
      </c>
      <c r="D19" s="132">
        <v>2E-3</v>
      </c>
    </row>
    <row r="20" spans="2:4" ht="24" customHeight="1" x14ac:dyDescent="0.25">
      <c r="B20" s="121" t="s">
        <v>106</v>
      </c>
      <c r="C20" s="121" t="s">
        <v>302</v>
      </c>
      <c r="D20" s="132">
        <v>0.03</v>
      </c>
    </row>
    <row r="21" spans="2:4" ht="18.75" customHeight="1" x14ac:dyDescent="0.25">
      <c r="B21" s="131"/>
    </row>
    <row r="22" spans="2:4" ht="18.75" customHeight="1" x14ac:dyDescent="0.25">
      <c r="B22" s="131"/>
    </row>
    <row r="23" spans="2:4" ht="18.75" customHeight="1" x14ac:dyDescent="0.25">
      <c r="B23" s="131"/>
    </row>
    <row r="24" spans="2:4" ht="18.75" customHeight="1" x14ac:dyDescent="0.25">
      <c r="B24" s="131"/>
    </row>
    <row r="27" spans="2:4" s="199" customFormat="1" x14ac:dyDescent="0.25">
      <c r="B27" s="200" t="s">
        <v>433</v>
      </c>
      <c r="C27" s="207"/>
    </row>
    <row r="28" spans="2:4" s="199" customFormat="1" x14ac:dyDescent="0.25">
      <c r="B28" s="181" t="s">
        <v>75</v>
      </c>
      <c r="C28" s="207"/>
    </row>
    <row r="29" spans="2:4" s="199" customFormat="1" x14ac:dyDescent="0.25">
      <c r="B29" s="200"/>
      <c r="C29" s="207"/>
    </row>
    <row r="30" spans="2:4" s="199" customFormat="1" x14ac:dyDescent="0.25">
      <c r="B30" s="200" t="s">
        <v>267</v>
      </c>
      <c r="C30" s="207"/>
    </row>
    <row r="31" spans="2:4" s="199" customFormat="1" x14ac:dyDescent="0.25">
      <c r="B31" s="181" t="s">
        <v>76</v>
      </c>
      <c r="C31" s="207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A28" sqref="A28:XFD3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20" t="s">
        <v>303</v>
      </c>
      <c r="B2" s="220"/>
      <c r="C2" s="220"/>
      <c r="D2" s="220"/>
      <c r="E2" s="220"/>
      <c r="F2" s="220"/>
    </row>
    <row r="4" spans="1:7" ht="18" customHeight="1" x14ac:dyDescent="0.25">
      <c r="A4" s="116" t="s">
        <v>304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18" t="s">
        <v>13</v>
      </c>
      <c r="B5" s="118" t="s">
        <v>305</v>
      </c>
      <c r="C5" s="118" t="s">
        <v>306</v>
      </c>
      <c r="D5" s="118" t="s">
        <v>307</v>
      </c>
      <c r="E5" s="118" t="s">
        <v>308</v>
      </c>
      <c r="F5" s="118" t="s">
        <v>309</v>
      </c>
      <c r="G5" s="117"/>
    </row>
    <row r="6" spans="1:7" ht="15.75" customHeight="1" x14ac:dyDescent="0.25">
      <c r="A6" s="118">
        <v>1</v>
      </c>
      <c r="B6" s="118">
        <v>2</v>
      </c>
      <c r="C6" s="118">
        <v>3</v>
      </c>
      <c r="D6" s="118">
        <v>4</v>
      </c>
      <c r="E6" s="118">
        <v>5</v>
      </c>
      <c r="F6" s="118">
        <v>6</v>
      </c>
      <c r="G6" s="117"/>
    </row>
    <row r="7" spans="1:7" ht="110.25" customHeight="1" x14ac:dyDescent="0.25">
      <c r="A7" s="119" t="s">
        <v>310</v>
      </c>
      <c r="B7" s="120" t="s">
        <v>311</v>
      </c>
      <c r="C7" s="121" t="s">
        <v>312</v>
      </c>
      <c r="D7" s="121" t="s">
        <v>313</v>
      </c>
      <c r="E7" s="60">
        <v>47872.94</v>
      </c>
      <c r="F7" s="120" t="s">
        <v>314</v>
      </c>
      <c r="G7" s="117"/>
    </row>
    <row r="8" spans="1:7" ht="31.5" customHeight="1" x14ac:dyDescent="0.25">
      <c r="A8" s="119" t="s">
        <v>315</v>
      </c>
      <c r="B8" s="120" t="s">
        <v>316</v>
      </c>
      <c r="C8" s="121" t="s">
        <v>317</v>
      </c>
      <c r="D8" s="121" t="s">
        <v>318</v>
      </c>
      <c r="E8" s="122">
        <f>1973/12</f>
        <v>164.41666666667001</v>
      </c>
      <c r="F8" s="120" t="s">
        <v>319</v>
      </c>
      <c r="G8" s="123"/>
    </row>
    <row r="9" spans="1:7" ht="15.75" customHeight="1" x14ac:dyDescent="0.25">
      <c r="A9" s="119" t="s">
        <v>320</v>
      </c>
      <c r="B9" s="120" t="s">
        <v>321</v>
      </c>
      <c r="C9" s="121" t="s">
        <v>322</v>
      </c>
      <c r="D9" s="121" t="s">
        <v>313</v>
      </c>
      <c r="E9" s="122">
        <v>1</v>
      </c>
      <c r="F9" s="120"/>
      <c r="G9" s="123"/>
    </row>
    <row r="10" spans="1:7" ht="15.75" customHeight="1" x14ac:dyDescent="0.25">
      <c r="A10" s="119" t="s">
        <v>323</v>
      </c>
      <c r="B10" s="120" t="s">
        <v>324</v>
      </c>
      <c r="C10" s="121"/>
      <c r="D10" s="121"/>
      <c r="E10" s="124">
        <v>4.7</v>
      </c>
      <c r="F10" s="120" t="s">
        <v>325</v>
      </c>
      <c r="G10" s="123"/>
    </row>
    <row r="11" spans="1:7" ht="78.75" customHeight="1" x14ac:dyDescent="0.25">
      <c r="A11" s="119" t="s">
        <v>326</v>
      </c>
      <c r="B11" s="120" t="s">
        <v>327</v>
      </c>
      <c r="C11" s="121" t="s">
        <v>328</v>
      </c>
      <c r="D11" s="121" t="s">
        <v>313</v>
      </c>
      <c r="E11" s="158">
        <v>1.4810000000000001</v>
      </c>
      <c r="F11" s="120" t="s">
        <v>329</v>
      </c>
      <c r="G11" s="117"/>
    </row>
    <row r="12" spans="1:7" ht="78.75" customHeight="1" x14ac:dyDescent="0.25">
      <c r="A12" s="119" t="s">
        <v>330</v>
      </c>
      <c r="B12" s="125" t="s">
        <v>331</v>
      </c>
      <c r="C12" s="121" t="s">
        <v>332</v>
      </c>
      <c r="D12" s="121" t="s">
        <v>313</v>
      </c>
      <c r="E12" s="126">
        <v>1.139</v>
      </c>
      <c r="F12" s="127" t="s">
        <v>333</v>
      </c>
      <c r="G12" s="123" t="s">
        <v>334</v>
      </c>
    </row>
    <row r="13" spans="1:7" ht="63" customHeight="1" x14ac:dyDescent="0.25">
      <c r="A13" s="119" t="s">
        <v>335</v>
      </c>
      <c r="B13" s="128" t="s">
        <v>336</v>
      </c>
      <c r="C13" s="121" t="s">
        <v>337</v>
      </c>
      <c r="D13" s="121" t="s">
        <v>338</v>
      </c>
      <c r="E13" s="129">
        <f>((E7*E9/E8)*E11)*E12</f>
        <v>491.16005896884002</v>
      </c>
      <c r="F13" s="120" t="s">
        <v>339</v>
      </c>
      <c r="G13" s="117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3" customFormat="1" ht="29.45" customHeight="1" x14ac:dyDescent="0.2">
      <c r="A1" s="260" t="s">
        <v>340</v>
      </c>
      <c r="B1" s="260"/>
      <c r="C1" s="260"/>
      <c r="D1" s="260"/>
      <c r="E1" s="260"/>
      <c r="F1" s="260"/>
      <c r="G1" s="260"/>
      <c r="H1" s="260"/>
      <c r="I1" s="260"/>
    </row>
    <row r="2" spans="1:13" s="33" customFormat="1" ht="13.5" customHeight="1" x14ac:dyDescent="0.2">
      <c r="A2" s="34"/>
      <c r="B2" s="34"/>
      <c r="C2" s="34"/>
      <c r="D2" s="34"/>
      <c r="E2" s="34"/>
      <c r="F2" s="34"/>
      <c r="G2" s="34"/>
      <c r="H2" s="34"/>
      <c r="I2" s="34"/>
    </row>
    <row r="3" spans="1:13" s="33" customFormat="1" ht="34.5" customHeight="1" x14ac:dyDescent="0.2">
      <c r="A3" s="214" t="e">
        <f>#REF!</f>
        <v>#REF!</v>
      </c>
      <c r="B3" s="214"/>
      <c r="C3" s="214"/>
      <c r="D3" s="214"/>
      <c r="E3" s="214"/>
      <c r="F3" s="214"/>
      <c r="G3" s="214"/>
      <c r="H3" s="214"/>
      <c r="I3" s="214"/>
    </row>
    <row r="4" spans="1:13" s="4" customFormat="1" ht="15.75" customHeight="1" x14ac:dyDescent="0.2">
      <c r="A4" s="222"/>
      <c r="B4" s="222"/>
      <c r="C4" s="222"/>
      <c r="D4" s="222"/>
      <c r="E4" s="222"/>
      <c r="F4" s="222"/>
      <c r="G4" s="222"/>
      <c r="H4" s="222"/>
      <c r="I4" s="222"/>
    </row>
    <row r="5" spans="1:13" s="35" customFormat="1" ht="36.6" customHeight="1" x14ac:dyDescent="0.35">
      <c r="A5" s="261" t="s">
        <v>13</v>
      </c>
      <c r="B5" s="261" t="s">
        <v>341</v>
      </c>
      <c r="C5" s="261" t="s">
        <v>342</v>
      </c>
      <c r="D5" s="261" t="s">
        <v>343</v>
      </c>
      <c r="E5" s="258" t="s">
        <v>344</v>
      </c>
      <c r="F5" s="258"/>
      <c r="G5" s="258"/>
      <c r="H5" s="258"/>
      <c r="I5" s="258"/>
    </row>
    <row r="6" spans="1:13" s="30" customFormat="1" ht="31.5" customHeight="1" x14ac:dyDescent="0.2">
      <c r="A6" s="261"/>
      <c r="B6" s="261"/>
      <c r="C6" s="261"/>
      <c r="D6" s="261"/>
      <c r="E6" s="36" t="s">
        <v>120</v>
      </c>
      <c r="F6" s="36" t="s">
        <v>121</v>
      </c>
      <c r="G6" s="36" t="s">
        <v>43</v>
      </c>
      <c r="H6" s="36" t="s">
        <v>345</v>
      </c>
      <c r="I6" s="36" t="s">
        <v>346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7">
        <v>1</v>
      </c>
      <c r="B8" s="38"/>
      <c r="C8" s="8" t="s">
        <v>98</v>
      </c>
      <c r="D8" s="39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0"/>
      <c r="L8" s="40"/>
      <c r="M8" s="40"/>
    </row>
    <row r="9" spans="1:13" s="30" customFormat="1" ht="38.25" customHeight="1" x14ac:dyDescent="0.2">
      <c r="A9" s="37">
        <v>2</v>
      </c>
      <c r="B9" s="8" t="s">
        <v>347</v>
      </c>
      <c r="C9" s="8" t="s">
        <v>348</v>
      </c>
      <c r="D9" s="114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7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7">
        <v>3</v>
      </c>
      <c r="B11" s="8" t="s">
        <v>349</v>
      </c>
      <c r="C11" s="8" t="s">
        <v>297</v>
      </c>
      <c r="D11" s="114">
        <v>2.1000000000000001E-2</v>
      </c>
      <c r="E11" s="32">
        <f>(E8+E9)*D11</f>
        <v>8.6950678710000007E-2</v>
      </c>
      <c r="F11" s="32"/>
      <c r="G11" s="32"/>
      <c r="H11" s="32" t="s">
        <v>350</v>
      </c>
      <c r="I11" s="32">
        <f>E11</f>
        <v>8.6950678710000007E-2</v>
      </c>
    </row>
    <row r="12" spans="1:13" s="30" customFormat="1" ht="45" customHeight="1" x14ac:dyDescent="0.2">
      <c r="A12" s="37">
        <v>4</v>
      </c>
      <c r="B12" s="8" t="s">
        <v>351</v>
      </c>
      <c r="C12" s="8" t="s">
        <v>352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1" t="s">
        <v>353</v>
      </c>
    </row>
    <row r="13" spans="1:13" s="30" customFormat="1" ht="13.15" customHeight="1" x14ac:dyDescent="0.2">
      <c r="A13" s="37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7">
        <v>5</v>
      </c>
      <c r="B14" s="8" t="s">
        <v>300</v>
      </c>
      <c r="C14" s="8" t="s">
        <v>354</v>
      </c>
      <c r="D14" s="11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2">
        <f>(I8+I9+I11+I12)/1000</f>
        <v>0.10750662387871</v>
      </c>
    </row>
    <row r="15" spans="1:13" s="30" customFormat="1" ht="13.15" customHeight="1" x14ac:dyDescent="0.2">
      <c r="A15" s="37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7">
        <v>6</v>
      </c>
      <c r="B16" s="8" t="s">
        <v>355</v>
      </c>
      <c r="C16" s="8" t="s">
        <v>356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1" t="s">
        <v>357</v>
      </c>
    </row>
    <row r="17" spans="1:10" s="30" customFormat="1" ht="81.75" customHeight="1" x14ac:dyDescent="0.2">
      <c r="A17" s="37">
        <v>7</v>
      </c>
      <c r="B17" s="8" t="s">
        <v>355</v>
      </c>
      <c r="C17" s="8" t="s">
        <v>358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1"/>
    </row>
    <row r="18" spans="1:10" s="30" customFormat="1" ht="13.15" customHeight="1" x14ac:dyDescent="0.2">
      <c r="A18" s="37"/>
      <c r="B18" s="8"/>
      <c r="C18" s="8"/>
      <c r="D18" s="16"/>
      <c r="E18" s="32"/>
      <c r="F18" s="32"/>
      <c r="G18" s="32"/>
      <c r="H18" s="32"/>
      <c r="I18" s="32"/>
    </row>
    <row r="19" spans="1:10" s="44" customFormat="1" ht="13.15" customHeight="1" x14ac:dyDescent="0.2">
      <c r="A19" s="37">
        <v>8</v>
      </c>
      <c r="B19" s="8"/>
      <c r="C19" s="8" t="s">
        <v>359</v>
      </c>
      <c r="D19" s="43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7">
        <v>9</v>
      </c>
      <c r="B20" s="8" t="s">
        <v>360</v>
      </c>
      <c r="C20" s="8" t="s">
        <v>106</v>
      </c>
      <c r="D20" s="45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3" customFormat="1" ht="13.15" customHeight="1" x14ac:dyDescent="0.2">
      <c r="A21" s="37">
        <v>10</v>
      </c>
      <c r="B21" s="8"/>
      <c r="C21" s="8" t="s">
        <v>361</v>
      </c>
      <c r="D21" s="46"/>
      <c r="E21" s="32"/>
      <c r="F21" s="32"/>
      <c r="G21" s="32"/>
      <c r="H21" s="32"/>
      <c r="I21" s="32">
        <f>I19+I20</f>
        <v>113.10148359861</v>
      </c>
    </row>
    <row r="22" spans="1:10" s="33" customFormat="1" ht="13.15" customHeight="1" x14ac:dyDescent="0.2">
      <c r="A22" s="47"/>
      <c r="B22" s="48"/>
      <c r="C22" s="48"/>
      <c r="D22" s="49"/>
      <c r="E22" s="50"/>
      <c r="F22" s="50"/>
      <c r="G22" s="50"/>
      <c r="H22" s="50"/>
      <c r="I22" s="50"/>
    </row>
    <row r="23" spans="1:10" x14ac:dyDescent="0.25">
      <c r="A23" s="4" t="s">
        <v>109</v>
      </c>
      <c r="B23" s="51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110</v>
      </c>
      <c r="B24" s="51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1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111</v>
      </c>
      <c r="B26" s="51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112</v>
      </c>
      <c r="B27" s="51"/>
      <c r="C27" s="4"/>
      <c r="D27" s="30"/>
      <c r="E27" s="30"/>
      <c r="F27" s="30"/>
      <c r="G27" s="30"/>
      <c r="H27" s="30"/>
      <c r="I27" s="30"/>
    </row>
    <row r="28" spans="1:10" x14ac:dyDescent="0.25">
      <c r="B28" s="52"/>
    </row>
    <row r="29" spans="1:10" x14ac:dyDescent="0.25">
      <c r="B29" s="52"/>
    </row>
    <row r="30" spans="1:10" x14ac:dyDescent="0.25">
      <c r="B30" s="52"/>
    </row>
    <row r="31" spans="1:10" x14ac:dyDescent="0.25">
      <c r="B31" s="52"/>
    </row>
    <row r="32" spans="1:10" x14ac:dyDescent="0.25">
      <c r="B32" s="52"/>
    </row>
    <row r="33" spans="2:2" x14ac:dyDescent="0.25">
      <c r="B33" s="52"/>
    </row>
    <row r="34" spans="2:2" x14ac:dyDescent="0.25">
      <c r="B34" s="52"/>
    </row>
    <row r="35" spans="2:2" x14ac:dyDescent="0.25">
      <c r="B35" s="52"/>
    </row>
    <row r="36" spans="2:2" x14ac:dyDescent="0.25">
      <c r="B36" s="52"/>
    </row>
    <row r="37" spans="2:2" x14ac:dyDescent="0.25">
      <c r="B37" s="52"/>
    </row>
    <row r="38" spans="2:2" x14ac:dyDescent="0.25">
      <c r="B38" s="52"/>
    </row>
    <row r="39" spans="2:2" x14ac:dyDescent="0.25">
      <c r="B39" s="52"/>
    </row>
    <row r="40" spans="2:2" x14ac:dyDescent="0.25">
      <c r="B40" s="52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6" t="s">
        <v>362</v>
      </c>
      <c r="O2" s="266"/>
    </row>
    <row r="3" spans="1:16" x14ac:dyDescent="0.25">
      <c r="A3" s="267" t="s">
        <v>363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</row>
    <row r="5" spans="1:16" ht="37.5" customHeight="1" x14ac:dyDescent="0.25">
      <c r="A5" s="268" t="s">
        <v>364</v>
      </c>
      <c r="B5" s="271" t="s">
        <v>365</v>
      </c>
      <c r="C5" s="274" t="s">
        <v>366</v>
      </c>
      <c r="D5" s="277" t="s">
        <v>367</v>
      </c>
      <c r="E5" s="278"/>
      <c r="F5" s="278"/>
      <c r="G5" s="278"/>
      <c r="H5" s="278"/>
      <c r="I5" s="277" t="s">
        <v>368</v>
      </c>
      <c r="J5" s="278"/>
      <c r="K5" s="278"/>
      <c r="L5" s="278"/>
      <c r="M5" s="278"/>
      <c r="N5" s="278"/>
      <c r="O5" s="53" t="s">
        <v>369</v>
      </c>
    </row>
    <row r="6" spans="1:16" s="56" customFormat="1" ht="150" customHeight="1" x14ac:dyDescent="0.25">
      <c r="A6" s="269"/>
      <c r="B6" s="272"/>
      <c r="C6" s="275"/>
      <c r="D6" s="274" t="s">
        <v>370</v>
      </c>
      <c r="E6" s="279" t="s">
        <v>371</v>
      </c>
      <c r="F6" s="280"/>
      <c r="G6" s="281"/>
      <c r="H6" s="54" t="s">
        <v>372</v>
      </c>
      <c r="I6" s="282" t="s">
        <v>373</v>
      </c>
      <c r="J6" s="282" t="s">
        <v>370</v>
      </c>
      <c r="K6" s="283" t="s">
        <v>371</v>
      </c>
      <c r="L6" s="283"/>
      <c r="M6" s="283"/>
      <c r="N6" s="54" t="s">
        <v>372</v>
      </c>
      <c r="O6" s="55" t="s">
        <v>374</v>
      </c>
    </row>
    <row r="7" spans="1:16" s="56" customFormat="1" ht="30.75" customHeight="1" x14ac:dyDescent="0.25">
      <c r="A7" s="270"/>
      <c r="B7" s="273"/>
      <c r="C7" s="276"/>
      <c r="D7" s="276"/>
      <c r="E7" s="53" t="s">
        <v>120</v>
      </c>
      <c r="F7" s="53" t="s">
        <v>121</v>
      </c>
      <c r="G7" s="53" t="s">
        <v>43</v>
      </c>
      <c r="H7" s="57" t="s">
        <v>375</v>
      </c>
      <c r="I7" s="282"/>
      <c r="J7" s="282"/>
      <c r="K7" s="53" t="s">
        <v>120</v>
      </c>
      <c r="L7" s="53" t="s">
        <v>121</v>
      </c>
      <c r="M7" s="53" t="s">
        <v>43</v>
      </c>
      <c r="N7" s="57" t="s">
        <v>375</v>
      </c>
      <c r="O7" s="53" t="s">
        <v>376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268" t="s">
        <v>377</v>
      </c>
      <c r="C9" s="59" t="s">
        <v>378</v>
      </c>
      <c r="D9" s="60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60">
        <f>H9*H25</f>
        <v>6.48990504</v>
      </c>
      <c r="O9" s="61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270"/>
      <c r="C10" s="62" t="s">
        <v>379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60">
        <f>H10*I25</f>
        <v>14.1877</v>
      </c>
      <c r="O10" s="61">
        <f t="shared" si="2"/>
        <v>1.2253798721652001E-3</v>
      </c>
      <c r="P10" s="63"/>
    </row>
    <row r="11" spans="1:16" s="56" customFormat="1" ht="24.6" customHeight="1" x14ac:dyDescent="0.25">
      <c r="A11" s="58">
        <v>3</v>
      </c>
      <c r="B11" s="268" t="s">
        <v>380</v>
      </c>
      <c r="C11" s="62" t="s">
        <v>381</v>
      </c>
      <c r="D11" s="60">
        <f t="shared" si="0"/>
        <v>22378.080000000002</v>
      </c>
      <c r="E11" s="60">
        <v>15858.44</v>
      </c>
      <c r="F11" s="60">
        <v>6519.64</v>
      </c>
      <c r="G11" s="60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1">
        <f t="shared" si="2"/>
        <v>4.1066716562919003E-3</v>
      </c>
    </row>
    <row r="12" spans="1:16" s="56" customFormat="1" ht="31.9" customHeight="1" x14ac:dyDescent="0.25">
      <c r="A12" s="57">
        <v>4</v>
      </c>
      <c r="B12" s="270"/>
      <c r="C12" s="62" t="s">
        <v>382</v>
      </c>
      <c r="D12" s="60">
        <f t="shared" si="0"/>
        <v>93405.18</v>
      </c>
      <c r="E12" s="60">
        <v>53163.12</v>
      </c>
      <c r="F12" s="60">
        <v>40153.81</v>
      </c>
      <c r="G12" s="60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1">
        <f t="shared" si="2"/>
        <v>2.3140164284093001E-3</v>
      </c>
    </row>
    <row r="13" spans="1:16" s="56" customFormat="1" ht="60" customHeight="1" x14ac:dyDescent="0.25">
      <c r="A13" s="58">
        <v>5</v>
      </c>
      <c r="B13" s="268" t="s">
        <v>383</v>
      </c>
      <c r="C13" s="59" t="s">
        <v>384</v>
      </c>
      <c r="D13" s="60">
        <f t="shared" si="0"/>
        <v>52119.83</v>
      </c>
      <c r="E13" s="60">
        <v>15198.48</v>
      </c>
      <c r="F13" s="60">
        <v>31977.3</v>
      </c>
      <c r="G13" s="60">
        <v>4944.05</v>
      </c>
      <c r="H13" s="60">
        <v>16.13</v>
      </c>
      <c r="I13" s="60">
        <v>2024759.04</v>
      </c>
      <c r="J13" s="60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60">
        <f>H13*L25</f>
        <v>231.46549999999999</v>
      </c>
      <c r="O13" s="61">
        <f t="shared" si="2"/>
        <v>1.2285736337367E-3</v>
      </c>
    </row>
    <row r="14" spans="1:16" s="56" customFormat="1" ht="39.6" customHeight="1" x14ac:dyDescent="0.25">
      <c r="A14" s="57">
        <v>6</v>
      </c>
      <c r="B14" s="270"/>
      <c r="C14" s="62" t="s">
        <v>385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60">
        <f>H14*M25</f>
        <v>1423.7859000000001</v>
      </c>
      <c r="O14" s="61">
        <f t="shared" si="2"/>
        <v>5.6024083795152002E-3</v>
      </c>
    </row>
    <row r="15" spans="1:16" s="56" customFormat="1" ht="46.15" customHeight="1" x14ac:dyDescent="0.25">
      <c r="A15" s="58">
        <v>7</v>
      </c>
      <c r="B15" s="64" t="s">
        <v>386</v>
      </c>
      <c r="C15" s="62" t="s">
        <v>387</v>
      </c>
      <c r="D15" s="60">
        <f t="shared" si="0"/>
        <v>981651.63</v>
      </c>
      <c r="E15" s="60">
        <v>448398.51</v>
      </c>
      <c r="F15" s="60">
        <v>486091.33</v>
      </c>
      <c r="G15" s="60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1">
        <f t="shared" si="2"/>
        <v>3.5280316227560002E-4</v>
      </c>
    </row>
    <row r="16" spans="1:16" s="56" customFormat="1" ht="24" customHeight="1" x14ac:dyDescent="0.25">
      <c r="A16" s="65"/>
      <c r="B16" s="65"/>
      <c r="C16" s="66" t="s">
        <v>388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6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389</v>
      </c>
    </row>
    <row r="19" spans="1:15" ht="30.75" customHeight="1" x14ac:dyDescent="0.25">
      <c r="L19" s="74"/>
    </row>
    <row r="20" spans="1:15" ht="15" customHeight="1" outlineLevel="1" x14ac:dyDescent="0.25">
      <c r="G20" s="265" t="s">
        <v>390</v>
      </c>
      <c r="H20" s="265"/>
      <c r="I20" s="265"/>
      <c r="J20" s="265"/>
      <c r="K20" s="265"/>
      <c r="L20" s="265"/>
      <c r="M20" s="265"/>
      <c r="N20" s="265"/>
    </row>
    <row r="21" spans="1:15" ht="15.75" customHeight="1" outlineLevel="1" x14ac:dyDescent="0.25">
      <c r="G21" s="75"/>
      <c r="H21" s="75" t="s">
        <v>391</v>
      </c>
      <c r="I21" s="75" t="s">
        <v>392</v>
      </c>
      <c r="J21" s="75" t="s">
        <v>393</v>
      </c>
      <c r="K21" s="76" t="s">
        <v>394</v>
      </c>
      <c r="L21" s="75" t="s">
        <v>395</v>
      </c>
      <c r="M21" s="75" t="s">
        <v>396</v>
      </c>
      <c r="N21" s="75" t="s">
        <v>397</v>
      </c>
      <c r="O21" s="69"/>
    </row>
    <row r="22" spans="1:15" ht="15.75" customHeight="1" outlineLevel="1" x14ac:dyDescent="0.25">
      <c r="G22" s="263" t="s">
        <v>398</v>
      </c>
      <c r="H22" s="262">
        <v>6.09</v>
      </c>
      <c r="I22" s="264">
        <v>6.44</v>
      </c>
      <c r="J22" s="262">
        <v>5.77</v>
      </c>
      <c r="K22" s="264">
        <v>5.77</v>
      </c>
      <c r="L22" s="262">
        <v>5.23</v>
      </c>
      <c r="M22" s="262">
        <v>5.77</v>
      </c>
      <c r="N22" s="77">
        <v>6.29</v>
      </c>
      <c r="O22" t="s">
        <v>399</v>
      </c>
    </row>
    <row r="23" spans="1:15" ht="15.75" customHeight="1" outlineLevel="1" x14ac:dyDescent="0.25">
      <c r="G23" s="263"/>
      <c r="H23" s="262"/>
      <c r="I23" s="264"/>
      <c r="J23" s="262"/>
      <c r="K23" s="264"/>
      <c r="L23" s="262"/>
      <c r="M23" s="262"/>
      <c r="N23" s="77">
        <v>6.56</v>
      </c>
      <c r="O23" t="s">
        <v>400</v>
      </c>
    </row>
    <row r="24" spans="1:15" ht="15.75" customHeight="1" outlineLevel="1" x14ac:dyDescent="0.25">
      <c r="G24" s="78" t="s">
        <v>401</v>
      </c>
      <c r="H24" s="77">
        <v>4.46</v>
      </c>
      <c r="I24" s="76">
        <v>4.28</v>
      </c>
      <c r="J24" s="77">
        <v>4.6500000000000004</v>
      </c>
      <c r="K24" s="76">
        <v>4.6100000000000003</v>
      </c>
      <c r="L24" s="77">
        <v>4.28</v>
      </c>
      <c r="M24" s="77">
        <v>4.6500000000000004</v>
      </c>
      <c r="N24" s="77">
        <v>4.28</v>
      </c>
      <c r="O24" s="69"/>
    </row>
    <row r="25" spans="1:15" ht="15.75" customHeight="1" outlineLevel="1" x14ac:dyDescent="0.25">
      <c r="G25" s="78" t="s">
        <v>375</v>
      </c>
      <c r="H25" s="77">
        <v>11.37</v>
      </c>
      <c r="I25" s="77">
        <v>8.42</v>
      </c>
      <c r="J25" s="77">
        <v>15.91</v>
      </c>
      <c r="K25" s="76">
        <v>15.91</v>
      </c>
      <c r="L25" s="77">
        <v>14.35</v>
      </c>
      <c r="M25" s="77">
        <v>15.91</v>
      </c>
      <c r="N25" s="77">
        <v>8.2899999999999991</v>
      </c>
      <c r="O25" s="69"/>
    </row>
    <row r="26" spans="1:15" ht="31.5" customHeight="1" outlineLevel="1" x14ac:dyDescent="0.25">
      <c r="G26" s="78" t="s">
        <v>402</v>
      </c>
      <c r="H26" s="77">
        <v>3.83</v>
      </c>
      <c r="I26" s="76">
        <v>3.95</v>
      </c>
      <c r="J26" s="77">
        <v>4.1500000000000004</v>
      </c>
      <c r="K26" s="76">
        <v>3.83</v>
      </c>
      <c r="L26" s="76">
        <v>3.95</v>
      </c>
      <c r="M26" s="77">
        <v>4.09</v>
      </c>
      <c r="N26" s="77">
        <v>3.95</v>
      </c>
      <c r="O26" s="69"/>
    </row>
    <row r="27" spans="1:15" ht="31.5" customHeight="1" outlineLevel="1" x14ac:dyDescent="0.25">
      <c r="G27" s="78" t="s">
        <v>403</v>
      </c>
      <c r="H27" s="77">
        <v>3.91</v>
      </c>
      <c r="I27" s="76">
        <v>3.99</v>
      </c>
      <c r="J27" s="77">
        <v>4.2300000000000004</v>
      </c>
      <c r="K27" s="76">
        <v>3.91</v>
      </c>
      <c r="L27" s="76">
        <v>3.99</v>
      </c>
      <c r="M27" s="77">
        <v>4.17</v>
      </c>
      <c r="N27" s="77">
        <v>3.99</v>
      </c>
      <c r="O27" s="69"/>
    </row>
    <row r="28" spans="1:15" ht="15.75" customHeight="1" outlineLevel="1" x14ac:dyDescent="0.25">
      <c r="G28" s="78" t="s">
        <v>345</v>
      </c>
      <c r="H28" s="77">
        <v>8.7899999999999991</v>
      </c>
      <c r="I28" s="77">
        <v>8.7899999999999991</v>
      </c>
      <c r="J28" s="77">
        <v>9.19</v>
      </c>
      <c r="K28" s="76">
        <v>9.1</v>
      </c>
      <c r="L28" s="77">
        <v>8.42</v>
      </c>
      <c r="M28" s="77">
        <v>9.19</v>
      </c>
      <c r="N28" s="77">
        <v>8.42</v>
      </c>
      <c r="O28" s="69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9" customWidth="1"/>
  </cols>
  <sheetData>
    <row r="2" spans="1:18" ht="18.75" customHeight="1" x14ac:dyDescent="0.25">
      <c r="A2" s="284" t="s">
        <v>404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</row>
    <row r="4" spans="1:18" ht="36.75" customHeight="1" x14ac:dyDescent="0.25">
      <c r="A4" s="268" t="s">
        <v>364</v>
      </c>
      <c r="B4" s="271" t="s">
        <v>365</v>
      </c>
      <c r="C4" s="274" t="s">
        <v>405</v>
      </c>
      <c r="D4" s="274" t="s">
        <v>406</v>
      </c>
      <c r="E4" s="277" t="s">
        <v>407</v>
      </c>
      <c r="F4" s="278"/>
      <c r="G4" s="278"/>
      <c r="H4" s="278"/>
      <c r="I4" s="278"/>
      <c r="J4" s="278"/>
      <c r="K4" s="278"/>
      <c r="L4" s="278"/>
      <c r="M4" s="278"/>
      <c r="N4" s="285" t="s">
        <v>408</v>
      </c>
      <c r="O4" s="286"/>
      <c r="P4" s="286"/>
      <c r="Q4" s="286"/>
      <c r="R4" s="287"/>
    </row>
    <row r="5" spans="1:18" ht="60" customHeight="1" x14ac:dyDescent="0.25">
      <c r="A5" s="269"/>
      <c r="B5" s="272"/>
      <c r="C5" s="275"/>
      <c r="D5" s="275"/>
      <c r="E5" s="282" t="s">
        <v>409</v>
      </c>
      <c r="F5" s="282" t="s">
        <v>410</v>
      </c>
      <c r="G5" s="279" t="s">
        <v>371</v>
      </c>
      <c r="H5" s="280"/>
      <c r="I5" s="280"/>
      <c r="J5" s="281"/>
      <c r="K5" s="282" t="s">
        <v>411</v>
      </c>
      <c r="L5" s="282"/>
      <c r="M5" s="282"/>
      <c r="N5" s="80" t="s">
        <v>412</v>
      </c>
      <c r="O5" s="80" t="s">
        <v>413</v>
      </c>
      <c r="P5" s="80" t="s">
        <v>414</v>
      </c>
      <c r="Q5" s="81" t="s">
        <v>415</v>
      </c>
      <c r="R5" s="80" t="s">
        <v>416</v>
      </c>
    </row>
    <row r="6" spans="1:18" ht="49.5" customHeight="1" x14ac:dyDescent="0.25">
      <c r="A6" s="270"/>
      <c r="B6" s="273"/>
      <c r="C6" s="276"/>
      <c r="D6" s="276"/>
      <c r="E6" s="282"/>
      <c r="F6" s="282"/>
      <c r="G6" s="53" t="s">
        <v>120</v>
      </c>
      <c r="H6" s="53" t="s">
        <v>121</v>
      </c>
      <c r="I6" s="53" t="s">
        <v>43</v>
      </c>
      <c r="J6" s="53" t="s">
        <v>345</v>
      </c>
      <c r="K6" s="53" t="s">
        <v>412</v>
      </c>
      <c r="L6" s="53" t="s">
        <v>413</v>
      </c>
      <c r="M6" s="53" t="s">
        <v>414</v>
      </c>
      <c r="N6" s="53" t="s">
        <v>417</v>
      </c>
      <c r="O6" s="53" t="s">
        <v>418</v>
      </c>
      <c r="P6" s="53" t="s">
        <v>419</v>
      </c>
      <c r="Q6" s="54" t="s">
        <v>420</v>
      </c>
      <c r="R6" s="53" t="s">
        <v>421</v>
      </c>
    </row>
    <row r="7" spans="1:18" ht="16.5" customHeight="1" x14ac:dyDescent="0.25">
      <c r="A7" s="58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54"/>
      <c r="R7" s="57"/>
    </row>
    <row r="8" spans="1:18" x14ac:dyDescent="0.25">
      <c r="A8" s="58">
        <v>1</v>
      </c>
      <c r="B8" s="58"/>
      <c r="C8" s="58">
        <v>2</v>
      </c>
      <c r="D8" s="58">
        <v>3</v>
      </c>
      <c r="E8" s="58">
        <v>4</v>
      </c>
      <c r="F8" s="58">
        <v>5</v>
      </c>
      <c r="G8" s="58">
        <v>6</v>
      </c>
      <c r="H8" s="58">
        <v>7</v>
      </c>
      <c r="I8" s="58">
        <v>8</v>
      </c>
      <c r="J8" s="58">
        <v>9</v>
      </c>
      <c r="K8" s="58">
        <v>10</v>
      </c>
      <c r="L8" s="58">
        <v>11</v>
      </c>
      <c r="M8" s="58">
        <v>12</v>
      </c>
      <c r="N8" s="58">
        <v>13</v>
      </c>
      <c r="O8" s="58">
        <v>14</v>
      </c>
      <c r="P8" s="58">
        <v>15</v>
      </c>
      <c r="Q8" s="58">
        <v>16</v>
      </c>
      <c r="R8" s="58">
        <v>17</v>
      </c>
    </row>
    <row r="9" spans="1:18" ht="102.6" customHeight="1" x14ac:dyDescent="0.25">
      <c r="A9" s="268">
        <v>1</v>
      </c>
      <c r="B9" s="268" t="s">
        <v>422</v>
      </c>
      <c r="C9" s="288" t="s">
        <v>378</v>
      </c>
      <c r="D9" s="59" t="s">
        <v>423</v>
      </c>
      <c r="E9" s="60">
        <v>11656.266250000001</v>
      </c>
      <c r="F9" s="60">
        <f t="shared" ref="F9:F14" si="0">G9+H9+I9</f>
        <v>9442.6878704999999</v>
      </c>
      <c r="G9" s="60">
        <f>G10*E28</f>
        <v>2331.6699567000001</v>
      </c>
      <c r="H9" s="60">
        <f>H10*E28</f>
        <v>1695.3600216</v>
      </c>
      <c r="I9" s="60">
        <f>I10*E30</f>
        <v>5415.6578921999999</v>
      </c>
      <c r="J9" s="60"/>
      <c r="K9" s="60">
        <f>K10*1.19*E33</f>
        <v>136.37044035299999</v>
      </c>
      <c r="L9" s="60">
        <v>0</v>
      </c>
      <c r="M9" s="60">
        <f>M10*1.266*E34</f>
        <v>66.539350027799998</v>
      </c>
      <c r="N9" s="61">
        <f t="shared" ref="N9:N22" si="1">K9/(G9+H9)</f>
        <v>3.3863775806946002E-2</v>
      </c>
      <c r="O9" s="61">
        <f t="shared" ref="O9:O22" si="2">L9/(G9+H9)</f>
        <v>0</v>
      </c>
      <c r="P9" s="61">
        <f t="shared" ref="P9:P22" si="3">M9/(G9+H9)</f>
        <v>1.652318219292E-2</v>
      </c>
      <c r="Q9" s="83">
        <v>0</v>
      </c>
      <c r="R9" s="84">
        <f>N9+O9+P9+Q9</f>
        <v>5.0386957999864999E-2</v>
      </c>
    </row>
    <row r="10" spans="1:18" ht="72.599999999999994" hidden="1" customHeight="1" x14ac:dyDescent="0.25">
      <c r="A10" s="270"/>
      <c r="B10" s="269"/>
      <c r="C10" s="289"/>
      <c r="D10" s="59" t="s">
        <v>424</v>
      </c>
      <c r="E10" s="60">
        <v>2179.8248199999998</v>
      </c>
      <c r="F10" s="60">
        <f t="shared" si="0"/>
        <v>1875.52594</v>
      </c>
      <c r="G10" s="60">
        <f>382868.63/1000</f>
        <v>382.86863</v>
      </c>
      <c r="H10" s="60">
        <f>278384.24/1000</f>
        <v>278.38423999999998</v>
      </c>
      <c r="I10" s="60">
        <f>1214273.07/1000</f>
        <v>1214.27307</v>
      </c>
      <c r="J10" s="60"/>
      <c r="K10" s="60">
        <f>29920.89/1000</f>
        <v>29.92089</v>
      </c>
      <c r="L10" s="60">
        <v>0</v>
      </c>
      <c r="M10" s="60">
        <f>13442.13/1000</f>
        <v>13.442130000000001</v>
      </c>
      <c r="N10" s="61">
        <f t="shared" si="1"/>
        <v>4.5248786595059001E-2</v>
      </c>
      <c r="O10" s="61">
        <f t="shared" si="2"/>
        <v>0</v>
      </c>
      <c r="P10" s="61">
        <f t="shared" si="3"/>
        <v>2.0328274718868E-2</v>
      </c>
      <c r="Q10" s="83">
        <v>0</v>
      </c>
      <c r="R10" s="84"/>
    </row>
    <row r="11" spans="1:18" ht="192.75" customHeight="1" x14ac:dyDescent="0.25">
      <c r="A11" s="268">
        <v>2</v>
      </c>
      <c r="B11" s="269"/>
      <c r="C11" s="288" t="s">
        <v>425</v>
      </c>
      <c r="D11" s="59" t="s">
        <v>423</v>
      </c>
      <c r="E11" s="60">
        <v>688044.21</v>
      </c>
      <c r="F11" s="60">
        <f t="shared" si="0"/>
        <v>521424.06839999999</v>
      </c>
      <c r="G11" s="60">
        <f>G12*F28</f>
        <v>99804.705000000002</v>
      </c>
      <c r="H11" s="60">
        <f>H12*F28</f>
        <v>246917.90760000001</v>
      </c>
      <c r="I11" s="60">
        <f>I12*F30</f>
        <v>174701.4558</v>
      </c>
      <c r="J11" s="60"/>
      <c r="K11" s="60">
        <f>K12*1.19*F33</f>
        <v>8486.4829769999997</v>
      </c>
      <c r="L11" s="60">
        <f>L12*1.19*F33</f>
        <v>11572.501646999999</v>
      </c>
      <c r="M11" s="60">
        <f>M12*1.266*F34</f>
        <v>3883.6190735999999</v>
      </c>
      <c r="N11" s="61">
        <f t="shared" si="1"/>
        <v>2.4476289311970999E-2</v>
      </c>
      <c r="O11" s="61">
        <f t="shared" si="2"/>
        <v>3.3376829853179003E-2</v>
      </c>
      <c r="P11" s="61">
        <f t="shared" si="3"/>
        <v>1.1200939692042E-2</v>
      </c>
      <c r="Q11" s="83">
        <v>0</v>
      </c>
      <c r="R11" s="84">
        <f>N11+O11+P11+Q11</f>
        <v>6.9054058857192999E-2</v>
      </c>
    </row>
    <row r="12" spans="1:18" ht="100.9" hidden="1" customHeight="1" x14ac:dyDescent="0.25">
      <c r="A12" s="270"/>
      <c r="B12" s="270"/>
      <c r="C12" s="289"/>
      <c r="D12" s="59" t="s">
        <v>424</v>
      </c>
      <c r="E12" s="60">
        <v>116471.93</v>
      </c>
      <c r="F12" s="60">
        <f t="shared" si="0"/>
        <v>91466.75</v>
      </c>
      <c r="G12" s="60">
        <v>15053.5</v>
      </c>
      <c r="H12" s="60">
        <v>37242.519999999997</v>
      </c>
      <c r="I12" s="60">
        <v>39170.730000000003</v>
      </c>
      <c r="J12" s="60"/>
      <c r="K12" s="60">
        <v>1862.01</v>
      </c>
      <c r="L12" s="60">
        <v>2539.11</v>
      </c>
      <c r="M12" s="60">
        <v>784.56</v>
      </c>
      <c r="N12" s="61">
        <f t="shared" si="1"/>
        <v>3.5605195194586998E-2</v>
      </c>
      <c r="O12" s="61">
        <f t="shared" si="2"/>
        <v>4.8552643203058E-2</v>
      </c>
      <c r="P12" s="61">
        <f t="shared" si="3"/>
        <v>1.5002288893112999E-2</v>
      </c>
      <c r="Q12" s="83">
        <v>0</v>
      </c>
      <c r="R12" s="84"/>
    </row>
    <row r="13" spans="1:18" ht="49.15" customHeight="1" x14ac:dyDescent="0.25">
      <c r="A13" s="268">
        <v>3</v>
      </c>
      <c r="B13" s="268" t="s">
        <v>380</v>
      </c>
      <c r="C13" s="290" t="s">
        <v>381</v>
      </c>
      <c r="D13" s="59" t="s">
        <v>426</v>
      </c>
      <c r="E13" s="60">
        <v>170961.79</v>
      </c>
      <c r="F13" s="60">
        <f t="shared" si="0"/>
        <v>129121.52159999999</v>
      </c>
      <c r="G13" s="60">
        <f>G14*G28</f>
        <v>91503.198799999998</v>
      </c>
      <c r="H13" s="60">
        <f>H14*G28</f>
        <v>37618.322800000002</v>
      </c>
      <c r="I13" s="60">
        <f>I14*G30</f>
        <v>0</v>
      </c>
      <c r="J13" s="6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61">
        <f t="shared" si="1"/>
        <v>1.5462031915832E-2</v>
      </c>
      <c r="O13" s="61">
        <f t="shared" si="2"/>
        <v>1.9367254017862E-2</v>
      </c>
      <c r="P13" s="61">
        <f t="shared" si="3"/>
        <v>1.5530966140659E-3</v>
      </c>
      <c r="Q13" s="83">
        <v>4.5614105389631997E-3</v>
      </c>
      <c r="R13" s="84">
        <f>N13+O13+P13+Q13</f>
        <v>4.0943793086723003E-2</v>
      </c>
    </row>
    <row r="14" spans="1:18" ht="57" hidden="1" customHeight="1" x14ac:dyDescent="0.25">
      <c r="A14" s="270"/>
      <c r="B14" s="269"/>
      <c r="C14" s="291"/>
      <c r="D14" s="59" t="s">
        <v>424</v>
      </c>
      <c r="E14" s="60">
        <v>29033.31</v>
      </c>
      <c r="F14" s="60">
        <f t="shared" si="0"/>
        <v>22378.080000000002</v>
      </c>
      <c r="G14" s="60">
        <v>15858.44</v>
      </c>
      <c r="H14" s="60">
        <v>6519.64</v>
      </c>
      <c r="I14" s="60">
        <v>0</v>
      </c>
      <c r="J14" s="60"/>
      <c r="K14" s="60">
        <v>420.48</v>
      </c>
      <c r="L14" s="60">
        <v>526.67999999999995</v>
      </c>
      <c r="M14" s="60">
        <v>39.700000000000003</v>
      </c>
      <c r="N14" s="61">
        <f t="shared" si="1"/>
        <v>1.8789815748268001E-2</v>
      </c>
      <c r="O14" s="61">
        <f t="shared" si="2"/>
        <v>2.3535531198387E-2</v>
      </c>
      <c r="P14" s="61">
        <f t="shared" si="3"/>
        <v>1.7740574705247E-3</v>
      </c>
      <c r="Q14" s="83">
        <v>4.9753003421204997E-3</v>
      </c>
      <c r="R14" s="84"/>
    </row>
    <row r="15" spans="1:18" ht="67.900000000000006" customHeight="1" x14ac:dyDescent="0.25">
      <c r="A15" s="268">
        <v>4</v>
      </c>
      <c r="B15" s="269"/>
      <c r="C15" s="292" t="s">
        <v>382</v>
      </c>
      <c r="D15" s="62" t="s">
        <v>426</v>
      </c>
      <c r="E15" s="60">
        <v>725870.83</v>
      </c>
      <c r="F15" s="60">
        <v>551588.679</v>
      </c>
      <c r="G15" s="60">
        <v>319494.33</v>
      </c>
      <c r="H15" s="60">
        <v>231687.44</v>
      </c>
      <c r="I15" s="60">
        <v>406.85</v>
      </c>
      <c r="J15" s="60"/>
      <c r="K15" s="60">
        <v>12415.71</v>
      </c>
      <c r="L15" s="60">
        <v>14808.286339</v>
      </c>
      <c r="M15" s="60">
        <v>3822.96</v>
      </c>
      <c r="N15" s="61">
        <f t="shared" si="1"/>
        <v>2.2525618000755001E-2</v>
      </c>
      <c r="O15" s="61">
        <f t="shared" si="2"/>
        <v>2.6866429814977E-2</v>
      </c>
      <c r="P15" s="61">
        <f t="shared" si="3"/>
        <v>6.9359333128888E-3</v>
      </c>
      <c r="Q15" s="83">
        <v>3.5515340532281999E-3</v>
      </c>
      <c r="R15" s="84">
        <f>N15+O15+P15+Q15</f>
        <v>5.9879515181849002E-2</v>
      </c>
    </row>
    <row r="16" spans="1:18" ht="67.900000000000006" hidden="1" customHeight="1" x14ac:dyDescent="0.25">
      <c r="A16" s="270"/>
      <c r="B16" s="270"/>
      <c r="C16" s="293"/>
      <c r="D16" s="62" t="s">
        <v>424</v>
      </c>
      <c r="E16" s="60">
        <v>125177.97</v>
      </c>
      <c r="F16" s="60">
        <v>95613.7</v>
      </c>
      <c r="G16" s="60">
        <v>55371.64</v>
      </c>
      <c r="H16" s="60">
        <v>40153.81</v>
      </c>
      <c r="I16" s="60">
        <v>88.25</v>
      </c>
      <c r="J16" s="60"/>
      <c r="K16" s="60">
        <v>2724.12</v>
      </c>
      <c r="L16" s="60">
        <v>3249.07</v>
      </c>
      <c r="M16" s="60">
        <v>772.31</v>
      </c>
      <c r="N16" s="61">
        <f t="shared" si="1"/>
        <v>2.8517217139516E-2</v>
      </c>
      <c r="O16" s="61">
        <f t="shared" si="2"/>
        <v>3.4012611298874E-2</v>
      </c>
      <c r="P16" s="61">
        <f t="shared" si="3"/>
        <v>8.0848611548021993E-3</v>
      </c>
      <c r="Q16" s="83">
        <v>3.8737899135989E-3</v>
      </c>
      <c r="R16" s="84"/>
    </row>
    <row r="17" spans="1:18" ht="67.900000000000006" customHeight="1" x14ac:dyDescent="0.25">
      <c r="A17" s="268">
        <v>5</v>
      </c>
      <c r="B17" s="283" t="s">
        <v>383</v>
      </c>
      <c r="C17" s="288" t="s">
        <v>427</v>
      </c>
      <c r="D17" s="59" t="s">
        <v>428</v>
      </c>
      <c r="E17" s="60">
        <v>561932.85</v>
      </c>
      <c r="F17" s="60">
        <f>G17+H17+I17</f>
        <v>399667.21620000002</v>
      </c>
      <c r="G17" s="60">
        <f>G18*I28</f>
        <v>163785.296</v>
      </c>
      <c r="H17" s="60">
        <f>H18*I28</f>
        <v>147763.611</v>
      </c>
      <c r="I17" s="60">
        <f>I18*I30</f>
        <v>88118.309200000003</v>
      </c>
      <c r="J17" s="60"/>
      <c r="K17" s="60">
        <f>K18*1.19*I33</f>
        <v>19215.596995</v>
      </c>
      <c r="L17" s="60">
        <f>L18*1.19*I33</f>
        <v>0</v>
      </c>
      <c r="M17" s="60">
        <f>M18*1.266*I34</f>
        <v>1734.8322095999999</v>
      </c>
      <c r="N17" s="61">
        <f t="shared" si="1"/>
        <v>6.1677626090981999E-2</v>
      </c>
      <c r="O17" s="61">
        <f t="shared" si="2"/>
        <v>0</v>
      </c>
      <c r="P17" s="61">
        <f t="shared" si="3"/>
        <v>5.5684105147574998E-3</v>
      </c>
      <c r="Q17" s="83">
        <v>5.5643872525604002E-3</v>
      </c>
      <c r="R17" s="84">
        <f>N17+O17+P17+Q17</f>
        <v>7.2810423858299E-2</v>
      </c>
    </row>
    <row r="18" spans="1:18" ht="67.900000000000006" hidden="1" customHeight="1" x14ac:dyDescent="0.25">
      <c r="A18" s="270"/>
      <c r="B18" s="283"/>
      <c r="C18" s="289"/>
      <c r="D18" s="59" t="s">
        <v>424</v>
      </c>
      <c r="E18" s="60">
        <v>94393.09</v>
      </c>
      <c r="F18" s="60">
        <f>G18+H18+I18</f>
        <v>69651.210000000006</v>
      </c>
      <c r="G18" s="60">
        <v>25792.959999999999</v>
      </c>
      <c r="H18" s="60">
        <v>23269.86</v>
      </c>
      <c r="I18" s="60">
        <v>20588.39</v>
      </c>
      <c r="J18" s="60"/>
      <c r="K18" s="60">
        <v>4087.99</v>
      </c>
      <c r="L18" s="60">
        <v>0</v>
      </c>
      <c r="M18" s="60">
        <v>343.44</v>
      </c>
      <c r="N18" s="61">
        <f t="shared" si="1"/>
        <v>8.3321545724441004E-2</v>
      </c>
      <c r="O18" s="61">
        <f t="shared" si="2"/>
        <v>0</v>
      </c>
      <c r="P18" s="61">
        <f t="shared" si="3"/>
        <v>7.0000052993284996E-3</v>
      </c>
      <c r="Q18" s="83">
        <v>9.4728844648146997E-3</v>
      </c>
      <c r="R18" s="84"/>
    </row>
    <row r="19" spans="1:18" ht="67.900000000000006" customHeight="1" x14ac:dyDescent="0.25">
      <c r="A19" s="268">
        <v>6</v>
      </c>
      <c r="B19" s="283"/>
      <c r="C19" s="288" t="s">
        <v>385</v>
      </c>
      <c r="D19" s="62" t="s">
        <v>426</v>
      </c>
      <c r="E19" s="60">
        <v>738823.57</v>
      </c>
      <c r="F19" s="60">
        <v>511472.86</v>
      </c>
      <c r="G19" s="60">
        <v>257334.67</v>
      </c>
      <c r="H19" s="60">
        <v>230898.09</v>
      </c>
      <c r="I19" s="60">
        <v>23240.1</v>
      </c>
      <c r="J19" s="60"/>
      <c r="K19" s="60">
        <v>19584.188309000001</v>
      </c>
      <c r="L19" s="60">
        <v>0</v>
      </c>
      <c r="M19" s="60">
        <v>2539.5687809999999</v>
      </c>
      <c r="N19" s="61">
        <f t="shared" si="1"/>
        <v>4.0112401119907999E-2</v>
      </c>
      <c r="O19" s="61">
        <f t="shared" si="2"/>
        <v>0</v>
      </c>
      <c r="P19" s="61">
        <f t="shared" si="3"/>
        <v>5.2015534168579998E-3</v>
      </c>
      <c r="Q19" s="83">
        <v>5.1286902198045999E-3</v>
      </c>
      <c r="R19" s="84">
        <f>N19+O19+P19+Q19</f>
        <v>5.0442644756571002E-2</v>
      </c>
    </row>
    <row r="20" spans="1:18" ht="67.900000000000006" hidden="1" customHeight="1" x14ac:dyDescent="0.25">
      <c r="A20" s="270"/>
      <c r="B20" s="283"/>
      <c r="C20" s="289"/>
      <c r="D20" s="62" t="s">
        <v>424</v>
      </c>
      <c r="E20" s="60">
        <v>128717.35</v>
      </c>
      <c r="F20" s="60">
        <v>89613.6</v>
      </c>
      <c r="G20" s="60">
        <v>44598.73</v>
      </c>
      <c r="H20" s="60">
        <v>40017</v>
      </c>
      <c r="I20" s="60">
        <v>4997.87</v>
      </c>
      <c r="J20" s="60"/>
      <c r="K20" s="60">
        <v>4023.79</v>
      </c>
      <c r="L20" s="60">
        <v>0</v>
      </c>
      <c r="M20" s="60">
        <v>481.05</v>
      </c>
      <c r="N20" s="61">
        <f t="shared" si="1"/>
        <v>4.7553687712675E-2</v>
      </c>
      <c r="O20" s="61">
        <f t="shared" si="2"/>
        <v>0</v>
      </c>
      <c r="P20" s="61">
        <f t="shared" si="3"/>
        <v>5.6851131580381003E-3</v>
      </c>
      <c r="Q20" s="83">
        <v>5.5940533914911996E-3</v>
      </c>
      <c r="R20" s="84"/>
    </row>
    <row r="21" spans="1:18" ht="67.900000000000006" customHeight="1" x14ac:dyDescent="0.25">
      <c r="A21" s="268">
        <v>7</v>
      </c>
      <c r="B21" s="268" t="s">
        <v>386</v>
      </c>
      <c r="C21" s="288" t="s">
        <v>387</v>
      </c>
      <c r="D21" s="62" t="s">
        <v>429</v>
      </c>
      <c r="E21" s="60">
        <v>16001185.93</v>
      </c>
      <c r="F21" s="60">
        <f>G21+H21+I21+J21</f>
        <v>6269109.2307000002</v>
      </c>
      <c r="G21" s="60">
        <f>123094.59*K28+325303.92*K29</f>
        <v>2908258.6863000002</v>
      </c>
      <c r="H21" s="60">
        <f>110226.08*K28+375865.25*K29</f>
        <v>3158998.0832000002</v>
      </c>
      <c r="I21" s="60">
        <f>I22*K30</f>
        <v>201852.46119999999</v>
      </c>
      <c r="J21" s="60">
        <f>J22*K35</f>
        <v>0</v>
      </c>
      <c r="K21" s="60">
        <f>K22*K33*1.19</f>
        <v>48825.362634999998</v>
      </c>
      <c r="L21" s="60">
        <f>L22*1.19*K33</f>
        <v>73238.020449999996</v>
      </c>
      <c r="M21" s="60">
        <f>M22*K34*1.266</f>
        <v>11514.8831238</v>
      </c>
      <c r="N21" s="61">
        <f t="shared" si="1"/>
        <v>8.0473539343916007E-3</v>
      </c>
      <c r="O21" s="61">
        <f t="shared" si="2"/>
        <v>1.2071027027926E-2</v>
      </c>
      <c r="P21" s="61">
        <f t="shared" si="3"/>
        <v>1.8978730522309999E-3</v>
      </c>
      <c r="Q21" s="83">
        <v>5.9210415358545E-4</v>
      </c>
      <c r="R21" s="84">
        <f>N21+O21+P21+Q21</f>
        <v>2.2608358168133998E-2</v>
      </c>
    </row>
    <row r="22" spans="1:18" ht="67.900000000000006" hidden="1" customHeight="1" x14ac:dyDescent="0.25">
      <c r="A22" s="270"/>
      <c r="B22" s="270"/>
      <c r="C22" s="289"/>
      <c r="D22" s="85" t="s">
        <v>424</v>
      </c>
      <c r="E22" s="86">
        <v>2195184.4700000002</v>
      </c>
      <c r="F22" s="86">
        <f>G22+H22+I22+J22</f>
        <v>981651.63</v>
      </c>
      <c r="G22" s="86">
        <f>123094.59+325303.92</f>
        <v>448398.51</v>
      </c>
      <c r="H22" s="86">
        <f>110226.08+375865.25</f>
        <v>486091.33</v>
      </c>
      <c r="I22" s="86">
        <v>47161.79</v>
      </c>
      <c r="J22" s="86">
        <v>0</v>
      </c>
      <c r="K22" s="86">
        <v>10387.27</v>
      </c>
      <c r="L22" s="86">
        <v>15580.9</v>
      </c>
      <c r="M22" s="86">
        <v>2279.5700000000002</v>
      </c>
      <c r="N22" s="87">
        <f t="shared" si="1"/>
        <v>1.1115444551008E-2</v>
      </c>
      <c r="O22" s="87">
        <f t="shared" si="2"/>
        <v>1.6673161475998E-2</v>
      </c>
      <c r="P22" s="87">
        <f t="shared" si="3"/>
        <v>2.4393737656901999E-3</v>
      </c>
      <c r="Q22" s="88">
        <v>7.7662380726578996E-4</v>
      </c>
      <c r="R22" s="89"/>
    </row>
    <row r="23" spans="1:18" ht="67.900000000000006" customHeight="1" x14ac:dyDescent="0.25">
      <c r="A23" s="65"/>
      <c r="B23" s="65"/>
      <c r="C23" s="90" t="s">
        <v>430</v>
      </c>
      <c r="D23" s="66"/>
      <c r="E23" s="91"/>
      <c r="F23" s="91"/>
      <c r="G23" s="91"/>
      <c r="H23" s="91"/>
      <c r="I23" s="91"/>
      <c r="J23" s="91"/>
      <c r="K23" s="91"/>
      <c r="L23" s="91"/>
      <c r="M23" s="91"/>
      <c r="N23" s="68">
        <f>(N9+N11+N13+N15+N17+N19+N21)/7</f>
        <v>2.9452156597254999E-2</v>
      </c>
      <c r="O23" s="68">
        <f>(O9+O11+O13+O15+O17+O19+O21)/7</f>
        <v>1.3097362959135E-2</v>
      </c>
      <c r="P23" s="68">
        <f>(P9+P11+P13+P15+P17+P19+P21)/7</f>
        <v>6.9829983993947003E-3</v>
      </c>
      <c r="Q23" s="68">
        <f>(Q9+Q11+Q13+Q15+Q17+Q19+Q21)/7</f>
        <v>2.7711608883059999E-3</v>
      </c>
      <c r="R23" s="68">
        <f>N23+O23+P23+Q23</f>
        <v>5.2303678844090998E-2</v>
      </c>
    </row>
    <row r="24" spans="1:18" ht="67.900000000000006" customHeight="1" x14ac:dyDescent="0.25">
      <c r="A24" s="69"/>
      <c r="B24" s="69"/>
      <c r="C24" s="74"/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2"/>
      <c r="O24" s="72"/>
      <c r="P24" s="72"/>
      <c r="Q24" s="71"/>
    </row>
    <row r="26" spans="1:18" ht="14.45" customHeight="1" outlineLevel="1" x14ac:dyDescent="0.25">
      <c r="D26" s="294" t="s">
        <v>431</v>
      </c>
      <c r="E26" s="294"/>
      <c r="F26" s="294"/>
      <c r="G26" s="294"/>
      <c r="H26" s="294"/>
      <c r="I26" s="294"/>
      <c r="J26" s="294"/>
      <c r="K26" s="294"/>
      <c r="L26" s="74"/>
      <c r="R26" s="92"/>
    </row>
    <row r="27" spans="1:18" outlineLevel="1" x14ac:dyDescent="0.25">
      <c r="D27" s="93"/>
      <c r="E27" s="93" t="s">
        <v>391</v>
      </c>
      <c r="F27" s="93" t="s">
        <v>392</v>
      </c>
      <c r="G27" s="93" t="s">
        <v>393</v>
      </c>
      <c r="H27" s="94" t="s">
        <v>394</v>
      </c>
      <c r="I27" s="94" t="s">
        <v>395</v>
      </c>
      <c r="J27" s="94" t="s">
        <v>396</v>
      </c>
      <c r="K27" s="65" t="s">
        <v>397</v>
      </c>
    </row>
    <row r="28" spans="1:18" outlineLevel="1" x14ac:dyDescent="0.25">
      <c r="D28" s="295" t="s">
        <v>398</v>
      </c>
      <c r="E28" s="297">
        <v>6.09</v>
      </c>
      <c r="F28" s="299">
        <v>6.63</v>
      </c>
      <c r="G28" s="297">
        <v>5.77</v>
      </c>
      <c r="H28" s="301">
        <v>5.77</v>
      </c>
      <c r="I28" s="301">
        <v>6.35</v>
      </c>
      <c r="J28" s="297">
        <v>5.77</v>
      </c>
      <c r="K28" s="95">
        <v>6.29</v>
      </c>
      <c r="L28" t="s">
        <v>399</v>
      </c>
    </row>
    <row r="29" spans="1:18" outlineLevel="1" x14ac:dyDescent="0.25">
      <c r="D29" s="296"/>
      <c r="E29" s="298"/>
      <c r="F29" s="300"/>
      <c r="G29" s="298"/>
      <c r="H29" s="302"/>
      <c r="I29" s="302"/>
      <c r="J29" s="298"/>
      <c r="K29" s="95">
        <v>6.56</v>
      </c>
      <c r="L29" t="s">
        <v>400</v>
      </c>
    </row>
    <row r="30" spans="1:18" outlineLevel="1" x14ac:dyDescent="0.25">
      <c r="D30" s="96" t="s">
        <v>401</v>
      </c>
      <c r="E30" s="95">
        <v>4.46</v>
      </c>
      <c r="F30" s="93">
        <v>4.46</v>
      </c>
      <c r="G30" s="95">
        <v>4.6500000000000004</v>
      </c>
      <c r="H30" s="94">
        <v>4.6100000000000003</v>
      </c>
      <c r="I30" s="94">
        <v>4.28</v>
      </c>
      <c r="J30" s="95">
        <v>4.6500000000000004</v>
      </c>
      <c r="K30" s="95">
        <v>4.28</v>
      </c>
    </row>
    <row r="31" spans="1:18" outlineLevel="1" x14ac:dyDescent="0.25">
      <c r="D31" s="295" t="s">
        <v>375</v>
      </c>
      <c r="E31" s="297">
        <v>11.37</v>
      </c>
      <c r="F31" s="299">
        <v>13.56</v>
      </c>
      <c r="G31" s="297">
        <v>15.91</v>
      </c>
      <c r="H31" s="301">
        <v>15.91</v>
      </c>
      <c r="I31" s="301">
        <v>14.03</v>
      </c>
      <c r="J31" s="297">
        <v>15.91</v>
      </c>
      <c r="K31" s="95">
        <v>8.2899999999999991</v>
      </c>
      <c r="L31" t="s">
        <v>399</v>
      </c>
    </row>
    <row r="32" spans="1:18" outlineLevel="1" x14ac:dyDescent="0.25">
      <c r="D32" s="296"/>
      <c r="E32" s="298"/>
      <c r="F32" s="300"/>
      <c r="G32" s="298"/>
      <c r="H32" s="302"/>
      <c r="I32" s="302"/>
      <c r="J32" s="298"/>
      <c r="K32" s="95">
        <v>11.84</v>
      </c>
      <c r="L32" t="s">
        <v>400</v>
      </c>
    </row>
    <row r="33" spans="4:12" ht="15" customHeight="1" outlineLevel="1" x14ac:dyDescent="0.25">
      <c r="D33" s="97" t="s">
        <v>402</v>
      </c>
      <c r="E33" s="98">
        <v>3.83</v>
      </c>
      <c r="F33" s="99">
        <v>3.83</v>
      </c>
      <c r="G33" s="98">
        <v>3.99</v>
      </c>
      <c r="H33" s="100">
        <v>3.83</v>
      </c>
      <c r="I33" s="100">
        <v>3.95</v>
      </c>
      <c r="J33" s="98">
        <v>4.09</v>
      </c>
      <c r="K33" s="95">
        <v>3.95</v>
      </c>
      <c r="L33" t="s">
        <v>432</v>
      </c>
    </row>
    <row r="34" spans="4:12" outlineLevel="1" x14ac:dyDescent="0.25">
      <c r="D34" s="97" t="s">
        <v>403</v>
      </c>
      <c r="E34" s="98">
        <v>3.91</v>
      </c>
      <c r="F34" s="99">
        <v>3.91</v>
      </c>
      <c r="G34" s="98">
        <v>3.99</v>
      </c>
      <c r="H34" s="100">
        <v>3.91</v>
      </c>
      <c r="I34" s="100">
        <v>3.99</v>
      </c>
      <c r="J34" s="98">
        <v>4.17</v>
      </c>
      <c r="K34" s="95">
        <v>3.99</v>
      </c>
      <c r="L34" t="s">
        <v>432</v>
      </c>
    </row>
    <row r="35" spans="4:12" outlineLevel="1" x14ac:dyDescent="0.25">
      <c r="D35" s="96" t="s">
        <v>345</v>
      </c>
      <c r="E35" s="95">
        <v>8.7899999999999991</v>
      </c>
      <c r="F35" s="93">
        <v>8.7899999999999991</v>
      </c>
      <c r="G35" s="95">
        <v>9.19</v>
      </c>
      <c r="H35" s="94">
        <v>9.1</v>
      </c>
      <c r="I35" s="94">
        <v>8.42</v>
      </c>
      <c r="J35" s="95">
        <v>9.19</v>
      </c>
      <c r="K35" s="95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1" t="s">
        <v>10</v>
      </c>
      <c r="B2" s="211"/>
      <c r="C2" s="211"/>
      <c r="D2" s="211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4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4"/>
    </row>
    <row r="5" spans="1:4" x14ac:dyDescent="0.25">
      <c r="A5" s="5"/>
      <c r="B5" s="1"/>
      <c r="C5" s="1"/>
    </row>
    <row r="6" spans="1:4" x14ac:dyDescent="0.25">
      <c r="A6" s="211" t="s">
        <v>12</v>
      </c>
      <c r="B6" s="211"/>
      <c r="C6" s="211"/>
      <c r="D6" s="211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365.87597749860578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200.78379000000001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365.87597749860578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5" t="s">
        <v>5</v>
      </c>
      <c r="B15" s="216" t="s">
        <v>15</v>
      </c>
      <c r="C15" s="216"/>
      <c r="D15" s="216"/>
    </row>
    <row r="16" spans="1:4" x14ac:dyDescent="0.25">
      <c r="A16" s="215"/>
      <c r="B16" s="215" t="s">
        <v>17</v>
      </c>
      <c r="C16" s="216" t="s">
        <v>28</v>
      </c>
      <c r="D16" s="216"/>
    </row>
    <row r="17" spans="1:4" ht="39" customHeight="1" x14ac:dyDescent="0.25">
      <c r="A17" s="215"/>
      <c r="B17" s="215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365.87597749860578</v>
      </c>
      <c r="C18" s="3">
        <f>C11</f>
        <v>0</v>
      </c>
      <c r="D18" s="3">
        <f>C12</f>
        <v>200.78379000000001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7" t="s">
        <v>29</v>
      </c>
      <c r="B2" s="217"/>
      <c r="C2" s="217"/>
      <c r="D2" s="217"/>
    </row>
    <row r="3" spans="1:10" x14ac:dyDescent="0.25">
      <c r="H3" s="108" t="s">
        <v>30</v>
      </c>
      <c r="I3" s="108" t="s">
        <v>31</v>
      </c>
      <c r="J3" s="10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1">
        <v>3985.09</v>
      </c>
      <c r="I4" s="101">
        <v>3153.63</v>
      </c>
      <c r="J4" s="101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6">
        <v>3</v>
      </c>
      <c r="B7" s="113" t="s">
        <v>41</v>
      </c>
      <c r="C7" s="11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32"/>
  <sheetViews>
    <sheetView view="pageBreakPreview" topLeftCell="A24" zoomScale="85" zoomScaleNormal="55" workbookViewId="0">
      <selection activeCell="A28" sqref="A28:XFD32"/>
    </sheetView>
  </sheetViews>
  <sheetFormatPr defaultColWidth="9.140625" defaultRowHeight="15.75" x14ac:dyDescent="0.25"/>
  <cols>
    <col min="1" max="2" width="9.140625" style="117"/>
    <col min="3" max="3" width="36.85546875" style="117" customWidth="1"/>
    <col min="4" max="4" width="36.5703125" style="117" customWidth="1"/>
    <col min="5" max="5" width="37.42578125" style="117" customWidth="1"/>
    <col min="6" max="6" width="9.140625" style="117"/>
  </cols>
  <sheetData>
    <row r="3" spans="2:5" x14ac:dyDescent="0.25">
      <c r="B3" s="221" t="s">
        <v>45</v>
      </c>
      <c r="C3" s="221"/>
      <c r="D3" s="221"/>
    </row>
    <row r="4" spans="2:5" x14ac:dyDescent="0.25">
      <c r="B4" s="220" t="s">
        <v>46</v>
      </c>
      <c r="C4" s="220"/>
      <c r="D4" s="220"/>
    </row>
    <row r="5" spans="2:5" x14ac:dyDescent="0.25">
      <c r="B5" s="146"/>
      <c r="C5" s="146"/>
      <c r="D5" s="146"/>
    </row>
    <row r="6" spans="2:5" x14ac:dyDescent="0.25">
      <c r="B6" s="146"/>
      <c r="C6" s="146"/>
      <c r="D6" s="146"/>
    </row>
    <row r="7" spans="2:5" ht="32.25" customHeight="1" x14ac:dyDescent="0.25">
      <c r="B7" s="219" t="s">
        <v>47</v>
      </c>
      <c r="C7" s="219"/>
      <c r="D7" s="219"/>
      <c r="E7" s="145"/>
    </row>
    <row r="8" spans="2:5" x14ac:dyDescent="0.25">
      <c r="B8" s="218" t="s">
        <v>48</v>
      </c>
      <c r="C8" s="218"/>
      <c r="D8" s="218"/>
    </row>
    <row r="9" spans="2:5" x14ac:dyDescent="0.25">
      <c r="B9" s="218" t="s">
        <v>49</v>
      </c>
      <c r="C9" s="218"/>
      <c r="D9" s="218"/>
      <c r="E9" s="145"/>
    </row>
    <row r="10" spans="2:5" x14ac:dyDescent="0.25">
      <c r="B10" s="137"/>
    </row>
    <row r="11" spans="2:5" x14ac:dyDescent="0.25">
      <c r="B11" s="121" t="s">
        <v>33</v>
      </c>
      <c r="C11" s="121" t="s">
        <v>50</v>
      </c>
      <c r="D11" s="125" t="s">
        <v>51</v>
      </c>
      <c r="E11" s="145"/>
    </row>
    <row r="12" spans="2:5" ht="31.5" customHeight="1" x14ac:dyDescent="0.25">
      <c r="B12" s="121">
        <v>1</v>
      </c>
      <c r="C12" s="125" t="s">
        <v>52</v>
      </c>
      <c r="D12" s="182" t="s">
        <v>53</v>
      </c>
    </row>
    <row r="13" spans="2:5" ht="31.5" customHeight="1" x14ac:dyDescent="0.25">
      <c r="B13" s="121">
        <v>2</v>
      </c>
      <c r="C13" s="125" t="s">
        <v>54</v>
      </c>
      <c r="D13" s="182" t="s">
        <v>55</v>
      </c>
    </row>
    <row r="14" spans="2:5" x14ac:dyDescent="0.25">
      <c r="B14" s="121">
        <v>3</v>
      </c>
      <c r="C14" s="125" t="s">
        <v>56</v>
      </c>
      <c r="D14" s="182" t="s">
        <v>57</v>
      </c>
    </row>
    <row r="15" spans="2:5" x14ac:dyDescent="0.25">
      <c r="B15" s="121">
        <v>4</v>
      </c>
      <c r="C15" s="125" t="s">
        <v>58</v>
      </c>
      <c r="D15" s="182">
        <v>9</v>
      </c>
    </row>
    <row r="16" spans="2:5" ht="94.5" customHeight="1" x14ac:dyDescent="0.25">
      <c r="B16" s="121">
        <v>5</v>
      </c>
      <c r="C16" s="115" t="s">
        <v>59</v>
      </c>
      <c r="D16" s="182" t="s">
        <v>60</v>
      </c>
    </row>
    <row r="17" spans="2:5" ht="78.75" customHeight="1" x14ac:dyDescent="0.25">
      <c r="B17" s="121">
        <v>6</v>
      </c>
      <c r="C17" s="115" t="s">
        <v>61</v>
      </c>
      <c r="D17" s="194">
        <f>SUM(D18:D21)</f>
        <v>763.43</v>
      </c>
      <c r="E17" s="141"/>
    </row>
    <row r="18" spans="2:5" x14ac:dyDescent="0.25">
      <c r="B18" s="144" t="s">
        <v>62</v>
      </c>
      <c r="C18" s="125" t="s">
        <v>63</v>
      </c>
      <c r="D18" s="194">
        <v>10.64</v>
      </c>
    </row>
    <row r="19" spans="2:5" ht="15.75" customHeight="1" x14ac:dyDescent="0.25">
      <c r="B19" s="144" t="s">
        <v>64</v>
      </c>
      <c r="C19" s="125" t="s">
        <v>65</v>
      </c>
      <c r="D19" s="194">
        <v>615.35</v>
      </c>
    </row>
    <row r="20" spans="2:5" ht="16.5" customHeight="1" x14ac:dyDescent="0.25">
      <c r="B20" s="144" t="s">
        <v>66</v>
      </c>
      <c r="C20" s="125" t="s">
        <v>67</v>
      </c>
      <c r="D20" s="194">
        <v>0</v>
      </c>
    </row>
    <row r="21" spans="2:5" ht="35.25" customHeight="1" x14ac:dyDescent="0.25">
      <c r="B21" s="144" t="s">
        <v>68</v>
      </c>
      <c r="C21" s="143" t="s">
        <v>69</v>
      </c>
      <c r="D21" s="194">
        <v>137.44</v>
      </c>
    </row>
    <row r="22" spans="2:5" x14ac:dyDescent="0.25">
      <c r="B22" s="121">
        <v>7</v>
      </c>
      <c r="C22" s="143" t="s">
        <v>70</v>
      </c>
      <c r="D22" s="195" t="s">
        <v>71</v>
      </c>
      <c r="E22" s="141"/>
    </row>
    <row r="23" spans="2:5" ht="123" customHeight="1" x14ac:dyDescent="0.25">
      <c r="B23" s="121">
        <v>8</v>
      </c>
      <c r="C23" s="142" t="s">
        <v>72</v>
      </c>
      <c r="D23" s="194">
        <f>D17/7.32*8.16</f>
        <v>851.03672131148005</v>
      </c>
    </row>
    <row r="24" spans="2:5" ht="60.75" customHeight="1" x14ac:dyDescent="0.25">
      <c r="B24" s="121">
        <v>9</v>
      </c>
      <c r="C24" s="115" t="s">
        <v>73</v>
      </c>
      <c r="D24" s="194">
        <f>D23/D15</f>
        <v>94.559635701274999</v>
      </c>
      <c r="E24" s="141"/>
    </row>
    <row r="25" spans="2:5" x14ac:dyDescent="0.25">
      <c r="B25" s="121">
        <v>10</v>
      </c>
      <c r="C25" s="125" t="s">
        <v>74</v>
      </c>
      <c r="D25" s="125"/>
    </row>
    <row r="26" spans="2:5" x14ac:dyDescent="0.25">
      <c r="B26" s="140"/>
      <c r="C26" s="139"/>
      <c r="D26" s="139"/>
    </row>
    <row r="27" spans="2:5" ht="37.5" customHeight="1" x14ac:dyDescent="0.25">
      <c r="B27" s="138"/>
    </row>
    <row r="28" spans="2:5" s="199" customFormat="1" ht="15" x14ac:dyDescent="0.25">
      <c r="B28" s="200" t="s">
        <v>433</v>
      </c>
      <c r="C28" s="207"/>
    </row>
    <row r="29" spans="2:5" s="199" customFormat="1" ht="15" x14ac:dyDescent="0.25">
      <c r="B29" s="181" t="s">
        <v>75</v>
      </c>
      <c r="C29" s="207"/>
    </row>
    <row r="30" spans="2:5" s="199" customFormat="1" ht="15" x14ac:dyDescent="0.25">
      <c r="B30" s="200"/>
      <c r="C30" s="207"/>
    </row>
    <row r="31" spans="2:5" s="199" customFormat="1" ht="15" x14ac:dyDescent="0.25">
      <c r="B31" s="200" t="s">
        <v>267</v>
      </c>
      <c r="C31" s="207"/>
    </row>
    <row r="32" spans="2:5" s="199" customFormat="1" ht="15" x14ac:dyDescent="0.25">
      <c r="B32" s="181" t="s">
        <v>76</v>
      </c>
      <c r="C32" s="207"/>
    </row>
  </sheetData>
  <mergeCells count="5">
    <mergeCell ref="B8:D8"/>
    <mergeCell ref="B9:D9"/>
    <mergeCell ref="B7:D7"/>
    <mergeCell ref="B4:D4"/>
    <mergeCell ref="B3:D3"/>
  </mergeCells>
  <pageMargins left="0.7" right="0.7" top="0.75" bottom="0.75" header="0.3" footer="0.3"/>
  <pageSetup paperSize="9" scale="8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17" t="s">
        <v>77</v>
      </c>
      <c r="B1" s="217"/>
      <c r="C1" s="217"/>
      <c r="D1" s="217"/>
    </row>
    <row r="2" spans="1:10" x14ac:dyDescent="0.25">
      <c r="A2" s="222" t="str">
        <f>'4.1 Отдел 1'!A10</f>
        <v>И5-05-02</v>
      </c>
      <c r="B2" s="222"/>
      <c r="C2" s="222"/>
      <c r="D2" s="222"/>
    </row>
    <row r="3" spans="1:10" x14ac:dyDescent="0.25">
      <c r="A3" s="223"/>
      <c r="B3" s="223"/>
      <c r="C3" s="223"/>
      <c r="D3" s="223"/>
    </row>
    <row r="4" spans="1:10" ht="51.75" customHeight="1" x14ac:dyDescent="0.25">
      <c r="A4" s="214" t="e">
        <f>#REF!</f>
        <v>#REF!</v>
      </c>
      <c r="B4" s="214"/>
      <c r="C4" s="214"/>
      <c r="D4" s="214"/>
    </row>
    <row r="5" spans="1:10" ht="15" customHeight="1" x14ac:dyDescent="0.25">
      <c r="A5" s="214"/>
      <c r="B5" s="224"/>
      <c r="C5" s="224"/>
      <c r="D5" s="224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78</v>
      </c>
      <c r="B7" s="2" t="s">
        <v>79</v>
      </c>
      <c r="C7" s="2" t="s">
        <v>80</v>
      </c>
      <c r="D7" s="2" t="s">
        <v>81</v>
      </c>
    </row>
    <row r="8" spans="1:10" x14ac:dyDescent="0.25">
      <c r="A8" s="25" t="s">
        <v>82</v>
      </c>
      <c r="B8" s="26">
        <f>'Прил.5 Расчет СМР и ОБ'!G14</f>
        <v>6664.18</v>
      </c>
      <c r="C8" s="27">
        <f t="shared" ref="C8:C15" si="0">B8/$B$21</f>
        <v>4.5551718669685146E-2</v>
      </c>
      <c r="D8" s="27">
        <f t="shared" ref="D8:D15" si="1">B8/$B$35</f>
        <v>1.8214314166131323E-2</v>
      </c>
      <c r="I8" s="28"/>
      <c r="J8" s="28"/>
    </row>
    <row r="9" spans="1:10" x14ac:dyDescent="0.25">
      <c r="A9" s="25" t="s">
        <v>83</v>
      </c>
      <c r="B9" s="26">
        <f>'Прил.5 Расчет СМР и ОБ'!G21</f>
        <v>15930.31</v>
      </c>
      <c r="C9" s="27">
        <f t="shared" si="0"/>
        <v>0.10888856535100672</v>
      </c>
      <c r="D9" s="27">
        <f t="shared" si="1"/>
        <v>4.3540191156881035E-2</v>
      </c>
      <c r="I9" s="28"/>
      <c r="J9" s="28"/>
    </row>
    <row r="10" spans="1:10" x14ac:dyDescent="0.25">
      <c r="A10" s="25" t="s">
        <v>84</v>
      </c>
      <c r="B10" s="26">
        <f>'Прил.5 Расчет СМР и ОБ'!G31</f>
        <v>1707.57</v>
      </c>
      <c r="C10" s="27">
        <f t="shared" si="0"/>
        <v>1.1671765805964764E-2</v>
      </c>
      <c r="D10" s="27">
        <f t="shared" si="1"/>
        <v>4.6670732844342226E-3</v>
      </c>
      <c r="I10" s="28"/>
      <c r="J10" s="28"/>
    </row>
    <row r="11" spans="1:10" x14ac:dyDescent="0.25">
      <c r="A11" s="25" t="s">
        <v>85</v>
      </c>
      <c r="B11" s="26">
        <f>B9+B10</f>
        <v>17637.88</v>
      </c>
      <c r="C11" s="27">
        <f t="shared" si="0"/>
        <v>0.12056033115697148</v>
      </c>
      <c r="D11" s="27">
        <f t="shared" si="1"/>
        <v>4.8207264441315262E-2</v>
      </c>
      <c r="I11" s="28"/>
      <c r="J11" s="28"/>
    </row>
    <row r="12" spans="1:10" x14ac:dyDescent="0.25">
      <c r="A12" s="25" t="s">
        <v>86</v>
      </c>
      <c r="B12" s="26">
        <f>'Прил.5 Расчет СМР и ОБ'!G16</f>
        <v>4689.22</v>
      </c>
      <c r="C12" s="27">
        <f t="shared" si="0"/>
        <v>3.2052260026028859E-2</v>
      </c>
      <c r="D12" s="27">
        <f t="shared" si="1"/>
        <v>1.2816419465576608E-2</v>
      </c>
      <c r="I12" s="28"/>
      <c r="J12" s="28"/>
    </row>
    <row r="13" spans="1:10" x14ac:dyDescent="0.25">
      <c r="A13" s="25" t="s">
        <v>87</v>
      </c>
      <c r="B13" s="26">
        <f>'Прил.5 Расчет СМР и ОБ'!G43</f>
        <v>92491.43</v>
      </c>
      <c r="C13" s="27">
        <f t="shared" si="0"/>
        <v>0.63220735315025645</v>
      </c>
      <c r="D13" s="27">
        <f t="shared" si="1"/>
        <v>0.25279448689782441</v>
      </c>
      <c r="I13" s="28"/>
      <c r="J13" s="28"/>
    </row>
    <row r="14" spans="1:10" x14ac:dyDescent="0.25">
      <c r="A14" s="25" t="s">
        <v>88</v>
      </c>
      <c r="B14" s="26">
        <f>'Прил.5 Расчет СМР и ОБ'!G61</f>
        <v>12739.189999999999</v>
      </c>
      <c r="C14" s="27">
        <f t="shared" si="0"/>
        <v>8.7076279296127393E-2</v>
      </c>
      <c r="D14" s="27">
        <f t="shared" si="1"/>
        <v>3.4818328568861953E-2</v>
      </c>
      <c r="I14" s="28"/>
      <c r="J14" s="28"/>
    </row>
    <row r="15" spans="1:10" x14ac:dyDescent="0.25">
      <c r="A15" s="25" t="s">
        <v>89</v>
      </c>
      <c r="B15" s="26">
        <f>B13+B14</f>
        <v>105230.62</v>
      </c>
      <c r="C15" s="27">
        <f t="shared" si="0"/>
        <v>0.71928363244638394</v>
      </c>
      <c r="D15" s="27">
        <f t="shared" si="1"/>
        <v>0.28761281546668638</v>
      </c>
      <c r="I15" s="28"/>
      <c r="J15" s="28"/>
    </row>
    <row r="16" spans="1:10" x14ac:dyDescent="0.25">
      <c r="A16" s="25" t="s">
        <v>90</v>
      </c>
      <c r="B16" s="26">
        <f>B8+B11+B15</f>
        <v>129532.68</v>
      </c>
      <c r="C16" s="27"/>
      <c r="D16" s="27"/>
      <c r="I16" s="28"/>
      <c r="J16" s="28"/>
    </row>
    <row r="17" spans="1:10" x14ac:dyDescent="0.25">
      <c r="A17" s="25" t="s">
        <v>91</v>
      </c>
      <c r="B17" s="26">
        <f>'Прил.5 Расчет СМР и ОБ'!G65</f>
        <v>5931.03</v>
      </c>
      <c r="C17" s="27">
        <f>B17/$B$21</f>
        <v>4.0540413071294995E-2</v>
      </c>
      <c r="D17" s="27">
        <f>B17/$B$35</f>
        <v>1.6210493076229911E-2</v>
      </c>
      <c r="I17" s="28"/>
      <c r="J17" s="28"/>
    </row>
    <row r="18" spans="1:10" x14ac:dyDescent="0.25">
      <c r="A18" s="25" t="s">
        <v>92</v>
      </c>
      <c r="B18" s="29">
        <f>B17/(B8+B12)</f>
        <v>0.52240121901809145</v>
      </c>
      <c r="C18" s="27"/>
      <c r="D18" s="27"/>
      <c r="I18" s="28"/>
      <c r="J18" s="28"/>
    </row>
    <row r="19" spans="1:10" x14ac:dyDescent="0.25">
      <c r="A19" s="25" t="s">
        <v>93</v>
      </c>
      <c r="B19" s="26">
        <f>'Прил.5 Расчет СМР и ОБ'!G64</f>
        <v>10835.49</v>
      </c>
      <c r="C19" s="27">
        <f>B19/$B$21</f>
        <v>7.4063904655664564E-2</v>
      </c>
      <c r="D19" s="27">
        <f>B19/$B$35</f>
        <v>2.9615199319942477E-2</v>
      </c>
      <c r="I19" s="28"/>
      <c r="J19" s="28"/>
    </row>
    <row r="20" spans="1:10" x14ac:dyDescent="0.25">
      <c r="A20" s="25" t="s">
        <v>94</v>
      </c>
      <c r="B20" s="29">
        <f>B19/(B8+B12)</f>
        <v>0.95438282805150865</v>
      </c>
      <c r="C20" s="27"/>
      <c r="D20" s="27"/>
      <c r="J20" s="28"/>
    </row>
    <row r="21" spans="1:10" x14ac:dyDescent="0.25">
      <c r="A21" s="25" t="s">
        <v>95</v>
      </c>
      <c r="B21" s="26">
        <f>B16+B17+B19</f>
        <v>146299.19999999998</v>
      </c>
      <c r="C21" s="27">
        <f>B21/$B$21</f>
        <v>1</v>
      </c>
      <c r="D21" s="27">
        <f>B21/$B$35</f>
        <v>0.3998600864703053</v>
      </c>
      <c r="J21" s="28"/>
    </row>
    <row r="22" spans="1:10" ht="26.45" customHeight="1" x14ac:dyDescent="0.25">
      <c r="A22" s="25" t="s">
        <v>96</v>
      </c>
      <c r="B22" s="26">
        <f>'Прил.6 Расчет ОБ'!G14</f>
        <v>200783.79</v>
      </c>
      <c r="C22" s="27"/>
      <c r="D22" s="27">
        <f>B22/$B$35</f>
        <v>0.5487755478583316</v>
      </c>
      <c r="J22" s="28"/>
    </row>
    <row r="23" spans="1:10" ht="26.45" customHeight="1" x14ac:dyDescent="0.25">
      <c r="A23" s="25" t="s">
        <v>97</v>
      </c>
      <c r="B23" s="26">
        <f>'Прил.6 Расчет ОБ'!G13</f>
        <v>200783.79</v>
      </c>
      <c r="C23" s="27"/>
      <c r="D23" s="27">
        <f>B23/$B$35</f>
        <v>0.5487755478583316</v>
      </c>
      <c r="J23" s="28"/>
    </row>
    <row r="24" spans="1:10" x14ac:dyDescent="0.25">
      <c r="A24" s="25" t="s">
        <v>98</v>
      </c>
      <c r="B24" s="26">
        <f>'Прил.5 Расчет СМР и ОБ'!G67</f>
        <v>347082.99</v>
      </c>
      <c r="C24" s="27"/>
      <c r="D24" s="27">
        <f>B24/$B$35</f>
        <v>0.94863563432863696</v>
      </c>
      <c r="J24" s="28"/>
    </row>
    <row r="25" spans="1:10" ht="26.45" customHeight="1" x14ac:dyDescent="0.25">
      <c r="A25" s="25" t="s">
        <v>99</v>
      </c>
      <c r="B25" s="26"/>
      <c r="C25" s="27"/>
      <c r="D25" s="27"/>
      <c r="J25" s="28"/>
    </row>
    <row r="26" spans="1:10" x14ac:dyDescent="0.25">
      <c r="A26" s="25" t="s">
        <v>100</v>
      </c>
      <c r="B26" s="26">
        <f>'4.7 Прил.6 Расчет Прочие'!I9*1000</f>
        <v>278.41007999999999</v>
      </c>
      <c r="C26" s="27"/>
      <c r="D26" s="27">
        <f>B26/$B$35</f>
        <v>7.6094113066240017E-4</v>
      </c>
      <c r="J26" s="28"/>
    </row>
    <row r="27" spans="1:10" x14ac:dyDescent="0.25">
      <c r="A27" s="25" t="s">
        <v>101</v>
      </c>
      <c r="B27" s="26">
        <f>'4.7 Прил.6 Расчет Прочие'!I11*1000</f>
        <v>86.950678710000005</v>
      </c>
      <c r="C27" s="27"/>
      <c r="D27" s="27">
        <f>B27/$B$35</f>
        <v>2.3765069055491992E-4</v>
      </c>
      <c r="J27" s="28"/>
    </row>
    <row r="28" spans="1:10" x14ac:dyDescent="0.25">
      <c r="A28" s="25" t="s">
        <v>102</v>
      </c>
      <c r="B28" s="26">
        <f>'4.7 Прил.6 Расчет Прочие'!I12*1000</f>
        <v>5470.4031199999999</v>
      </c>
      <c r="C28" s="27"/>
      <c r="D28" s="27">
        <f>B28/$B$35</f>
        <v>1.4951523074566561E-2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103</v>
      </c>
      <c r="B30" s="26">
        <f>'4.7 Прил.6 Расчет Прочие'!I14*1000</f>
        <v>2300.6417510043998</v>
      </c>
      <c r="C30" s="27"/>
      <c r="D30" s="27">
        <f>B30/$B$35</f>
        <v>6.2880371833462789E-3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104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105</v>
      </c>
      <c r="B33" s="26">
        <f>B24+B26+B27+B28+B30+B32</f>
        <v>355219.39562971436</v>
      </c>
      <c r="C33" s="27"/>
      <c r="D33" s="27">
        <f>B33/$B$35</f>
        <v>0.970873786407767</v>
      </c>
      <c r="J33" s="28"/>
    </row>
    <row r="34" spans="1:10" x14ac:dyDescent="0.25">
      <c r="A34" s="25" t="s">
        <v>106</v>
      </c>
      <c r="B34" s="26">
        <f>B33*3%</f>
        <v>10656.58186889143</v>
      </c>
      <c r="C34" s="27"/>
      <c r="D34" s="27">
        <f>B34/$B$35</f>
        <v>2.9126213592233007E-2</v>
      </c>
      <c r="J34" s="28"/>
    </row>
    <row r="35" spans="1:10" x14ac:dyDescent="0.25">
      <c r="A35" s="25" t="s">
        <v>107</v>
      </c>
      <c r="B35" s="26">
        <f>B33+B34</f>
        <v>365875.97749860579</v>
      </c>
      <c r="C35" s="27"/>
      <c r="D35" s="27">
        <f>B35/$B$35</f>
        <v>1</v>
      </c>
      <c r="J35" s="28"/>
    </row>
    <row r="36" spans="1:10" x14ac:dyDescent="0.25">
      <c r="A36" s="25" t="s">
        <v>108</v>
      </c>
      <c r="B36" s="26">
        <f>B35</f>
        <v>365875.97749860579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109</v>
      </c>
      <c r="B38" s="30"/>
      <c r="C38" s="30"/>
      <c r="D38" s="30"/>
    </row>
    <row r="39" spans="1:10" x14ac:dyDescent="0.25">
      <c r="A39" s="31" t="s">
        <v>110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111</v>
      </c>
      <c r="B41" s="30"/>
      <c r="C41" s="30"/>
      <c r="D41" s="30"/>
    </row>
    <row r="42" spans="1:10" x14ac:dyDescent="0.25">
      <c r="A42" s="31" t="s">
        <v>112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26"/>
  <sheetViews>
    <sheetView view="pageBreakPreview" zoomScale="70" zoomScaleNormal="70" workbookViewId="0">
      <selection activeCell="A28" sqref="A28:XFD32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18" style="117" customWidth="1"/>
    <col min="12" max="12" width="9.140625" style="117"/>
  </cols>
  <sheetData>
    <row r="3" spans="2:12" x14ac:dyDescent="0.25">
      <c r="B3" s="227" t="s">
        <v>113</v>
      </c>
      <c r="C3" s="227"/>
      <c r="D3" s="227"/>
      <c r="E3" s="227"/>
      <c r="F3" s="227"/>
      <c r="G3" s="227"/>
      <c r="H3" s="227"/>
      <c r="I3" s="227"/>
      <c r="J3" s="227"/>
      <c r="K3" s="138"/>
    </row>
    <row r="4" spans="2:12" x14ac:dyDescent="0.25">
      <c r="B4" s="220" t="s">
        <v>114</v>
      </c>
      <c r="C4" s="220"/>
      <c r="D4" s="220"/>
      <c r="E4" s="220"/>
      <c r="F4" s="220"/>
      <c r="G4" s="220"/>
      <c r="H4" s="220"/>
      <c r="I4" s="220"/>
      <c r="J4" s="220"/>
      <c r="K4" s="220"/>
    </row>
    <row r="5" spans="2:12" x14ac:dyDescent="0.25">
      <c r="B5" s="146"/>
      <c r="C5" s="146"/>
      <c r="D5" s="146"/>
      <c r="E5" s="146"/>
      <c r="F5" s="146"/>
      <c r="G5" s="146"/>
      <c r="H5" s="146"/>
      <c r="I5" s="146"/>
      <c r="J5" s="146"/>
      <c r="K5" s="146"/>
    </row>
    <row r="6" spans="2:12" ht="15.75" customHeight="1" x14ac:dyDescent="0.25">
      <c r="B6" s="228" t="s">
        <v>115</v>
      </c>
      <c r="C6" s="228"/>
      <c r="D6" s="228"/>
      <c r="E6" s="228"/>
      <c r="F6" s="228"/>
      <c r="G6" s="228"/>
      <c r="H6" s="228"/>
      <c r="I6" s="228"/>
      <c r="J6" s="228"/>
      <c r="K6" s="138"/>
      <c r="L6" s="145"/>
    </row>
    <row r="7" spans="2:12" x14ac:dyDescent="0.25">
      <c r="B7" s="218" t="str">
        <f>'Прил.1 Сравнит табл'!B9:D9</f>
        <v>Единица измерения  — 1 ед.</v>
      </c>
      <c r="C7" s="218"/>
      <c r="D7" s="218"/>
      <c r="E7" s="218"/>
      <c r="F7" s="218"/>
      <c r="G7" s="218"/>
      <c r="H7" s="218"/>
      <c r="I7" s="218"/>
      <c r="J7" s="218"/>
      <c r="K7" s="218"/>
      <c r="L7" s="145"/>
    </row>
    <row r="8" spans="2:12" x14ac:dyDescent="0.25">
      <c r="B8" s="137"/>
    </row>
    <row r="9" spans="2:12" ht="15.75" customHeight="1" x14ac:dyDescent="0.25">
      <c r="B9" s="229" t="s">
        <v>33</v>
      </c>
      <c r="C9" s="229" t="s">
        <v>116</v>
      </c>
      <c r="D9" s="229" t="s">
        <v>51</v>
      </c>
      <c r="E9" s="229"/>
      <c r="F9" s="229"/>
      <c r="G9" s="229"/>
      <c r="H9" s="229"/>
      <c r="I9" s="229"/>
      <c r="J9" s="229"/>
    </row>
    <row r="10" spans="2:12" ht="15.75" customHeight="1" x14ac:dyDescent="0.25">
      <c r="B10" s="229"/>
      <c r="C10" s="229"/>
      <c r="D10" s="229" t="s">
        <v>117</v>
      </c>
      <c r="E10" s="229" t="s">
        <v>118</v>
      </c>
      <c r="F10" s="229" t="s">
        <v>119</v>
      </c>
      <c r="G10" s="229"/>
      <c r="H10" s="229"/>
      <c r="I10" s="229"/>
      <c r="J10" s="229"/>
    </row>
    <row r="11" spans="2:12" ht="31.5" customHeight="1" x14ac:dyDescent="0.25">
      <c r="B11" s="229"/>
      <c r="C11" s="229"/>
      <c r="D11" s="229"/>
      <c r="E11" s="229"/>
      <c r="F11" s="195" t="s">
        <v>120</v>
      </c>
      <c r="G11" s="195" t="s">
        <v>121</v>
      </c>
      <c r="H11" s="195" t="s">
        <v>43</v>
      </c>
      <c r="I11" s="195" t="s">
        <v>122</v>
      </c>
      <c r="J11" s="195" t="s">
        <v>123</v>
      </c>
    </row>
    <row r="12" spans="2:12" ht="31.5" customHeight="1" x14ac:dyDescent="0.25">
      <c r="B12" s="185">
        <v>1</v>
      </c>
      <c r="C12" s="182" t="s">
        <v>60</v>
      </c>
      <c r="D12" s="196" t="s">
        <v>124</v>
      </c>
      <c r="E12" s="197" t="s">
        <v>125</v>
      </c>
      <c r="F12" s="186">
        <f>1113*9.56/1000</f>
        <v>10.640280000000001</v>
      </c>
      <c r="G12" s="186"/>
      <c r="H12" s="186">
        <f>110675*5.56/1000</f>
        <v>615.35299999999995</v>
      </c>
      <c r="I12" s="186">
        <f>12483*11.01/1000</f>
        <v>137.43782999999999</v>
      </c>
      <c r="J12" s="186">
        <f>SUM(F12:I12)</f>
        <v>763.43110999999999</v>
      </c>
    </row>
    <row r="13" spans="2:12" ht="15.75" customHeight="1" x14ac:dyDescent="0.25">
      <c r="B13" s="225" t="s">
        <v>126</v>
      </c>
      <c r="C13" s="225"/>
      <c r="D13" s="225"/>
      <c r="E13" s="225"/>
      <c r="F13" s="187">
        <f>SUM(F12)</f>
        <v>10.640280000000001</v>
      </c>
      <c r="G13" s="187"/>
      <c r="H13" s="187">
        <f>SUM(H12)</f>
        <v>615.35299999999995</v>
      </c>
      <c r="I13" s="187">
        <f>SUM(I12)</f>
        <v>137.43782999999999</v>
      </c>
      <c r="J13" s="187">
        <f>SUM(J12)</f>
        <v>763.43110999999999</v>
      </c>
    </row>
    <row r="14" spans="2:12" ht="28.5" customHeight="1" x14ac:dyDescent="0.25">
      <c r="B14" s="226" t="s">
        <v>127</v>
      </c>
      <c r="C14" s="226"/>
      <c r="D14" s="226"/>
      <c r="E14" s="226"/>
      <c r="F14" s="188">
        <f>F13</f>
        <v>10.640280000000001</v>
      </c>
      <c r="G14" s="188"/>
      <c r="H14" s="188">
        <f>H13</f>
        <v>615.35299999999995</v>
      </c>
      <c r="I14" s="188">
        <f>I13</f>
        <v>137.43782999999999</v>
      </c>
      <c r="J14" s="188">
        <f>J13</f>
        <v>763.43110999999999</v>
      </c>
    </row>
    <row r="15" spans="2:12" x14ac:dyDescent="0.25">
      <c r="B15" s="137"/>
    </row>
    <row r="18" spans="2:3" x14ac:dyDescent="0.25">
      <c r="B18" s="147" t="s">
        <v>128</v>
      </c>
      <c r="C18" s="117" t="s">
        <v>129</v>
      </c>
    </row>
    <row r="22" spans="2:3" s="199" customFormat="1" ht="15" x14ac:dyDescent="0.25">
      <c r="B22" s="200" t="s">
        <v>433</v>
      </c>
      <c r="C22" s="207"/>
    </row>
    <row r="23" spans="2:3" s="199" customFormat="1" ht="15" x14ac:dyDescent="0.25">
      <c r="B23" s="181" t="s">
        <v>75</v>
      </c>
      <c r="C23" s="207"/>
    </row>
    <row r="24" spans="2:3" s="199" customFormat="1" ht="15" x14ac:dyDescent="0.25">
      <c r="B24" s="200"/>
      <c r="C24" s="207"/>
    </row>
    <row r="25" spans="2:3" s="199" customFormat="1" ht="15" x14ac:dyDescent="0.25">
      <c r="B25" s="200" t="s">
        <v>267</v>
      </c>
      <c r="C25" s="207"/>
    </row>
    <row r="26" spans="2:3" s="199" customFormat="1" ht="15" x14ac:dyDescent="0.25">
      <c r="B26" s="181" t="s">
        <v>76</v>
      </c>
      <c r="C26" s="207"/>
    </row>
  </sheetData>
  <mergeCells count="12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"/>
  <sheetViews>
    <sheetView view="pageBreakPreview" topLeftCell="A46" zoomScaleSheetLayoutView="100" workbookViewId="0">
      <selection activeCell="D8" sqref="D8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17" customWidth="1"/>
    <col min="6" max="6" width="20.7109375" style="117" customWidth="1"/>
    <col min="7" max="7" width="16.140625" style="117" customWidth="1"/>
    <col min="8" max="8" width="16.7109375" style="117" customWidth="1"/>
    <col min="9" max="9" width="9.140625" style="117"/>
  </cols>
  <sheetData>
    <row r="2" spans="1:10" x14ac:dyDescent="0.25">
      <c r="A2" s="227" t="s">
        <v>130</v>
      </c>
      <c r="B2" s="227"/>
      <c r="C2" s="227"/>
      <c r="D2" s="227"/>
      <c r="E2" s="227"/>
      <c r="F2" s="227"/>
      <c r="G2" s="227"/>
      <c r="H2" s="227"/>
    </row>
    <row r="3" spans="1:10" x14ac:dyDescent="0.25">
      <c r="A3" s="220" t="s">
        <v>131</v>
      </c>
      <c r="B3" s="220"/>
      <c r="C3" s="220"/>
      <c r="D3" s="220"/>
      <c r="E3" s="220"/>
      <c r="F3" s="220"/>
      <c r="G3" s="220"/>
      <c r="H3" s="220"/>
    </row>
    <row r="4" spans="1:10" s="199" customFormat="1" x14ac:dyDescent="0.25">
      <c r="A4" s="209"/>
      <c r="B4" s="209"/>
      <c r="C4" s="209"/>
      <c r="D4" s="209"/>
      <c r="E4" s="209"/>
      <c r="F4" s="209"/>
      <c r="G4" s="209"/>
      <c r="H4" s="209"/>
      <c r="I4" s="117"/>
    </row>
    <row r="5" spans="1:10" x14ac:dyDescent="0.25">
      <c r="A5" s="137"/>
    </row>
    <row r="6" spans="1:10" x14ac:dyDescent="0.25">
      <c r="A6" s="228" t="s">
        <v>132</v>
      </c>
      <c r="B6" s="228"/>
      <c r="C6" s="228"/>
      <c r="D6" s="228"/>
      <c r="E6" s="228"/>
      <c r="F6" s="228"/>
      <c r="G6" s="228"/>
      <c r="H6" s="228"/>
    </row>
    <row r="7" spans="1:10" s="199" customFormat="1" x14ac:dyDescent="0.25">
      <c r="A7" s="210"/>
      <c r="B7" s="210"/>
      <c r="C7" s="210"/>
      <c r="D7" s="210"/>
      <c r="E7" s="210"/>
      <c r="F7" s="210"/>
      <c r="G7" s="210"/>
      <c r="H7" s="210"/>
      <c r="I7" s="117"/>
    </row>
    <row r="8" spans="1:10" x14ac:dyDescent="0.25">
      <c r="A8" s="148"/>
      <c r="B8" s="148"/>
      <c r="C8" s="148"/>
      <c r="D8" s="148"/>
      <c r="E8" s="148"/>
      <c r="F8" s="148"/>
      <c r="G8" s="148"/>
      <c r="H8" s="148"/>
    </row>
    <row r="9" spans="1:10" ht="38.25" customHeight="1" x14ac:dyDescent="0.25">
      <c r="A9" s="229" t="s">
        <v>133</v>
      </c>
      <c r="B9" s="229" t="s">
        <v>134</v>
      </c>
      <c r="C9" s="229" t="s">
        <v>135</v>
      </c>
      <c r="D9" s="229" t="s">
        <v>136</v>
      </c>
      <c r="E9" s="229" t="s">
        <v>137</v>
      </c>
      <c r="F9" s="229" t="s">
        <v>138</v>
      </c>
      <c r="G9" s="229" t="s">
        <v>79</v>
      </c>
      <c r="H9" s="229"/>
    </row>
    <row r="10" spans="1:10" ht="40.5" customHeight="1" x14ac:dyDescent="0.25">
      <c r="A10" s="229"/>
      <c r="B10" s="229"/>
      <c r="C10" s="229"/>
      <c r="D10" s="229"/>
      <c r="E10" s="229"/>
      <c r="F10" s="229"/>
      <c r="G10" s="121" t="s">
        <v>139</v>
      </c>
      <c r="H10" s="121" t="s">
        <v>140</v>
      </c>
    </row>
    <row r="11" spans="1:10" x14ac:dyDescent="0.25">
      <c r="A11" s="150">
        <v>1</v>
      </c>
      <c r="B11" s="150"/>
      <c r="C11" s="150">
        <v>2</v>
      </c>
      <c r="D11" s="150" t="s">
        <v>141</v>
      </c>
      <c r="E11" s="150">
        <v>4</v>
      </c>
      <c r="F11" s="150">
        <v>5</v>
      </c>
      <c r="G11" s="150">
        <v>6</v>
      </c>
      <c r="H11" s="150">
        <v>7</v>
      </c>
    </row>
    <row r="12" spans="1:10" s="149" customFormat="1" x14ac:dyDescent="0.25">
      <c r="A12" s="230" t="s">
        <v>142</v>
      </c>
      <c r="B12" s="231"/>
      <c r="C12" s="232"/>
      <c r="D12" s="232"/>
      <c r="E12" s="231"/>
      <c r="F12" s="189">
        <f>SUM(F13:F17)</f>
        <v>628.4840021</v>
      </c>
      <c r="G12" s="189"/>
      <c r="H12" s="189">
        <f>SUM(H13:H17)</f>
        <v>6664.18</v>
      </c>
    </row>
    <row r="13" spans="1:10" x14ac:dyDescent="0.25">
      <c r="A13" s="7">
        <v>1</v>
      </c>
      <c r="B13" s="191"/>
      <c r="C13" s="163" t="s">
        <v>143</v>
      </c>
      <c r="D13" s="183" t="s">
        <v>144</v>
      </c>
      <c r="E13" s="7" t="s">
        <v>145</v>
      </c>
      <c r="F13" s="7">
        <v>456.027624</v>
      </c>
      <c r="G13" s="26">
        <v>10.94</v>
      </c>
      <c r="H13" s="26">
        <f>ROUND(F13*G13,2)</f>
        <v>4988.9399999999996</v>
      </c>
      <c r="J13" s="117"/>
    </row>
    <row r="14" spans="1:10" x14ac:dyDescent="0.25">
      <c r="A14" s="7">
        <v>2</v>
      </c>
      <c r="B14" s="191"/>
      <c r="C14" s="163" t="s">
        <v>146</v>
      </c>
      <c r="D14" s="183" t="s">
        <v>147</v>
      </c>
      <c r="E14" s="7" t="s">
        <v>145</v>
      </c>
      <c r="F14" s="7">
        <v>120.28140260000001</v>
      </c>
      <c r="G14" s="26">
        <v>9.76</v>
      </c>
      <c r="H14" s="26">
        <f>ROUND(F14*G14,2)</f>
        <v>1173.95</v>
      </c>
      <c r="J14" s="117"/>
    </row>
    <row r="15" spans="1:10" x14ac:dyDescent="0.25">
      <c r="A15" s="7">
        <v>3</v>
      </c>
      <c r="B15" s="191"/>
      <c r="C15" s="163" t="s">
        <v>148</v>
      </c>
      <c r="D15" s="183" t="s">
        <v>149</v>
      </c>
      <c r="E15" s="7" t="s">
        <v>145</v>
      </c>
      <c r="F15" s="7">
        <v>49.44</v>
      </c>
      <c r="G15" s="26">
        <v>9.6199999999999992</v>
      </c>
      <c r="H15" s="26">
        <f>ROUND(F15*G15,2)</f>
        <v>475.61</v>
      </c>
      <c r="J15" s="117"/>
    </row>
    <row r="16" spans="1:10" x14ac:dyDescent="0.25">
      <c r="A16" s="7">
        <v>4</v>
      </c>
      <c r="B16" s="191"/>
      <c r="C16" s="163" t="s">
        <v>150</v>
      </c>
      <c r="D16" s="183" t="s">
        <v>151</v>
      </c>
      <c r="E16" s="7" t="s">
        <v>145</v>
      </c>
      <c r="F16" s="7">
        <v>2.6640000000000001</v>
      </c>
      <c r="G16" s="26">
        <v>9.4</v>
      </c>
      <c r="H16" s="26">
        <f>ROUND(F16*G16,2)</f>
        <v>25.04</v>
      </c>
      <c r="J16" s="117"/>
    </row>
    <row r="17" spans="1:11" x14ac:dyDescent="0.25">
      <c r="A17" s="7">
        <v>5</v>
      </c>
      <c r="B17" s="191"/>
      <c r="C17" s="163" t="s">
        <v>152</v>
      </c>
      <c r="D17" s="183" t="s">
        <v>153</v>
      </c>
      <c r="E17" s="7" t="s">
        <v>145</v>
      </c>
      <c r="F17" s="7">
        <v>7.0975499999999997E-2</v>
      </c>
      <c r="G17" s="26">
        <v>9.07</v>
      </c>
      <c r="H17" s="26">
        <f>ROUND(F17*G17,2)</f>
        <v>0.64</v>
      </c>
      <c r="J17" s="117"/>
    </row>
    <row r="18" spans="1:11" x14ac:dyDescent="0.25">
      <c r="A18" s="230" t="s">
        <v>154</v>
      </c>
      <c r="B18" s="231"/>
      <c r="C18" s="232"/>
      <c r="D18" s="232"/>
      <c r="E18" s="231"/>
      <c r="F18" s="190">
        <f>F19</f>
        <v>374.4189015</v>
      </c>
      <c r="G18" s="189"/>
      <c r="H18" s="189">
        <f>H19</f>
        <v>4689.22</v>
      </c>
    </row>
    <row r="19" spans="1:11" x14ac:dyDescent="0.25">
      <c r="A19" s="7">
        <v>6</v>
      </c>
      <c r="B19" s="7"/>
      <c r="C19" s="184">
        <v>2</v>
      </c>
      <c r="D19" s="183" t="s">
        <v>154</v>
      </c>
      <c r="E19" s="7" t="s">
        <v>145</v>
      </c>
      <c r="F19" s="7">
        <v>374.4189015</v>
      </c>
      <c r="G19" s="26">
        <v>0</v>
      </c>
      <c r="H19" s="26">
        <v>4689.22</v>
      </c>
      <c r="J19" s="117"/>
    </row>
    <row r="20" spans="1:11" s="149" customFormat="1" x14ac:dyDescent="0.25">
      <c r="A20" s="230" t="s">
        <v>155</v>
      </c>
      <c r="B20" s="231"/>
      <c r="C20" s="232"/>
      <c r="D20" s="232"/>
      <c r="E20" s="231"/>
      <c r="F20" s="190"/>
      <c r="G20" s="189"/>
      <c r="H20" s="189">
        <f>SUM(H21:H31)</f>
        <v>17637.88</v>
      </c>
    </row>
    <row r="21" spans="1:11" x14ac:dyDescent="0.25">
      <c r="A21" s="7">
        <v>7</v>
      </c>
      <c r="B21" s="7"/>
      <c r="C21" s="184" t="s">
        <v>156</v>
      </c>
      <c r="D21" s="183" t="s">
        <v>157</v>
      </c>
      <c r="E21" s="7" t="s">
        <v>158</v>
      </c>
      <c r="F21" s="7">
        <v>155.31375600000001</v>
      </c>
      <c r="G21" s="26">
        <v>74.239999999999995</v>
      </c>
      <c r="H21" s="26">
        <f t="shared" ref="H21:H31" si="0">ROUND(F21*G21,2)</f>
        <v>11530.49</v>
      </c>
      <c r="J21" s="151"/>
      <c r="K21" s="157"/>
    </row>
    <row r="22" spans="1:11" s="149" customFormat="1" ht="25.5" customHeight="1" x14ac:dyDescent="0.25">
      <c r="A22" s="7">
        <v>8</v>
      </c>
      <c r="B22" s="7"/>
      <c r="C22" s="184" t="s">
        <v>159</v>
      </c>
      <c r="D22" s="183" t="s">
        <v>160</v>
      </c>
      <c r="E22" s="7" t="s">
        <v>158</v>
      </c>
      <c r="F22" s="7">
        <v>38.126663999999998</v>
      </c>
      <c r="G22" s="26">
        <v>115.4</v>
      </c>
      <c r="H22" s="26">
        <f t="shared" si="0"/>
        <v>4399.82</v>
      </c>
      <c r="K22" s="157"/>
    </row>
    <row r="23" spans="1:11" x14ac:dyDescent="0.25">
      <c r="A23" s="7">
        <v>9</v>
      </c>
      <c r="B23" s="7"/>
      <c r="C23" s="184" t="s">
        <v>161</v>
      </c>
      <c r="D23" s="183" t="s">
        <v>162</v>
      </c>
      <c r="E23" s="7" t="s">
        <v>158</v>
      </c>
      <c r="F23" s="7">
        <v>11.5079134</v>
      </c>
      <c r="G23" s="26">
        <v>65.709999999999994</v>
      </c>
      <c r="H23" s="26">
        <f t="shared" si="0"/>
        <v>756.18</v>
      </c>
      <c r="K23" s="157"/>
    </row>
    <row r="24" spans="1:11" ht="25.5" customHeight="1" x14ac:dyDescent="0.25">
      <c r="A24" s="7">
        <v>10</v>
      </c>
      <c r="B24" s="7"/>
      <c r="C24" s="184" t="s">
        <v>163</v>
      </c>
      <c r="D24" s="183" t="s">
        <v>164</v>
      </c>
      <c r="E24" s="7" t="s">
        <v>158</v>
      </c>
      <c r="F24" s="7">
        <v>29.139498</v>
      </c>
      <c r="G24" s="26">
        <v>14</v>
      </c>
      <c r="H24" s="26">
        <f t="shared" si="0"/>
        <v>407.95</v>
      </c>
      <c r="K24" s="157"/>
    </row>
    <row r="25" spans="1:11" x14ac:dyDescent="0.25">
      <c r="A25" s="7">
        <v>11</v>
      </c>
      <c r="B25" s="7"/>
      <c r="C25" s="184" t="s">
        <v>165</v>
      </c>
      <c r="D25" s="183" t="s">
        <v>166</v>
      </c>
      <c r="E25" s="7" t="s">
        <v>158</v>
      </c>
      <c r="F25" s="7">
        <v>12.36</v>
      </c>
      <c r="G25" s="26">
        <v>29.6</v>
      </c>
      <c r="H25" s="26">
        <f t="shared" si="0"/>
        <v>365.86</v>
      </c>
    </row>
    <row r="26" spans="1:11" x14ac:dyDescent="0.25">
      <c r="A26" s="7">
        <v>12</v>
      </c>
      <c r="B26" s="7"/>
      <c r="C26" s="184" t="s">
        <v>167</v>
      </c>
      <c r="D26" s="183" t="s">
        <v>168</v>
      </c>
      <c r="E26" s="7" t="s">
        <v>158</v>
      </c>
      <c r="F26" s="7">
        <v>1.6531361</v>
      </c>
      <c r="G26" s="26">
        <v>89.99</v>
      </c>
      <c r="H26" s="26">
        <f t="shared" si="0"/>
        <v>148.77000000000001</v>
      </c>
    </row>
    <row r="27" spans="1:11" x14ac:dyDescent="0.25">
      <c r="A27" s="7">
        <v>13</v>
      </c>
      <c r="B27" s="7"/>
      <c r="C27" s="184" t="s">
        <v>169</v>
      </c>
      <c r="D27" s="183" t="s">
        <v>170</v>
      </c>
      <c r="E27" s="7" t="s">
        <v>158</v>
      </c>
      <c r="F27" s="7">
        <v>0.143676</v>
      </c>
      <c r="G27" s="26">
        <v>85.84</v>
      </c>
      <c r="H27" s="26">
        <f t="shared" si="0"/>
        <v>12.33</v>
      </c>
    </row>
    <row r="28" spans="1:11" ht="25.5" customHeight="1" x14ac:dyDescent="0.25">
      <c r="A28" s="7">
        <v>14</v>
      </c>
      <c r="B28" s="7"/>
      <c r="C28" s="184" t="s">
        <v>171</v>
      </c>
      <c r="D28" s="183" t="s">
        <v>172</v>
      </c>
      <c r="E28" s="7" t="s">
        <v>158</v>
      </c>
      <c r="F28" s="7">
        <v>1.4976</v>
      </c>
      <c r="G28" s="26">
        <v>8.1</v>
      </c>
      <c r="H28" s="26">
        <f t="shared" si="0"/>
        <v>12.13</v>
      </c>
    </row>
    <row r="29" spans="1:11" x14ac:dyDescent="0.25">
      <c r="A29" s="7">
        <v>15</v>
      </c>
      <c r="B29" s="7"/>
      <c r="C29" s="184" t="s">
        <v>173</v>
      </c>
      <c r="D29" s="183" t="s">
        <v>174</v>
      </c>
      <c r="E29" s="7" t="s">
        <v>158</v>
      </c>
      <c r="F29" s="7">
        <v>3.78</v>
      </c>
      <c r="G29" s="26">
        <v>0.9</v>
      </c>
      <c r="H29" s="26">
        <f t="shared" si="0"/>
        <v>3.4</v>
      </c>
    </row>
    <row r="30" spans="1:11" ht="25.5" customHeight="1" x14ac:dyDescent="0.25">
      <c r="A30" s="7">
        <v>16</v>
      </c>
      <c r="B30" s="7"/>
      <c r="C30" s="184" t="s">
        <v>175</v>
      </c>
      <c r="D30" s="183" t="s">
        <v>176</v>
      </c>
      <c r="E30" s="7" t="s">
        <v>158</v>
      </c>
      <c r="F30" s="7">
        <v>0.13936560000000001</v>
      </c>
      <c r="G30" s="26">
        <v>6.82</v>
      </c>
      <c r="H30" s="26">
        <f t="shared" si="0"/>
        <v>0.95</v>
      </c>
    </row>
    <row r="31" spans="1:11" ht="25.5" customHeight="1" x14ac:dyDescent="0.25">
      <c r="A31" s="7">
        <v>17</v>
      </c>
      <c r="B31" s="7"/>
      <c r="C31" s="184" t="s">
        <v>177</v>
      </c>
      <c r="D31" s="183" t="s">
        <v>178</v>
      </c>
      <c r="E31" s="7" t="s">
        <v>158</v>
      </c>
      <c r="F31" s="7">
        <v>8.6209999999999998E-4</v>
      </c>
      <c r="G31" s="26">
        <v>1.7</v>
      </c>
      <c r="H31" s="26">
        <f t="shared" si="0"/>
        <v>0</v>
      </c>
    </row>
    <row r="32" spans="1:11" ht="15.75" customHeight="1" x14ac:dyDescent="0.25">
      <c r="A32" s="230" t="s">
        <v>43</v>
      </c>
      <c r="B32" s="231"/>
      <c r="C32" s="232"/>
      <c r="D32" s="232"/>
      <c r="E32" s="231"/>
      <c r="F32" s="190"/>
      <c r="G32" s="189"/>
      <c r="H32" s="189">
        <f>H33</f>
        <v>212830.83</v>
      </c>
    </row>
    <row r="33" spans="1:10" x14ac:dyDescent="0.25">
      <c r="A33" s="7">
        <v>18</v>
      </c>
      <c r="B33" s="7"/>
      <c r="C33" s="184" t="s">
        <v>179</v>
      </c>
      <c r="D33" s="208" t="s">
        <v>180</v>
      </c>
      <c r="E33" s="7" t="s">
        <v>181</v>
      </c>
      <c r="F33" s="7">
        <v>9</v>
      </c>
      <c r="G33" s="26">
        <v>23647.87</v>
      </c>
      <c r="H33" s="26">
        <f>ROUND(F33*G33,2)</f>
        <v>212830.83</v>
      </c>
      <c r="J33" s="157"/>
    </row>
    <row r="34" spans="1:10" x14ac:dyDescent="0.25">
      <c r="A34" s="230" t="s">
        <v>182</v>
      </c>
      <c r="B34" s="231"/>
      <c r="C34" s="232"/>
      <c r="D34" s="232"/>
      <c r="E34" s="231"/>
      <c r="F34" s="190"/>
      <c r="G34" s="189"/>
      <c r="H34" s="189">
        <f>SUM(H35:H52)</f>
        <v>105230.62</v>
      </c>
    </row>
    <row r="35" spans="1:10" x14ac:dyDescent="0.25">
      <c r="A35" s="7">
        <v>19</v>
      </c>
      <c r="B35" s="7"/>
      <c r="C35" s="184" t="s">
        <v>183</v>
      </c>
      <c r="D35" s="183" t="s">
        <v>184</v>
      </c>
      <c r="E35" s="7" t="s">
        <v>185</v>
      </c>
      <c r="F35" s="7">
        <v>7.3993140000000004</v>
      </c>
      <c r="G35" s="26">
        <v>12500</v>
      </c>
      <c r="H35" s="26">
        <f t="shared" ref="H35:H52" si="1">ROUND(F35*G35,2)</f>
        <v>92491.43</v>
      </c>
      <c r="J35" s="157"/>
    </row>
    <row r="36" spans="1:10" ht="31.5" customHeight="1" x14ac:dyDescent="0.25">
      <c r="A36" s="7">
        <v>20</v>
      </c>
      <c r="B36" s="7"/>
      <c r="C36" s="184" t="s">
        <v>186</v>
      </c>
      <c r="D36" s="183" t="s">
        <v>187</v>
      </c>
      <c r="E36" s="7" t="s">
        <v>185</v>
      </c>
      <c r="F36" s="7">
        <v>0.2494934</v>
      </c>
      <c r="G36" s="26">
        <v>30090</v>
      </c>
      <c r="H36" s="26">
        <f t="shared" si="1"/>
        <v>7507.26</v>
      </c>
      <c r="J36" s="157"/>
    </row>
    <row r="37" spans="1:10" x14ac:dyDescent="0.25">
      <c r="A37" s="7">
        <v>21</v>
      </c>
      <c r="B37" s="7"/>
      <c r="C37" s="184" t="s">
        <v>188</v>
      </c>
      <c r="D37" s="183" t="s">
        <v>189</v>
      </c>
      <c r="E37" s="7" t="s">
        <v>190</v>
      </c>
      <c r="F37" s="7">
        <v>0.18</v>
      </c>
      <c r="G37" s="26">
        <v>6080</v>
      </c>
      <c r="H37" s="26">
        <f t="shared" si="1"/>
        <v>1094.4000000000001</v>
      </c>
      <c r="J37" s="157"/>
    </row>
    <row r="38" spans="1:10" ht="31.5" customHeight="1" x14ac:dyDescent="0.25">
      <c r="A38" s="7">
        <v>22</v>
      </c>
      <c r="B38" s="7"/>
      <c r="C38" s="184" t="s">
        <v>191</v>
      </c>
      <c r="D38" s="183" t="s">
        <v>192</v>
      </c>
      <c r="E38" s="7" t="s">
        <v>185</v>
      </c>
      <c r="F38" s="7">
        <v>3.1175000000000001E-2</v>
      </c>
      <c r="G38" s="26">
        <v>32758.86</v>
      </c>
      <c r="H38" s="26">
        <f t="shared" si="1"/>
        <v>1021.26</v>
      </c>
      <c r="J38" s="157"/>
    </row>
    <row r="39" spans="1:10" x14ac:dyDescent="0.25">
      <c r="A39" s="7">
        <v>23</v>
      </c>
      <c r="B39" s="7"/>
      <c r="C39" s="184" t="s">
        <v>193</v>
      </c>
      <c r="D39" s="183" t="s">
        <v>194</v>
      </c>
      <c r="E39" s="7" t="s">
        <v>185</v>
      </c>
      <c r="F39" s="7">
        <v>8.3006399999999994E-2</v>
      </c>
      <c r="G39" s="26">
        <v>10315.01</v>
      </c>
      <c r="H39" s="26">
        <f t="shared" si="1"/>
        <v>856.21</v>
      </c>
      <c r="J39" s="157"/>
    </row>
    <row r="40" spans="1:10" ht="31.5" customHeight="1" x14ac:dyDescent="0.25">
      <c r="A40" s="7">
        <v>24</v>
      </c>
      <c r="B40" s="7"/>
      <c r="C40" s="184" t="s">
        <v>195</v>
      </c>
      <c r="D40" s="183" t="s">
        <v>196</v>
      </c>
      <c r="E40" s="7" t="s">
        <v>197</v>
      </c>
      <c r="F40" s="7">
        <v>2.3562859999999999</v>
      </c>
      <c r="G40" s="26">
        <v>238.48</v>
      </c>
      <c r="H40" s="26">
        <f t="shared" si="1"/>
        <v>561.92999999999995</v>
      </c>
      <c r="J40" s="157"/>
    </row>
    <row r="41" spans="1:10" x14ac:dyDescent="0.25">
      <c r="A41" s="7">
        <v>25</v>
      </c>
      <c r="B41" s="7"/>
      <c r="C41" s="184" t="s">
        <v>198</v>
      </c>
      <c r="D41" s="183" t="s">
        <v>199</v>
      </c>
      <c r="E41" s="7" t="s">
        <v>197</v>
      </c>
      <c r="F41" s="7">
        <v>82.613699999999994</v>
      </c>
      <c r="G41" s="26">
        <v>6.67</v>
      </c>
      <c r="H41" s="26">
        <f t="shared" si="1"/>
        <v>551.03</v>
      </c>
      <c r="J41" s="157"/>
    </row>
    <row r="42" spans="1:10" x14ac:dyDescent="0.25">
      <c r="A42" s="7">
        <v>26</v>
      </c>
      <c r="B42" s="7"/>
      <c r="C42" s="184" t="s">
        <v>200</v>
      </c>
      <c r="D42" s="183" t="s">
        <v>201</v>
      </c>
      <c r="E42" s="7" t="s">
        <v>197</v>
      </c>
      <c r="F42" s="7">
        <v>13.5</v>
      </c>
      <c r="G42" s="26">
        <v>28.6</v>
      </c>
      <c r="H42" s="26">
        <f t="shared" si="1"/>
        <v>386.1</v>
      </c>
      <c r="J42" s="157"/>
    </row>
    <row r="43" spans="1:10" ht="31.5" customHeight="1" x14ac:dyDescent="0.25">
      <c r="A43" s="7">
        <v>27</v>
      </c>
      <c r="B43" s="7"/>
      <c r="C43" s="184" t="s">
        <v>202</v>
      </c>
      <c r="D43" s="183" t="s">
        <v>203</v>
      </c>
      <c r="E43" s="7" t="s">
        <v>185</v>
      </c>
      <c r="F43" s="7">
        <v>5.3999999999999999E-2</v>
      </c>
      <c r="G43" s="26">
        <v>5000</v>
      </c>
      <c r="H43" s="26">
        <f t="shared" si="1"/>
        <v>270</v>
      </c>
      <c r="J43" s="157"/>
    </row>
    <row r="44" spans="1:10" x14ac:dyDescent="0.25">
      <c r="A44" s="7">
        <v>28</v>
      </c>
      <c r="B44" s="7"/>
      <c r="C44" s="184" t="s">
        <v>204</v>
      </c>
      <c r="D44" s="183" t="s">
        <v>205</v>
      </c>
      <c r="E44" s="7" t="s">
        <v>197</v>
      </c>
      <c r="F44" s="7">
        <v>21.78</v>
      </c>
      <c r="G44" s="26">
        <v>9.0399999999999991</v>
      </c>
      <c r="H44" s="26">
        <f t="shared" si="1"/>
        <v>196.89</v>
      </c>
    </row>
    <row r="45" spans="1:10" x14ac:dyDescent="0.25">
      <c r="A45" s="7">
        <v>29</v>
      </c>
      <c r="B45" s="7"/>
      <c r="C45" s="184" t="s">
        <v>206</v>
      </c>
      <c r="D45" s="183" t="s">
        <v>207</v>
      </c>
      <c r="E45" s="7" t="s">
        <v>185</v>
      </c>
      <c r="F45" s="7">
        <v>1.8144E-2</v>
      </c>
      <c r="G45" s="26">
        <v>6200</v>
      </c>
      <c r="H45" s="26">
        <f t="shared" si="1"/>
        <v>112.49</v>
      </c>
    </row>
    <row r="46" spans="1:10" ht="31.5" customHeight="1" x14ac:dyDescent="0.25">
      <c r="A46" s="7">
        <v>30</v>
      </c>
      <c r="B46" s="7"/>
      <c r="C46" s="184" t="s">
        <v>195</v>
      </c>
      <c r="D46" s="183" t="s">
        <v>196</v>
      </c>
      <c r="E46" s="7" t="s">
        <v>197</v>
      </c>
      <c r="F46" s="7">
        <v>0.33119999999999999</v>
      </c>
      <c r="G46" s="26">
        <v>238.48</v>
      </c>
      <c r="H46" s="26">
        <f t="shared" si="1"/>
        <v>78.98</v>
      </c>
    </row>
    <row r="47" spans="1:10" ht="31.5" customHeight="1" x14ac:dyDescent="0.25">
      <c r="A47" s="7">
        <v>31</v>
      </c>
      <c r="B47" s="7"/>
      <c r="C47" s="184" t="s">
        <v>208</v>
      </c>
      <c r="D47" s="183" t="s">
        <v>209</v>
      </c>
      <c r="E47" s="7" t="s">
        <v>197</v>
      </c>
      <c r="F47" s="7">
        <v>1.120673</v>
      </c>
      <c r="G47" s="26">
        <v>54.99</v>
      </c>
      <c r="H47" s="26">
        <f t="shared" si="1"/>
        <v>61.63</v>
      </c>
    </row>
    <row r="48" spans="1:10" ht="31.5" customHeight="1" x14ac:dyDescent="0.25">
      <c r="A48" s="7">
        <v>32</v>
      </c>
      <c r="B48" s="7"/>
      <c r="C48" s="184" t="s">
        <v>210</v>
      </c>
      <c r="D48" s="183" t="s">
        <v>211</v>
      </c>
      <c r="E48" s="7" t="s">
        <v>185</v>
      </c>
      <c r="F48" s="7">
        <v>7.7999999999999999E-4</v>
      </c>
      <c r="G48" s="26">
        <v>17500</v>
      </c>
      <c r="H48" s="26">
        <f t="shared" si="1"/>
        <v>13.65</v>
      </c>
    </row>
    <row r="49" spans="1:8" x14ac:dyDescent="0.25">
      <c r="A49" s="7">
        <v>33</v>
      </c>
      <c r="B49" s="7"/>
      <c r="C49" s="184" t="s">
        <v>212</v>
      </c>
      <c r="D49" s="183" t="s">
        <v>213</v>
      </c>
      <c r="E49" s="7" t="s">
        <v>197</v>
      </c>
      <c r="F49" s="7">
        <v>1.0871999999999999</v>
      </c>
      <c r="G49" s="26">
        <v>10.57</v>
      </c>
      <c r="H49" s="26">
        <f t="shared" si="1"/>
        <v>11.49</v>
      </c>
    </row>
    <row r="50" spans="1:8" ht="31.5" customHeight="1" x14ac:dyDescent="0.25">
      <c r="A50" s="7">
        <v>34</v>
      </c>
      <c r="B50" s="7"/>
      <c r="C50" s="184" t="s">
        <v>214</v>
      </c>
      <c r="D50" s="183" t="s">
        <v>215</v>
      </c>
      <c r="E50" s="7" t="s">
        <v>216</v>
      </c>
      <c r="F50" s="7">
        <v>9.9811200000000007</v>
      </c>
      <c r="G50" s="26">
        <v>1</v>
      </c>
      <c r="H50" s="26">
        <f t="shared" si="1"/>
        <v>9.98</v>
      </c>
    </row>
    <row r="51" spans="1:8" ht="31.5" customHeight="1" x14ac:dyDescent="0.25">
      <c r="A51" s="7">
        <v>35</v>
      </c>
      <c r="B51" s="7"/>
      <c r="C51" s="184" t="s">
        <v>217</v>
      </c>
      <c r="D51" s="183" t="s">
        <v>218</v>
      </c>
      <c r="E51" s="7" t="s">
        <v>185</v>
      </c>
      <c r="F51" s="7">
        <v>5.7600000000000001E-4</v>
      </c>
      <c r="G51" s="26">
        <v>5763</v>
      </c>
      <c r="H51" s="26">
        <f t="shared" si="1"/>
        <v>3.32</v>
      </c>
    </row>
    <row r="52" spans="1:8" x14ac:dyDescent="0.25">
      <c r="A52" s="7">
        <v>36</v>
      </c>
      <c r="B52" s="7"/>
      <c r="C52" s="184" t="s">
        <v>219</v>
      </c>
      <c r="D52" s="183" t="s">
        <v>220</v>
      </c>
      <c r="E52" s="7" t="s">
        <v>197</v>
      </c>
      <c r="F52" s="7">
        <v>0.27298280000000003</v>
      </c>
      <c r="G52" s="26">
        <v>9.42</v>
      </c>
      <c r="H52" s="26">
        <f t="shared" si="1"/>
        <v>2.57</v>
      </c>
    </row>
    <row r="55" spans="1:8" s="199" customFormat="1" ht="15" x14ac:dyDescent="0.25">
      <c r="B55" s="200" t="s">
        <v>433</v>
      </c>
      <c r="C55" s="207"/>
    </row>
    <row r="56" spans="1:8" s="199" customFormat="1" ht="15" x14ac:dyDescent="0.25">
      <c r="B56" s="181" t="s">
        <v>75</v>
      </c>
      <c r="C56" s="207"/>
    </row>
    <row r="57" spans="1:8" s="199" customFormat="1" ht="15" x14ac:dyDescent="0.25">
      <c r="B57" s="200"/>
      <c r="C57" s="207"/>
    </row>
    <row r="58" spans="1:8" s="199" customFormat="1" ht="15" x14ac:dyDescent="0.25">
      <c r="B58" s="200" t="s">
        <v>267</v>
      </c>
      <c r="C58" s="207"/>
    </row>
    <row r="59" spans="1:8" s="199" customFormat="1" ht="15" x14ac:dyDescent="0.25">
      <c r="B59" s="181" t="s">
        <v>76</v>
      </c>
      <c r="C59" s="207"/>
    </row>
  </sheetData>
  <mergeCells count="15">
    <mergeCell ref="A18:E18"/>
    <mergeCell ref="A34:E34"/>
    <mergeCell ref="A12:E12"/>
    <mergeCell ref="A20:E20"/>
    <mergeCell ref="A2:H2"/>
    <mergeCell ref="A3:H3"/>
    <mergeCell ref="A6:H6"/>
    <mergeCell ref="A9:A10"/>
    <mergeCell ref="B9:B10"/>
    <mergeCell ref="C9:C10"/>
    <mergeCell ref="D9:D10"/>
    <mergeCell ref="E9:E10"/>
    <mergeCell ref="F9:F10"/>
    <mergeCell ref="G9:H9"/>
    <mergeCell ref="A32:E32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rowBreaks count="1" manualBreakCount="1">
    <brk id="52" max="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40" workbookViewId="0">
      <selection activeCell="A28" sqref="A28:XFD32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1" t="s">
        <v>221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1" t="s">
        <v>77</v>
      </c>
      <c r="C5" s="211"/>
      <c r="D5" s="211"/>
      <c r="E5" s="211"/>
    </row>
    <row r="6" spans="2:5" x14ac:dyDescent="0.25">
      <c r="B6" s="156"/>
      <c r="C6" s="4"/>
      <c r="D6" s="4"/>
      <c r="E6" s="4"/>
    </row>
    <row r="7" spans="2:5" ht="25.5" customHeight="1" x14ac:dyDescent="0.25">
      <c r="B7" s="224" t="s">
        <v>47</v>
      </c>
      <c r="C7" s="224"/>
      <c r="D7" s="224"/>
      <c r="E7" s="224"/>
    </row>
    <row r="8" spans="2:5" x14ac:dyDescent="0.25">
      <c r="B8" s="233" t="s">
        <v>49</v>
      </c>
      <c r="C8" s="233"/>
      <c r="D8" s="233"/>
      <c r="E8" s="233"/>
    </row>
    <row r="9" spans="2:5" x14ac:dyDescent="0.25">
      <c r="B9" s="156"/>
      <c r="C9" s="4"/>
      <c r="D9" s="4"/>
      <c r="E9" s="4"/>
    </row>
    <row r="10" spans="2:5" ht="51" customHeight="1" x14ac:dyDescent="0.25">
      <c r="B10" s="2" t="s">
        <v>78</v>
      </c>
      <c r="C10" s="2" t="s">
        <v>222</v>
      </c>
      <c r="D10" s="2" t="s">
        <v>223</v>
      </c>
      <c r="E10" s="2" t="s">
        <v>224</v>
      </c>
    </row>
    <row r="11" spans="2:5" x14ac:dyDescent="0.25">
      <c r="B11" s="25" t="s">
        <v>82</v>
      </c>
      <c r="C11" s="153">
        <f>'Прил.5 Расчет СМР и ОБ'!J14</f>
        <v>307340.76</v>
      </c>
      <c r="D11" s="27">
        <f t="shared" ref="D11:D18" si="0">C11/$C$24</f>
        <v>0.14307782764690302</v>
      </c>
      <c r="E11" s="27">
        <f t="shared" ref="E11:E18" si="1">C11/$C$40</f>
        <v>7.9631115508611613E-2</v>
      </c>
    </row>
    <row r="12" spans="2:5" x14ac:dyDescent="0.25">
      <c r="B12" s="25" t="s">
        <v>83</v>
      </c>
      <c r="C12" s="153">
        <f>'Прил.5 Расчет СМР и ОБ'!J21</f>
        <v>214580.91999999998</v>
      </c>
      <c r="D12" s="27">
        <f t="shared" si="0"/>
        <v>9.9894891546678938E-2</v>
      </c>
      <c r="E12" s="27">
        <f t="shared" si="1"/>
        <v>5.5597305175090171E-2</v>
      </c>
    </row>
    <row r="13" spans="2:5" x14ac:dyDescent="0.25">
      <c r="B13" s="25" t="s">
        <v>84</v>
      </c>
      <c r="C13" s="153">
        <f>'Прил.5 Расчет СМР и ОБ'!J31</f>
        <v>23001.000000000007</v>
      </c>
      <c r="D13" s="27">
        <f t="shared" si="0"/>
        <v>1.0707766564078312E-2</v>
      </c>
      <c r="E13" s="27">
        <f t="shared" si="1"/>
        <v>5.9594935856004784E-3</v>
      </c>
    </row>
    <row r="14" spans="2:5" x14ac:dyDescent="0.25">
      <c r="B14" s="25" t="s">
        <v>85</v>
      </c>
      <c r="C14" s="153">
        <f>C13+C12</f>
        <v>237581.91999999998</v>
      </c>
      <c r="D14" s="27">
        <f t="shared" si="0"/>
        <v>0.11060265811075724</v>
      </c>
      <c r="E14" s="27">
        <f t="shared" si="1"/>
        <v>6.1556798760690645E-2</v>
      </c>
    </row>
    <row r="15" spans="2:5" x14ac:dyDescent="0.25">
      <c r="B15" s="25" t="s">
        <v>86</v>
      </c>
      <c r="C15" s="153">
        <f>'Прил.5 Расчет СМР и ОБ'!J16</f>
        <v>207686.42</v>
      </c>
      <c r="D15" s="27">
        <f t="shared" si="0"/>
        <v>9.668526167945414E-2</v>
      </c>
      <c r="E15" s="27">
        <f t="shared" si="1"/>
        <v>5.381095986288973E-2</v>
      </c>
    </row>
    <row r="16" spans="2:5" x14ac:dyDescent="0.25">
      <c r="B16" s="25" t="s">
        <v>87</v>
      </c>
      <c r="C16" s="153">
        <f>'Прил.5 Расчет СМР и ОБ'!J43</f>
        <v>743631.06</v>
      </c>
      <c r="D16" s="27">
        <f t="shared" si="0"/>
        <v>0.34618615713569456</v>
      </c>
      <c r="E16" s="27">
        <f t="shared" si="1"/>
        <v>0.19267268954059752</v>
      </c>
    </row>
    <row r="17" spans="2:7" x14ac:dyDescent="0.25">
      <c r="B17" s="25" t="s">
        <v>88</v>
      </c>
      <c r="C17" s="153">
        <f>'Прил.5 Расчет СМР и ОБ'!J61</f>
        <v>102423.30999999998</v>
      </c>
      <c r="D17" s="27">
        <f t="shared" si="0"/>
        <v>4.7681617938360385E-2</v>
      </c>
      <c r="E17" s="27">
        <f t="shared" si="1"/>
        <v>2.653758788578623E-2</v>
      </c>
      <c r="G17" s="155"/>
    </row>
    <row r="18" spans="2:7" x14ac:dyDescent="0.25">
      <c r="B18" s="25" t="s">
        <v>89</v>
      </c>
      <c r="C18" s="153">
        <f>C17+C16</f>
        <v>846054.37</v>
      </c>
      <c r="D18" s="27">
        <f t="shared" si="0"/>
        <v>0.39386777507405496</v>
      </c>
      <c r="E18" s="27">
        <f t="shared" si="1"/>
        <v>0.21921027742638374</v>
      </c>
    </row>
    <row r="19" spans="2:7" x14ac:dyDescent="0.25">
      <c r="B19" s="25" t="s">
        <v>90</v>
      </c>
      <c r="C19" s="153">
        <f>C18+C14+C11</f>
        <v>1390977.05</v>
      </c>
      <c r="D19" s="27"/>
      <c r="E19" s="25"/>
    </row>
    <row r="20" spans="2:7" x14ac:dyDescent="0.25">
      <c r="B20" s="25" t="s">
        <v>91</v>
      </c>
      <c r="C20" s="153">
        <f>ROUND(C21*(C11+C15),2)</f>
        <v>267814.13</v>
      </c>
      <c r="D20" s="27">
        <f>C20/$C$24</f>
        <v>0.12467680477378033</v>
      </c>
      <c r="E20" s="27">
        <f>C20/$C$40</f>
        <v>6.9389878260430957E-2</v>
      </c>
    </row>
    <row r="21" spans="2:7" x14ac:dyDescent="0.25">
      <c r="B21" s="25" t="s">
        <v>92</v>
      </c>
      <c r="C21" s="29">
        <f>'Прил.5 Расчет СМР и ОБ'!D65</f>
        <v>0.52</v>
      </c>
      <c r="D21" s="27"/>
      <c r="E21" s="25"/>
    </row>
    <row r="22" spans="2:7" x14ac:dyDescent="0.25">
      <c r="B22" s="25" t="s">
        <v>93</v>
      </c>
      <c r="C22" s="153">
        <f>ROUND(C23*(C11+C15),2)</f>
        <v>489275.82</v>
      </c>
      <c r="D22" s="27">
        <f>C22/$C$24</f>
        <v>0.22777493439450447</v>
      </c>
      <c r="E22" s="27">
        <f>C22/$C$40</f>
        <v>0.12676997134382911</v>
      </c>
    </row>
    <row r="23" spans="2:7" x14ac:dyDescent="0.25">
      <c r="B23" s="25" t="s">
        <v>94</v>
      </c>
      <c r="C23" s="29">
        <f>'Прил.5 Расчет СМР и ОБ'!D64</f>
        <v>0.95</v>
      </c>
      <c r="D23" s="27"/>
      <c r="E23" s="25"/>
    </row>
    <row r="24" spans="2:7" x14ac:dyDescent="0.25">
      <c r="B24" s="25" t="s">
        <v>95</v>
      </c>
      <c r="C24" s="153">
        <f>C19+C20+C22</f>
        <v>2148067</v>
      </c>
      <c r="D24" s="27">
        <f>C24/$C$24</f>
        <v>1</v>
      </c>
      <c r="E24" s="27">
        <f>C24/$C$40</f>
        <v>0.55655804129994613</v>
      </c>
    </row>
    <row r="25" spans="2:7" ht="25.5" customHeight="1" x14ac:dyDescent="0.25">
      <c r="B25" s="25" t="s">
        <v>96</v>
      </c>
      <c r="C25" s="153">
        <f>'Прил.5 Расчет СМР и ОБ'!J38</f>
        <v>1256906.7</v>
      </c>
      <c r="D25" s="27"/>
      <c r="E25" s="27">
        <f>C25/$C$40</f>
        <v>0.32566094588705979</v>
      </c>
    </row>
    <row r="26" spans="2:7" ht="25.5" customHeight="1" x14ac:dyDescent="0.25">
      <c r="B26" s="25" t="s">
        <v>97</v>
      </c>
      <c r="C26" s="153">
        <f>'Прил.5 Расчет СМР и ОБ'!J39</f>
        <v>1256906.7</v>
      </c>
      <c r="D26" s="27"/>
      <c r="E26" s="27">
        <f>C26/$C$40</f>
        <v>0.32566094588705979</v>
      </c>
    </row>
    <row r="27" spans="2:7" x14ac:dyDescent="0.25">
      <c r="B27" s="25" t="s">
        <v>98</v>
      </c>
      <c r="C27" s="26">
        <f>C24+C25</f>
        <v>3404973.7</v>
      </c>
      <c r="D27" s="27"/>
      <c r="E27" s="27">
        <f>C27/$C$40</f>
        <v>0.88221898718700598</v>
      </c>
    </row>
    <row r="28" spans="2:7" ht="33" customHeight="1" x14ac:dyDescent="0.25">
      <c r="B28" s="25" t="s">
        <v>99</v>
      </c>
      <c r="C28" s="25"/>
      <c r="D28" s="25"/>
      <c r="E28" s="25"/>
      <c r="F28" s="154"/>
    </row>
    <row r="29" spans="2:7" ht="25.5" customHeight="1" x14ac:dyDescent="0.25">
      <c r="B29" s="25" t="s">
        <v>225</v>
      </c>
      <c r="C29" s="26">
        <f>ROUND(C24*3.9%,2)</f>
        <v>83774.61</v>
      </c>
      <c r="D29" s="25"/>
      <c r="E29" s="27">
        <f t="shared" ref="E29:E38" si="2">C29/$C$40</f>
        <v>2.1705762833406441E-2</v>
      </c>
    </row>
    <row r="30" spans="2:7" ht="38.25" customHeight="1" x14ac:dyDescent="0.25">
      <c r="B30" s="25" t="s">
        <v>226</v>
      </c>
      <c r="C30" s="26">
        <f>ROUND((C24+C29)*2.1%,2)</f>
        <v>46868.67</v>
      </c>
      <c r="D30" s="25"/>
      <c r="E30" s="27">
        <f t="shared" si="2"/>
        <v>1.2143538899640255E-2</v>
      </c>
      <c r="F30" s="154"/>
    </row>
    <row r="31" spans="2:7" x14ac:dyDescent="0.25">
      <c r="B31" s="25" t="s">
        <v>227</v>
      </c>
      <c r="C31" s="26">
        <v>125846.64</v>
      </c>
      <c r="D31" s="25"/>
      <c r="E31" s="27">
        <f t="shared" si="2"/>
        <v>3.2606505971452218E-2</v>
      </c>
    </row>
    <row r="32" spans="2:7" ht="25.5" customHeight="1" x14ac:dyDescent="0.25">
      <c r="B32" s="25" t="s">
        <v>228</v>
      </c>
      <c r="C32" s="26">
        <f>ROUND(C27*0%,2)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229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230</v>
      </c>
      <c r="C34" s="26">
        <f>ROUND(C27*0,2)</f>
        <v>0</v>
      </c>
      <c r="D34" s="25"/>
      <c r="E34" s="27">
        <f t="shared" si="2"/>
        <v>0</v>
      </c>
      <c r="H34" s="159"/>
    </row>
    <row r="35" spans="2:12" ht="76.5" customHeight="1" x14ac:dyDescent="0.25">
      <c r="B35" s="25" t="s">
        <v>231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232</v>
      </c>
      <c r="C36" s="26">
        <f>ROUND((C27+C32+C33+C34+C35+C29+C31+C30)*2.14%,2)</f>
        <v>78355.320000000007</v>
      </c>
      <c r="D36" s="25"/>
      <c r="E36" s="27">
        <f t="shared" si="2"/>
        <v>2.0301640230323586E-2</v>
      </c>
      <c r="G36" s="192"/>
      <c r="L36" s="154"/>
    </row>
    <row r="37" spans="2:12" x14ac:dyDescent="0.25">
      <c r="B37" s="25" t="s">
        <v>233</v>
      </c>
      <c r="C37" s="26">
        <f>ROUND((C27+C32+C33+C34+C35+C29+C31+C30)*0.2%,2)</f>
        <v>7322.93</v>
      </c>
      <c r="D37" s="25"/>
      <c r="E37" s="27">
        <f t="shared" si="2"/>
        <v>1.8973503048911483E-3</v>
      </c>
      <c r="G37" s="193"/>
      <c r="L37" s="154"/>
    </row>
    <row r="38" spans="2:12" ht="38.25" customHeight="1" x14ac:dyDescent="0.25">
      <c r="B38" s="25" t="s">
        <v>105</v>
      </c>
      <c r="C38" s="153">
        <f>C27+C32+C33+C34+C35+C29+C31+C30+C36+C37</f>
        <v>3747141.87</v>
      </c>
      <c r="D38" s="25"/>
      <c r="E38" s="27">
        <f t="shared" si="2"/>
        <v>0.97087378542671954</v>
      </c>
    </row>
    <row r="39" spans="2:12" ht="13.5" customHeight="1" x14ac:dyDescent="0.25">
      <c r="B39" s="25" t="s">
        <v>106</v>
      </c>
      <c r="C39" s="153">
        <f>ROUND(C38*3%,2)</f>
        <v>112414.26</v>
      </c>
      <c r="D39" s="25"/>
      <c r="E39" s="27">
        <f>C39/$C$38</f>
        <v>3.0000001040793256E-2</v>
      </c>
    </row>
    <row r="40" spans="2:12" x14ac:dyDescent="0.25">
      <c r="B40" s="25" t="s">
        <v>107</v>
      </c>
      <c r="C40" s="153">
        <f>C39+C38</f>
        <v>3859556.13</v>
      </c>
      <c r="D40" s="25"/>
      <c r="E40" s="27">
        <f>C40/$C$40</f>
        <v>1</v>
      </c>
    </row>
    <row r="41" spans="2:12" x14ac:dyDescent="0.25">
      <c r="B41" s="25" t="s">
        <v>108</v>
      </c>
      <c r="C41" s="153">
        <f>C40/'Прил.5 Расчет СМР и ОБ'!E68</f>
        <v>1286518.71</v>
      </c>
      <c r="D41" s="25"/>
      <c r="E41" s="25"/>
    </row>
    <row r="42" spans="2:12" x14ac:dyDescent="0.25">
      <c r="B42" s="152"/>
      <c r="C42" s="4"/>
      <c r="D42" s="4"/>
      <c r="E42" s="4"/>
    </row>
    <row r="43" spans="2:12" s="199" customFormat="1" x14ac:dyDescent="0.25">
      <c r="B43" s="200" t="s">
        <v>433</v>
      </c>
      <c r="C43" s="207"/>
    </row>
    <row r="44" spans="2:12" s="199" customFormat="1" x14ac:dyDescent="0.25">
      <c r="B44" s="181" t="s">
        <v>75</v>
      </c>
      <c r="C44" s="207"/>
    </row>
    <row r="45" spans="2:12" s="199" customFormat="1" x14ac:dyDescent="0.25">
      <c r="B45" s="200"/>
      <c r="C45" s="207"/>
    </row>
    <row r="46" spans="2:12" s="199" customFormat="1" x14ac:dyDescent="0.25">
      <c r="B46" s="200" t="s">
        <v>267</v>
      </c>
      <c r="C46" s="207"/>
    </row>
    <row r="47" spans="2:12" s="199" customFormat="1" x14ac:dyDescent="0.25">
      <c r="B47" s="181" t="s">
        <v>76</v>
      </c>
      <c r="C47" s="207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4"/>
  <sheetViews>
    <sheetView view="pageBreakPreview" zoomScale="85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34" t="s">
        <v>234</v>
      </c>
      <c r="I2" s="234"/>
      <c r="J2" s="234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1" t="s">
        <v>235</v>
      </c>
      <c r="B4" s="211"/>
      <c r="C4" s="211"/>
      <c r="D4" s="211"/>
      <c r="E4" s="211"/>
      <c r="F4" s="211"/>
      <c r="G4" s="211"/>
      <c r="H4" s="211"/>
      <c r="I4" s="211"/>
      <c r="J4" s="211"/>
    </row>
    <row r="5" spans="1:14" s="4" customFormat="1" ht="12.75" customHeight="1" x14ac:dyDescent="0.2">
      <c r="A5" s="133"/>
      <c r="B5" s="133"/>
      <c r="C5" s="34"/>
      <c r="D5" s="133"/>
      <c r="E5" s="133"/>
      <c r="F5" s="133"/>
      <c r="G5" s="133"/>
      <c r="H5" s="133"/>
      <c r="I5" s="133"/>
      <c r="J5" s="133"/>
    </row>
    <row r="6" spans="1:14" s="4" customFormat="1" ht="12.75" customHeight="1" x14ac:dyDescent="0.2">
      <c r="A6" s="136" t="s">
        <v>236</v>
      </c>
      <c r="B6" s="135"/>
      <c r="C6" s="135"/>
      <c r="D6" s="214" t="s">
        <v>237</v>
      </c>
      <c r="E6" s="214"/>
      <c r="F6" s="214"/>
      <c r="G6" s="214"/>
      <c r="H6" s="214"/>
      <c r="I6" s="214"/>
      <c r="J6" s="214"/>
    </row>
    <row r="7" spans="1:14" s="4" customFormat="1" ht="12.75" customHeight="1" x14ac:dyDescent="0.2">
      <c r="A7" s="214" t="s">
        <v>49</v>
      </c>
      <c r="B7" s="224"/>
      <c r="C7" s="224"/>
      <c r="D7" s="224"/>
      <c r="E7" s="224"/>
      <c r="F7" s="224"/>
      <c r="G7" s="224"/>
      <c r="H7" s="224"/>
      <c r="I7" s="48"/>
      <c r="J7" s="48"/>
    </row>
    <row r="8" spans="1:14" s="4" customFormat="1" ht="13.15" customHeight="1" x14ac:dyDescent="0.2"/>
    <row r="9" spans="1:14" ht="27" customHeight="1" x14ac:dyDescent="0.25">
      <c r="A9" s="237" t="s">
        <v>13</v>
      </c>
      <c r="B9" s="237" t="s">
        <v>135</v>
      </c>
      <c r="C9" s="237" t="s">
        <v>78</v>
      </c>
      <c r="D9" s="237" t="s">
        <v>137</v>
      </c>
      <c r="E9" s="238" t="s">
        <v>238</v>
      </c>
      <c r="F9" s="235" t="s">
        <v>79</v>
      </c>
      <c r="G9" s="236"/>
      <c r="H9" s="238" t="s">
        <v>239</v>
      </c>
      <c r="I9" s="235" t="s">
        <v>240</v>
      </c>
      <c r="J9" s="236"/>
      <c r="M9" s="12"/>
      <c r="N9" s="12"/>
    </row>
    <row r="10" spans="1:14" ht="28.5" customHeight="1" x14ac:dyDescent="0.25">
      <c r="A10" s="237"/>
      <c r="B10" s="237"/>
      <c r="C10" s="237"/>
      <c r="D10" s="237"/>
      <c r="E10" s="239"/>
      <c r="F10" s="2" t="s">
        <v>241</v>
      </c>
      <c r="G10" s="2" t="s">
        <v>140</v>
      </c>
      <c r="H10" s="239"/>
      <c r="I10" s="2" t="s">
        <v>241</v>
      </c>
      <c r="J10" s="2" t="s">
        <v>140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61">
        <v>9</v>
      </c>
      <c r="J11" s="161">
        <v>10</v>
      </c>
      <c r="M11" s="12"/>
      <c r="N11" s="12"/>
    </row>
    <row r="12" spans="1:14" x14ac:dyDescent="0.25">
      <c r="A12" s="2"/>
      <c r="B12" s="244" t="s">
        <v>242</v>
      </c>
      <c r="C12" s="245"/>
      <c r="D12" s="237"/>
      <c r="E12" s="246"/>
      <c r="F12" s="247"/>
      <c r="G12" s="247"/>
      <c r="H12" s="248"/>
      <c r="I12" s="162"/>
      <c r="J12" s="162"/>
    </row>
    <row r="13" spans="1:14" ht="25.5" customHeight="1" x14ac:dyDescent="0.25">
      <c r="A13" s="2">
        <v>1</v>
      </c>
      <c r="B13" s="163" t="s">
        <v>243</v>
      </c>
      <c r="C13" s="8" t="s">
        <v>244</v>
      </c>
      <c r="D13" s="2" t="s">
        <v>245</v>
      </c>
      <c r="E13" s="164">
        <f>G13/F13</f>
        <v>625.7446009389671</v>
      </c>
      <c r="F13" s="32">
        <v>10.65</v>
      </c>
      <c r="G13" s="32">
        <f>'Прил. 3'!H12</f>
        <v>6664.18</v>
      </c>
      <c r="H13" s="165">
        <f>G13/G14</f>
        <v>1</v>
      </c>
      <c r="I13" s="32">
        <f>ФОТр.тек.!E13</f>
        <v>491.16005896884002</v>
      </c>
      <c r="J13" s="32">
        <f>ROUND(I13*E13,2)</f>
        <v>307340.76</v>
      </c>
    </row>
    <row r="14" spans="1:14" s="12" customFormat="1" ht="25.5" customHeight="1" x14ac:dyDescent="0.2">
      <c r="A14" s="2"/>
      <c r="B14" s="2"/>
      <c r="C14" s="103" t="s">
        <v>246</v>
      </c>
      <c r="D14" s="2" t="s">
        <v>245</v>
      </c>
      <c r="E14" s="164">
        <f>SUM(E13:E13)</f>
        <v>625.7446009389671</v>
      </c>
      <c r="F14" s="32"/>
      <c r="G14" s="32">
        <f>SUM(G13:G13)</f>
        <v>6664.18</v>
      </c>
      <c r="H14" s="166">
        <v>1</v>
      </c>
      <c r="I14" s="162"/>
      <c r="J14" s="32">
        <f>SUM(J13:J13)</f>
        <v>307340.76</v>
      </c>
    </row>
    <row r="15" spans="1:14" s="12" customFormat="1" ht="14.25" customHeight="1" x14ac:dyDescent="0.2">
      <c r="A15" s="2"/>
      <c r="B15" s="245" t="s">
        <v>154</v>
      </c>
      <c r="C15" s="245"/>
      <c r="D15" s="237"/>
      <c r="E15" s="246"/>
      <c r="F15" s="247"/>
      <c r="G15" s="247"/>
      <c r="H15" s="248"/>
      <c r="I15" s="162"/>
      <c r="J15" s="162"/>
    </row>
    <row r="16" spans="1:14" s="12" customFormat="1" ht="14.25" customHeight="1" x14ac:dyDescent="0.2">
      <c r="A16" s="2">
        <v>2</v>
      </c>
      <c r="B16" s="2">
        <v>2</v>
      </c>
      <c r="C16" s="8" t="s">
        <v>154</v>
      </c>
      <c r="D16" s="2" t="s">
        <v>245</v>
      </c>
      <c r="E16" s="164">
        <v>374.4189015</v>
      </c>
      <c r="F16" s="32">
        <f>G16/E16</f>
        <v>12.523993797359079</v>
      </c>
      <c r="G16" s="32">
        <f>'Прил. 3'!H18</f>
        <v>4689.22</v>
      </c>
      <c r="H16" s="166">
        <v>1</v>
      </c>
      <c r="I16" s="32">
        <f>ROUND(F16*'Прил. 10'!D11,2)</f>
        <v>554.69000000000005</v>
      </c>
      <c r="J16" s="32">
        <f>ROUND(I16*E16,2)</f>
        <v>207686.42</v>
      </c>
    </row>
    <row r="17" spans="1:10" s="12" customFormat="1" ht="14.25" customHeight="1" x14ac:dyDescent="0.2">
      <c r="A17" s="2"/>
      <c r="B17" s="244" t="s">
        <v>155</v>
      </c>
      <c r="C17" s="245"/>
      <c r="D17" s="237"/>
      <c r="E17" s="246"/>
      <c r="F17" s="247"/>
      <c r="G17" s="247"/>
      <c r="H17" s="248"/>
      <c r="I17" s="162"/>
      <c r="J17" s="162"/>
    </row>
    <row r="18" spans="1:10" s="12" customFormat="1" ht="14.25" customHeight="1" x14ac:dyDescent="0.2">
      <c r="A18" s="2"/>
      <c r="B18" s="245" t="s">
        <v>247</v>
      </c>
      <c r="C18" s="245"/>
      <c r="D18" s="237"/>
      <c r="E18" s="246"/>
      <c r="F18" s="247"/>
      <c r="G18" s="247"/>
      <c r="H18" s="248"/>
      <c r="I18" s="162"/>
      <c r="J18" s="162"/>
    </row>
    <row r="19" spans="1:10" s="12" customFormat="1" ht="14.25" customHeight="1" x14ac:dyDescent="0.2">
      <c r="A19" s="2">
        <v>3</v>
      </c>
      <c r="B19" s="163" t="s">
        <v>156</v>
      </c>
      <c r="C19" s="8" t="s">
        <v>157</v>
      </c>
      <c r="D19" s="2" t="s">
        <v>158</v>
      </c>
      <c r="E19" s="164">
        <v>155.31375600000001</v>
      </c>
      <c r="F19" s="102">
        <v>74.239999999999995</v>
      </c>
      <c r="G19" s="32">
        <f>ROUND(E19*F19,2)</f>
        <v>11530.49</v>
      </c>
      <c r="H19" s="165">
        <f>G19/$G$32</f>
        <v>0.65373446241838584</v>
      </c>
      <c r="I19" s="32">
        <f>ROUND(F19*'Прил. 10'!$D$12,2)</f>
        <v>1000.01</v>
      </c>
      <c r="J19" s="32">
        <f>ROUND(I19*E19,2)</f>
        <v>155315.31</v>
      </c>
    </row>
    <row r="20" spans="1:10" s="12" customFormat="1" ht="25.5" customHeight="1" x14ac:dyDescent="0.2">
      <c r="A20" s="2">
        <v>4</v>
      </c>
      <c r="B20" s="163" t="s">
        <v>159</v>
      </c>
      <c r="C20" s="8" t="s">
        <v>160</v>
      </c>
      <c r="D20" s="2" t="s">
        <v>158</v>
      </c>
      <c r="E20" s="164">
        <v>38.126663999999998</v>
      </c>
      <c r="F20" s="102">
        <v>115.4</v>
      </c>
      <c r="G20" s="32">
        <f>ROUND(E20*F20,2)</f>
        <v>4399.82</v>
      </c>
      <c r="H20" s="165">
        <f>G20/$G$32</f>
        <v>0.24945288209240563</v>
      </c>
      <c r="I20" s="32">
        <f>ROUND(F20*'Прил. 10'!$D$12,2)</f>
        <v>1554.44</v>
      </c>
      <c r="J20" s="32">
        <f>ROUND(I20*E20,2)</f>
        <v>59265.61</v>
      </c>
    </row>
    <row r="21" spans="1:10" s="12" customFormat="1" ht="14.25" customHeight="1" x14ac:dyDescent="0.2">
      <c r="A21" s="2"/>
      <c r="B21" s="2"/>
      <c r="C21" s="8" t="s">
        <v>248</v>
      </c>
      <c r="D21" s="2"/>
      <c r="E21" s="164"/>
      <c r="F21" s="32"/>
      <c r="G21" s="32">
        <f>SUM(G19:G20)</f>
        <v>15930.31</v>
      </c>
      <c r="H21" s="166">
        <f>G21/G32</f>
        <v>0.90318734451079141</v>
      </c>
      <c r="I21" s="167"/>
      <c r="J21" s="32">
        <f>SUM(J19:J20)</f>
        <v>214580.91999999998</v>
      </c>
    </row>
    <row r="22" spans="1:10" s="12" customFormat="1" ht="25.5" customHeight="1" outlineLevel="1" x14ac:dyDescent="0.2">
      <c r="A22" s="2">
        <v>5</v>
      </c>
      <c r="B22" s="163" t="s">
        <v>161</v>
      </c>
      <c r="C22" s="8" t="s">
        <v>162</v>
      </c>
      <c r="D22" s="2" t="s">
        <v>158</v>
      </c>
      <c r="E22" s="164">
        <v>11.5079134</v>
      </c>
      <c r="F22" s="102">
        <v>65.709999999999994</v>
      </c>
      <c r="G22" s="32">
        <f t="shared" ref="G22:G30" si="0">ROUND(E22*F22,2)</f>
        <v>756.18</v>
      </c>
      <c r="H22" s="165">
        <f t="shared" ref="H22:H30" si="1">G22/$G$32</f>
        <v>4.2872499416029587E-2</v>
      </c>
      <c r="I22" s="32">
        <f>ROUND(F22*'Прил. 10'!$D$12,2)</f>
        <v>885.11</v>
      </c>
      <c r="J22" s="32">
        <f t="shared" ref="J22:J30" si="2">ROUND(I22*E22,2)</f>
        <v>10185.77</v>
      </c>
    </row>
    <row r="23" spans="1:10" s="12" customFormat="1" ht="38.25" customHeight="1" outlineLevel="1" x14ac:dyDescent="0.2">
      <c r="A23" s="2">
        <v>6</v>
      </c>
      <c r="B23" s="163" t="s">
        <v>163</v>
      </c>
      <c r="C23" s="8" t="s">
        <v>164</v>
      </c>
      <c r="D23" s="2" t="s">
        <v>158</v>
      </c>
      <c r="E23" s="164">
        <v>29.139498</v>
      </c>
      <c r="F23" s="102">
        <v>14</v>
      </c>
      <c r="G23" s="32">
        <f t="shared" si="0"/>
        <v>407.95</v>
      </c>
      <c r="H23" s="165">
        <f t="shared" si="1"/>
        <v>2.3129196932964731E-2</v>
      </c>
      <c r="I23" s="32">
        <f>ROUND(F23*'Прил. 10'!$D$12,2)</f>
        <v>188.58</v>
      </c>
      <c r="J23" s="32">
        <f t="shared" si="2"/>
        <v>5495.13</v>
      </c>
    </row>
    <row r="24" spans="1:10" s="12" customFormat="1" ht="25.5" customHeight="1" outlineLevel="1" x14ac:dyDescent="0.2">
      <c r="A24" s="2">
        <v>7</v>
      </c>
      <c r="B24" s="163" t="s">
        <v>165</v>
      </c>
      <c r="C24" s="8" t="s">
        <v>166</v>
      </c>
      <c r="D24" s="2" t="s">
        <v>158</v>
      </c>
      <c r="E24" s="164">
        <v>12.36</v>
      </c>
      <c r="F24" s="102">
        <v>29.6</v>
      </c>
      <c r="G24" s="32">
        <f t="shared" si="0"/>
        <v>365.86</v>
      </c>
      <c r="H24" s="165">
        <f t="shared" si="1"/>
        <v>2.0742855717353785E-2</v>
      </c>
      <c r="I24" s="32">
        <f>ROUND(F24*'Прил. 10'!$D$12,2)</f>
        <v>398.71</v>
      </c>
      <c r="J24" s="32">
        <f t="shared" si="2"/>
        <v>4928.0600000000004</v>
      </c>
    </row>
    <row r="25" spans="1:10" s="12" customFormat="1" ht="14.25" customHeight="1" outlineLevel="1" x14ac:dyDescent="0.2">
      <c r="A25" s="2">
        <v>8</v>
      </c>
      <c r="B25" s="163" t="s">
        <v>167</v>
      </c>
      <c r="C25" s="8" t="s">
        <v>168</v>
      </c>
      <c r="D25" s="2" t="s">
        <v>158</v>
      </c>
      <c r="E25" s="164">
        <v>1.6531361</v>
      </c>
      <c r="F25" s="102">
        <v>89.99</v>
      </c>
      <c r="G25" s="32">
        <f t="shared" si="0"/>
        <v>148.77000000000001</v>
      </c>
      <c r="H25" s="165">
        <f t="shared" si="1"/>
        <v>8.4346871619491691E-3</v>
      </c>
      <c r="I25" s="32">
        <f>ROUND(F25*'Прил. 10'!$D$12,2)</f>
        <v>1212.17</v>
      </c>
      <c r="J25" s="32">
        <f t="shared" si="2"/>
        <v>2003.88</v>
      </c>
    </row>
    <row r="26" spans="1:10" s="12" customFormat="1" ht="25.5" customHeight="1" outlineLevel="1" x14ac:dyDescent="0.2">
      <c r="A26" s="2">
        <v>9</v>
      </c>
      <c r="B26" s="163" t="s">
        <v>169</v>
      </c>
      <c r="C26" s="8" t="s">
        <v>170</v>
      </c>
      <c r="D26" s="2" t="s">
        <v>158</v>
      </c>
      <c r="E26" s="164">
        <v>0.143676</v>
      </c>
      <c r="F26" s="102">
        <v>85.84</v>
      </c>
      <c r="G26" s="32">
        <f t="shared" si="0"/>
        <v>12.33</v>
      </c>
      <c r="H26" s="165">
        <f t="shared" si="1"/>
        <v>6.9906360628374834E-4</v>
      </c>
      <c r="I26" s="32">
        <f>ROUND(F26*'Прил. 10'!$D$12,2)</f>
        <v>1156.26</v>
      </c>
      <c r="J26" s="32">
        <f t="shared" si="2"/>
        <v>166.13</v>
      </c>
    </row>
    <row r="27" spans="1:10" s="12" customFormat="1" ht="25.5" customHeight="1" outlineLevel="1" x14ac:dyDescent="0.2">
      <c r="A27" s="2">
        <v>10</v>
      </c>
      <c r="B27" s="163" t="s">
        <v>171</v>
      </c>
      <c r="C27" s="8" t="s">
        <v>172</v>
      </c>
      <c r="D27" s="2" t="s">
        <v>158</v>
      </c>
      <c r="E27" s="164">
        <v>1.4976</v>
      </c>
      <c r="F27" s="102">
        <v>8.1</v>
      </c>
      <c r="G27" s="32">
        <f t="shared" si="0"/>
        <v>12.13</v>
      </c>
      <c r="H27" s="165">
        <f t="shared" si="1"/>
        <v>6.8772437503826988E-4</v>
      </c>
      <c r="I27" s="32">
        <f>ROUND(F27*'Прил. 10'!$D$12,2)</f>
        <v>109.11</v>
      </c>
      <c r="J27" s="32">
        <f t="shared" si="2"/>
        <v>163.4</v>
      </c>
    </row>
    <row r="28" spans="1:10" s="12" customFormat="1" ht="25.5" customHeight="1" outlineLevel="1" x14ac:dyDescent="0.2">
      <c r="A28" s="2">
        <v>11</v>
      </c>
      <c r="B28" s="163" t="s">
        <v>173</v>
      </c>
      <c r="C28" s="8" t="s">
        <v>174</v>
      </c>
      <c r="D28" s="2" t="s">
        <v>158</v>
      </c>
      <c r="E28" s="164">
        <v>3.78</v>
      </c>
      <c r="F28" s="102">
        <v>0.9</v>
      </c>
      <c r="G28" s="32">
        <f t="shared" si="0"/>
        <v>3.4</v>
      </c>
      <c r="H28" s="165">
        <f t="shared" si="1"/>
        <v>1.9276693117313418E-4</v>
      </c>
      <c r="I28" s="32">
        <f>ROUND(F28*'Прил. 10'!$D$12,2)</f>
        <v>12.12</v>
      </c>
      <c r="J28" s="32">
        <f t="shared" si="2"/>
        <v>45.81</v>
      </c>
    </row>
    <row r="29" spans="1:10" s="12" customFormat="1" ht="38.25" customHeight="1" outlineLevel="1" x14ac:dyDescent="0.2">
      <c r="A29" s="2">
        <v>12</v>
      </c>
      <c r="B29" s="163" t="s">
        <v>175</v>
      </c>
      <c r="C29" s="8" t="s">
        <v>176</v>
      </c>
      <c r="D29" s="2" t="s">
        <v>158</v>
      </c>
      <c r="E29" s="164">
        <v>0.13936560000000001</v>
      </c>
      <c r="F29" s="102">
        <v>6.82</v>
      </c>
      <c r="G29" s="32">
        <f t="shared" si="0"/>
        <v>0.95</v>
      </c>
      <c r="H29" s="165">
        <f t="shared" si="1"/>
        <v>5.3861348416022783E-5</v>
      </c>
      <c r="I29" s="32">
        <f>ROUND(F29*'Прил. 10'!$D$12,2)</f>
        <v>91.87</v>
      </c>
      <c r="J29" s="32">
        <f t="shared" si="2"/>
        <v>12.8</v>
      </c>
    </row>
    <row r="30" spans="1:10" s="12" customFormat="1" ht="25.5" customHeight="1" outlineLevel="1" x14ac:dyDescent="0.2">
      <c r="A30" s="2">
        <v>13</v>
      </c>
      <c r="B30" s="163" t="s">
        <v>177</v>
      </c>
      <c r="C30" s="8" t="s">
        <v>178</v>
      </c>
      <c r="D30" s="2" t="s">
        <v>158</v>
      </c>
      <c r="E30" s="164">
        <v>8.6209999999999998E-4</v>
      </c>
      <c r="F30" s="102">
        <v>1.7</v>
      </c>
      <c r="G30" s="32">
        <f t="shared" si="0"/>
        <v>0</v>
      </c>
      <c r="H30" s="165">
        <f t="shared" si="1"/>
        <v>0</v>
      </c>
      <c r="I30" s="32">
        <f>ROUND(F30*'Прил. 10'!$D$12,2)</f>
        <v>22.9</v>
      </c>
      <c r="J30" s="32">
        <f t="shared" si="2"/>
        <v>0.02</v>
      </c>
    </row>
    <row r="31" spans="1:10" s="12" customFormat="1" ht="14.25" customHeight="1" x14ac:dyDescent="0.2">
      <c r="A31" s="2"/>
      <c r="B31" s="2"/>
      <c r="C31" s="8" t="s">
        <v>249</v>
      </c>
      <c r="D31" s="2"/>
      <c r="E31" s="160"/>
      <c r="F31" s="32"/>
      <c r="G31" s="167">
        <f>SUM(G22:G30)</f>
        <v>1707.57</v>
      </c>
      <c r="H31" s="165">
        <f>G31/G32</f>
        <v>9.6812655489208449E-2</v>
      </c>
      <c r="I31" s="32"/>
      <c r="J31" s="32">
        <f>SUM(J22:J30)</f>
        <v>23001.000000000007</v>
      </c>
    </row>
    <row r="32" spans="1:10" s="12" customFormat="1" ht="25.5" customHeight="1" x14ac:dyDescent="0.2">
      <c r="A32" s="2"/>
      <c r="B32" s="2"/>
      <c r="C32" s="103" t="s">
        <v>250</v>
      </c>
      <c r="D32" s="2"/>
      <c r="E32" s="160"/>
      <c r="F32" s="32"/>
      <c r="G32" s="32">
        <f>G31+G21</f>
        <v>17637.88</v>
      </c>
      <c r="H32" s="168">
        <v>1</v>
      </c>
      <c r="I32" s="169"/>
      <c r="J32" s="170">
        <f>J31+J21</f>
        <v>237581.91999999998</v>
      </c>
    </row>
    <row r="33" spans="1:10" s="12" customFormat="1" ht="14.25" customHeight="1" x14ac:dyDescent="0.2">
      <c r="A33" s="2"/>
      <c r="B33" s="244" t="s">
        <v>43</v>
      </c>
      <c r="C33" s="244"/>
      <c r="D33" s="249"/>
      <c r="E33" s="250"/>
      <c r="F33" s="251"/>
      <c r="G33" s="251"/>
      <c r="H33" s="252"/>
      <c r="I33" s="162"/>
      <c r="J33" s="162"/>
    </row>
    <row r="34" spans="1:10" x14ac:dyDescent="0.25">
      <c r="A34" s="2"/>
      <c r="B34" s="245" t="s">
        <v>251</v>
      </c>
      <c r="C34" s="245"/>
      <c r="D34" s="237"/>
      <c r="E34" s="246"/>
      <c r="F34" s="247"/>
      <c r="G34" s="247"/>
      <c r="H34" s="248"/>
      <c r="I34" s="162"/>
      <c r="J34" s="162"/>
    </row>
    <row r="35" spans="1:10" s="12" customFormat="1" ht="14.25" customHeight="1" x14ac:dyDescent="0.2">
      <c r="A35" s="2">
        <v>14</v>
      </c>
      <c r="B35" s="2" t="s">
        <v>252</v>
      </c>
      <c r="C35" s="8" t="s">
        <v>180</v>
      </c>
      <c r="D35" s="2" t="s">
        <v>181</v>
      </c>
      <c r="E35" s="160">
        <v>9</v>
      </c>
      <c r="F35" s="102">
        <f>ROUND(I35/'Прил. 10'!D14,2)</f>
        <v>22309.31</v>
      </c>
      <c r="G35" s="32">
        <f>ROUND(E35*F35,2)</f>
        <v>200783.79</v>
      </c>
      <c r="H35" s="165">
        <f>G35/$G$38</f>
        <v>1</v>
      </c>
      <c r="I35" s="32">
        <v>139656.29999999999</v>
      </c>
      <c r="J35" s="32">
        <f>ROUND(I35*E35,2)</f>
        <v>1256906.7</v>
      </c>
    </row>
    <row r="36" spans="1:10" x14ac:dyDescent="0.25">
      <c r="A36" s="2"/>
      <c r="B36" s="2"/>
      <c r="C36" s="8" t="s">
        <v>253</v>
      </c>
      <c r="D36" s="2"/>
      <c r="E36" s="164"/>
      <c r="F36" s="102"/>
      <c r="G36" s="32">
        <f>G35</f>
        <v>200783.79</v>
      </c>
      <c r="H36" s="165">
        <f>G36/$G$38</f>
        <v>1</v>
      </c>
      <c r="I36" s="167"/>
      <c r="J36" s="32">
        <f>J35</f>
        <v>1256906.7</v>
      </c>
    </row>
    <row r="37" spans="1:10" x14ac:dyDescent="0.25">
      <c r="A37" s="2"/>
      <c r="B37" s="2"/>
      <c r="C37" s="8" t="s">
        <v>254</v>
      </c>
      <c r="D37" s="2"/>
      <c r="E37" s="164"/>
      <c r="F37" s="102"/>
      <c r="G37" s="32">
        <v>0</v>
      </c>
      <c r="H37" s="165">
        <f>G37/$G$38</f>
        <v>0</v>
      </c>
      <c r="I37" s="167"/>
      <c r="J37" s="32">
        <v>0</v>
      </c>
    </row>
    <row r="38" spans="1:10" x14ac:dyDescent="0.25">
      <c r="A38" s="2"/>
      <c r="B38" s="2"/>
      <c r="C38" s="103" t="s">
        <v>255</v>
      </c>
      <c r="D38" s="2"/>
      <c r="E38" s="160"/>
      <c r="F38" s="102"/>
      <c r="G38" s="32">
        <f>G36+G37</f>
        <v>200783.79</v>
      </c>
      <c r="H38" s="165">
        <f>G38/$G$38</f>
        <v>1</v>
      </c>
      <c r="I38" s="167"/>
      <c r="J38" s="32">
        <f>J37+J36</f>
        <v>1256906.7</v>
      </c>
    </row>
    <row r="39" spans="1:10" ht="25.5" customHeight="1" x14ac:dyDescent="0.25">
      <c r="A39" s="2"/>
      <c r="B39" s="2"/>
      <c r="C39" s="8" t="s">
        <v>256</v>
      </c>
      <c r="D39" s="2"/>
      <c r="E39" s="171"/>
      <c r="F39" s="102"/>
      <c r="G39" s="32">
        <f>G38</f>
        <v>200783.79</v>
      </c>
      <c r="H39" s="166"/>
      <c r="I39" s="167"/>
      <c r="J39" s="32">
        <f>J38</f>
        <v>1256906.7</v>
      </c>
    </row>
    <row r="40" spans="1:10" s="12" customFormat="1" ht="14.25" customHeight="1" x14ac:dyDescent="0.2">
      <c r="A40" s="2"/>
      <c r="B40" s="244" t="s">
        <v>182</v>
      </c>
      <c r="C40" s="244"/>
      <c r="D40" s="249"/>
      <c r="E40" s="250"/>
      <c r="F40" s="251"/>
      <c r="G40" s="251"/>
      <c r="H40" s="252"/>
      <c r="I40" s="162"/>
      <c r="J40" s="162"/>
    </row>
    <row r="41" spans="1:10" s="12" customFormat="1" ht="14.25" customHeight="1" x14ac:dyDescent="0.2">
      <c r="A41" s="161"/>
      <c r="B41" s="240" t="s">
        <v>257</v>
      </c>
      <c r="C41" s="240"/>
      <c r="D41" s="238"/>
      <c r="E41" s="241"/>
      <c r="F41" s="242"/>
      <c r="G41" s="242"/>
      <c r="H41" s="243"/>
      <c r="I41" s="172"/>
      <c r="J41" s="172"/>
    </row>
    <row r="42" spans="1:10" s="12" customFormat="1" ht="14.25" customHeight="1" x14ac:dyDescent="0.2">
      <c r="A42" s="2">
        <v>15</v>
      </c>
      <c r="B42" s="2" t="s">
        <v>183</v>
      </c>
      <c r="C42" s="8" t="s">
        <v>184</v>
      </c>
      <c r="D42" s="2" t="s">
        <v>185</v>
      </c>
      <c r="E42" s="160">
        <v>7.3993140000000004</v>
      </c>
      <c r="F42" s="102">
        <v>12500</v>
      </c>
      <c r="G42" s="32">
        <f>ROUND(E42*F42,2)</f>
        <v>92491.43</v>
      </c>
      <c r="H42" s="165">
        <f t="shared" ref="H42:H62" si="3">G42/$G$62</f>
        <v>0.87894027422816667</v>
      </c>
      <c r="I42" s="32">
        <f>ROUND(F42*'Прил. 10'!$D$13,2)</f>
        <v>100500</v>
      </c>
      <c r="J42" s="32">
        <f>ROUND(I42*E42,2)</f>
        <v>743631.06</v>
      </c>
    </row>
    <row r="43" spans="1:10" s="12" customFormat="1" ht="14.25" customHeight="1" x14ac:dyDescent="0.2">
      <c r="A43" s="173"/>
      <c r="B43" s="174"/>
      <c r="C43" s="175" t="s">
        <v>258</v>
      </c>
      <c r="D43" s="173"/>
      <c r="E43" s="176"/>
      <c r="F43" s="170"/>
      <c r="G43" s="170">
        <f>SUM(G42:G42)</f>
        <v>92491.43</v>
      </c>
      <c r="H43" s="165">
        <f t="shared" si="3"/>
        <v>0.87894027422816667</v>
      </c>
      <c r="I43" s="32"/>
      <c r="J43" s="170">
        <f>SUM(J42:J42)</f>
        <v>743631.06</v>
      </c>
    </row>
    <row r="44" spans="1:10" s="12" customFormat="1" ht="25.5" customHeight="1" outlineLevel="1" x14ac:dyDescent="0.2">
      <c r="A44" s="2">
        <v>16</v>
      </c>
      <c r="B44" s="2" t="s">
        <v>186</v>
      </c>
      <c r="C44" s="8" t="s">
        <v>187</v>
      </c>
      <c r="D44" s="2" t="s">
        <v>185</v>
      </c>
      <c r="E44" s="160">
        <v>0.2494934</v>
      </c>
      <c r="F44" s="102">
        <v>30090</v>
      </c>
      <c r="G44" s="32">
        <f t="shared" ref="G44:G60" si="4">ROUND(E44*F44,2)</f>
        <v>7507.26</v>
      </c>
      <c r="H44" s="165">
        <f t="shared" si="3"/>
        <v>7.1341022223379472E-2</v>
      </c>
      <c r="I44" s="32">
        <f>ROUND(F44*'Прил. 10'!$D$13,2)</f>
        <v>241923.6</v>
      </c>
      <c r="J44" s="32">
        <f t="shared" ref="J44:J60" si="5">ROUND(I44*E44,2)</f>
        <v>60358.34</v>
      </c>
    </row>
    <row r="45" spans="1:10" s="12" customFormat="1" ht="25.5" customHeight="1" outlineLevel="1" x14ac:dyDescent="0.2">
      <c r="A45" s="2">
        <v>17</v>
      </c>
      <c r="B45" s="2" t="s">
        <v>188</v>
      </c>
      <c r="C45" s="8" t="s">
        <v>189</v>
      </c>
      <c r="D45" s="2" t="s">
        <v>190</v>
      </c>
      <c r="E45" s="160">
        <v>0.18</v>
      </c>
      <c r="F45" s="102">
        <v>6080</v>
      </c>
      <c r="G45" s="32">
        <f t="shared" si="4"/>
        <v>1094.4000000000001</v>
      </c>
      <c r="H45" s="165">
        <f t="shared" si="3"/>
        <v>1.0400014748558929E-2</v>
      </c>
      <c r="I45" s="32">
        <f>ROUND(F45*'Прил. 10'!$D$13,2)</f>
        <v>48883.199999999997</v>
      </c>
      <c r="J45" s="32">
        <f t="shared" si="5"/>
        <v>8798.98</v>
      </c>
    </row>
    <row r="46" spans="1:10" s="12" customFormat="1" ht="25.5" customHeight="1" outlineLevel="1" x14ac:dyDescent="0.2">
      <c r="A46" s="2">
        <v>18</v>
      </c>
      <c r="B46" s="2" t="s">
        <v>191</v>
      </c>
      <c r="C46" s="8" t="s">
        <v>192</v>
      </c>
      <c r="D46" s="2" t="s">
        <v>185</v>
      </c>
      <c r="E46" s="160">
        <v>3.1175000000000001E-2</v>
      </c>
      <c r="F46" s="102">
        <v>32758.86</v>
      </c>
      <c r="G46" s="32">
        <f t="shared" si="4"/>
        <v>1021.26</v>
      </c>
      <c r="H46" s="165">
        <f t="shared" si="3"/>
        <v>9.7049699032467924E-3</v>
      </c>
      <c r="I46" s="32">
        <f>ROUND(F46*'Прил. 10'!$D$13,2)</f>
        <v>263381.23</v>
      </c>
      <c r="J46" s="32">
        <f t="shared" si="5"/>
        <v>8210.91</v>
      </c>
    </row>
    <row r="47" spans="1:10" s="12" customFormat="1" ht="14.25" customHeight="1" outlineLevel="1" x14ac:dyDescent="0.2">
      <c r="A47" s="2">
        <v>19</v>
      </c>
      <c r="B47" s="2" t="s">
        <v>193</v>
      </c>
      <c r="C47" s="8" t="s">
        <v>194</v>
      </c>
      <c r="D47" s="2" t="s">
        <v>185</v>
      </c>
      <c r="E47" s="160">
        <v>8.3006399999999994E-2</v>
      </c>
      <c r="F47" s="102">
        <v>10315.01</v>
      </c>
      <c r="G47" s="32">
        <f t="shared" si="4"/>
        <v>856.21</v>
      </c>
      <c r="H47" s="165">
        <f t="shared" si="3"/>
        <v>8.1365100766297872E-3</v>
      </c>
      <c r="I47" s="32">
        <f>ROUND(F47*'Прил. 10'!$D$13,2)</f>
        <v>82932.679999999993</v>
      </c>
      <c r="J47" s="32">
        <f t="shared" si="5"/>
        <v>6883.94</v>
      </c>
    </row>
    <row r="48" spans="1:10" s="12" customFormat="1" ht="25.5" customHeight="1" outlineLevel="1" x14ac:dyDescent="0.2">
      <c r="A48" s="2">
        <v>20</v>
      </c>
      <c r="B48" s="2" t="s">
        <v>195</v>
      </c>
      <c r="C48" s="8" t="s">
        <v>196</v>
      </c>
      <c r="D48" s="2" t="s">
        <v>197</v>
      </c>
      <c r="E48" s="160">
        <v>2.3562859999999999</v>
      </c>
      <c r="F48" s="102">
        <v>238.48</v>
      </c>
      <c r="G48" s="32">
        <f t="shared" si="4"/>
        <v>561.92999999999995</v>
      </c>
      <c r="H48" s="165">
        <f t="shared" si="3"/>
        <v>5.3399856429620961E-3</v>
      </c>
      <c r="I48" s="32">
        <f>ROUND(F48*'Прил. 10'!$D$13,2)</f>
        <v>1917.38</v>
      </c>
      <c r="J48" s="32">
        <f t="shared" si="5"/>
        <v>4517.8999999999996</v>
      </c>
    </row>
    <row r="49" spans="1:10" s="12" customFormat="1" ht="14.25" customHeight="1" outlineLevel="1" x14ac:dyDescent="0.2">
      <c r="A49" s="2">
        <v>21</v>
      </c>
      <c r="B49" s="2" t="s">
        <v>198</v>
      </c>
      <c r="C49" s="8" t="s">
        <v>199</v>
      </c>
      <c r="D49" s="2" t="s">
        <v>197</v>
      </c>
      <c r="E49" s="160">
        <v>82.613699999999994</v>
      </c>
      <c r="F49" s="102">
        <v>6.67</v>
      </c>
      <c r="G49" s="32">
        <f t="shared" si="4"/>
        <v>551.03</v>
      </c>
      <c r="H49" s="165">
        <f t="shared" si="3"/>
        <v>5.2364036247244386E-3</v>
      </c>
      <c r="I49" s="32">
        <f>ROUND(F49*'Прил. 10'!$D$13,2)</f>
        <v>53.63</v>
      </c>
      <c r="J49" s="32">
        <f t="shared" si="5"/>
        <v>4430.57</v>
      </c>
    </row>
    <row r="50" spans="1:10" s="12" customFormat="1" ht="14.25" customHeight="1" outlineLevel="1" x14ac:dyDescent="0.2">
      <c r="A50" s="2">
        <v>22</v>
      </c>
      <c r="B50" s="2" t="s">
        <v>200</v>
      </c>
      <c r="C50" s="8" t="s">
        <v>201</v>
      </c>
      <c r="D50" s="2" t="s">
        <v>197</v>
      </c>
      <c r="E50" s="160">
        <v>13.5</v>
      </c>
      <c r="F50" s="102">
        <v>28.6</v>
      </c>
      <c r="G50" s="32">
        <f t="shared" si="4"/>
        <v>386.1</v>
      </c>
      <c r="H50" s="165">
        <f t="shared" si="3"/>
        <v>3.6690841506017927E-3</v>
      </c>
      <c r="I50" s="32">
        <f>ROUND(F50*'Прил. 10'!$D$13,2)</f>
        <v>229.94</v>
      </c>
      <c r="J50" s="32">
        <f t="shared" si="5"/>
        <v>3104.19</v>
      </c>
    </row>
    <row r="51" spans="1:10" s="12" customFormat="1" ht="38.25" customHeight="1" outlineLevel="1" x14ac:dyDescent="0.2">
      <c r="A51" s="2">
        <v>23</v>
      </c>
      <c r="B51" s="2" t="s">
        <v>202</v>
      </c>
      <c r="C51" s="8" t="s">
        <v>203</v>
      </c>
      <c r="D51" s="2" t="s">
        <v>185</v>
      </c>
      <c r="E51" s="160">
        <v>5.3999999999999999E-2</v>
      </c>
      <c r="F51" s="102">
        <v>5000</v>
      </c>
      <c r="G51" s="32">
        <f t="shared" si="4"/>
        <v>270</v>
      </c>
      <c r="H51" s="165">
        <f t="shared" si="3"/>
        <v>2.5657931123089458E-3</v>
      </c>
      <c r="I51" s="32">
        <f>ROUND(F51*'Прил. 10'!$D$13,2)</f>
        <v>40200</v>
      </c>
      <c r="J51" s="32">
        <f t="shared" si="5"/>
        <v>2170.8000000000002</v>
      </c>
    </row>
    <row r="52" spans="1:10" s="12" customFormat="1" ht="14.25" customHeight="1" outlineLevel="1" x14ac:dyDescent="0.2">
      <c r="A52" s="2">
        <v>24</v>
      </c>
      <c r="B52" s="2" t="s">
        <v>204</v>
      </c>
      <c r="C52" s="8" t="s">
        <v>205</v>
      </c>
      <c r="D52" s="2" t="s">
        <v>197</v>
      </c>
      <c r="E52" s="160">
        <v>21.78</v>
      </c>
      <c r="F52" s="102">
        <v>9.0399999999999991</v>
      </c>
      <c r="G52" s="32">
        <f t="shared" si="4"/>
        <v>196.89</v>
      </c>
      <c r="H52" s="165">
        <f t="shared" si="3"/>
        <v>1.8710333551204012E-3</v>
      </c>
      <c r="I52" s="32">
        <f>ROUND(F52*'Прил. 10'!$D$13,2)</f>
        <v>72.680000000000007</v>
      </c>
      <c r="J52" s="32">
        <f t="shared" si="5"/>
        <v>1582.97</v>
      </c>
    </row>
    <row r="53" spans="1:10" s="12" customFormat="1" ht="14.25" customHeight="1" outlineLevel="1" x14ac:dyDescent="0.2">
      <c r="A53" s="2">
        <v>25</v>
      </c>
      <c r="B53" s="2" t="s">
        <v>206</v>
      </c>
      <c r="C53" s="8" t="s">
        <v>207</v>
      </c>
      <c r="D53" s="2" t="s">
        <v>185</v>
      </c>
      <c r="E53" s="160">
        <v>1.8144E-2</v>
      </c>
      <c r="F53" s="102">
        <v>6200</v>
      </c>
      <c r="G53" s="32">
        <f t="shared" si="4"/>
        <v>112.49</v>
      </c>
      <c r="H53" s="165">
        <f t="shared" si="3"/>
        <v>1.0689854340875308E-3</v>
      </c>
      <c r="I53" s="32">
        <f>ROUND(F53*'Прил. 10'!$D$13,2)</f>
        <v>49848</v>
      </c>
      <c r="J53" s="32">
        <f t="shared" si="5"/>
        <v>904.44</v>
      </c>
    </row>
    <row r="54" spans="1:10" s="12" customFormat="1" ht="25.5" customHeight="1" outlineLevel="1" x14ac:dyDescent="0.2">
      <c r="A54" s="2">
        <v>26</v>
      </c>
      <c r="B54" s="2" t="s">
        <v>195</v>
      </c>
      <c r="C54" s="8" t="s">
        <v>196</v>
      </c>
      <c r="D54" s="2" t="s">
        <v>197</v>
      </c>
      <c r="E54" s="160">
        <v>0.33119999999999999</v>
      </c>
      <c r="F54" s="102">
        <v>238.48</v>
      </c>
      <c r="G54" s="32">
        <f t="shared" si="4"/>
        <v>78.98</v>
      </c>
      <c r="H54" s="165">
        <f t="shared" si="3"/>
        <v>7.5054200003763167E-4</v>
      </c>
      <c r="I54" s="32">
        <f>ROUND(F54*'Прил. 10'!$D$13,2)</f>
        <v>1917.38</v>
      </c>
      <c r="J54" s="32">
        <f t="shared" si="5"/>
        <v>635.04</v>
      </c>
    </row>
    <row r="55" spans="1:10" s="12" customFormat="1" ht="25.5" customHeight="1" outlineLevel="1" x14ac:dyDescent="0.2">
      <c r="A55" s="2">
        <v>27</v>
      </c>
      <c r="B55" s="2" t="s">
        <v>208</v>
      </c>
      <c r="C55" s="8" t="s">
        <v>209</v>
      </c>
      <c r="D55" s="2" t="s">
        <v>197</v>
      </c>
      <c r="E55" s="160">
        <v>1.120673</v>
      </c>
      <c r="F55" s="102">
        <v>54.99</v>
      </c>
      <c r="G55" s="32">
        <f t="shared" si="4"/>
        <v>61.63</v>
      </c>
      <c r="H55" s="165">
        <f t="shared" si="3"/>
        <v>5.8566603522814938E-4</v>
      </c>
      <c r="I55" s="32">
        <f>ROUND(F55*'Прил. 10'!$D$13,2)</f>
        <v>442.12</v>
      </c>
      <c r="J55" s="32">
        <f t="shared" si="5"/>
        <v>495.47</v>
      </c>
    </row>
    <row r="56" spans="1:10" s="12" customFormat="1" ht="25.5" customHeight="1" outlineLevel="1" x14ac:dyDescent="0.2">
      <c r="A56" s="2">
        <v>28</v>
      </c>
      <c r="B56" s="2" t="s">
        <v>210</v>
      </c>
      <c r="C56" s="8" t="s">
        <v>211</v>
      </c>
      <c r="D56" s="2" t="s">
        <v>185</v>
      </c>
      <c r="E56" s="160">
        <v>7.7999999999999999E-4</v>
      </c>
      <c r="F56" s="102">
        <v>17500</v>
      </c>
      <c r="G56" s="32">
        <f t="shared" si="4"/>
        <v>13.65</v>
      </c>
      <c r="H56" s="165">
        <f t="shared" si="3"/>
        <v>1.2971509623339671E-4</v>
      </c>
      <c r="I56" s="32">
        <f>ROUND(F56*'Прил. 10'!$D$13,2)</f>
        <v>140700</v>
      </c>
      <c r="J56" s="32">
        <f t="shared" si="5"/>
        <v>109.75</v>
      </c>
    </row>
    <row r="57" spans="1:10" s="12" customFormat="1" ht="25.5" customHeight="1" outlineLevel="1" x14ac:dyDescent="0.2">
      <c r="A57" s="2">
        <v>29</v>
      </c>
      <c r="B57" s="2" t="s">
        <v>212</v>
      </c>
      <c r="C57" s="8" t="s">
        <v>213</v>
      </c>
      <c r="D57" s="2" t="s">
        <v>197</v>
      </c>
      <c r="E57" s="160">
        <v>1.0871999999999999</v>
      </c>
      <c r="F57" s="102">
        <v>10.57</v>
      </c>
      <c r="G57" s="32">
        <f t="shared" si="4"/>
        <v>11.49</v>
      </c>
      <c r="H57" s="165">
        <f t="shared" si="3"/>
        <v>1.0918875133492514E-4</v>
      </c>
      <c r="I57" s="32">
        <f>ROUND(F57*'Прил. 10'!$D$13,2)</f>
        <v>84.98</v>
      </c>
      <c r="J57" s="32">
        <f t="shared" si="5"/>
        <v>92.39</v>
      </c>
    </row>
    <row r="58" spans="1:10" s="12" customFormat="1" ht="25.5" customHeight="1" outlineLevel="1" x14ac:dyDescent="0.2">
      <c r="A58" s="2">
        <v>30</v>
      </c>
      <c r="B58" s="2" t="s">
        <v>214</v>
      </c>
      <c r="C58" s="8" t="s">
        <v>215</v>
      </c>
      <c r="D58" s="2" t="s">
        <v>216</v>
      </c>
      <c r="E58" s="160">
        <v>9.9811200000000007</v>
      </c>
      <c r="F58" s="102">
        <v>1</v>
      </c>
      <c r="G58" s="32">
        <f t="shared" si="4"/>
        <v>9.98</v>
      </c>
      <c r="H58" s="165">
        <f t="shared" si="3"/>
        <v>9.4839315780901039E-5</v>
      </c>
      <c r="I58" s="32">
        <f>ROUND(F58*'Прил. 10'!$D$13,2)</f>
        <v>8.0399999999999991</v>
      </c>
      <c r="J58" s="32">
        <f t="shared" si="5"/>
        <v>80.25</v>
      </c>
    </row>
    <row r="59" spans="1:10" s="12" customFormat="1" ht="38.25" customHeight="1" outlineLevel="1" x14ac:dyDescent="0.2">
      <c r="A59" s="2">
        <v>31</v>
      </c>
      <c r="B59" s="2" t="s">
        <v>217</v>
      </c>
      <c r="C59" s="8" t="s">
        <v>218</v>
      </c>
      <c r="D59" s="2" t="s">
        <v>185</v>
      </c>
      <c r="E59" s="160">
        <v>5.7600000000000001E-4</v>
      </c>
      <c r="F59" s="102">
        <v>5763</v>
      </c>
      <c r="G59" s="32">
        <f t="shared" si="4"/>
        <v>3.32</v>
      </c>
      <c r="H59" s="165">
        <f t="shared" si="3"/>
        <v>3.1549752343947035E-5</v>
      </c>
      <c r="I59" s="32">
        <f>ROUND(F59*'Прил. 10'!$D$13,2)</f>
        <v>46334.52</v>
      </c>
      <c r="J59" s="32">
        <f t="shared" si="5"/>
        <v>26.69</v>
      </c>
    </row>
    <row r="60" spans="1:10" s="12" customFormat="1" ht="14.25" customHeight="1" outlineLevel="1" x14ac:dyDescent="0.2">
      <c r="A60" s="2">
        <v>32</v>
      </c>
      <c r="B60" s="2" t="s">
        <v>219</v>
      </c>
      <c r="C60" s="8" t="s">
        <v>220</v>
      </c>
      <c r="D60" s="2" t="s">
        <v>197</v>
      </c>
      <c r="E60" s="160">
        <v>0.27298280000000003</v>
      </c>
      <c r="F60" s="102">
        <v>9.42</v>
      </c>
      <c r="G60" s="32">
        <f t="shared" si="4"/>
        <v>2.57</v>
      </c>
      <c r="H60" s="165">
        <f t="shared" si="3"/>
        <v>2.4422549254199964E-5</v>
      </c>
      <c r="I60" s="32">
        <f>ROUND(F60*'Прил. 10'!$D$13,2)</f>
        <v>75.739999999999995</v>
      </c>
      <c r="J60" s="32">
        <f t="shared" si="5"/>
        <v>20.68</v>
      </c>
    </row>
    <row r="61" spans="1:10" s="12" customFormat="1" ht="14.25" customHeight="1" x14ac:dyDescent="0.2">
      <c r="A61" s="2"/>
      <c r="B61" s="2"/>
      <c r="C61" s="8" t="s">
        <v>259</v>
      </c>
      <c r="D61" s="2"/>
      <c r="E61" s="160"/>
      <c r="F61" s="102"/>
      <c r="G61" s="32">
        <f>SUM(G44:G60)</f>
        <v>12739.189999999999</v>
      </c>
      <c r="H61" s="165">
        <f t="shared" si="3"/>
        <v>0.12105972577183333</v>
      </c>
      <c r="I61" s="32"/>
      <c r="J61" s="32">
        <f>SUM(J44:J60)</f>
        <v>102423.30999999998</v>
      </c>
    </row>
    <row r="62" spans="1:10" s="12" customFormat="1" ht="14.25" customHeight="1" x14ac:dyDescent="0.2">
      <c r="A62" s="2"/>
      <c r="B62" s="2"/>
      <c r="C62" s="103" t="s">
        <v>260</v>
      </c>
      <c r="D62" s="2"/>
      <c r="E62" s="160"/>
      <c r="F62" s="102"/>
      <c r="G62" s="32">
        <f>G43+G61</f>
        <v>105230.62</v>
      </c>
      <c r="H62" s="166">
        <f t="shared" si="3"/>
        <v>1</v>
      </c>
      <c r="I62" s="32"/>
      <c r="J62" s="32">
        <f>J43+J61</f>
        <v>846054.37</v>
      </c>
    </row>
    <row r="63" spans="1:10" s="12" customFormat="1" ht="14.25" customHeight="1" x14ac:dyDescent="0.2">
      <c r="A63" s="2"/>
      <c r="B63" s="2"/>
      <c r="C63" s="8" t="s">
        <v>261</v>
      </c>
      <c r="D63" s="2"/>
      <c r="E63" s="160"/>
      <c r="F63" s="102"/>
      <c r="G63" s="32">
        <f>G14+G32+G62</f>
        <v>129532.68</v>
      </c>
      <c r="H63" s="166"/>
      <c r="I63" s="32"/>
      <c r="J63" s="32">
        <f>J14+J32+J62</f>
        <v>1390977.0499999998</v>
      </c>
    </row>
    <row r="64" spans="1:10" s="12" customFormat="1" ht="14.25" customHeight="1" x14ac:dyDescent="0.2">
      <c r="A64" s="2"/>
      <c r="B64" s="2"/>
      <c r="C64" s="8" t="s">
        <v>262</v>
      </c>
      <c r="D64" s="177">
        <f>ROUND(G64/(G$16+$G$14),2)</f>
        <v>0.95</v>
      </c>
      <c r="E64" s="160"/>
      <c r="F64" s="102"/>
      <c r="G64" s="32">
        <v>10835.49</v>
      </c>
      <c r="H64" s="166"/>
      <c r="I64" s="32"/>
      <c r="J64" s="32">
        <f>ROUND(D64*(J14+J16),2)</f>
        <v>489275.82</v>
      </c>
    </row>
    <row r="65" spans="1:10" s="12" customFormat="1" ht="14.25" customHeight="1" x14ac:dyDescent="0.2">
      <c r="A65" s="2"/>
      <c r="B65" s="2"/>
      <c r="C65" s="8" t="s">
        <v>263</v>
      </c>
      <c r="D65" s="177">
        <f>ROUND(G65/(G$14+G$16),2)</f>
        <v>0.52</v>
      </c>
      <c r="E65" s="160"/>
      <c r="F65" s="102"/>
      <c r="G65" s="32">
        <v>5931.03</v>
      </c>
      <c r="H65" s="166"/>
      <c r="I65" s="32"/>
      <c r="J65" s="32">
        <f>ROUND(D65*(J14+J16),2)</f>
        <v>267814.13</v>
      </c>
    </row>
    <row r="66" spans="1:10" s="12" customFormat="1" ht="14.25" customHeight="1" x14ac:dyDescent="0.2">
      <c r="A66" s="2"/>
      <c r="B66" s="2"/>
      <c r="C66" s="8" t="s">
        <v>264</v>
      </c>
      <c r="D66" s="2"/>
      <c r="E66" s="160"/>
      <c r="F66" s="102"/>
      <c r="G66" s="32">
        <f>G14+G32+G62+G64+G65</f>
        <v>146299.19999999998</v>
      </c>
      <c r="H66" s="166"/>
      <c r="I66" s="32"/>
      <c r="J66" s="32">
        <f>J14+J32+J62+J64+J65</f>
        <v>2148067</v>
      </c>
    </row>
    <row r="67" spans="1:10" s="12" customFormat="1" ht="14.25" customHeight="1" x14ac:dyDescent="0.2">
      <c r="A67" s="2"/>
      <c r="B67" s="2"/>
      <c r="C67" s="8" t="s">
        <v>265</v>
      </c>
      <c r="D67" s="2"/>
      <c r="E67" s="160"/>
      <c r="F67" s="102"/>
      <c r="G67" s="32">
        <f>G66+G38</f>
        <v>347082.99</v>
      </c>
      <c r="H67" s="166"/>
      <c r="I67" s="32"/>
      <c r="J67" s="32">
        <f>J66+J38</f>
        <v>3404973.7</v>
      </c>
    </row>
    <row r="68" spans="1:10" s="12" customFormat="1" ht="34.5" customHeight="1" x14ac:dyDescent="0.2">
      <c r="A68" s="2"/>
      <c r="B68" s="2"/>
      <c r="C68" s="8" t="s">
        <v>108</v>
      </c>
      <c r="D68" s="2" t="s">
        <v>266</v>
      </c>
      <c r="E68" s="160">
        <v>3</v>
      </c>
      <c r="F68" s="102"/>
      <c r="G68" s="32">
        <f>G67/E68</f>
        <v>115694.33</v>
      </c>
      <c r="H68" s="166"/>
      <c r="I68" s="32"/>
      <c r="J68" s="32">
        <f>J67/E68</f>
        <v>1134991.2333333334</v>
      </c>
    </row>
    <row r="70" spans="1:10" s="199" customFormat="1" x14ac:dyDescent="0.25">
      <c r="B70" s="200" t="s">
        <v>433</v>
      </c>
      <c r="C70" s="207"/>
    </row>
    <row r="71" spans="1:10" s="199" customFormat="1" x14ac:dyDescent="0.25">
      <c r="B71" s="181" t="s">
        <v>75</v>
      </c>
      <c r="C71" s="207"/>
    </row>
    <row r="72" spans="1:10" s="199" customFormat="1" x14ac:dyDescent="0.25">
      <c r="B72" s="200"/>
      <c r="C72" s="207"/>
    </row>
    <row r="73" spans="1:10" s="199" customFormat="1" x14ac:dyDescent="0.25">
      <c r="B73" s="200" t="s">
        <v>267</v>
      </c>
      <c r="C73" s="207"/>
    </row>
    <row r="74" spans="1:10" s="199" customFormat="1" x14ac:dyDescent="0.25">
      <c r="B74" s="181" t="s">
        <v>76</v>
      </c>
      <c r="C74" s="207"/>
    </row>
  </sheetData>
  <sheetProtection formatCells="0" formatColumns="0" formatRows="0" insertColumns="0" insertRows="0" insertHyperlinks="0" deleteColumns="0" deleteRows="0" sort="0" autoFilter="0" pivotTables="0"/>
  <mergeCells count="20">
    <mergeCell ref="B41:H41"/>
    <mergeCell ref="B12:H12"/>
    <mergeCell ref="B15:H15"/>
    <mergeCell ref="B17:H17"/>
    <mergeCell ref="B18:H18"/>
    <mergeCell ref="B34:H34"/>
    <mergeCell ref="B33:H33"/>
    <mergeCell ref="B40:H40"/>
    <mergeCell ref="H2:J2"/>
    <mergeCell ref="A7:H7"/>
    <mergeCell ref="I9:J9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13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4.5 РМ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'Прил.7 Расчет пок.'!Область_печати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2023-11-30T07:59:55Z</cp:lastPrinted>
  <dcterms:created xsi:type="dcterms:W3CDTF">2020-09-30T08:50:27Z</dcterms:created>
  <dcterms:modified xsi:type="dcterms:W3CDTF">2023-11-30T07:59:59Z</dcterms:modified>
  <cp:category/>
</cp:coreProperties>
</file>