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51.42578125" customWidth="1" style="302" min="4" max="4"/>
    <col width="37.42578125" customWidth="1" style="302" min="5" max="5"/>
    <col width="9.140625" customWidth="1" style="302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0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51" t="n"/>
      <c r="C6" s="251" t="n"/>
      <c r="D6" s="251" t="n"/>
    </row>
    <row r="7" ht="64.5" customHeight="1" s="300">
      <c r="B7" s="349" t="inlineStr">
        <is>
          <t>Наименование разрабатываемого показателя УНЦ — Шкафы РЗА 1 архитектуры. Комплект защит, УРОВ и АУВ обходного выключателя 110-220 кВ</t>
        </is>
      </c>
    </row>
    <row r="8" ht="31.5" customHeight="1" s="300">
      <c r="B8" s="273" t="inlineStr">
        <is>
          <t xml:space="preserve">Сопоставимый уровень цен: </t>
        </is>
      </c>
      <c r="C8" s="273" t="n"/>
      <c r="D8" s="325">
        <f>D22</f>
        <v/>
      </c>
    </row>
    <row r="9" ht="15.75" customHeight="1" s="300">
      <c r="B9" s="349" t="inlineStr">
        <is>
          <t>Единица измерения  — 1 ед</t>
        </is>
      </c>
    </row>
    <row r="10">
      <c r="B10" s="349" t="n"/>
      <c r="C10" s="302" t="n"/>
      <c r="D10" s="302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8" t="n"/>
    </row>
    <row r="12">
      <c r="B12" s="352" t="n">
        <v>1</v>
      </c>
      <c r="C12" s="332" t="inlineStr">
        <is>
          <t>Наименование объекта-представителя</t>
        </is>
      </c>
      <c r="D12" s="326" t="inlineStr">
        <is>
          <t>ПС 500 кВ Преображенская (МЭС Урала)</t>
        </is>
      </c>
    </row>
    <row r="13">
      <c r="B13" s="352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Оренбургская область</t>
        </is>
      </c>
    </row>
    <row r="14">
      <c r="B14" s="352" t="n">
        <v>3</v>
      </c>
      <c r="C14" s="332" t="inlineStr">
        <is>
          <t>Климатический район и подрайон</t>
        </is>
      </c>
      <c r="D14" s="414" t="inlineStr">
        <is>
          <t>IIIА</t>
        </is>
      </c>
    </row>
    <row r="15">
      <c r="B15" s="352" t="n">
        <v>4</v>
      </c>
      <c r="C15" s="332" t="inlineStr">
        <is>
          <t>Мощность объекта</t>
        </is>
      </c>
      <c r="D15" s="326" t="n">
        <v>1</v>
      </c>
    </row>
    <row r="16" ht="63" customHeight="1" s="300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Комплект защит, УРОВ и АУВ обходного выключателя 110-220 кВ</t>
        </is>
      </c>
    </row>
    <row r="17" ht="63" customHeight="1" s="300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50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7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7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7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7">
        <f>D18*0.039+(D18*0.039+D18)*0.032</f>
        <v/>
      </c>
    </row>
    <row r="22">
      <c r="B22" s="352" t="n">
        <v>7</v>
      </c>
      <c r="C22" s="226" t="inlineStr">
        <is>
          <t>Сопоставимый уровень цен</t>
        </is>
      </c>
      <c r="D22" s="299" t="inlineStr">
        <is>
          <t>4 кв. 2016 г.</t>
        </is>
      </c>
      <c r="E22" s="224" t="n"/>
    </row>
    <row r="23" ht="78.75" customHeight="1" s="300">
      <c r="B23" s="35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50" t="n"/>
    </row>
    <row r="24" ht="31.5" customHeight="1" s="300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4" t="n"/>
    </row>
    <row r="25">
      <c r="B25" s="352" t="n">
        <v>10</v>
      </c>
      <c r="C25" s="332" t="inlineStr">
        <is>
          <t>Примечание</t>
        </is>
      </c>
      <c r="D25" s="352" t="n"/>
    </row>
    <row r="26">
      <c r="B26" s="222" t="n"/>
      <c r="C26" s="221" t="n"/>
      <c r="D26" s="221" t="n"/>
    </row>
    <row r="27" ht="37.5" customHeight="1" s="300">
      <c r="B27" s="273" t="n"/>
    </row>
    <row r="28">
      <c r="B28" s="302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2" customWidth="1" style="302" min="11" max="11"/>
    <col width="11.28515625" customWidth="1" style="302" min="12" max="12"/>
  </cols>
  <sheetData>
    <row r="3">
      <c r="B3" s="347" t="inlineStr">
        <is>
          <t>Приложение № 2</t>
        </is>
      </c>
      <c r="K3" s="273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0">
      <c r="B6" s="353" t="inlineStr">
        <is>
          <t>Наименование разрабатываемого показателя УНЦ — Шкафы РЗА 1 архитектуры. Комплект защит, УРОВ и АУВ обходного выключателя 110-220 кВ</t>
        </is>
      </c>
      <c r="K6" s="273" t="n"/>
    </row>
    <row r="7" ht="15.75" customHeight="1" s="300">
      <c r="B7" s="354" t="inlineStr">
        <is>
          <t>Единица измерения  — 1 ед</t>
        </is>
      </c>
      <c r="K7" s="273" t="n"/>
    </row>
    <row r="8" ht="18.75" customHeight="1" s="300">
      <c r="B8" s="252" t="n"/>
    </row>
    <row r="9" ht="15.75" customHeight="1" s="300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02" t="n"/>
      <c r="L9" s="302" t="n"/>
    </row>
    <row r="10" ht="15.75" customHeight="1" s="300">
      <c r="B10" s="440" t="n"/>
      <c r="C10" s="440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02" t="n"/>
      <c r="L10" s="302" t="n"/>
    </row>
    <row r="11" ht="31.5" customHeight="1" s="300">
      <c r="B11" s="441" t="n"/>
      <c r="C11" s="441" t="n"/>
      <c r="D11" s="441" t="n"/>
      <c r="E11" s="441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2" t="n"/>
      <c r="L11" s="302" t="n"/>
    </row>
    <row r="12" ht="47.25" customHeight="1" s="300">
      <c r="B12" s="329" t="n">
        <v>1</v>
      </c>
      <c r="C12" s="330">
        <f>'Прил.1 Сравнит табл'!D16</f>
        <v/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264.3533189</v>
      </c>
      <c r="H12" s="333" t="n">
        <v>1196.0582836</v>
      </c>
      <c r="I12" s="333" t="n"/>
      <c r="J12" s="334">
        <f>SUM(F12:I12)</f>
        <v/>
      </c>
      <c r="K12" s="335" t="n"/>
      <c r="L12" s="335" t="n"/>
    </row>
    <row r="13" ht="15" customHeight="1" s="300">
      <c r="B13" s="351" t="inlineStr">
        <is>
          <t>Всего по объекту:</t>
        </is>
      </c>
      <c r="C13" s="438" t="n"/>
      <c r="D13" s="438" t="n"/>
      <c r="E13" s="439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0">
      <c r="B14" s="351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2" t="n"/>
      <c r="L14" s="335" t="n"/>
    </row>
    <row r="15" ht="15" customHeight="1" s="300"/>
    <row r="16" ht="15" customHeight="1" s="300"/>
    <row r="17" ht="15" customHeight="1" s="300"/>
    <row r="18" ht="15" customHeight="1" s="300">
      <c r="C18" s="298" t="inlineStr">
        <is>
          <t>Составил ______________________     Е. М. Добровольская</t>
        </is>
      </c>
      <c r="D18" s="297" t="n"/>
      <c r="E18" s="297" t="n"/>
    </row>
    <row r="19" ht="15" customHeight="1" s="300">
      <c r="C19" s="296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00">
      <c r="C20" s="298" t="n"/>
      <c r="D20" s="297" t="n"/>
      <c r="E20" s="297" t="n"/>
    </row>
    <row r="21" ht="15" customHeight="1" s="300">
      <c r="C21" s="298" t="inlineStr">
        <is>
          <t>Проверил ______________________        А.В. Костянецкая</t>
        </is>
      </c>
      <c r="D21" s="297" t="n"/>
      <c r="E21" s="297" t="n"/>
    </row>
    <row r="22" ht="15" customHeight="1" s="300">
      <c r="C22" s="296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10.42578125" customWidth="1" style="302" min="9" max="9"/>
    <col width="12.140625" customWidth="1" style="302" min="10" max="10"/>
    <col width="15" customWidth="1" style="302" min="11" max="11"/>
    <col width="9.140625" customWidth="1" style="302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0">
      <c r="A4" s="265" t="n"/>
      <c r="B4" s="265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42.75" customHeight="1" s="300">
      <c r="A6" s="353" t="inlineStr">
        <is>
          <t>Наименование разрабатываемого показателя УНЦ — Шкафы РЗА 1 архитектуры. Комплект защит, УРОВ и АУВ обходного выключателя 110-220 кВ</t>
        </is>
      </c>
    </row>
    <row r="7" s="300">
      <c r="A7" s="354" t="n"/>
      <c r="B7" s="354" t="n"/>
      <c r="C7" s="354" t="n"/>
      <c r="D7" s="354" t="n"/>
      <c r="E7" s="354" t="n"/>
      <c r="F7" s="354" t="n"/>
      <c r="G7" s="354" t="n"/>
      <c r="H7" s="354" t="n"/>
      <c r="I7" s="302" t="n"/>
      <c r="J7" s="302" t="n"/>
      <c r="K7" s="302" t="n"/>
      <c r="L7" s="302" t="n"/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00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39" t="n"/>
    </row>
    <row r="10" ht="40.5" customHeight="1" s="300">
      <c r="A10" s="441" t="n"/>
      <c r="B10" s="441" t="n"/>
      <c r="C10" s="441" t="n"/>
      <c r="D10" s="441" t="n"/>
      <c r="E10" s="441" t="n"/>
      <c r="F10" s="441" t="n"/>
      <c r="G10" s="352" t="inlineStr">
        <is>
          <t>на ед.изм.</t>
        </is>
      </c>
      <c r="H10" s="352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90">
      <c r="A12" s="356" t="inlineStr">
        <is>
          <t>Затраты труда рабочих</t>
        </is>
      </c>
      <c r="B12" s="438" t="n"/>
      <c r="C12" s="438" t="n"/>
      <c r="D12" s="438" t="n"/>
      <c r="E12" s="439" t="n"/>
      <c r="F12" s="442" t="n">
        <v>122.03</v>
      </c>
      <c r="G12" s="259" t="n"/>
      <c r="H12" s="442">
        <f>SUM(H13:H16)</f>
        <v/>
      </c>
      <c r="I12" s="443" t="n"/>
      <c r="J12" s="443" t="n"/>
      <c r="K12" s="290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91" t="inlineStr">
        <is>
          <t>чел.-ч</t>
        </is>
      </c>
      <c r="F13" s="278" t="n">
        <v>95.11</v>
      </c>
      <c r="G13" s="257" t="n">
        <v>9.4</v>
      </c>
      <c r="H13" s="257">
        <f>ROUND(F13*G13,2)</f>
        <v/>
      </c>
      <c r="I13" s="302" t="n"/>
    </row>
    <row r="14">
      <c r="A14" s="391" t="n">
        <v>2</v>
      </c>
      <c r="B14" s="235" t="n"/>
      <c r="C14" s="278" t="inlineStr">
        <is>
          <t>1-3-6</t>
        </is>
      </c>
      <c r="D14" s="275" t="inlineStr">
        <is>
          <t>Затраты труда рабочих (ср 3,6)</t>
        </is>
      </c>
      <c r="E14" s="391" t="inlineStr">
        <is>
          <t>чел.-ч</t>
        </is>
      </c>
      <c r="F14" s="278" t="n">
        <v>15.2</v>
      </c>
      <c r="G14" s="257" t="n">
        <v>9.18</v>
      </c>
      <c r="H14" s="257">
        <f>ROUND(F14*G14,2)</f>
        <v/>
      </c>
      <c r="I14" s="302" t="n"/>
    </row>
    <row r="15">
      <c r="A15" s="278" t="n">
        <v>3</v>
      </c>
      <c r="B15" s="235" t="n"/>
      <c r="C15" s="278" t="inlineStr">
        <is>
          <t>1-4-1</t>
        </is>
      </c>
      <c r="D15" s="275" t="inlineStr">
        <is>
          <t>Затраты труда рабочих (ср 4,1)</t>
        </is>
      </c>
      <c r="E15" s="391" t="inlineStr">
        <is>
          <t>чел.-ч</t>
        </is>
      </c>
      <c r="F15" s="278" t="n">
        <v>7.6</v>
      </c>
      <c r="G15" s="257" t="n">
        <v>9.76</v>
      </c>
      <c r="H15" s="257">
        <f>ROUND(F15*G15,2)</f>
        <v/>
      </c>
      <c r="I15" s="302" t="n"/>
    </row>
    <row r="16">
      <c r="A16" s="391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91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2" t="n"/>
    </row>
    <row r="17">
      <c r="A17" s="355" t="inlineStr">
        <is>
          <t>Затраты труда машинистов</t>
        </is>
      </c>
      <c r="B17" s="438" t="n"/>
      <c r="C17" s="438" t="n"/>
      <c r="D17" s="438" t="n"/>
      <c r="E17" s="439" t="n"/>
      <c r="F17" s="356" t="n"/>
      <c r="G17" s="233" t="n"/>
      <c r="H17" s="442">
        <f>H18</f>
        <v/>
      </c>
      <c r="I17" s="302" t="n"/>
    </row>
    <row r="18">
      <c r="A18" s="391" t="n">
        <v>5</v>
      </c>
      <c r="B18" s="357" t="n"/>
      <c r="C18" s="278" t="n">
        <v>2</v>
      </c>
      <c r="D18" s="275" t="inlineStr">
        <is>
          <t>Затраты труда машинистов</t>
        </is>
      </c>
      <c r="E18" s="391" t="inlineStr">
        <is>
          <t>чел.-ч</t>
        </is>
      </c>
      <c r="F18" s="444" t="n">
        <v>5.16</v>
      </c>
      <c r="G18" s="257" t="n">
        <v>0</v>
      </c>
      <c r="H18" s="445" t="n">
        <v>64.76000000000001</v>
      </c>
      <c r="I18" s="302" t="n"/>
    </row>
    <row r="19" customFormat="1" s="290">
      <c r="A19" s="356" t="inlineStr">
        <is>
          <t>Машины и механизмы</t>
        </is>
      </c>
      <c r="B19" s="438" t="n"/>
      <c r="C19" s="438" t="n"/>
      <c r="D19" s="438" t="n"/>
      <c r="E19" s="439" t="n"/>
      <c r="F19" s="356" t="n"/>
      <c r="G19" s="233" t="n"/>
      <c r="H19" s="442">
        <f>SUM(H20:H24)</f>
        <v/>
      </c>
      <c r="I19" s="443" t="n"/>
      <c r="J19" s="443" t="n"/>
      <c r="K19" s="290" t="n"/>
    </row>
    <row r="20" ht="25.5" customHeight="1" s="300">
      <c r="A20" s="391" t="n">
        <v>6</v>
      </c>
      <c r="B20" s="357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391" t="n">
        <v>2.58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91" t="n">
        <v>7</v>
      </c>
      <c r="B21" s="357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91" t="inlineStr">
        <is>
          <t>маш.час</t>
        </is>
      </c>
      <c r="F21" s="391" t="n">
        <v>2.58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0">
      <c r="A22" s="391" t="n">
        <v>8</v>
      </c>
      <c r="B22" s="357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91" t="inlineStr">
        <is>
          <t>маш.час</t>
        </is>
      </c>
      <c r="F22" s="391" t="n">
        <v>20.05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0">
      <c r="A23" s="391" t="n">
        <v>9</v>
      </c>
      <c r="B23" s="357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91" t="inlineStr">
        <is>
          <t>маш.час</t>
        </is>
      </c>
      <c r="F23" s="391" t="n">
        <v>20.05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0">
      <c r="A24" s="391" t="n">
        <v>10</v>
      </c>
      <c r="B24" s="357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91" t="inlineStr">
        <is>
          <t>маш.час</t>
        </is>
      </c>
      <c r="F24" s="391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6" t="inlineStr">
        <is>
          <t>Оборудование</t>
        </is>
      </c>
      <c r="B25" s="438" t="n"/>
      <c r="C25" s="438" t="n"/>
      <c r="D25" s="438" t="n"/>
      <c r="E25" s="439" t="n"/>
      <c r="F25" s="356" t="n"/>
      <c r="G25" s="233" t="n"/>
      <c r="H25" s="442">
        <f>SUM(H26:H26)</f>
        <v/>
      </c>
      <c r="I25" s="443" t="n"/>
      <c r="J25" s="443" t="n"/>
      <c r="L25" s="266" t="n"/>
    </row>
    <row r="26" ht="25.5" customHeight="1" s="300">
      <c r="A26" s="391" t="n">
        <v>11</v>
      </c>
      <c r="B26" s="357" t="n"/>
      <c r="C26" s="278" t="inlineStr">
        <is>
          <t>Прайс из СД ОП</t>
        </is>
      </c>
      <c r="D26" s="275" t="inlineStr">
        <is>
          <t>Комплект защит, УРОВ и АУВ обходного выключателя 110-220 кВ</t>
        </is>
      </c>
      <c r="E26" s="391" t="inlineStr">
        <is>
          <t>шт</t>
        </is>
      </c>
      <c r="F26" s="391" t="n">
        <v>1</v>
      </c>
      <c r="G26" s="257" t="n">
        <v>279452.87</v>
      </c>
      <c r="H26" s="257">
        <f>ROUND(F26*G26,2)</f>
        <v/>
      </c>
      <c r="I26" s="266" t="n"/>
      <c r="L26" s="266" t="n"/>
    </row>
    <row r="27">
      <c r="A27" s="356" t="inlineStr">
        <is>
          <t>Материалы</t>
        </is>
      </c>
      <c r="B27" s="438" t="n"/>
      <c r="C27" s="438" t="n"/>
      <c r="D27" s="438" t="n"/>
      <c r="E27" s="439" t="n"/>
      <c r="F27" s="356" t="n"/>
      <c r="G27" s="233" t="n"/>
      <c r="H27" s="442">
        <f>SUM(H28:H54)</f>
        <v/>
      </c>
      <c r="I27" s="443" t="n"/>
      <c r="J27" s="443" t="n"/>
    </row>
    <row r="28">
      <c r="A28" s="264" t="n">
        <v>12</v>
      </c>
      <c r="B28" s="357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91" t="inlineStr">
        <is>
          <t>1000 м</t>
        </is>
      </c>
      <c r="F28" s="278" t="n">
        <v>0.51</v>
      </c>
      <c r="G28" s="257" t="n">
        <v>38348.22</v>
      </c>
      <c r="H28" s="257">
        <f>ROUND(F28*G28,2)</f>
        <v/>
      </c>
      <c r="I28" s="443" t="n"/>
      <c r="J28" s="443" t="n"/>
      <c r="K28" s="243" t="n"/>
    </row>
    <row r="29">
      <c r="A29" s="264" t="n">
        <v>13</v>
      </c>
      <c r="B29" s="357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91" t="inlineStr">
        <is>
          <t>1000 м</t>
        </is>
      </c>
      <c r="F29" s="278" t="n">
        <v>0.51</v>
      </c>
      <c r="G29" s="257" t="n">
        <v>37014.5</v>
      </c>
      <c r="H29" s="257">
        <f>ROUND(F29*G29,2)</f>
        <v/>
      </c>
      <c r="I29" s="267" t="n"/>
      <c r="J29" s="302" t="n"/>
      <c r="K29" s="302" t="n"/>
    </row>
    <row r="30" ht="51" customHeight="1" s="300">
      <c r="A30" s="264" t="n">
        <v>14</v>
      </c>
      <c r="B30" s="357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1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7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91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0">
      <c r="A32" s="264" t="n">
        <v>16</v>
      </c>
      <c r="B32" s="357" t="n"/>
      <c r="C32" s="278" t="inlineStr">
        <is>
          <t>24.3.01.02-0002</t>
        </is>
      </c>
      <c r="D32" s="275" t="inlineStr">
        <is>
          <t>Трубы гибкие гофрированные из самозатухающего ПВХ легкие с протяжкой, диаметр 25 мм</t>
        </is>
      </c>
      <c r="E32" s="391" t="inlineStr">
        <is>
          <t>м</t>
        </is>
      </c>
      <c r="F32" s="278" t="n">
        <v>102</v>
      </c>
      <c r="G32" s="257" t="n">
        <v>3.43</v>
      </c>
      <c r="H32" s="257">
        <f>ROUND(F32*G32,2)</f>
        <v/>
      </c>
      <c r="I32" s="267" t="n"/>
    </row>
    <row r="33" ht="25.5" customHeight="1" s="300">
      <c r="A33" s="264" t="n">
        <v>17</v>
      </c>
      <c r="B33" s="357" t="n"/>
      <c r="C33" s="278" t="inlineStr">
        <is>
          <t>07.2.07.04-0007</t>
        </is>
      </c>
      <c r="D33" s="275" t="inlineStr">
        <is>
          <t>Конструкции стальные индивидуальные решетчатые сварные, масса до 0,1 т</t>
        </is>
      </c>
      <c r="E33" s="391" t="inlineStr">
        <is>
          <t>т</t>
        </is>
      </c>
      <c r="F33" s="278" t="n">
        <v>0.03</v>
      </c>
      <c r="G33" s="257" t="n">
        <v>11500</v>
      </c>
      <c r="H33" s="257">
        <f>ROUND(F33*G33,2)</f>
        <v/>
      </c>
      <c r="I33" s="267" t="n"/>
    </row>
    <row r="34" ht="25.5" customHeight="1" s="300">
      <c r="A34" s="264" t="n">
        <v>18</v>
      </c>
      <c r="B34" s="357" t="n"/>
      <c r="C34" s="278" t="inlineStr">
        <is>
          <t>10.3.02.03-0011</t>
        </is>
      </c>
      <c r="D34" s="275" t="inlineStr">
        <is>
          <t>Припои оловянно-свинцовые бессурьмянистые, марка ПОС30</t>
        </is>
      </c>
      <c r="E34" s="391" t="inlineStr">
        <is>
          <t>т</t>
        </is>
      </c>
      <c r="F34" s="278" t="n">
        <v>0.00506</v>
      </c>
      <c r="G34" s="257" t="n">
        <v>68050</v>
      </c>
      <c r="H34" s="257">
        <f>ROUND(F34*G34,2)</f>
        <v/>
      </c>
      <c r="I34" s="267" t="n"/>
    </row>
    <row r="35">
      <c r="A35" s="264" t="n">
        <v>19</v>
      </c>
      <c r="B35" s="357" t="n"/>
      <c r="C35" s="278" t="inlineStr">
        <is>
          <t>01.7.06.07-0002</t>
        </is>
      </c>
      <c r="D35" s="275" t="inlineStr">
        <is>
          <t>Лента монтажная, тип ЛМ-5</t>
        </is>
      </c>
      <c r="E35" s="391" t="inlineStr">
        <is>
          <t>10 м</t>
        </is>
      </c>
      <c r="F35" s="278" t="n">
        <v>6.27</v>
      </c>
      <c r="G35" s="257" t="n">
        <v>6.9</v>
      </c>
      <c r="H35" s="257">
        <f>ROUND(F35*G35,2)</f>
        <v/>
      </c>
      <c r="I35" s="267" t="n"/>
    </row>
    <row r="36">
      <c r="A36" s="264" t="n">
        <v>20</v>
      </c>
      <c r="B36" s="357" t="n"/>
      <c r="C36" s="278" t="inlineStr">
        <is>
          <t>20.1.02.06-0001</t>
        </is>
      </c>
      <c r="D36" s="275" t="inlineStr">
        <is>
          <t>Жир паяльный</t>
        </is>
      </c>
      <c r="E36" s="391" t="inlineStr">
        <is>
          <t>кг</t>
        </is>
      </c>
      <c r="F36" s="278" t="n">
        <v>0.4</v>
      </c>
      <c r="G36" s="257" t="n">
        <v>100.8</v>
      </c>
      <c r="H36" s="257">
        <f>ROUND(F36*G36,2)</f>
        <v/>
      </c>
      <c r="I36" s="267" t="n"/>
    </row>
    <row r="37">
      <c r="A37" s="264" t="n">
        <v>21</v>
      </c>
      <c r="B37" s="357" t="n"/>
      <c r="C37" s="278" t="inlineStr">
        <is>
          <t>14.4.03.03-0002</t>
        </is>
      </c>
      <c r="D37" s="275" t="inlineStr">
        <is>
          <t>Лак битумный БТ-123</t>
        </is>
      </c>
      <c r="E37" s="391" t="inlineStr">
        <is>
          <t>т</t>
        </is>
      </c>
      <c r="F37" s="278" t="n">
        <v>0.00462</v>
      </c>
      <c r="G37" s="257" t="n">
        <v>7826.9</v>
      </c>
      <c r="H37" s="257">
        <f>ROUND(F37*G37,2)</f>
        <v/>
      </c>
      <c r="I37" s="267" t="n"/>
    </row>
    <row r="38">
      <c r="A38" s="264" t="n">
        <v>22</v>
      </c>
      <c r="B38" s="357" t="n"/>
      <c r="C38" s="278" t="inlineStr">
        <is>
          <t>25.2.01.01-0017</t>
        </is>
      </c>
      <c r="D38" s="275" t="inlineStr">
        <is>
          <t>Бирки маркировочные пластмассовые</t>
        </is>
      </c>
      <c r="E38" s="391" t="inlineStr">
        <is>
          <t>100 шт</t>
        </is>
      </c>
      <c r="F38" s="278" t="n">
        <v>0.82</v>
      </c>
      <c r="G38" s="257" t="n">
        <v>30.74</v>
      </c>
      <c r="H38" s="257">
        <f>ROUND(F38*G38,2)</f>
        <v/>
      </c>
      <c r="I38" s="267" t="n"/>
    </row>
    <row r="39" ht="25.5" customHeight="1" s="300">
      <c r="A39" s="264" t="n">
        <v>23</v>
      </c>
      <c r="B39" s="357" t="n"/>
      <c r="C39" s="278" t="inlineStr">
        <is>
          <t>999-9950</t>
        </is>
      </c>
      <c r="D39" s="275" t="inlineStr">
        <is>
          <t>Вспомогательные ненормируемые ресурсы (2% от Оплаты труда рабочих)</t>
        </is>
      </c>
      <c r="E39" s="391" t="inlineStr">
        <is>
          <t>руб</t>
        </is>
      </c>
      <c r="F39" s="278" t="n">
        <v>22.9942</v>
      </c>
      <c r="G39" s="257" t="n">
        <v>1</v>
      </c>
      <c r="H39" s="257">
        <f>ROUND(F39*G39,2)</f>
        <v/>
      </c>
      <c r="I39" s="267" t="n"/>
    </row>
    <row r="40">
      <c r="A40" s="264" t="n">
        <v>24</v>
      </c>
      <c r="B40" s="357" t="n"/>
      <c r="C40" s="278" t="inlineStr">
        <is>
          <t>01.7.15.07-0152</t>
        </is>
      </c>
      <c r="D40" s="275" t="inlineStr">
        <is>
          <t>Дюбели с шурупом, размер 6х35 мм</t>
        </is>
      </c>
      <c r="E40" s="391" t="inlineStr">
        <is>
          <t>100 шт</t>
        </is>
      </c>
      <c r="F40" s="278" t="n">
        <v>1.75</v>
      </c>
      <c r="G40" s="257" t="n">
        <v>8</v>
      </c>
      <c r="H40" s="257">
        <f>ROUND(F40*G40,2)</f>
        <v/>
      </c>
      <c r="I40" s="267" t="n"/>
    </row>
    <row r="41" ht="25.5" customHeight="1" s="300">
      <c r="A41" s="264" t="n">
        <v>25</v>
      </c>
      <c r="B41" s="357" t="n"/>
      <c r="C41" s="278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91" t="inlineStr">
        <is>
          <t>кг</t>
        </is>
      </c>
      <c r="F41" s="278" t="n">
        <v>0.36</v>
      </c>
      <c r="G41" s="257" t="n">
        <v>30.4</v>
      </c>
      <c r="H41" s="257">
        <f>ROUND(F41*G41,2)</f>
        <v/>
      </c>
      <c r="I41" s="267" t="n"/>
    </row>
    <row r="42">
      <c r="A42" s="264" t="n">
        <v>26</v>
      </c>
      <c r="B42" s="357" t="n"/>
      <c r="C42" s="278" t="inlineStr">
        <is>
          <t>01.7.15.14-0165</t>
        </is>
      </c>
      <c r="D42" s="275" t="inlineStr">
        <is>
          <t>Шурупы с полукруглой головкой 4х40 мм</t>
        </is>
      </c>
      <c r="E42" s="391" t="inlineStr">
        <is>
          <t>т</t>
        </is>
      </c>
      <c r="F42" s="278" t="n">
        <v>0.00066</v>
      </c>
      <c r="G42" s="257" t="n">
        <v>12430</v>
      </c>
      <c r="H42" s="257">
        <f>ROUND(F42*G42,2)</f>
        <v/>
      </c>
      <c r="I42" s="267" t="n"/>
    </row>
    <row r="43" ht="25.5" customHeight="1" s="300">
      <c r="A43" s="264" t="n">
        <v>27</v>
      </c>
      <c r="B43" s="357" t="n"/>
      <c r="C43" s="278" t="inlineStr">
        <is>
          <t>10.3.02.03-0013</t>
        </is>
      </c>
      <c r="D43" s="275" t="inlineStr">
        <is>
          <t>Припои оловянно-свинцовые бессурьмянистые, марка ПОС61</t>
        </is>
      </c>
      <c r="E43" s="391" t="inlineStr">
        <is>
          <t>т</t>
        </is>
      </c>
      <c r="F43" s="278" t="n">
        <v>6.56e-05</v>
      </c>
      <c r="G43" s="257" t="n">
        <v>114220</v>
      </c>
      <c r="H43" s="257">
        <f>ROUND(F43*G43,2)</f>
        <v/>
      </c>
      <c r="I43" s="267" t="n"/>
    </row>
    <row r="44">
      <c r="A44" s="264" t="n">
        <v>28</v>
      </c>
      <c r="B44" s="357" t="n"/>
      <c r="C44" s="278" t="inlineStr">
        <is>
          <t>20.2.01.05-0001</t>
        </is>
      </c>
      <c r="D44" s="275" t="inlineStr">
        <is>
          <t>Гильзы кабельные медные ГМ 2,5</t>
        </is>
      </c>
      <c r="E44" s="391" t="inlineStr">
        <is>
          <t>100 шт</t>
        </is>
      </c>
      <c r="F44" s="278" t="n">
        <v>0.05</v>
      </c>
      <c r="G44" s="257" t="n">
        <v>66</v>
      </c>
      <c r="H44" s="257">
        <f>ROUND(F44*G44,2)</f>
        <v/>
      </c>
      <c r="I44" s="267" t="n"/>
    </row>
    <row r="45">
      <c r="A45" s="264" t="n">
        <v>29</v>
      </c>
      <c r="B45" s="357" t="n"/>
      <c r="C45" s="278" t="inlineStr">
        <is>
          <t>01.7.11.07-0034</t>
        </is>
      </c>
      <c r="D45" s="275" t="inlineStr">
        <is>
          <t>Электроды сварочные Э42А, диаметр 4 мм</t>
        </is>
      </c>
      <c r="E45" s="391" t="inlineStr">
        <is>
          <t>кг</t>
        </is>
      </c>
      <c r="F45" s="278" t="n">
        <v>0.3</v>
      </c>
      <c r="G45" s="257" t="n">
        <v>10.57</v>
      </c>
      <c r="H45" s="257">
        <f>ROUND(F45*G45,2)</f>
        <v/>
      </c>
      <c r="I45" s="267" t="n"/>
    </row>
    <row r="46">
      <c r="A46" s="264" t="n">
        <v>30</v>
      </c>
      <c r="B46" s="357" t="n"/>
      <c r="C46" s="278" t="inlineStr">
        <is>
          <t>14.4.02.09-0001</t>
        </is>
      </c>
      <c r="D46" s="275" t="inlineStr">
        <is>
          <t>Краска</t>
        </is>
      </c>
      <c r="E46" s="391" t="inlineStr">
        <is>
          <t>кг</t>
        </is>
      </c>
      <c r="F46" s="278" t="n">
        <v>0.07000000000000001</v>
      </c>
      <c r="G46" s="257" t="n">
        <v>28.6</v>
      </c>
      <c r="H46" s="257">
        <f>ROUND(F46*G46,2)</f>
        <v/>
      </c>
      <c r="I46" s="267" t="n"/>
    </row>
    <row r="47">
      <c r="A47" s="264" t="n">
        <v>31</v>
      </c>
      <c r="B47" s="357" t="n"/>
      <c r="C47" s="278" t="inlineStr">
        <is>
          <t>01.3.01.05-0009</t>
        </is>
      </c>
      <c r="D47" s="275" t="inlineStr">
        <is>
          <t>Парафин нефтяной твердый Т-1</t>
        </is>
      </c>
      <c r="E47" s="391" t="inlineStr">
        <is>
          <t>т</t>
        </is>
      </c>
      <c r="F47" s="278" t="n">
        <v>0.0002</v>
      </c>
      <c r="G47" s="257" t="n">
        <v>8105.71</v>
      </c>
      <c r="H47" s="257">
        <f>ROUND(F47*G47,2)</f>
        <v/>
      </c>
      <c r="I47" s="267" t="n"/>
    </row>
    <row r="48">
      <c r="A48" s="264" t="n">
        <v>32</v>
      </c>
      <c r="B48" s="357" t="n"/>
      <c r="C48" s="278" t="inlineStr">
        <is>
          <t>24.3.01.01-0002</t>
        </is>
      </c>
      <c r="D48" s="275" t="inlineStr">
        <is>
          <t>Трубка полихлорвиниловая</t>
        </is>
      </c>
      <c r="E48" s="391" t="inlineStr">
        <is>
          <t>кг</t>
        </is>
      </c>
      <c r="F48" s="278" t="n">
        <v>0.0328</v>
      </c>
      <c r="G48" s="257" t="n">
        <v>35.7</v>
      </c>
      <c r="H48" s="257">
        <f>ROUND(F48*G48,2)</f>
        <v/>
      </c>
      <c r="I48" s="267" t="n"/>
    </row>
    <row r="49">
      <c r="A49" s="264" t="n">
        <v>33</v>
      </c>
      <c r="B49" s="357" t="n"/>
      <c r="C49" s="278" t="inlineStr">
        <is>
          <t>20.2.02.01-0011</t>
        </is>
      </c>
      <c r="D49" s="275" t="inlineStr">
        <is>
          <t>Втулки, диаметр 17 мм</t>
        </is>
      </c>
      <c r="E49" s="391" t="inlineStr">
        <is>
          <t>1000 шт</t>
        </is>
      </c>
      <c r="F49" s="278" t="n">
        <v>0.0122</v>
      </c>
      <c r="G49" s="257" t="n">
        <v>75.40000000000001</v>
      </c>
      <c r="H49" s="257">
        <f>ROUND(F49*G49,2)</f>
        <v/>
      </c>
      <c r="I49" s="267" t="n"/>
    </row>
    <row r="50">
      <c r="A50" s="264" t="n">
        <v>34</v>
      </c>
      <c r="B50" s="357" t="n"/>
      <c r="C50" s="278" t="inlineStr">
        <is>
          <t>01.3.01.07-0009</t>
        </is>
      </c>
      <c r="D50" s="275" t="inlineStr">
        <is>
          <t>Спирт этиловый ректификованный технический, сорт I</t>
        </is>
      </c>
      <c r="E50" s="391" t="inlineStr">
        <is>
          <t>кг</t>
        </is>
      </c>
      <c r="F50" s="278" t="n">
        <v>0.02378</v>
      </c>
      <c r="G50" s="257" t="n">
        <v>38.89</v>
      </c>
      <c r="H50" s="257">
        <f>ROUND(F50*G50,2)</f>
        <v/>
      </c>
      <c r="I50" s="267" t="n"/>
    </row>
    <row r="51">
      <c r="A51" s="264" t="n">
        <v>35</v>
      </c>
      <c r="B51" s="357" t="n"/>
      <c r="C51" s="278" t="inlineStr">
        <is>
          <t>01.7.07.20-0002</t>
        </is>
      </c>
      <c r="D51" s="275" t="inlineStr">
        <is>
          <t>Тальк молотый, сорт I</t>
        </is>
      </c>
      <c r="E51" s="391" t="inlineStr">
        <is>
          <t>т</t>
        </is>
      </c>
      <c r="F51" s="278" t="n">
        <v>0.00043</v>
      </c>
      <c r="G51" s="257" t="n">
        <v>1820</v>
      </c>
      <c r="H51" s="257">
        <f>ROUND(F51*G51,2)</f>
        <v/>
      </c>
      <c r="I51" s="267" t="n"/>
    </row>
    <row r="52">
      <c r="A52" s="264" t="n">
        <v>36</v>
      </c>
      <c r="B52" s="357" t="n"/>
      <c r="C52" s="278" t="inlineStr">
        <is>
          <t>01.7.15.03-0042</t>
        </is>
      </c>
      <c r="D52" s="275" t="inlineStr">
        <is>
          <t>Болты с гайками и шайбами строительные</t>
        </is>
      </c>
      <c r="E52" s="391" t="inlineStr">
        <is>
          <t>кг</t>
        </is>
      </c>
      <c r="F52" s="278" t="n">
        <v>0.06</v>
      </c>
      <c r="G52" s="257" t="n">
        <v>9.039999999999999</v>
      </c>
      <c r="H52" s="257">
        <f>ROUND(F52*G52,2)</f>
        <v/>
      </c>
      <c r="I52" s="267" t="n"/>
    </row>
    <row r="53">
      <c r="A53" s="264" t="n">
        <v>37</v>
      </c>
      <c r="B53" s="357" t="n"/>
      <c r="C53" s="278" t="inlineStr">
        <is>
          <t>01.3.05.17-0002</t>
        </is>
      </c>
      <c r="D53" s="275" t="inlineStr">
        <is>
          <t>Канифоль сосновая</t>
        </is>
      </c>
      <c r="E53" s="391" t="inlineStr">
        <is>
          <t>кг</t>
        </is>
      </c>
      <c r="F53" s="278" t="n">
        <v>0.01558</v>
      </c>
      <c r="G53" s="257" t="n">
        <v>27.74</v>
      </c>
      <c r="H53" s="257">
        <f>ROUND(F53*G53,2)</f>
        <v/>
      </c>
      <c r="I53" s="267" t="n"/>
    </row>
    <row r="54">
      <c r="A54" s="264" t="n">
        <v>38</v>
      </c>
      <c r="B54" s="357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91" t="inlineStr">
        <is>
          <t>т</t>
        </is>
      </c>
      <c r="F54" s="278" t="n">
        <v>1.64e-05</v>
      </c>
      <c r="G54" s="257" t="n">
        <v>4934.48</v>
      </c>
      <c r="H54" s="257">
        <f>ROUND(F54*G54,2)</f>
        <v/>
      </c>
      <c r="I54" s="267" t="n"/>
    </row>
    <row r="57">
      <c r="B57" s="302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2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9.140625" customWidth="1" style="300" min="6" max="6"/>
    <col width="13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0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5.5" customHeight="1" s="300">
      <c r="B7" s="360" t="inlineStr">
        <is>
          <t>Наименование разрабатываемого показателя УНЦ — Шкафы РЗА 1 архитектуры. Комплект защит, УРОВ и АУВ обходного выключателя 110-220 кВ</t>
        </is>
      </c>
    </row>
    <row r="8">
      <c r="B8" s="361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0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1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9" workbookViewId="0">
      <selection activeCell="B73" sqref="B73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00" min="13" max="13"/>
  </cols>
  <sheetData>
    <row r="1" s="30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00">
      <c r="A2" s="297" t="n"/>
      <c r="B2" s="297" t="n"/>
      <c r="C2" s="297" t="n"/>
      <c r="D2" s="297" t="n"/>
      <c r="E2" s="297" t="n"/>
      <c r="F2" s="297" t="n"/>
      <c r="G2" s="297" t="n"/>
      <c r="H2" s="382" t="inlineStr">
        <is>
          <t>Приложение №5</t>
        </is>
      </c>
      <c r="K2" s="297" t="n"/>
      <c r="L2" s="297" t="n"/>
      <c r="M2" s="297" t="n"/>
      <c r="N2" s="297" t="n"/>
    </row>
    <row r="3" s="30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8">
      <c r="A4" s="340" t="inlineStr">
        <is>
          <t>Расчет стоимости СМР и оборудования</t>
        </is>
      </c>
    </row>
    <row r="5" ht="12.75" customFormat="1" customHeight="1" s="298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33.75" customFormat="1" customHeight="1" s="298">
      <c r="A6" s="274" t="inlineStr">
        <is>
          <t>Наименование разрабатываемого показателя УНЦ</t>
        </is>
      </c>
      <c r="B6" s="208" t="n"/>
      <c r="C6" s="208" t="n"/>
      <c r="D6" s="343" t="inlineStr">
        <is>
          <t>Шкафы РЗА 1 архитектуры. Комплект защит, УРОВ и АУВ обходного выключателя 110-220 кВ</t>
        </is>
      </c>
    </row>
    <row r="7" ht="12.75" customFormat="1" customHeight="1" s="298">
      <c r="A7" s="343" t="inlineStr">
        <is>
          <t>Единица измерения  — 1 ед</t>
        </is>
      </c>
      <c r="I7" s="360" t="n"/>
      <c r="J7" s="360" t="n"/>
    </row>
    <row r="8" ht="13.5" customFormat="1" customHeight="1" s="298">
      <c r="A8" s="343" t="n"/>
    </row>
    <row r="9" ht="27" customHeight="1" s="30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9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9" t="n"/>
      <c r="K9" s="297" t="n"/>
      <c r="L9" s="297" t="n"/>
      <c r="M9" s="297" t="n"/>
      <c r="N9" s="297" t="n"/>
    </row>
    <row r="10" ht="28.5" customHeight="1" s="300">
      <c r="A10" s="441" t="n"/>
      <c r="B10" s="441" t="n"/>
      <c r="C10" s="441" t="n"/>
      <c r="D10" s="441" t="n"/>
      <c r="E10" s="441" t="n"/>
      <c r="F10" s="368" t="inlineStr">
        <is>
          <t>на ед. изм.</t>
        </is>
      </c>
      <c r="G10" s="368" t="inlineStr">
        <is>
          <t>общая</t>
        </is>
      </c>
      <c r="H10" s="441" t="n"/>
      <c r="I10" s="368" t="inlineStr">
        <is>
          <t>на ед. изм.</t>
        </is>
      </c>
      <c r="J10" s="368" t="inlineStr">
        <is>
          <t>общая</t>
        </is>
      </c>
      <c r="K10" s="297" t="n"/>
      <c r="L10" s="297" t="n"/>
      <c r="M10" s="297" t="n"/>
      <c r="N10" s="297" t="n"/>
    </row>
    <row r="11" s="30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3" t="n">
        <v>9</v>
      </c>
      <c r="J11" s="363" t="n">
        <v>10</v>
      </c>
      <c r="K11" s="297" t="n"/>
      <c r="L11" s="297" t="n"/>
      <c r="M11" s="297" t="n"/>
      <c r="N11" s="297" t="n"/>
    </row>
    <row r="12">
      <c r="A12" s="368" t="n"/>
      <c r="B12" s="355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0">
      <c r="A13" s="368" t="n">
        <v>1</v>
      </c>
      <c r="B13" s="281" t="inlineStr">
        <is>
          <t>1-3-8</t>
        </is>
      </c>
      <c r="C13" s="367" t="inlineStr">
        <is>
          <t>Затраты труда рабочих-строителей среднего разряда (3,8)</t>
        </is>
      </c>
      <c r="D13" s="368" t="inlineStr">
        <is>
          <t>чел.-ч.</t>
        </is>
      </c>
      <c r="E13" s="447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7">
      <c r="A14" s="368" t="n"/>
      <c r="B14" s="368" t="n"/>
      <c r="C14" s="355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47">
        <f>SUM(E13:E13)</f>
        <v/>
      </c>
      <c r="F14" s="286" t="n"/>
      <c r="G14" s="286">
        <f>SUM(G13:G13)</f>
        <v/>
      </c>
      <c r="H14" s="371" t="n">
        <v>1</v>
      </c>
      <c r="I14" s="194" t="n"/>
      <c r="J14" s="286">
        <f>SUM(J13:J13)</f>
        <v/>
      </c>
    </row>
    <row r="15" ht="14.25" customFormat="1" customHeight="1" s="297">
      <c r="A15" s="368" t="n"/>
      <c r="B15" s="367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7">
      <c r="A16" s="368" t="n">
        <v>2</v>
      </c>
      <c r="B16" s="368" t="n">
        <v>2</v>
      </c>
      <c r="C16" s="367" t="inlineStr">
        <is>
          <t>Затраты труда машинистов</t>
        </is>
      </c>
      <c r="D16" s="368" t="inlineStr">
        <is>
          <t>чел.-ч.</t>
        </is>
      </c>
      <c r="E16" s="447">
        <f>Прил.3!F18</f>
        <v/>
      </c>
      <c r="F16" s="286">
        <f>G16/E16</f>
        <v/>
      </c>
      <c r="G16" s="286">
        <f>Прил.3!H17</f>
        <v/>
      </c>
      <c r="H16" s="371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7">
      <c r="A17" s="368" t="n"/>
      <c r="B17" s="355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7">
      <c r="A18" s="368" t="n"/>
      <c r="B18" s="367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7">
      <c r="A19" s="368" t="n">
        <v>3</v>
      </c>
      <c r="B19" s="281" t="inlineStr">
        <is>
          <t>91.05.05-015</t>
        </is>
      </c>
      <c r="C19" s="367" t="inlineStr">
        <is>
          <t>Краны на автомобильном ходу, грузоподъемность 16 т</t>
        </is>
      </c>
      <c r="D19" s="368" t="inlineStr">
        <is>
          <t>маш.час</t>
        </is>
      </c>
      <c r="E19" s="447" t="n">
        <v>2.58</v>
      </c>
      <c r="F19" s="370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7">
      <c r="A20" s="368" t="n">
        <v>4</v>
      </c>
      <c r="B20" s="281" t="inlineStr">
        <is>
          <t>91.14.02-001</t>
        </is>
      </c>
      <c r="C20" s="367" t="inlineStr">
        <is>
          <t>Автомобили бортовые, грузоподъемность до 5 т</t>
        </is>
      </c>
      <c r="D20" s="368" t="inlineStr">
        <is>
          <t>маш.час</t>
        </is>
      </c>
      <c r="E20" s="447" t="n">
        <v>2.58</v>
      </c>
      <c r="F20" s="370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7">
      <c r="A21" s="368" t="n">
        <v>5</v>
      </c>
      <c r="B21" s="281" t="inlineStr">
        <is>
          <t>91.06.03-061</t>
        </is>
      </c>
      <c r="C21" s="367" t="inlineStr">
        <is>
          <t>Лебедки электрические тяговым усилием до 12,26 кН (1,25 т)</t>
        </is>
      </c>
      <c r="D21" s="368" t="inlineStr">
        <is>
          <t>маш.час</t>
        </is>
      </c>
      <c r="E21" s="447" t="n">
        <v>20.05</v>
      </c>
      <c r="F21" s="370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7">
      <c r="A22" s="368" t="n"/>
      <c r="B22" s="368" t="n"/>
      <c r="C22" s="367" t="inlineStr">
        <is>
          <t>Итого основные машины и механизмы</t>
        </is>
      </c>
      <c r="D22" s="368" t="n"/>
      <c r="E22" s="447" t="n"/>
      <c r="F22" s="286" t="n"/>
      <c r="G22" s="286">
        <f>SUM(G19:G21)</f>
        <v/>
      </c>
      <c r="H22" s="371">
        <f>G22/G26</f>
        <v/>
      </c>
      <c r="I22" s="195" t="n"/>
      <c r="J22" s="286">
        <f>SUM(J19:J21)</f>
        <v/>
      </c>
    </row>
    <row r="23" hidden="1" outlineLevel="1" ht="25.5" customFormat="1" customHeight="1" s="297">
      <c r="A23" s="368" t="n">
        <v>6</v>
      </c>
      <c r="B23" s="281" t="inlineStr">
        <is>
          <t>91.06.01-003</t>
        </is>
      </c>
      <c r="C23" s="367" t="inlineStr">
        <is>
          <t>Домкраты гидравлические, грузоподъемность 63-100 т</t>
        </is>
      </c>
      <c r="D23" s="368" t="inlineStr">
        <is>
          <t>маш.час</t>
        </is>
      </c>
      <c r="E23" s="447" t="n">
        <v>20.05</v>
      </c>
      <c r="F23" s="370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hidden="1" outlineLevel="1" ht="25.5" customFormat="1" customHeight="1" s="297">
      <c r="A24" s="368" t="n">
        <v>7</v>
      </c>
      <c r="B24" s="281" t="inlineStr">
        <is>
          <t>91.17.04-233</t>
        </is>
      </c>
      <c r="C24" s="367" t="inlineStr">
        <is>
          <t>Установки для сварки ручной дуговой (постоянного тока)</t>
        </is>
      </c>
      <c r="D24" s="368" t="inlineStr">
        <is>
          <t>маш.час</t>
        </is>
      </c>
      <c r="E24" s="447" t="n">
        <v>0.9</v>
      </c>
      <c r="F24" s="370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collapsed="1" ht="14.25" customFormat="1" customHeight="1" s="297">
      <c r="A25" s="368" t="n"/>
      <c r="B25" s="368" t="n"/>
      <c r="C25" s="367" t="inlineStr">
        <is>
          <t>Итого прочие машины и механизмы</t>
        </is>
      </c>
      <c r="D25" s="368" t="n"/>
      <c r="E25" s="369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7">
      <c r="A26" s="368" t="n"/>
      <c r="B26" s="368" t="n"/>
      <c r="C26" s="355" t="inlineStr">
        <is>
          <t>Итого по разделу «Машины и механизмы»</t>
        </is>
      </c>
      <c r="D26" s="368" t="n"/>
      <c r="E26" s="369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68" t="n"/>
      <c r="B27" s="355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68" t="n"/>
      <c r="B28" s="362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25.5" customHeight="1" s="300">
      <c r="A29" s="368" t="n">
        <v>8</v>
      </c>
      <c r="B29" s="281" t="inlineStr">
        <is>
          <t>БЦ.30_1.18</t>
        </is>
      </c>
      <c r="C29" s="367" t="inlineStr">
        <is>
          <t>Комплект защит, УРОВ и АУВ обходного выключателя 110-220 кВ</t>
        </is>
      </c>
      <c r="D29" s="368" t="inlineStr">
        <is>
          <t>шт</t>
        </is>
      </c>
      <c r="E29" s="447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1943750</v>
      </c>
      <c r="J29" s="286">
        <f>ROUND(I29*E29,2)</f>
        <v/>
      </c>
      <c r="K29" s="297" t="n"/>
      <c r="L29" s="297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47" t="n"/>
      <c r="F30" s="370" t="n"/>
      <c r="G30" s="286">
        <f>G29</f>
        <v/>
      </c>
      <c r="H30" s="371" t="n">
        <v>0</v>
      </c>
      <c r="I30" s="195" t="n"/>
      <c r="J30" s="286">
        <f>J29</f>
        <v/>
      </c>
      <c r="K30" s="297" t="n"/>
      <c r="L30" s="297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7" t="n"/>
      <c r="F31" s="370" t="n"/>
      <c r="G31" s="286" t="n">
        <v>0</v>
      </c>
      <c r="H31" s="371" t="n">
        <v>0</v>
      </c>
      <c r="I31" s="195" t="n"/>
      <c r="J31" s="286" t="n">
        <v>0</v>
      </c>
      <c r="K31" s="297" t="n"/>
      <c r="L31" s="297" t="n"/>
    </row>
    <row r="32">
      <c r="A32" s="368" t="n"/>
      <c r="B32" s="368" t="n"/>
      <c r="C32" s="355" t="inlineStr">
        <is>
          <t>Итого по разделу «Оборудование»</t>
        </is>
      </c>
      <c r="D32" s="368" t="n"/>
      <c r="E32" s="369" t="n"/>
      <c r="F32" s="370" t="n"/>
      <c r="G32" s="286">
        <f>G31+G30</f>
        <v/>
      </c>
      <c r="H32" s="371">
        <f>H31+H30</f>
        <v/>
      </c>
      <c r="I32" s="195" t="n"/>
      <c r="J32" s="286">
        <f>J31+J30</f>
        <v/>
      </c>
      <c r="K32" s="297" t="n"/>
      <c r="L32" s="297" t="n"/>
    </row>
    <row r="33" ht="25.5" customHeight="1" s="300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86">
        <f>G32</f>
        <v/>
      </c>
      <c r="H33" s="371" t="n"/>
      <c r="I33" s="195" t="n"/>
      <c r="J33" s="286">
        <f>J32</f>
        <v/>
      </c>
      <c r="K33" s="297" t="n"/>
      <c r="L33" s="297" t="n"/>
    </row>
    <row r="34" ht="14.25" customFormat="1" customHeight="1" s="297">
      <c r="A34" s="368" t="n"/>
      <c r="B34" s="355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7">
      <c r="A35" s="363" t="n"/>
      <c r="B35" s="362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27.75" customFormat="1" customHeight="1" s="297">
      <c r="A36" s="368" t="n">
        <v>9</v>
      </c>
      <c r="B36" s="281" t="inlineStr">
        <is>
          <t>21.1.08.03-0579</t>
        </is>
      </c>
      <c r="C36" s="367" t="inlineStr">
        <is>
          <t>Кабель контрольный КВВГЭнг(A)-LS 5х2,5</t>
        </is>
      </c>
      <c r="D36" s="368" t="inlineStr">
        <is>
          <t>1000 м</t>
        </is>
      </c>
      <c r="E36" s="447" t="n">
        <v>0.51</v>
      </c>
      <c r="F36" s="370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7">
      <c r="A37" s="368" t="n">
        <v>10</v>
      </c>
      <c r="B37" s="281" t="inlineStr">
        <is>
          <t>21.1.08.03-0581</t>
        </is>
      </c>
      <c r="C37" s="367" t="inlineStr">
        <is>
          <t>Кабель контрольный КВВГЭнг(A)-LS 7х1,5</t>
        </is>
      </c>
      <c r="D37" s="368" t="inlineStr">
        <is>
          <t>1000 м</t>
        </is>
      </c>
      <c r="E37" s="447" t="n">
        <v>0.51</v>
      </c>
      <c r="F37" s="370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63.75" customFormat="1" customHeight="1" s="297">
      <c r="A38" s="368" t="n">
        <v>11</v>
      </c>
      <c r="B38" s="281" t="inlineStr">
        <is>
          <t>21.1.01.01-0001</t>
        </is>
      </c>
      <c r="C38" s="36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8" t="inlineStr">
        <is>
          <t>1000 м</t>
        </is>
      </c>
      <c r="E38" s="447" t="n">
        <v>0.1</v>
      </c>
      <c r="F38" s="370" t="n">
        <v>45920.85</v>
      </c>
      <c r="G38" s="286">
        <f>ROUND(E38*F38,2)</f>
        <v/>
      </c>
      <c r="H38" s="287">
        <f>G38/$G$65</f>
        <v/>
      </c>
      <c r="I38" s="286">
        <f>ROUND(F38*Прил.10!$D$13,2)</f>
        <v/>
      </c>
      <c r="J38" s="286">
        <f>ROUND(I38*E38,2)</f>
        <v/>
      </c>
    </row>
    <row r="39" ht="14.25" customFormat="1" customHeight="1" s="297">
      <c r="A39" s="368" t="n"/>
      <c r="B39" s="211" t="n"/>
      <c r="C39" s="212" t="inlineStr">
        <is>
          <t>Итого основные материалы</t>
        </is>
      </c>
      <c r="D39" s="385" t="n"/>
      <c r="E39" s="447" t="n"/>
      <c r="F39" s="215" t="n"/>
      <c r="G39" s="215">
        <f>SUM(G36:G38)</f>
        <v/>
      </c>
      <c r="H39" s="287">
        <f>G39/$G$65</f>
        <v/>
      </c>
      <c r="I39" s="286" t="n"/>
      <c r="J39" s="215">
        <f>SUM(J36:J38)</f>
        <v/>
      </c>
    </row>
    <row r="40" hidden="1" outlineLevel="1" ht="14.25" customFormat="1" customHeight="1" s="297">
      <c r="A40" s="368" t="n">
        <v>12</v>
      </c>
      <c r="B40" s="281" t="inlineStr">
        <is>
          <t>21.1.08.03-0574</t>
        </is>
      </c>
      <c r="C40" s="367" t="inlineStr">
        <is>
          <t>Кабель контрольный КВВГЭнг(A)-LS 4х2,5</t>
        </is>
      </c>
      <c r="D40" s="368" t="inlineStr">
        <is>
          <t>1000 м</t>
        </is>
      </c>
      <c r="E40" s="447" t="n">
        <v>0.102</v>
      </c>
      <c r="F40" s="370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hidden="1" outlineLevel="1" ht="38.25" customFormat="1" customHeight="1" s="297">
      <c r="A41" s="368" t="n">
        <v>13</v>
      </c>
      <c r="B41" s="281" t="inlineStr">
        <is>
          <t>24.3.01.02-0002</t>
        </is>
      </c>
      <c r="C41" s="367" t="inlineStr">
        <is>
          <t>Трубы гибкие гофрированные из самозатухающего ПВХ легкие с протяжкой, диаметр 25 мм</t>
        </is>
      </c>
      <c r="D41" s="368" t="inlineStr">
        <is>
          <t>м</t>
        </is>
      </c>
      <c r="E41" s="447" t="n">
        <v>102</v>
      </c>
      <c r="F41" s="370" t="n">
        <v>3.43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hidden="1" outlineLevel="1" ht="25.5" customFormat="1" customHeight="1" s="297">
      <c r="A42" s="368" t="n">
        <v>14</v>
      </c>
      <c r="B42" s="281" t="inlineStr">
        <is>
          <t>07.2.07.04-0007</t>
        </is>
      </c>
      <c r="C42" s="367" t="inlineStr">
        <is>
          <t>Конструкции стальные индивидуальные решетчатые сварные, масса до 0,1 т</t>
        </is>
      </c>
      <c r="D42" s="368" t="inlineStr">
        <is>
          <t>т</t>
        </is>
      </c>
      <c r="E42" s="447" t="n">
        <v>0.03</v>
      </c>
      <c r="F42" s="370" t="n">
        <v>11500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hidden="1" outlineLevel="1" ht="25.5" customFormat="1" customHeight="1" s="297">
      <c r="A43" s="368" t="n">
        <v>15</v>
      </c>
      <c r="B43" s="281" t="inlineStr">
        <is>
          <t>10.3.02.03-0011</t>
        </is>
      </c>
      <c r="C43" s="367" t="inlineStr">
        <is>
          <t>Припои оловянно-свинцовые бессурьмянистые, марка ПОС30</t>
        </is>
      </c>
      <c r="D43" s="368" t="inlineStr">
        <is>
          <t>т</t>
        </is>
      </c>
      <c r="E43" s="447" t="n">
        <v>0.00506</v>
      </c>
      <c r="F43" s="370" t="n">
        <v>68050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hidden="1" outlineLevel="1" ht="14.25" customFormat="1" customHeight="1" s="297">
      <c r="A44" s="368" t="n">
        <v>16</v>
      </c>
      <c r="B44" s="281" t="inlineStr">
        <is>
          <t>01.7.06.07-0002</t>
        </is>
      </c>
      <c r="C44" s="367" t="inlineStr">
        <is>
          <t>Лента монтажная, тип ЛМ-5</t>
        </is>
      </c>
      <c r="D44" s="368" t="inlineStr">
        <is>
          <t>10 м</t>
        </is>
      </c>
      <c r="E44" s="447" t="n">
        <v>6.27</v>
      </c>
      <c r="F44" s="370" t="n">
        <v>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hidden="1" outlineLevel="1" ht="14.25" customFormat="1" customHeight="1" s="297">
      <c r="A45" s="368" t="n">
        <v>17</v>
      </c>
      <c r="B45" s="281" t="inlineStr">
        <is>
          <t>20.1.02.06-0001</t>
        </is>
      </c>
      <c r="C45" s="367" t="inlineStr">
        <is>
          <t>Жир паяльный</t>
        </is>
      </c>
      <c r="D45" s="368" t="inlineStr">
        <is>
          <t>кг</t>
        </is>
      </c>
      <c r="E45" s="447" t="n">
        <v>0.4</v>
      </c>
      <c r="F45" s="370" t="n">
        <v>100.8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hidden="1" outlineLevel="1" ht="14.25" customFormat="1" customHeight="1" s="297">
      <c r="A46" s="368" t="n">
        <v>18</v>
      </c>
      <c r="B46" s="281" t="inlineStr">
        <is>
          <t>14.4.03.03-0002</t>
        </is>
      </c>
      <c r="C46" s="367" t="inlineStr">
        <is>
          <t>Лак битумный БТ-123</t>
        </is>
      </c>
      <c r="D46" s="368" t="inlineStr">
        <is>
          <t>т</t>
        </is>
      </c>
      <c r="E46" s="447" t="n">
        <v>0.00462</v>
      </c>
      <c r="F46" s="370" t="n">
        <v>7826.9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hidden="1" outlineLevel="1" ht="14.25" customFormat="1" customHeight="1" s="297">
      <c r="A47" s="368" t="n">
        <v>19</v>
      </c>
      <c r="B47" s="281" t="inlineStr">
        <is>
          <t>25.2.01.01-0017</t>
        </is>
      </c>
      <c r="C47" s="367" t="inlineStr">
        <is>
          <t>Бирки маркировочные пластмассовые</t>
        </is>
      </c>
      <c r="D47" s="368" t="inlineStr">
        <is>
          <t>100 шт</t>
        </is>
      </c>
      <c r="E47" s="447" t="n">
        <v>0.82</v>
      </c>
      <c r="F47" s="370" t="n">
        <v>30.74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hidden="1" outlineLevel="1" ht="25.5" customFormat="1" customHeight="1" s="297">
      <c r="A48" s="368" t="n">
        <v>20</v>
      </c>
      <c r="B48" s="281" t="inlineStr">
        <is>
          <t>999-9950</t>
        </is>
      </c>
      <c r="C48" s="367" t="inlineStr">
        <is>
          <t>Вспомогательные ненормируемые ресурсы (2% от Оплаты труда рабочих)</t>
        </is>
      </c>
      <c r="D48" s="368" t="inlineStr">
        <is>
          <t>руб</t>
        </is>
      </c>
      <c r="E48" s="447" t="n">
        <v>22.9942</v>
      </c>
      <c r="F48" s="370" t="n">
        <v>1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hidden="1" outlineLevel="1" ht="14.25" customFormat="1" customHeight="1" s="297">
      <c r="A49" s="368" t="n">
        <v>21</v>
      </c>
      <c r="B49" s="281" t="inlineStr">
        <is>
          <t>01.7.15.07-0152</t>
        </is>
      </c>
      <c r="C49" s="367" t="inlineStr">
        <is>
          <t>Дюбели с шурупом, размер 6х35 мм</t>
        </is>
      </c>
      <c r="D49" s="368" t="inlineStr">
        <is>
          <t>100 шт</t>
        </is>
      </c>
      <c r="E49" s="447" t="n">
        <v>1.75</v>
      </c>
      <c r="F49" s="370" t="n">
        <v>8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hidden="1" outlineLevel="1" ht="38.25" customFormat="1" customHeight="1" s="297">
      <c r="A50" s="368" t="n">
        <v>22</v>
      </c>
      <c r="B50" s="281" t="inlineStr">
        <is>
          <t>01.7.06.05-0041</t>
        </is>
      </c>
      <c r="C50" s="367" t="inlineStr">
        <is>
          <t>Лента изоляционная прорезиненная односторонняя, ширина 20 мм, толщина 0,25-0,35 мм</t>
        </is>
      </c>
      <c r="D50" s="368" t="inlineStr">
        <is>
          <t>кг</t>
        </is>
      </c>
      <c r="E50" s="447" t="n">
        <v>0.36</v>
      </c>
      <c r="F50" s="370" t="n">
        <v>30.4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hidden="1" outlineLevel="1" ht="14.25" customFormat="1" customHeight="1" s="297">
      <c r="A51" s="368" t="n">
        <v>23</v>
      </c>
      <c r="B51" s="281" t="inlineStr">
        <is>
          <t>01.7.15.14-0165</t>
        </is>
      </c>
      <c r="C51" s="367" t="inlineStr">
        <is>
          <t>Шурупы с полукруглой головкой 4х40 мм</t>
        </is>
      </c>
      <c r="D51" s="368" t="inlineStr">
        <is>
          <t>т</t>
        </is>
      </c>
      <c r="E51" s="447" t="n">
        <v>0.00066</v>
      </c>
      <c r="F51" s="370" t="n">
        <v>12430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hidden="1" outlineLevel="1" ht="25.5" customFormat="1" customHeight="1" s="297">
      <c r="A52" s="368" t="n">
        <v>24</v>
      </c>
      <c r="B52" s="281" t="inlineStr">
        <is>
          <t>10.3.02.03-0013</t>
        </is>
      </c>
      <c r="C52" s="367" t="inlineStr">
        <is>
          <t>Припои оловянно-свинцовые бессурьмянистые, марка ПОС61</t>
        </is>
      </c>
      <c r="D52" s="368" t="inlineStr">
        <is>
          <t>т</t>
        </is>
      </c>
      <c r="E52" s="447" t="n">
        <v>6.56e-05</v>
      </c>
      <c r="F52" s="370" t="n">
        <v>114220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hidden="1" outlineLevel="1" ht="14.25" customFormat="1" customHeight="1" s="297">
      <c r="A53" s="368" t="n">
        <v>25</v>
      </c>
      <c r="B53" s="281" t="inlineStr">
        <is>
          <t>20.2.01.05-0001</t>
        </is>
      </c>
      <c r="C53" s="367" t="inlineStr">
        <is>
          <t>Гильзы кабельные медные ГМ 2,5</t>
        </is>
      </c>
      <c r="D53" s="368" t="inlineStr">
        <is>
          <t>100 шт</t>
        </is>
      </c>
      <c r="E53" s="447" t="n">
        <v>0.05</v>
      </c>
      <c r="F53" s="370" t="n">
        <v>66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hidden="1" outlineLevel="1" ht="25.5" customFormat="1" customHeight="1" s="297">
      <c r="A54" s="368" t="n">
        <v>26</v>
      </c>
      <c r="B54" s="281" t="inlineStr">
        <is>
          <t>01.7.11.07-0034</t>
        </is>
      </c>
      <c r="C54" s="367" t="inlineStr">
        <is>
          <t>Электроды сварочные Э42А, диаметр 4 мм</t>
        </is>
      </c>
      <c r="D54" s="368" t="inlineStr">
        <is>
          <t>кг</t>
        </is>
      </c>
      <c r="E54" s="447" t="n">
        <v>0.3</v>
      </c>
      <c r="F54" s="370" t="n">
        <v>10.57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hidden="1" outlineLevel="1" ht="14.25" customFormat="1" customHeight="1" s="297">
      <c r="A55" s="368" t="n">
        <v>27</v>
      </c>
      <c r="B55" s="281" t="inlineStr">
        <is>
          <t>14.4.02.09-0001</t>
        </is>
      </c>
      <c r="C55" s="367" t="inlineStr">
        <is>
          <t>Краска</t>
        </is>
      </c>
      <c r="D55" s="368" t="inlineStr">
        <is>
          <t>кг</t>
        </is>
      </c>
      <c r="E55" s="447" t="n">
        <v>0.07000000000000001</v>
      </c>
      <c r="F55" s="370" t="n">
        <v>28.6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hidden="1" outlineLevel="1" ht="14.25" customFormat="1" customHeight="1" s="297">
      <c r="A56" s="368" t="n">
        <v>28</v>
      </c>
      <c r="B56" s="281" t="inlineStr">
        <is>
          <t>01.3.01.05-0009</t>
        </is>
      </c>
      <c r="C56" s="367" t="inlineStr">
        <is>
          <t>Парафин нефтяной твердый Т-1</t>
        </is>
      </c>
      <c r="D56" s="368" t="inlineStr">
        <is>
          <t>т</t>
        </is>
      </c>
      <c r="E56" s="447" t="n">
        <v>0.0002</v>
      </c>
      <c r="F56" s="370" t="n">
        <v>8105.71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hidden="1" outlineLevel="1" ht="14.25" customFormat="1" customHeight="1" s="297">
      <c r="A57" s="368" t="n">
        <v>29</v>
      </c>
      <c r="B57" s="281" t="inlineStr">
        <is>
          <t>24.3.01.01-0002</t>
        </is>
      </c>
      <c r="C57" s="367" t="inlineStr">
        <is>
          <t>Трубка полихлорвиниловая</t>
        </is>
      </c>
      <c r="D57" s="368" t="inlineStr">
        <is>
          <t>кг</t>
        </is>
      </c>
      <c r="E57" s="447" t="n">
        <v>0.0328</v>
      </c>
      <c r="F57" s="370" t="n">
        <v>35.7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hidden="1" outlineLevel="1" ht="14.25" customFormat="1" customHeight="1" s="297">
      <c r="A58" s="368" t="n">
        <v>30</v>
      </c>
      <c r="B58" s="281" t="inlineStr">
        <is>
          <t>20.2.02.01-0011</t>
        </is>
      </c>
      <c r="C58" s="367" t="inlineStr">
        <is>
          <t>Втулки, диаметр 17 мм</t>
        </is>
      </c>
      <c r="D58" s="368" t="inlineStr">
        <is>
          <t>1000 шт</t>
        </is>
      </c>
      <c r="E58" s="447" t="n">
        <v>0.0122</v>
      </c>
      <c r="F58" s="370" t="n">
        <v>75.40000000000001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hidden="1" outlineLevel="1" ht="25.5" customFormat="1" customHeight="1" s="297">
      <c r="A59" s="368" t="n">
        <v>31</v>
      </c>
      <c r="B59" s="281" t="inlineStr">
        <is>
          <t>01.3.01.07-0009</t>
        </is>
      </c>
      <c r="C59" s="367" t="inlineStr">
        <is>
          <t>Спирт этиловый ректификованный технический, сорт I</t>
        </is>
      </c>
      <c r="D59" s="368" t="inlineStr">
        <is>
          <t>кг</t>
        </is>
      </c>
      <c r="E59" s="447" t="n">
        <v>0.02378</v>
      </c>
      <c r="F59" s="370" t="n">
        <v>38.89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hidden="1" outlineLevel="1" ht="14.25" customFormat="1" customHeight="1" s="297">
      <c r="A60" s="368" t="n">
        <v>32</v>
      </c>
      <c r="B60" s="281" t="inlineStr">
        <is>
          <t>01.7.07.20-0002</t>
        </is>
      </c>
      <c r="C60" s="367" t="inlineStr">
        <is>
          <t>Тальк молотый, сорт I</t>
        </is>
      </c>
      <c r="D60" s="368" t="inlineStr">
        <is>
          <t>т</t>
        </is>
      </c>
      <c r="E60" s="447" t="n">
        <v>0.00043</v>
      </c>
      <c r="F60" s="370" t="n">
        <v>1820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hidden="1" outlineLevel="1" ht="25.5" customFormat="1" customHeight="1" s="297">
      <c r="A61" s="368" t="n">
        <v>33</v>
      </c>
      <c r="B61" s="281" t="inlineStr">
        <is>
          <t>01.7.15.03-0042</t>
        </is>
      </c>
      <c r="C61" s="367" t="inlineStr">
        <is>
          <t>Болты с гайками и шайбами строительные</t>
        </is>
      </c>
      <c r="D61" s="368" t="inlineStr">
        <is>
          <t>кг</t>
        </is>
      </c>
      <c r="E61" s="447" t="n">
        <v>0.06</v>
      </c>
      <c r="F61" s="370" t="n">
        <v>9.039999999999999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hidden="1" outlineLevel="1" ht="14.25" customFormat="1" customHeight="1" s="297">
      <c r="A62" s="368" t="n">
        <v>34</v>
      </c>
      <c r="B62" s="281" t="inlineStr">
        <is>
          <t>01.3.05.17-0002</t>
        </is>
      </c>
      <c r="C62" s="367" t="inlineStr">
        <is>
          <t>Канифоль сосновая</t>
        </is>
      </c>
      <c r="D62" s="368" t="inlineStr">
        <is>
          <t>кг</t>
        </is>
      </c>
      <c r="E62" s="447" t="n">
        <v>0.01558</v>
      </c>
      <c r="F62" s="370" t="n">
        <v>27.74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hidden="1" outlineLevel="1" ht="14.25" customFormat="1" customHeight="1" s="297">
      <c r="A63" s="368" t="n">
        <v>35</v>
      </c>
      <c r="B63" s="281" t="inlineStr">
        <is>
          <t>01.3.05.11-0001</t>
        </is>
      </c>
      <c r="C63" s="367" t="inlineStr">
        <is>
          <t>Дихлорэтан технический, сорт I</t>
        </is>
      </c>
      <c r="D63" s="368" t="inlineStr">
        <is>
          <t>т</t>
        </is>
      </c>
      <c r="E63" s="447" t="n">
        <v>1.64e-05</v>
      </c>
      <c r="F63" s="370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collapsed="1" ht="14.25" customFormat="1" customHeight="1" s="297">
      <c r="A64" s="368" t="n"/>
      <c r="B64" s="368" t="n"/>
      <c r="C64" s="367" t="inlineStr">
        <is>
          <t>Итого прочие материалы</t>
        </is>
      </c>
      <c r="D64" s="368" t="n"/>
      <c r="E64" s="369" t="n"/>
      <c r="F64" s="370" t="n"/>
      <c r="G64" s="215">
        <f>SUM(G40:G63)</f>
        <v/>
      </c>
      <c r="H64" s="287">
        <f>G64/$G$65</f>
        <v/>
      </c>
      <c r="I64" s="286" t="n"/>
      <c r="J64" s="215">
        <f>SUM(J40:J63)</f>
        <v/>
      </c>
    </row>
    <row r="65" ht="14.25" customFormat="1" customHeight="1" s="297">
      <c r="A65" s="368" t="n"/>
      <c r="B65" s="368" t="n"/>
      <c r="C65" s="355" t="inlineStr">
        <is>
          <t>Итого по разделу «Материалы»</t>
        </is>
      </c>
      <c r="D65" s="368" t="n"/>
      <c r="E65" s="369" t="n"/>
      <c r="F65" s="370" t="n"/>
      <c r="G65" s="286">
        <f>G39+G64</f>
        <v/>
      </c>
      <c r="H65" s="287">
        <f>G65/$G$65</f>
        <v/>
      </c>
      <c r="I65" s="286" t="n"/>
      <c r="J65" s="286">
        <f>J39+J64</f>
        <v/>
      </c>
    </row>
    <row r="66" ht="14.25" customFormat="1" customHeight="1" s="297">
      <c r="A66" s="368" t="n"/>
      <c r="B66" s="368" t="n"/>
      <c r="C66" s="367" t="inlineStr">
        <is>
          <t>ИТОГО ПО РМ</t>
        </is>
      </c>
      <c r="D66" s="368" t="n"/>
      <c r="E66" s="369" t="n"/>
      <c r="F66" s="370" t="n"/>
      <c r="G66" s="286">
        <f>G14+G26+G65</f>
        <v/>
      </c>
      <c r="H66" s="371" t="n"/>
      <c r="I66" s="286" t="n"/>
      <c r="J66" s="286">
        <f>J14+J26+J65</f>
        <v/>
      </c>
    </row>
    <row r="67" ht="14.25" customFormat="1" customHeight="1" s="297">
      <c r="A67" s="368" t="n"/>
      <c r="B67" s="368" t="n"/>
      <c r="C67" s="367" t="inlineStr">
        <is>
          <t>Накладные расходы</t>
        </is>
      </c>
      <c r="D67" s="197">
        <f>ROUND(G67/(G$16+$G$14),2)</f>
        <v/>
      </c>
      <c r="E67" s="369" t="n"/>
      <c r="F67" s="370" t="n"/>
      <c r="G67" s="286" t="n">
        <v>1171.77</v>
      </c>
      <c r="H67" s="371" t="n"/>
      <c r="I67" s="286" t="n"/>
      <c r="J67" s="286">
        <f>ROUND(D67*(J14+J16),2)</f>
        <v/>
      </c>
    </row>
    <row r="68" ht="14.25" customFormat="1" customHeight="1" s="297">
      <c r="A68" s="368" t="n"/>
      <c r="B68" s="368" t="n"/>
      <c r="C68" s="367" t="inlineStr">
        <is>
          <t>Сметная прибыль</t>
        </is>
      </c>
      <c r="D68" s="197">
        <f>ROUND(G68/(G$14+G$16),2)</f>
        <v/>
      </c>
      <c r="E68" s="369" t="n"/>
      <c r="F68" s="370" t="n"/>
      <c r="G68" s="286" t="n">
        <v>615.11</v>
      </c>
      <c r="H68" s="371" t="n"/>
      <c r="I68" s="286" t="n"/>
      <c r="J68" s="286">
        <f>ROUND(D68*(J14+J16),2)</f>
        <v/>
      </c>
    </row>
    <row r="69" ht="14.25" customFormat="1" customHeight="1" s="297">
      <c r="A69" s="368" t="n"/>
      <c r="B69" s="368" t="n"/>
      <c r="C69" s="367" t="inlineStr">
        <is>
          <t>Итого СМР (с НР и СП)</t>
        </is>
      </c>
      <c r="D69" s="368" t="n"/>
      <c r="E69" s="369" t="n"/>
      <c r="F69" s="370" t="n"/>
      <c r="G69" s="286">
        <f>G14+G26+G65+G67+G68</f>
        <v/>
      </c>
      <c r="H69" s="371" t="n"/>
      <c r="I69" s="286" t="n"/>
      <c r="J69" s="286">
        <f>J14+J26+J65+J67+J68</f>
        <v/>
      </c>
    </row>
    <row r="70" ht="14.25" customFormat="1" customHeight="1" s="297">
      <c r="A70" s="368" t="n"/>
      <c r="B70" s="368" t="n"/>
      <c r="C70" s="367" t="inlineStr">
        <is>
          <t>ВСЕГО СМР + ОБОРУДОВАНИЕ</t>
        </is>
      </c>
      <c r="D70" s="368" t="n"/>
      <c r="E70" s="369" t="n"/>
      <c r="F70" s="370" t="n"/>
      <c r="G70" s="286">
        <f>G69+G32</f>
        <v/>
      </c>
      <c r="H70" s="371" t="n"/>
      <c r="I70" s="286" t="n"/>
      <c r="J70" s="286">
        <f>J69+J32</f>
        <v/>
      </c>
    </row>
    <row r="71" ht="34.5" customFormat="1" customHeight="1" s="297">
      <c r="A71" s="368" t="n"/>
      <c r="B71" s="368" t="n"/>
      <c r="C71" s="367" t="inlineStr">
        <is>
          <t>ИТОГО ПОКАЗАТЕЛЬ НА ЕД. ИЗМ.</t>
        </is>
      </c>
      <c r="D71" s="368" t="inlineStr">
        <is>
          <t>ед</t>
        </is>
      </c>
      <c r="E71" s="450" t="n">
        <v>1</v>
      </c>
      <c r="F71" s="370" t="n"/>
      <c r="G71" s="286">
        <f>G70/E71</f>
        <v/>
      </c>
      <c r="H71" s="371" t="n"/>
      <c r="I71" s="286" t="n"/>
      <c r="J71" s="286">
        <f>J70/E71</f>
        <v/>
      </c>
    </row>
    <row r="73" ht="14.25" customFormat="1" customHeight="1" s="297">
      <c r="A73" s="298" t="inlineStr">
        <is>
          <t>Составил ______________________     Е. М. Добровольская</t>
        </is>
      </c>
    </row>
    <row r="74" ht="14.25" customFormat="1" customHeight="1" s="297">
      <c r="A74" s="296" t="inlineStr">
        <is>
          <t xml:space="preserve">                         (подпись, инициалы, фамилия)</t>
        </is>
      </c>
    </row>
    <row r="75" ht="14.25" customFormat="1" customHeight="1" s="297">
      <c r="A75" s="298" t="n"/>
    </row>
    <row r="76" ht="14.25" customFormat="1" customHeight="1" s="297">
      <c r="A76" s="298" t="inlineStr">
        <is>
          <t>Проверил ______________________        А.В. Костянецкая</t>
        </is>
      </c>
    </row>
    <row r="77" ht="14.25" customFormat="1" customHeight="1" s="297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6" t="inlineStr">
        <is>
          <t>Приложение №6</t>
        </is>
      </c>
    </row>
    <row r="2" ht="21.75" customHeight="1" s="300">
      <c r="A2" s="386" t="n"/>
      <c r="B2" s="386" t="n"/>
      <c r="C2" s="386" t="n"/>
      <c r="D2" s="386" t="n"/>
      <c r="E2" s="386" t="n"/>
      <c r="F2" s="386" t="n"/>
      <c r="G2" s="386" t="n"/>
    </row>
    <row r="3">
      <c r="A3" s="340" t="inlineStr">
        <is>
          <t>Расчет стоимости оборудования</t>
        </is>
      </c>
    </row>
    <row r="4" ht="25.5" customHeight="1" s="300">
      <c r="A4" s="343" t="inlineStr">
        <is>
          <t>Наименование разрабатываемого показателя УНЦ — Шкафы РЗА 1 архитектуры. Комплект защит, УРОВ и АУВ обходного выключателя 110-220 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8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00">
      <c r="A9" s="240" t="n"/>
      <c r="B9" s="367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0">
      <c r="A10" s="368" t="n"/>
      <c r="B10" s="355" t="n"/>
      <c r="C10" s="367" t="inlineStr">
        <is>
          <t>ИТОГО ИНЖЕНЕРНОЕ ОБОРУДОВАНИЕ</t>
        </is>
      </c>
      <c r="D10" s="355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9.25" customHeight="1" s="300">
      <c r="A12" s="368" t="n">
        <v>1</v>
      </c>
      <c r="B12" s="280">
        <f>'Прил.5 Расчет СМР и ОБ'!B29</f>
        <v/>
      </c>
      <c r="C12" s="367">
        <f>'Прил.5 Расчет СМР и ОБ'!C29</f>
        <v/>
      </c>
      <c r="D12" s="368">
        <f>'Прил.5 Расчет СМР и ОБ'!D29</f>
        <v/>
      </c>
      <c r="E12" s="44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0">
      <c r="A13" s="368" t="n"/>
      <c r="B13" s="367" t="n"/>
      <c r="C13" s="367" t="inlineStr">
        <is>
          <t>ИТОГО ТЕХНОЛОГИЧЕСКОЕ ОБОРУДОВАНИЕ</t>
        </is>
      </c>
      <c r="D13" s="367" t="n"/>
      <c r="E13" s="390" t="n"/>
      <c r="F13" s="370" t="n"/>
      <c r="G13" s="286">
        <f>SUM(G12:G12)</f>
        <v/>
      </c>
    </row>
    <row r="14" ht="19.5" customHeight="1" s="300">
      <c r="A14" s="368" t="n"/>
      <c r="B14" s="367" t="n"/>
      <c r="C14" s="367" t="inlineStr">
        <is>
          <t>Всего по разделу «Оборудование»</t>
        </is>
      </c>
      <c r="D14" s="367" t="n"/>
      <c r="E14" s="390" t="n"/>
      <c r="F14" s="370" t="n"/>
      <c r="G14" s="286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7" t="n"/>
      <c r="C16" s="297" t="n"/>
      <c r="D16" s="295" t="n"/>
      <c r="E16" s="295" t="n"/>
      <c r="F16" s="295" t="n"/>
      <c r="G16" s="295" t="n"/>
    </row>
    <row r="17">
      <c r="A17" s="296" t="inlineStr">
        <is>
          <t xml:space="preserve">                         (подпись, инициалы, фамилия)</t>
        </is>
      </c>
      <c r="B17" s="297" t="n"/>
      <c r="C17" s="297" t="n"/>
      <c r="D17" s="295" t="n"/>
      <c r="E17" s="295" t="n"/>
      <c r="F17" s="295" t="n"/>
      <c r="G17" s="295" t="n"/>
    </row>
    <row r="18">
      <c r="A18" s="298" t="n"/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7" t="n"/>
      <c r="C19" s="297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(подпись, инициалы, фамилия)</t>
        </is>
      </c>
      <c r="B20" s="297" t="n"/>
      <c r="C20" s="297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0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48.75" customHeight="1" s="30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0">
      <c r="A10" s="352" t="n">
        <v>1</v>
      </c>
      <c r="B10" s="352" t="n">
        <v>2</v>
      </c>
      <c r="C10" s="352" t="n">
        <v>3</v>
      </c>
      <c r="D10" s="352" t="n">
        <v>4</v>
      </c>
    </row>
    <row r="11" ht="63.75" customHeight="1" s="300">
      <c r="A11" s="352" t="inlineStr">
        <is>
          <t>И11-08</t>
        </is>
      </c>
      <c r="B11" s="352" t="inlineStr">
        <is>
          <t>УНЦ РЗА</t>
        </is>
      </c>
      <c r="C11" s="293">
        <f>D5</f>
        <v/>
      </c>
      <c r="D11" s="308">
        <f>'Прил.4 РМ'!C41/1000</f>
        <v/>
      </c>
    </row>
    <row r="13">
      <c r="A13" s="298" t="inlineStr">
        <is>
          <t>Составил ______________________    Е. М. Добровольская</t>
        </is>
      </c>
      <c r="B13" s="297" t="n"/>
      <c r="C13" s="297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8" t="n"/>
      <c r="B15" s="297" t="n"/>
      <c r="C15" s="297" t="n"/>
      <c r="D15" s="295" t="n"/>
    </row>
    <row r="16">
      <c r="A16" s="298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00" min="1" max="1"/>
    <col width="40.7109375" customWidth="1" style="300" min="2" max="2"/>
    <col width="37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7" t="inlineStr">
        <is>
          <t>Приложение № 10</t>
        </is>
      </c>
    </row>
    <row r="5" ht="18.75" customHeight="1" s="300">
      <c r="B5" s="166" t="n"/>
    </row>
    <row r="6" ht="15.75" customHeight="1" s="300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00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0">
      <c r="B10" s="352" t="n">
        <v>1</v>
      </c>
      <c r="C10" s="352" t="n">
        <v>2</v>
      </c>
      <c r="D10" s="352" t="n">
        <v>3</v>
      </c>
    </row>
    <row r="11" ht="45" customHeight="1" s="300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00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00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00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0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0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0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0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00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00">
      <c r="B20" s="252" t="n"/>
    </row>
    <row r="21" ht="18.75" customHeight="1" s="300">
      <c r="B21" s="252" t="n"/>
    </row>
    <row r="22" ht="18.75" customHeight="1" s="300">
      <c r="B22" s="252" t="n"/>
    </row>
    <row r="23" ht="18.75" customHeight="1" s="300">
      <c r="B23" s="252" t="n"/>
    </row>
    <row r="26">
      <c r="B26" s="298" t="inlineStr">
        <is>
          <t>Составил ______________________        Е.А. Князева</t>
        </is>
      </c>
      <c r="C26" s="297" t="n"/>
    </row>
    <row r="27">
      <c r="B27" s="296" t="inlineStr">
        <is>
          <t xml:space="preserve">                         (подпись, инициалы, фамилия)</t>
        </is>
      </c>
      <c r="C27" s="297" t="n"/>
    </row>
    <row r="28">
      <c r="B28" s="298" t="n"/>
      <c r="C28" s="297" t="n"/>
    </row>
    <row r="29">
      <c r="B29" s="298" t="inlineStr">
        <is>
          <t>Проверил ______________________        А.В. Костянецкая</t>
        </is>
      </c>
      <c r="C29" s="297" t="n"/>
    </row>
    <row r="30">
      <c r="B30" s="296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13" sqref="G12:H13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52" t="n"/>
      <c r="D10" s="352" t="n"/>
      <c r="E10" s="451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2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3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2025-01-24T12:00:39Z</dcterms:modified>
  <cp:lastModifiedBy>Nikolay Ivanov</cp:lastModifiedBy>
  <cp:lastPrinted>2023-11-26T09:19:21Z</cp:lastPrinted>
</cp:coreProperties>
</file>