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right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20" fillId="0" borderId="10" applyAlignment="1" pivotButton="0" quotePrefix="0" xfId="1">
      <alignment horizontal="right"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29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1 архитектуры. Комплект защит и автоматики отходящей линии 6-35 кВ для сетей с резистивной (низкоомный резистор) нейтралью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52" min="1" max="2"/>
    <col width="36.85546875" customWidth="1" style="152" min="3" max="3"/>
    <col width="36.5703125" customWidth="1" style="152" min="4" max="4"/>
    <col hidden="1" width="36.5703125" customWidth="1" style="152" min="5" max="6"/>
    <col width="14.28515625" customWidth="1" style="150" min="7" max="7"/>
    <col width="12.140625" customWidth="1" style="150" min="8" max="8"/>
    <col width="12.28515625" customWidth="1" style="150" min="9" max="9"/>
    <col width="15" customWidth="1" style="150" min="10" max="10"/>
  </cols>
  <sheetData>
    <row r="1">
      <c r="G1" s="152" t="n"/>
      <c r="H1" s="152" t="n"/>
      <c r="I1" s="152" t="n"/>
      <c r="J1" s="152" t="n"/>
      <c r="K1" s="152" t="n"/>
    </row>
    <row r="2">
      <c r="G2" s="152" t="n"/>
      <c r="H2" s="152" t="n"/>
      <c r="I2" s="152" t="n"/>
      <c r="J2" s="152" t="n"/>
      <c r="K2" s="152" t="n"/>
    </row>
    <row r="3">
      <c r="B3" s="190" t="inlineStr">
        <is>
          <t>Приложение № 1</t>
        </is>
      </c>
      <c r="G3" s="152" t="n"/>
      <c r="H3" s="152" t="n"/>
      <c r="I3" s="152" t="n"/>
      <c r="J3" s="152" t="n"/>
      <c r="K3" s="152" t="n"/>
    </row>
    <row r="4">
      <c r="B4" s="191" t="inlineStr">
        <is>
          <t>Сравнительная таблица отбора объекта-представителя</t>
        </is>
      </c>
      <c r="G4" s="152" t="n"/>
      <c r="H4" s="152" t="n"/>
      <c r="I4" s="152" t="n"/>
      <c r="J4" s="152" t="n"/>
      <c r="K4" s="152" t="n"/>
    </row>
    <row r="5">
      <c r="B5" s="94" t="n"/>
      <c r="C5" s="94" t="n"/>
      <c r="D5" s="94" t="n"/>
      <c r="E5" s="94" t="n"/>
      <c r="F5" s="94" t="n"/>
      <c r="G5" s="152" t="n"/>
      <c r="H5" s="152" t="n"/>
      <c r="I5" s="152" t="n"/>
      <c r="J5" s="152" t="n"/>
      <c r="K5" s="152" t="n"/>
    </row>
    <row r="6">
      <c r="B6" s="94" t="n"/>
      <c r="C6" s="94" t="n"/>
      <c r="D6" s="94" t="n"/>
      <c r="E6" s="94" t="n"/>
      <c r="F6" s="94" t="n"/>
      <c r="G6" s="152" t="n"/>
      <c r="H6" s="152" t="n"/>
      <c r="I6" s="152" t="n"/>
      <c r="J6" s="152" t="n"/>
      <c r="K6" s="152" t="n"/>
    </row>
    <row r="7" ht="59.25" customHeight="1" s="150">
      <c r="B7" s="189">
        <f>CONCATENATE(TEXT('Прил.5 Расчет СМР и ОБ'!A6,0)," - ",TEXT('Прил.5 Расчет СМР и ОБ'!D6,0))</f>
        <v/>
      </c>
      <c r="G7" s="95" t="n"/>
      <c r="H7" s="152" t="n"/>
      <c r="I7" s="152" t="n"/>
      <c r="J7" s="152" t="n"/>
      <c r="K7" s="152" t="n"/>
    </row>
    <row r="8" ht="15.75" customHeight="1" s="150">
      <c r="B8" s="92" t="inlineStr">
        <is>
          <t xml:space="preserve">Сопоставимый уровень цен: </t>
        </is>
      </c>
      <c r="C8" s="92" t="n"/>
      <c r="D8" s="92" t="n"/>
      <c r="E8" s="92" t="n"/>
      <c r="F8" s="92" t="n"/>
      <c r="G8" s="152" t="n"/>
      <c r="H8" s="152" t="n"/>
      <c r="I8" s="152" t="n"/>
      <c r="J8" s="152" t="n"/>
      <c r="K8" s="152" t="n"/>
    </row>
    <row r="9" ht="15.75" customHeight="1" s="150">
      <c r="B9" s="189" t="inlineStr">
        <is>
          <t>Единица измерения  — 1 ед</t>
        </is>
      </c>
      <c r="G9" s="95" t="n"/>
      <c r="H9" s="152" t="n"/>
      <c r="I9" s="152" t="n"/>
      <c r="J9" s="152" t="n"/>
      <c r="K9" s="152" t="n"/>
    </row>
    <row r="10">
      <c r="B10" s="189" t="n"/>
      <c r="G10" s="152" t="n"/>
      <c r="H10" s="152" t="n"/>
      <c r="I10" s="152" t="n"/>
      <c r="J10" s="152" t="n"/>
      <c r="K10" s="152" t="n"/>
    </row>
    <row r="11">
      <c r="B11" s="202" t="inlineStr">
        <is>
          <t>№ п/п</t>
        </is>
      </c>
      <c r="C11" s="202" t="inlineStr">
        <is>
          <t>Параметр</t>
        </is>
      </c>
      <c r="D11" s="172" t="inlineStr">
        <is>
          <t>Объект-представитель 1</t>
        </is>
      </c>
      <c r="E11" s="202" t="inlineStr">
        <is>
          <t>Объект-представитель 2</t>
        </is>
      </c>
      <c r="F11" s="202" t="inlineStr">
        <is>
          <t>Объект-представитель 3</t>
        </is>
      </c>
      <c r="G11" s="95" t="n"/>
      <c r="H11" s="152" t="n"/>
      <c r="I11" s="152" t="n"/>
      <c r="J11" s="152" t="n"/>
      <c r="K11" s="152" t="n"/>
    </row>
    <row r="12" ht="31.5" customHeight="1" s="150">
      <c r="B12" s="202" t="n">
        <v>1</v>
      </c>
      <c r="C12" s="164" t="inlineStr">
        <is>
          <t>Наименование объекта-представителя</t>
        </is>
      </c>
      <c r="D12" s="172" t="inlineStr">
        <is>
          <t>ПС 500 кВ Преображенская (МЭС Урала)</t>
        </is>
      </c>
      <c r="E12" s="202" t="n"/>
      <c r="F12" s="202" t="n"/>
      <c r="G12" s="152" t="n"/>
      <c r="H12" s="152" t="n"/>
      <c r="I12" s="152" t="n"/>
      <c r="J12" s="152" t="n"/>
      <c r="K12" s="152" t="n"/>
    </row>
    <row r="13" ht="31.5" customHeight="1" s="150">
      <c r="B13" s="202" t="n">
        <v>2</v>
      </c>
      <c r="C13" s="164" t="inlineStr">
        <is>
          <t>Наименование субъекта Российской Федерации</t>
        </is>
      </c>
      <c r="D13" s="172" t="inlineStr">
        <is>
          <t>Оренбургская область</t>
        </is>
      </c>
      <c r="E13" s="202" t="n"/>
      <c r="F13" s="202" t="n"/>
      <c r="G13" s="152" t="n"/>
      <c r="H13" s="152" t="n"/>
      <c r="I13" s="152" t="n"/>
      <c r="J13" s="152" t="n"/>
      <c r="K13" s="152" t="n"/>
    </row>
    <row r="14">
      <c r="B14" s="202" t="n">
        <v>3</v>
      </c>
      <c r="C14" s="164" t="inlineStr">
        <is>
          <t>Климатический район и подрайон</t>
        </is>
      </c>
      <c r="D14" s="172" t="inlineStr">
        <is>
          <t>IIIА</t>
        </is>
      </c>
      <c r="E14" s="202" t="n"/>
      <c r="F14" s="202" t="n"/>
      <c r="G14" s="152" t="n"/>
      <c r="H14" s="152" t="n"/>
      <c r="I14" s="152" t="n"/>
      <c r="J14" s="152" t="n"/>
      <c r="K14" s="152" t="n"/>
    </row>
    <row r="15">
      <c r="B15" s="202" t="n">
        <v>4</v>
      </c>
      <c r="C15" s="164" t="inlineStr">
        <is>
          <t>Мощность объекта</t>
        </is>
      </c>
      <c r="D15" s="172" t="n">
        <v>1</v>
      </c>
      <c r="E15" s="202" t="n">
        <v>4</v>
      </c>
      <c r="F15" s="202" t="n">
        <v>3</v>
      </c>
      <c r="G15" s="152" t="n"/>
      <c r="H15" s="152" t="n"/>
      <c r="I15" s="152" t="n"/>
      <c r="J15" s="152" t="n"/>
      <c r="K15" s="152" t="n"/>
    </row>
    <row r="16" ht="100.5" customHeight="1" s="150">
      <c r="B16" s="202" t="n">
        <v>5</v>
      </c>
      <c r="C16" s="9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Шкафы РЗА 1 архитектуры. Комплект защит и автоматики отходящей линии 6-35 кВ для сетей с резистивной (низкоомный резистор) нейтралью</t>
        </is>
      </c>
      <c r="E16" s="202" t="n"/>
      <c r="F16" s="202" t="n"/>
      <c r="G16" s="152" t="n"/>
      <c r="H16" s="152" t="n"/>
      <c r="I16" s="152" t="n"/>
      <c r="J16" s="152" t="n"/>
      <c r="K16" s="152" t="n"/>
    </row>
    <row r="17" ht="82.5" customHeight="1" s="150">
      <c r="B17" s="202" t="n">
        <v>6</v>
      </c>
      <c r="C17" s="9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231" t="n"/>
      <c r="F17" s="231" t="n"/>
      <c r="G17" s="98" t="n"/>
      <c r="H17" s="152" t="n"/>
      <c r="I17" s="152" t="n"/>
      <c r="J17" s="152" t="n"/>
      <c r="K17" s="152" t="n"/>
    </row>
    <row r="18">
      <c r="B18" s="99" t="inlineStr">
        <is>
          <t>6.1</t>
        </is>
      </c>
      <c r="C18" s="164" t="inlineStr">
        <is>
          <t>строительно-монтажные работы</t>
        </is>
      </c>
      <c r="D18" s="174" t="n">
        <v>213.4907038</v>
      </c>
      <c r="E18" s="231" t="n"/>
      <c r="F18" s="231" t="n"/>
      <c r="G18" s="152" t="n"/>
      <c r="H18" s="152" t="n"/>
      <c r="I18" s="152" t="n"/>
      <c r="J18" s="152" t="n"/>
      <c r="K18" s="152" t="n"/>
    </row>
    <row r="19">
      <c r="B19" s="99" t="inlineStr">
        <is>
          <t>6.2</t>
        </is>
      </c>
      <c r="C19" s="164" t="inlineStr">
        <is>
          <t>оборудование и инвентарь</t>
        </is>
      </c>
      <c r="D19" s="174" t="n">
        <v>1030.379227</v>
      </c>
      <c r="E19" s="231" t="n"/>
      <c r="F19" s="231" t="n"/>
      <c r="G19" s="152" t="n"/>
      <c r="H19" s="152" t="n"/>
      <c r="I19" s="152" t="n"/>
      <c r="J19" s="152" t="n"/>
      <c r="K19" s="152" t="n"/>
    </row>
    <row r="20">
      <c r="B20" s="99" t="inlineStr">
        <is>
          <t>6.3</t>
        </is>
      </c>
      <c r="C20" s="164" t="inlineStr">
        <is>
          <t>пусконаладочные работы</t>
        </is>
      </c>
      <c r="D20" s="174" t="n">
        <v>0</v>
      </c>
      <c r="E20" s="231" t="n"/>
      <c r="F20" s="231" t="n"/>
      <c r="G20" s="152" t="n"/>
      <c r="H20" s="152" t="n"/>
      <c r="I20" s="152" t="n"/>
      <c r="J20" s="152" t="n"/>
      <c r="K20" s="152" t="n"/>
    </row>
    <row r="21" ht="31.5" customHeight="1" s="150">
      <c r="B21" s="99" t="inlineStr">
        <is>
          <t>6.4</t>
        </is>
      </c>
      <c r="C21" s="100" t="inlineStr">
        <is>
          <t>прочие и лимитированные затраты</t>
        </is>
      </c>
      <c r="D21" s="174" t="n">
        <v>0</v>
      </c>
      <c r="E21" s="231" t="n"/>
      <c r="F21" s="231" t="n"/>
      <c r="G21" s="152" t="n"/>
      <c r="H21" s="152" t="n"/>
      <c r="I21" s="152" t="n"/>
      <c r="J21" s="152" t="n"/>
      <c r="K21" s="152" t="n"/>
    </row>
    <row r="22">
      <c r="B22" s="202" t="n">
        <v>7</v>
      </c>
      <c r="C22" s="100" t="inlineStr">
        <is>
          <t>Сопоставимый уровень цен</t>
        </is>
      </c>
      <c r="D22" s="175" t="inlineStr">
        <is>
          <t>4 квартал 2016 года</t>
        </is>
      </c>
      <c r="E22" s="202" t="n"/>
      <c r="F22" s="202" t="n"/>
      <c r="G22" s="98" t="n"/>
      <c r="H22" s="152" t="n"/>
      <c r="I22" s="152" t="n"/>
      <c r="J22" s="152" t="n"/>
      <c r="K22" s="152" t="n"/>
    </row>
    <row r="23" ht="119.25" customHeight="1" s="150">
      <c r="B23" s="202" t="n">
        <v>8</v>
      </c>
      <c r="C23" s="1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231" t="n"/>
      <c r="F23" s="231" t="n"/>
      <c r="G23" s="152" t="n"/>
      <c r="H23" s="152" t="n"/>
      <c r="I23" s="152" t="n"/>
      <c r="J23" s="152" t="n"/>
      <c r="K23" s="152" t="n"/>
    </row>
    <row r="24" ht="47.25" customHeight="1" s="150">
      <c r="B24" s="202" t="n">
        <v>9</v>
      </c>
      <c r="C24" s="97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231" t="n"/>
      <c r="F24" s="231" t="n"/>
      <c r="G24" s="98" t="n"/>
      <c r="H24" s="152" t="n"/>
      <c r="I24" s="152" t="n"/>
      <c r="J24" s="152" t="n"/>
      <c r="K24" s="152" t="n"/>
    </row>
    <row r="25" hidden="1" ht="47.25" customHeight="1" s="150">
      <c r="B25" s="202" t="n">
        <v>10</v>
      </c>
      <c r="C25" s="164" t="inlineStr">
        <is>
          <t>Примечание</t>
        </is>
      </c>
      <c r="D25" s="164" t="n"/>
      <c r="E25" s="112" t="n"/>
      <c r="F25" s="164" t="inlineStr">
        <is>
          <t xml:space="preserve">Выбран объектом-представителем с учетом минимальной удельной стоимости </t>
        </is>
      </c>
      <c r="G25" s="152" t="n"/>
      <c r="H25" s="152" t="n"/>
      <c r="I25" s="152" t="n"/>
      <c r="J25" s="152" t="n"/>
      <c r="K25" s="152" t="n"/>
    </row>
    <row r="26">
      <c r="B26" s="228" t="n"/>
      <c r="C26" s="102" t="n"/>
      <c r="D26" s="102" t="n"/>
      <c r="E26" s="102" t="n"/>
      <c r="F26" s="102" t="n"/>
      <c r="G26" s="152" t="n"/>
      <c r="H26" s="152" t="n"/>
      <c r="I26" s="152" t="n"/>
      <c r="J26" s="152" t="n"/>
      <c r="K26" s="152" t="n"/>
    </row>
    <row r="27">
      <c r="B27" s="92" t="n"/>
      <c r="G27" s="152" t="n"/>
      <c r="H27" s="152" t="n"/>
      <c r="I27" s="152" t="n"/>
      <c r="J27" s="152" t="n"/>
      <c r="K27" s="152" t="n"/>
    </row>
    <row r="28">
      <c r="B28" s="152" t="inlineStr">
        <is>
          <t>Составил ______________________        Е.А. Князева</t>
        </is>
      </c>
      <c r="G28" s="152" t="n"/>
      <c r="H28" s="152" t="n"/>
      <c r="I28" s="152" t="n"/>
      <c r="J28" s="152" t="n"/>
      <c r="K28" s="152" t="n"/>
    </row>
    <row r="29" ht="22.5" customHeight="1" s="150">
      <c r="B29" s="113" t="inlineStr">
        <is>
          <t xml:space="preserve">                         (подпись, инициалы, фамилия)</t>
        </is>
      </c>
      <c r="G29" s="152" t="n"/>
      <c r="H29" s="152" t="n"/>
      <c r="I29" s="152" t="n"/>
      <c r="J29" s="152" t="n"/>
      <c r="K29" s="152" t="n"/>
    </row>
    <row r="30">
      <c r="G30" s="152" t="n"/>
      <c r="H30" s="152" t="n"/>
      <c r="I30" s="152" t="n"/>
      <c r="J30" s="152" t="n"/>
      <c r="K30" s="152" t="n"/>
    </row>
    <row r="31">
      <c r="B31" s="152" t="inlineStr">
        <is>
          <t>Проверил ______________________        А.В. Костянецкая</t>
        </is>
      </c>
      <c r="G31" s="152" t="n"/>
      <c r="H31" s="152" t="n"/>
      <c r="I31" s="152" t="n"/>
      <c r="J31" s="152" t="n"/>
      <c r="K31" s="152" t="n"/>
    </row>
    <row r="32" ht="22.5" customHeight="1" s="150">
      <c r="B32" s="113" t="inlineStr">
        <is>
          <t xml:space="preserve">                        (подпись, инициалы, фамилия)</t>
        </is>
      </c>
      <c r="G32" s="152" t="n"/>
      <c r="H32" s="152" t="n"/>
      <c r="I32" s="152" t="n"/>
      <c r="J32" s="152" t="n"/>
      <c r="K32" s="152" t="n"/>
    </row>
    <row r="33">
      <c r="G33" s="152" t="n"/>
      <c r="H33" s="152" t="n"/>
      <c r="I33" s="152" t="n"/>
      <c r="J33" s="152" t="n"/>
      <c r="K33" s="152" t="n"/>
    </row>
    <row r="34">
      <c r="G34" s="152" t="n"/>
      <c r="H34" s="152" t="n"/>
      <c r="I34" s="152" t="n"/>
      <c r="J34" s="152" t="n"/>
      <c r="K34" s="15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F21" sqref="F21"/>
    </sheetView>
  </sheetViews>
  <sheetFormatPr baseColWidth="8" defaultRowHeight="15"/>
  <cols>
    <col width="5.5703125" customWidth="1" style="150" min="1" max="1"/>
    <col width="9.140625" customWidth="1" style="150" min="2" max="2"/>
    <col width="35.28515625" customWidth="1" style="150" min="3" max="3"/>
    <col width="13.85546875" customWidth="1" style="150" min="4" max="4"/>
    <col width="24.85546875" customWidth="1" style="150" min="5" max="5"/>
    <col width="12.7109375" customWidth="1" style="150" min="6" max="6"/>
    <col width="14.85546875" customWidth="1" style="150" min="7" max="7"/>
    <col width="16.7109375" customWidth="1" style="150" min="8" max="8"/>
    <col width="13" customWidth="1" style="150" min="9" max="10"/>
    <col width="9.140625" customWidth="1" style="150" min="11" max="16384"/>
  </cols>
  <sheetData>
    <row r="1" ht="15.75" customHeight="1" s="150">
      <c r="A1" s="176" t="n"/>
      <c r="B1" s="176" t="n"/>
      <c r="C1" s="176" t="n"/>
      <c r="D1" s="176" t="n"/>
      <c r="E1" s="176" t="n"/>
      <c r="F1" s="176" t="n"/>
      <c r="G1" s="176" t="n"/>
      <c r="H1" s="176" t="n"/>
      <c r="I1" s="176" t="n"/>
      <c r="J1" s="176" t="n"/>
    </row>
    <row r="2" ht="15.75" customHeight="1" s="150">
      <c r="A2" s="176" t="n"/>
      <c r="B2" s="176" t="n"/>
      <c r="C2" s="176" t="n"/>
      <c r="D2" s="176" t="n"/>
      <c r="E2" s="176" t="n"/>
      <c r="F2" s="176" t="n"/>
      <c r="G2" s="176" t="n"/>
      <c r="H2" s="176" t="n"/>
      <c r="I2" s="176" t="n"/>
      <c r="J2" s="176" t="n"/>
    </row>
    <row r="3" ht="15.75" customHeight="1" s="150">
      <c r="A3" s="176" t="n"/>
      <c r="B3" s="193" t="inlineStr">
        <is>
          <t>Приложение № 2</t>
        </is>
      </c>
    </row>
    <row r="4" ht="15.75" customHeight="1" s="150">
      <c r="A4" s="176" t="n"/>
      <c r="B4" s="196" t="inlineStr">
        <is>
          <t>Расчет стоимости основных видов работ для выбора объекта-представителя</t>
        </is>
      </c>
    </row>
    <row r="5" ht="15.75" customHeight="1" s="150">
      <c r="A5" s="176" t="n"/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</row>
    <row r="6" ht="43.5" customHeight="1" s="150">
      <c r="A6" s="176" t="n"/>
      <c r="B6" s="194">
        <f>'[1]Прил.1 Сравнит табл'!B7</f>
        <v/>
      </c>
    </row>
    <row r="7" ht="15.75" customHeight="1" s="150">
      <c r="A7" s="176" t="n"/>
      <c r="B7" s="195">
        <f>'[1]Прил.1 Сравнит табл'!B9</f>
        <v/>
      </c>
    </row>
    <row r="8" ht="15.75" customHeight="1" s="150">
      <c r="A8" s="176" t="n"/>
      <c r="B8" s="195" t="n"/>
      <c r="C8" s="176" t="n"/>
      <c r="D8" s="176" t="n"/>
      <c r="E8" s="176" t="n"/>
      <c r="F8" s="176" t="n"/>
      <c r="G8" s="176" t="n"/>
      <c r="H8" s="176" t="n"/>
      <c r="I8" s="176" t="n"/>
      <c r="J8" s="176" t="n"/>
    </row>
    <row r="9" ht="15.75" customHeight="1" s="150">
      <c r="A9" s="176" t="n"/>
      <c r="B9" s="197" t="inlineStr">
        <is>
          <t>№ п/п</t>
        </is>
      </c>
      <c r="C9" s="1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7" t="inlineStr">
        <is>
          <t>Объект-представитель 1</t>
        </is>
      </c>
      <c r="E9" s="232" t="n"/>
      <c r="F9" s="232" t="n"/>
      <c r="G9" s="232" t="n"/>
      <c r="H9" s="232" t="n"/>
      <c r="I9" s="232" t="n"/>
      <c r="J9" s="233" t="n"/>
    </row>
    <row r="10" ht="15.75" customHeight="1" s="150">
      <c r="A10" s="176" t="n"/>
      <c r="B10" s="234" t="n"/>
      <c r="C10" s="234" t="n"/>
      <c r="D10" s="197" t="inlineStr">
        <is>
          <t>Номер сметы</t>
        </is>
      </c>
      <c r="E10" s="197" t="inlineStr">
        <is>
          <t>Наименование сметы</t>
        </is>
      </c>
      <c r="F10" s="197" t="inlineStr">
        <is>
          <t>Сметная стоимость в уровне цен 4 кв. 2016г., тыс. руб.</t>
        </is>
      </c>
      <c r="G10" s="232" t="n"/>
      <c r="H10" s="232" t="n"/>
      <c r="I10" s="232" t="n"/>
      <c r="J10" s="233" t="n"/>
    </row>
    <row r="11" ht="69.75" customHeight="1" s="150">
      <c r="A11" s="176" t="n"/>
      <c r="B11" s="235" t="n"/>
      <c r="C11" s="235" t="n"/>
      <c r="D11" s="235" t="n"/>
      <c r="E11" s="235" t="n"/>
      <c r="F11" s="197" t="inlineStr">
        <is>
          <t>Строительные работы</t>
        </is>
      </c>
      <c r="G11" s="197" t="inlineStr">
        <is>
          <t>Монтажные работы</t>
        </is>
      </c>
      <c r="H11" s="197" t="inlineStr">
        <is>
          <t>Оборудование</t>
        </is>
      </c>
      <c r="I11" s="197" t="inlineStr">
        <is>
          <t>Прочее</t>
        </is>
      </c>
      <c r="J11" s="197" t="inlineStr">
        <is>
          <t>Всего</t>
        </is>
      </c>
    </row>
    <row r="12" ht="15.75" customHeight="1" s="150">
      <c r="A12" s="176" t="n"/>
      <c r="B12" s="180" t="n">
        <v>1</v>
      </c>
      <c r="C12" s="181" t="inlineStr">
        <is>
          <t>Шкафы РЗА 1 архитектуры. Комплект защит и автоматики отходящей линии 6-35 кВ для сетей с резистивной (низкоомный резистор) нейтралью</t>
        </is>
      </c>
      <c r="D12" s="182" t="inlineStr">
        <is>
          <t xml:space="preserve">02-02-02 </t>
        </is>
      </c>
      <c r="E12" s="183" t="inlineStr">
        <is>
          <t>Электротехнические устройства ОРУ 500 кВ</t>
        </is>
      </c>
      <c r="F12" s="184" t="n"/>
      <c r="G12" s="174" t="n">
        <v>213.4907038</v>
      </c>
      <c r="H12" s="174" t="n">
        <v>1030.379227</v>
      </c>
      <c r="I12" s="184" t="n"/>
      <c r="J12" s="185">
        <f>SUM(F12:I12)</f>
        <v/>
      </c>
    </row>
    <row r="13" ht="15.75" customHeight="1" s="150">
      <c r="A13" s="176" t="n"/>
      <c r="B13" s="192" t="inlineStr">
        <is>
          <t>Всего по объекту:</t>
        </is>
      </c>
      <c r="C13" s="236" t="n"/>
      <c r="D13" s="236" t="n"/>
      <c r="E13" s="237" t="n"/>
      <c r="F13" s="186" t="n"/>
      <c r="G13" s="186">
        <f>SUM(G12)</f>
        <v/>
      </c>
      <c r="H13" s="186">
        <f>SUM(H12)</f>
        <v/>
      </c>
      <c r="I13" s="186" t="n"/>
      <c r="J13" s="187">
        <f>SUM(J12)</f>
        <v/>
      </c>
    </row>
    <row r="14" ht="15.75" customHeight="1" s="150">
      <c r="A14" s="176" t="n"/>
      <c r="B14" s="192" t="inlineStr">
        <is>
          <t>Всего по объекту в сопоставимом уровне цен 4 кв. 2016 г. :</t>
        </is>
      </c>
      <c r="C14" s="236" t="n"/>
      <c r="D14" s="236" t="n"/>
      <c r="E14" s="237" t="n"/>
      <c r="F14" s="186" t="n"/>
      <c r="G14" s="186">
        <f>G13</f>
        <v/>
      </c>
      <c r="H14" s="186">
        <f>H13</f>
        <v/>
      </c>
      <c r="I14" s="186" t="n"/>
      <c r="J14" s="187">
        <f>J13</f>
        <v/>
      </c>
    </row>
    <row r="15" ht="15" customHeight="1" s="150">
      <c r="A15" s="176" t="n"/>
      <c r="B15" s="195" t="n"/>
      <c r="C15" s="176" t="n"/>
      <c r="D15" s="176" t="n"/>
      <c r="E15" s="176" t="n"/>
      <c r="F15" s="176" t="n"/>
      <c r="G15" s="176" t="n"/>
      <c r="H15" s="176" t="n"/>
      <c r="I15" s="176" t="n"/>
      <c r="J15" s="176" t="n"/>
    </row>
    <row r="16" ht="15.75" customHeight="1" s="150">
      <c r="A16" s="176" t="n"/>
      <c r="B16" s="176" t="n"/>
      <c r="C16" s="176" t="n"/>
      <c r="D16" s="176" t="n"/>
      <c r="E16" s="176" t="n"/>
      <c r="F16" s="176" t="n"/>
      <c r="G16" s="176" t="n"/>
      <c r="H16" s="176" t="n"/>
      <c r="I16" s="176" t="n"/>
      <c r="J16" s="176" t="n"/>
    </row>
    <row r="17" ht="15.75" customHeight="1" s="150">
      <c r="A17" s="176" t="n"/>
      <c r="B17" s="176" t="n"/>
      <c r="C17" s="176" t="n"/>
      <c r="D17" s="176" t="n"/>
      <c r="E17" s="176" t="n"/>
      <c r="F17" s="176" t="n"/>
      <c r="G17" s="176" t="n"/>
      <c r="H17" s="176" t="n"/>
      <c r="I17" s="176" t="n"/>
      <c r="J17" s="176" t="n"/>
    </row>
    <row r="18" ht="15.75" customHeight="1" s="150">
      <c r="A18" s="176" t="n"/>
      <c r="B18" s="176" t="n"/>
      <c r="C18" s="176" t="n"/>
      <c r="D18" s="176" t="n"/>
      <c r="E18" s="176" t="n"/>
      <c r="F18" s="176" t="n"/>
      <c r="G18" s="176" t="n"/>
      <c r="H18" s="176" t="n"/>
      <c r="I18" s="176" t="n"/>
      <c r="J18" s="176" t="n"/>
    </row>
    <row r="19" ht="15.75" customHeight="1" s="150">
      <c r="A19" s="176" t="n"/>
      <c r="B19" s="176" t="inlineStr">
        <is>
          <t>Составил ______________________        Е.А. Князева</t>
        </is>
      </c>
      <c r="C19" s="176" t="n"/>
      <c r="D19" s="176" t="n"/>
      <c r="E19" s="176" t="n"/>
      <c r="F19" s="176" t="n"/>
      <c r="G19" s="176" t="n"/>
      <c r="H19" s="176" t="n"/>
      <c r="I19" s="176" t="n"/>
      <c r="J19" s="176" t="n"/>
    </row>
    <row r="20" ht="15.75" customHeight="1" s="150">
      <c r="A20" s="176" t="n"/>
      <c r="B20" s="188" t="inlineStr">
        <is>
          <t xml:space="preserve">                         (подпись, инициалы, фамилия)</t>
        </is>
      </c>
      <c r="C20" s="176" t="n"/>
      <c r="D20" s="176" t="n"/>
      <c r="E20" s="176" t="n"/>
      <c r="F20" s="176" t="n"/>
      <c r="G20" s="176" t="n"/>
      <c r="H20" s="176" t="n"/>
      <c r="I20" s="176" t="n"/>
      <c r="J20" s="176" t="n"/>
    </row>
    <row r="21" ht="15.75" customHeight="1" s="150">
      <c r="A21" s="176" t="n"/>
      <c r="B21" s="176" t="n"/>
      <c r="C21" s="176" t="n"/>
      <c r="D21" s="176" t="n"/>
      <c r="E21" s="176" t="n"/>
      <c r="F21" s="176" t="n"/>
      <c r="G21" s="176" t="n"/>
      <c r="H21" s="176" t="n"/>
      <c r="I21" s="176" t="n"/>
      <c r="J21" s="176" t="n"/>
    </row>
    <row r="22" ht="22.5" customHeight="1" s="150">
      <c r="A22" s="176" t="n"/>
      <c r="B22" s="176" t="inlineStr">
        <is>
          <t>Проверил ______________________        А.В. Костянецкая</t>
        </is>
      </c>
      <c r="C22" s="176" t="n"/>
      <c r="D22" s="176" t="n"/>
      <c r="E22" s="176" t="n"/>
      <c r="F22" s="176" t="n"/>
      <c r="G22" s="176" t="n"/>
      <c r="H22" s="176" t="n"/>
      <c r="I22" s="176" t="n"/>
      <c r="J22" s="176" t="n"/>
    </row>
    <row r="23" ht="15.75" customHeight="1" s="150">
      <c r="A23" s="176" t="n"/>
      <c r="B23" s="188" t="inlineStr">
        <is>
          <t xml:space="preserve">                        (подпись, инициалы, фамилия)</t>
        </is>
      </c>
      <c r="C23" s="176" t="n"/>
      <c r="D23" s="176" t="n"/>
      <c r="E23" s="176" t="n"/>
      <c r="F23" s="176" t="n"/>
      <c r="G23" s="176" t="n"/>
      <c r="H23" s="176" t="n"/>
      <c r="I23" s="176" t="n"/>
      <c r="J23" s="176" t="n"/>
    </row>
    <row r="24" ht="15.75" customHeight="1" s="150"/>
    <row r="25" ht="22.5" customHeight="1" s="15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6" workbookViewId="0">
      <selection activeCell="D56" sqref="D56"/>
    </sheetView>
  </sheetViews>
  <sheetFormatPr baseColWidth="8" defaultRowHeight="15.75"/>
  <cols>
    <col width="9.140625" customWidth="1" style="152" min="1" max="1"/>
    <col width="12.5703125" customWidth="1" style="152" min="2" max="2"/>
    <col width="22.42578125" customWidth="1" style="152" min="3" max="3"/>
    <col width="49.7109375" customWidth="1" style="152" min="4" max="4"/>
    <col width="10.140625" customWidth="1" style="152" min="5" max="5"/>
    <col width="20.7109375" customWidth="1" style="152" min="6" max="6"/>
    <col width="16.140625" customWidth="1" style="152" min="7" max="7"/>
    <col width="16.7109375" customWidth="1" style="152" min="8" max="8"/>
    <col width="9.140625" customWidth="1" style="152" min="9" max="9"/>
    <col width="19.42578125" customWidth="1" style="152" min="10" max="10"/>
    <col width="13" customWidth="1" style="150" min="11" max="11"/>
    <col width="9.140625" customWidth="1" style="150" min="12" max="12"/>
  </cols>
  <sheetData>
    <row r="1">
      <c r="K1" s="152" t="n"/>
    </row>
    <row r="2">
      <c r="A2" s="190" t="inlineStr">
        <is>
          <t xml:space="preserve">Приложение № 3 </t>
        </is>
      </c>
      <c r="K2" s="152" t="n"/>
    </row>
    <row r="3">
      <c r="A3" s="191" t="inlineStr">
        <is>
          <t>Объектная ресурсная ведомость</t>
        </is>
      </c>
      <c r="K3" s="152" t="n"/>
    </row>
    <row r="4" ht="18.75" customHeight="1" s="150">
      <c r="A4" s="189" t="n"/>
      <c r="K4" s="152" t="n"/>
    </row>
    <row r="5" ht="36.75" customHeight="1" s="150">
      <c r="A5" s="201">
        <f>'Прил.1 Сравнит табл'!B7</f>
        <v/>
      </c>
      <c r="K5" s="152" t="n"/>
    </row>
    <row r="6">
      <c r="A6" s="103" t="n"/>
      <c r="B6" s="103" t="n"/>
      <c r="C6" s="103" t="n"/>
      <c r="D6" s="103" t="n"/>
      <c r="E6" s="103" t="n"/>
      <c r="F6" s="103" t="n"/>
      <c r="G6" s="103" t="n"/>
      <c r="H6" s="103" t="n"/>
      <c r="K6" s="152" t="n"/>
    </row>
    <row r="7" ht="33" customHeight="1" s="150">
      <c r="A7" s="202" t="inlineStr">
        <is>
          <t>п/п</t>
        </is>
      </c>
      <c r="B7" s="202" t="inlineStr">
        <is>
          <t>№ЛСР</t>
        </is>
      </c>
      <c r="C7" s="202" t="inlineStr">
        <is>
          <t>Код ресурса</t>
        </is>
      </c>
      <c r="D7" s="202" t="inlineStr">
        <is>
          <t>Наименование ресурса</t>
        </is>
      </c>
      <c r="E7" s="202" t="inlineStr">
        <is>
          <t>Ед. изм.</t>
        </is>
      </c>
      <c r="F7" s="202" t="inlineStr">
        <is>
          <t>Кол-во единиц по данным объекта-представителя</t>
        </is>
      </c>
      <c r="G7" s="202" t="inlineStr">
        <is>
          <t>Сметная стоимость в ценах на 01.01.2000 (руб.)</t>
        </is>
      </c>
      <c r="H7" s="233" t="n"/>
      <c r="K7" s="152" t="n"/>
    </row>
    <row r="8" ht="33" customHeight="1" s="150">
      <c r="A8" s="235" t="n"/>
      <c r="B8" s="235" t="n"/>
      <c r="C8" s="235" t="n"/>
      <c r="D8" s="235" t="n"/>
      <c r="E8" s="235" t="n"/>
      <c r="F8" s="235" t="n"/>
      <c r="G8" s="202" t="inlineStr">
        <is>
          <t>на ед.изм.</t>
        </is>
      </c>
      <c r="H8" s="202" t="inlineStr">
        <is>
          <t>общая</t>
        </is>
      </c>
      <c r="K8" s="152" t="n"/>
    </row>
    <row r="9">
      <c r="A9" s="169" t="n">
        <v>1</v>
      </c>
      <c r="B9" s="169" t="n"/>
      <c r="C9" s="169" t="n">
        <v>2</v>
      </c>
      <c r="D9" s="169" t="inlineStr">
        <is>
          <t>З</t>
        </is>
      </c>
      <c r="E9" s="169" t="n">
        <v>4</v>
      </c>
      <c r="F9" s="169" t="n">
        <v>5</v>
      </c>
      <c r="G9" s="169" t="n">
        <v>6</v>
      </c>
      <c r="H9" s="169" t="n">
        <v>7</v>
      </c>
      <c r="I9" s="238" t="n"/>
      <c r="K9" s="152" t="n"/>
    </row>
    <row r="10">
      <c r="A10" s="198" t="inlineStr">
        <is>
          <t>Затраты труда рабочих</t>
        </is>
      </c>
      <c r="B10" s="232" t="n"/>
      <c r="C10" s="232" t="n"/>
      <c r="D10" s="232" t="n"/>
      <c r="E10" s="233" t="n"/>
      <c r="F10" s="105" t="n">
        <v>109.4018</v>
      </c>
      <c r="G10" s="105" t="n"/>
      <c r="H10" s="105">
        <f>SUM(H11:H14)</f>
        <v/>
      </c>
      <c r="I10" s="141" t="n"/>
      <c r="J10" s="141" t="n"/>
      <c r="K10" s="141" t="n"/>
    </row>
    <row r="11">
      <c r="A11" s="199" t="n">
        <v>1</v>
      </c>
      <c r="B11" s="123" t="n"/>
      <c r="C11" s="108" t="inlineStr">
        <is>
          <t>1-3-8</t>
        </is>
      </c>
      <c r="D11" s="200" t="inlineStr">
        <is>
          <t>Затраты труда рабочих (ср 3,8)</t>
        </is>
      </c>
      <c r="E11" s="199" t="inlineStr">
        <is>
          <t>чел.-ч</t>
        </is>
      </c>
      <c r="F11" s="199" t="n">
        <v>83.22199999999999</v>
      </c>
      <c r="G11" s="110" t="n">
        <v>9.4</v>
      </c>
      <c r="H11" s="110">
        <f>ROUND(F11*G11,2)</f>
        <v/>
      </c>
      <c r="K11" s="152" t="n"/>
    </row>
    <row r="12" ht="15" customHeight="1" s="150">
      <c r="A12" s="199" t="n">
        <v>2</v>
      </c>
      <c r="B12" s="123" t="n"/>
      <c r="C12" s="108" t="inlineStr">
        <is>
          <t>1-3-6</t>
        </is>
      </c>
      <c r="D12" s="200" t="inlineStr">
        <is>
          <t>Затраты труда рабочих (ср 3,6)</t>
        </is>
      </c>
      <c r="E12" s="199" t="inlineStr">
        <is>
          <t>чел.-ч</t>
        </is>
      </c>
      <c r="F12" s="199" t="n">
        <v>15.2</v>
      </c>
      <c r="G12" s="110" t="n">
        <v>9.18</v>
      </c>
      <c r="H12" s="110">
        <f>ROUND(F12*G12,2)</f>
        <v/>
      </c>
      <c r="K12" s="152" t="n"/>
    </row>
    <row r="13">
      <c r="A13" s="199" t="n">
        <v>3</v>
      </c>
      <c r="B13" s="123" t="n"/>
      <c r="C13" s="108" t="inlineStr">
        <is>
          <t>1-4-1</t>
        </is>
      </c>
      <c r="D13" s="200" t="inlineStr">
        <is>
          <t>Затраты труда рабочих (ср 4,1)</t>
        </is>
      </c>
      <c r="E13" s="199" t="inlineStr">
        <is>
          <t>чел.-ч</t>
        </is>
      </c>
      <c r="F13" s="199" t="n">
        <v>6.8598</v>
      </c>
      <c r="G13" s="110" t="n">
        <v>9.76</v>
      </c>
      <c r="H13" s="110">
        <f>ROUND(F13*G13,2)</f>
        <v/>
      </c>
      <c r="K13" s="152" t="n"/>
    </row>
    <row r="14">
      <c r="A14" s="199" t="n">
        <v>4</v>
      </c>
      <c r="B14" s="123" t="n"/>
      <c r="C14" s="108" t="inlineStr">
        <is>
          <t>1-4-2</t>
        </is>
      </c>
      <c r="D14" s="200" t="inlineStr">
        <is>
          <t>Затраты труда рабочих (ср 4,2)</t>
        </is>
      </c>
      <c r="E14" s="199" t="inlineStr">
        <is>
          <t>чел.-ч</t>
        </is>
      </c>
      <c r="F14" s="199" t="n">
        <v>4.12</v>
      </c>
      <c r="G14" s="110" t="n">
        <v>9.92</v>
      </c>
      <c r="H14" s="110">
        <f>ROUND(F14*G14,2)</f>
        <v/>
      </c>
      <c r="K14" s="152" t="n"/>
    </row>
    <row r="15">
      <c r="A15" s="198" t="inlineStr">
        <is>
          <t>Затраты труда машинистов</t>
        </is>
      </c>
      <c r="B15" s="232" t="n"/>
      <c r="C15" s="232" t="n"/>
      <c r="D15" s="232" t="n"/>
      <c r="E15" s="233" t="n"/>
      <c r="F15" s="198" t="n">
        <v>4.4</v>
      </c>
      <c r="G15" s="105" t="n"/>
      <c r="H15" s="105">
        <f>H16</f>
        <v/>
      </c>
      <c r="K15" s="152" t="n"/>
    </row>
    <row r="16">
      <c r="A16" s="199" t="n">
        <v>5</v>
      </c>
      <c r="B16" s="153" t="n"/>
      <c r="C16" s="117" t="n">
        <v>2</v>
      </c>
      <c r="D16" s="200" t="inlineStr">
        <is>
          <t>Затраты труда машинистов</t>
        </is>
      </c>
      <c r="E16" s="199" t="inlineStr">
        <is>
          <t>чел.-ч</t>
        </is>
      </c>
      <c r="F16" s="199" t="n">
        <v>4.4</v>
      </c>
      <c r="G16" s="110" t="n"/>
      <c r="H16" s="110" t="n">
        <v>55.19</v>
      </c>
      <c r="K16" s="152" t="n"/>
    </row>
    <row r="17">
      <c r="A17" s="198" t="inlineStr">
        <is>
          <t>Машины и механизмы</t>
        </is>
      </c>
      <c r="B17" s="232" t="n"/>
      <c r="C17" s="232" t="n"/>
      <c r="D17" s="232" t="n"/>
      <c r="E17" s="233" t="n"/>
      <c r="F17" s="198" t="n"/>
      <c r="G17" s="105" t="n"/>
      <c r="H17" s="105">
        <f>SUM(H18:H22)</f>
        <v/>
      </c>
      <c r="I17" s="141" t="n"/>
      <c r="J17" s="141" t="n"/>
      <c r="K17" s="141" t="n"/>
    </row>
    <row r="18" ht="31.5" customHeight="1" s="150">
      <c r="A18" s="199" t="n">
        <v>6</v>
      </c>
      <c r="B18" s="153" t="n"/>
      <c r="C18" s="200" t="inlineStr">
        <is>
          <t>91.05.05-015</t>
        </is>
      </c>
      <c r="D18" s="200" t="inlineStr">
        <is>
          <t>Краны на автомобильном ходу, грузоподъемность 16 т</t>
        </is>
      </c>
      <c r="E18" s="199" t="inlineStr">
        <is>
          <t>маш.час</t>
        </is>
      </c>
      <c r="F18" s="199" t="n">
        <v>2.2</v>
      </c>
      <c r="G18" s="110" t="n">
        <v>115.4</v>
      </c>
      <c r="H18" s="110">
        <f>ROUND(F18*G18,2)</f>
        <v/>
      </c>
      <c r="K18" s="152" t="n"/>
    </row>
    <row r="19">
      <c r="A19" s="199" t="n">
        <v>7</v>
      </c>
      <c r="B19" s="153" t="n"/>
      <c r="C19" s="200" t="inlineStr">
        <is>
          <t>91.14.02-001</t>
        </is>
      </c>
      <c r="D19" s="200" t="inlineStr">
        <is>
          <t>Автомобили бортовые, грузоподъемность до 5 т</t>
        </is>
      </c>
      <c r="E19" s="199" t="inlineStr">
        <is>
          <t>маш.час</t>
        </is>
      </c>
      <c r="F19" s="199" t="n">
        <v>2.2</v>
      </c>
      <c r="G19" s="110" t="n">
        <v>65.70999999999999</v>
      </c>
      <c r="H19" s="110">
        <f>ROUND(F19*G19,2)</f>
        <v/>
      </c>
      <c r="I19" s="141" t="n"/>
      <c r="J19" s="141" t="n"/>
      <c r="K19" s="141" t="n"/>
    </row>
    <row r="20" ht="31.5" customHeight="1" s="150">
      <c r="A20" s="199" t="n">
        <v>8</v>
      </c>
      <c r="B20" s="153" t="n"/>
      <c r="C20" s="200" t="inlineStr">
        <is>
          <t>91.06.03-061</t>
        </is>
      </c>
      <c r="D20" s="200" t="inlineStr">
        <is>
          <t>Лебедки электрические тяговым усилием до 12,26 кН (1,25 т)</t>
        </is>
      </c>
      <c r="E20" s="199" t="inlineStr">
        <is>
          <t>маш.час</t>
        </is>
      </c>
      <c r="F20" s="199" t="n">
        <v>16.978</v>
      </c>
      <c r="G20" s="110" t="n">
        <v>3.28</v>
      </c>
      <c r="H20" s="110">
        <f>ROUND(F20*G20,2)</f>
        <v/>
      </c>
      <c r="K20" s="152" t="n"/>
    </row>
    <row r="21" ht="31.5" customHeight="1" s="150">
      <c r="A21" s="199" t="n">
        <v>9</v>
      </c>
      <c r="B21" s="153" t="n"/>
      <c r="C21" s="200" t="inlineStr">
        <is>
          <t>91.06.01-003</t>
        </is>
      </c>
      <c r="D21" s="200" t="inlineStr">
        <is>
          <t>Домкраты гидравлические, грузоподъемность 63-100 т</t>
        </is>
      </c>
      <c r="E21" s="199" t="inlineStr">
        <is>
          <t>маш.час</t>
        </is>
      </c>
      <c r="F21" s="199" t="n">
        <v>16.978</v>
      </c>
      <c r="G21" s="110" t="n">
        <v>0.9</v>
      </c>
      <c r="H21" s="110">
        <f>ROUND(F21*G21,2)</f>
        <v/>
      </c>
      <c r="K21" s="152" t="n"/>
    </row>
    <row r="22" ht="31.5" customHeight="1" s="150">
      <c r="A22" s="199" t="n">
        <v>10</v>
      </c>
      <c r="B22" s="153" t="n"/>
      <c r="C22" s="200" t="inlineStr">
        <is>
          <t>91.17.04-233</t>
        </is>
      </c>
      <c r="D22" s="200" t="inlineStr">
        <is>
          <t>Установки для сварки ручной дуговой (постоянного тока)</t>
        </is>
      </c>
      <c r="E22" s="199" t="inlineStr">
        <is>
          <t>маш.час</t>
        </is>
      </c>
      <c r="F22" s="199" t="n">
        <v>0.9</v>
      </c>
      <c r="G22" s="110" t="n">
        <v>8.1</v>
      </c>
      <c r="H22" s="110">
        <f>ROUND(F22*G22,2)</f>
        <v/>
      </c>
      <c r="K22" s="152" t="n"/>
    </row>
    <row r="23">
      <c r="A23" s="198" t="inlineStr">
        <is>
          <t>Оборудование</t>
        </is>
      </c>
      <c r="B23" s="232" t="n"/>
      <c r="C23" s="232" t="n"/>
      <c r="D23" s="232" t="n"/>
      <c r="E23" s="233" t="n"/>
      <c r="F23" s="198" t="n"/>
      <c r="G23" s="105" t="n"/>
      <c r="H23" s="105">
        <f>SUM(H24:H24)</f>
        <v/>
      </c>
      <c r="J23" s="119" t="n"/>
    </row>
    <row r="24" ht="34.5" customHeight="1" s="150">
      <c r="A24" s="199" t="n">
        <v>11</v>
      </c>
      <c r="B24" s="153" t="n"/>
      <c r="C24" s="200" t="inlineStr">
        <is>
          <t>Прайс из СД ОП</t>
        </is>
      </c>
      <c r="D24" s="200" t="inlineStr">
        <is>
          <t>Шкафы РЗА 1 архитектуры. Комплект защит и автоматики отходящей линии 6-35 кВ для сетей с резистивной (низкоомный резистор) нейтралью</t>
        </is>
      </c>
      <c r="E24" s="199" t="inlineStr">
        <is>
          <t>шт</t>
        </is>
      </c>
      <c r="F24" s="199" t="n">
        <v>1</v>
      </c>
      <c r="G24" s="110" t="n">
        <v>267492.01</v>
      </c>
      <c r="H24" s="110">
        <f>ROUND(F24*G24,2)</f>
        <v/>
      </c>
    </row>
    <row r="25">
      <c r="A25" s="198" t="inlineStr">
        <is>
          <t>Материалы</t>
        </is>
      </c>
      <c r="B25" s="232" t="n"/>
      <c r="C25" s="232" t="n"/>
      <c r="D25" s="232" t="n"/>
      <c r="E25" s="233" t="n"/>
      <c r="F25" s="198" t="n"/>
      <c r="G25" s="105" t="n"/>
      <c r="H25" s="105">
        <f>SUM(H26:H52)</f>
        <v/>
      </c>
      <c r="J25" s="119" t="n"/>
    </row>
    <row r="26">
      <c r="A26" s="199" t="n">
        <v>12</v>
      </c>
      <c r="B26" s="125" t="n"/>
      <c r="C26" s="200" t="inlineStr">
        <is>
          <t>21.1.08.03-0581</t>
        </is>
      </c>
      <c r="D26" s="200" t="inlineStr">
        <is>
          <t>Кабель контрольный КВВГЭнг(A)-LS 7х1,5</t>
        </is>
      </c>
      <c r="E26" s="199" t="inlineStr">
        <is>
          <t>1000 м</t>
        </is>
      </c>
      <c r="F26" s="199" t="n">
        <v>0.51</v>
      </c>
      <c r="G26" s="110" t="n">
        <v>37014.5</v>
      </c>
      <c r="H26" s="110">
        <f>ROUND(F26*G26,2)</f>
        <v/>
      </c>
    </row>
    <row r="27">
      <c r="A27" s="199" t="n">
        <v>13</v>
      </c>
      <c r="B27" s="125" t="n"/>
      <c r="C27" s="200" t="inlineStr">
        <is>
          <t>21.1.08.03-0579</t>
        </is>
      </c>
      <c r="D27" s="200" t="inlineStr">
        <is>
          <t>Кабель контрольный КВВГЭнг(A)-LS 5х2,5</t>
        </is>
      </c>
      <c r="E27" s="199" t="inlineStr">
        <is>
          <t>1000 м</t>
        </is>
      </c>
      <c r="F27" s="199" t="n">
        <v>0.306</v>
      </c>
      <c r="G27" s="110" t="n">
        <v>38348.22</v>
      </c>
      <c r="H27" s="110">
        <f>ROUND(F27*G27,2)</f>
        <v/>
      </c>
    </row>
    <row r="28" ht="31.5" customHeight="1" s="150">
      <c r="A28" s="199" t="n">
        <v>14</v>
      </c>
      <c r="B28" s="125" t="n"/>
      <c r="C28" s="200" t="inlineStr">
        <is>
          <t>21.1.01.01-0001</t>
        </is>
      </c>
      <c r="D28" s="200" t="inlineStr">
        <is>
          <t>Кабель волоконно-оптический самонесущий биэлектрический ДСт-49-6z-6/32</t>
        </is>
      </c>
      <c r="E28" s="199" t="inlineStr">
        <is>
          <t>1000 м</t>
        </is>
      </c>
      <c r="F28" s="199" t="n">
        <v>0.1</v>
      </c>
      <c r="G28" s="110" t="n">
        <v>45920.85</v>
      </c>
      <c r="H28" s="110">
        <f>ROUND(F28*G28,2)</f>
        <v/>
      </c>
    </row>
    <row r="29">
      <c r="A29" s="199" t="n">
        <v>15</v>
      </c>
      <c r="B29" s="125" t="n"/>
      <c r="C29" s="200" t="inlineStr">
        <is>
          <t>21.1.08.03-0574</t>
        </is>
      </c>
      <c r="D29" s="200" t="inlineStr">
        <is>
          <t>Кабель контрольный КВВГЭнг(A)-LS 4х2,5</t>
        </is>
      </c>
      <c r="E29" s="199" t="inlineStr">
        <is>
          <t>1000 м</t>
        </is>
      </c>
      <c r="F29" s="199" t="n">
        <v>0.102</v>
      </c>
      <c r="G29" s="110" t="n">
        <v>32828.83</v>
      </c>
      <c r="H29" s="110">
        <f>ROUND(F29*G29,2)</f>
        <v/>
      </c>
    </row>
    <row r="30" ht="15" customHeight="1" s="150">
      <c r="A30" s="199" t="n">
        <v>16</v>
      </c>
      <c r="B30" s="125" t="n"/>
      <c r="C30" s="200" t="inlineStr">
        <is>
          <t>24.3.01.02-0002</t>
        </is>
      </c>
      <c r="D30" s="200" t="inlineStr">
        <is>
          <t>Трубы гибкие гофрированные из самозатухающего ПВХ легкие с протяжкой, диаметр 25 мм</t>
        </is>
      </c>
      <c r="E30" s="199" t="inlineStr">
        <is>
          <t>м</t>
        </is>
      </c>
      <c r="F30" s="199" t="n">
        <v>102</v>
      </c>
      <c r="G30" s="110" t="n">
        <v>3.43</v>
      </c>
      <c r="H30" s="110">
        <f>ROUND(F30*G30,2)</f>
        <v/>
      </c>
    </row>
    <row r="31" ht="31.5" customHeight="1" s="150">
      <c r="A31" s="199" t="n">
        <v>17</v>
      </c>
      <c r="B31" s="125" t="n"/>
      <c r="C31" s="200" t="inlineStr">
        <is>
          <t>07.2.07.04-0007</t>
        </is>
      </c>
      <c r="D31" s="200" t="inlineStr">
        <is>
          <t>Конструкции стальные индивидуальные решетчатые сварные, масса до 0,1 т</t>
        </is>
      </c>
      <c r="E31" s="199" t="inlineStr">
        <is>
          <t>т</t>
        </is>
      </c>
      <c r="F31" s="199" t="n">
        <v>0.03</v>
      </c>
      <c r="G31" s="110" t="n">
        <v>11500</v>
      </c>
      <c r="H31" s="110">
        <f>ROUND(F31*G31,2)</f>
        <v/>
      </c>
    </row>
    <row r="32" ht="31.5" customHeight="1" s="150">
      <c r="A32" s="199" t="n">
        <v>18</v>
      </c>
      <c r="B32" s="125" t="n"/>
      <c r="C32" s="200" t="inlineStr">
        <is>
          <t>10.3.02.03-0011</t>
        </is>
      </c>
      <c r="D32" s="200" t="inlineStr">
        <is>
          <t>Припои оловянно-свинцовые бессурьмянистые, марка ПОС30</t>
        </is>
      </c>
      <c r="E32" s="199" t="inlineStr">
        <is>
          <t>т</t>
        </is>
      </c>
      <c r="F32" s="199" t="n">
        <v>0.004056</v>
      </c>
      <c r="G32" s="110" t="n">
        <v>68050</v>
      </c>
      <c r="H32" s="110">
        <f>ROUND(F32*G32,2)</f>
        <v/>
      </c>
    </row>
    <row r="33" ht="15" customHeight="1" s="150">
      <c r="A33" s="199" t="n">
        <v>19</v>
      </c>
      <c r="B33" s="125" t="n"/>
      <c r="C33" s="200" t="inlineStr">
        <is>
          <t>20.1.02.06-0001</t>
        </is>
      </c>
      <c r="D33" s="200" t="inlineStr">
        <is>
          <t>Жир паяльный</t>
        </is>
      </c>
      <c r="E33" s="199" t="inlineStr">
        <is>
          <t>кг</t>
        </is>
      </c>
      <c r="F33" s="199" t="n">
        <v>0.36</v>
      </c>
      <c r="G33" s="110" t="n">
        <v>100.8</v>
      </c>
      <c r="H33" s="110">
        <f>ROUND(F33*G33,2)</f>
        <v/>
      </c>
    </row>
    <row r="34" ht="15" customHeight="1" s="150">
      <c r="A34" s="199" t="n">
        <v>20</v>
      </c>
      <c r="B34" s="125" t="n"/>
      <c r="C34" s="200" t="inlineStr">
        <is>
          <t>14.4.03.03-0002</t>
        </is>
      </c>
      <c r="D34" s="200" t="inlineStr">
        <is>
          <t>Лак битумный БТ-123</t>
        </is>
      </c>
      <c r="E34" s="199" t="inlineStr">
        <is>
          <t>т</t>
        </is>
      </c>
      <c r="F34" s="199" t="n">
        <v>0.004236</v>
      </c>
      <c r="G34" s="110" t="n">
        <v>7826.9</v>
      </c>
      <c r="H34" s="110">
        <f>ROUND(F34*G34,2)</f>
        <v/>
      </c>
    </row>
    <row r="35">
      <c r="A35" s="199" t="n">
        <v>21</v>
      </c>
      <c r="B35" s="125" t="n"/>
      <c r="C35" s="200" t="inlineStr">
        <is>
          <t>01.7.06.07-0002</t>
        </is>
      </c>
      <c r="D35" s="200" t="inlineStr">
        <is>
          <t>Лента монтажная, тип ЛМ-5</t>
        </is>
      </c>
      <c r="E35" s="199" t="inlineStr">
        <is>
          <t>10 м</t>
        </is>
      </c>
      <c r="F35" s="199" t="n">
        <v>4.636</v>
      </c>
      <c r="G35" s="110" t="n">
        <v>6.9</v>
      </c>
      <c r="H35" s="110">
        <f>ROUND(F35*G35,2)</f>
        <v/>
      </c>
    </row>
    <row r="36">
      <c r="A36" s="199" t="n">
        <v>22</v>
      </c>
      <c r="B36" s="125" t="n"/>
      <c r="C36" s="200" t="inlineStr">
        <is>
          <t>25.2.01.01-0017</t>
        </is>
      </c>
      <c r="D36" s="200" t="inlineStr">
        <is>
          <t>Бирки маркировочные пластмассовые</t>
        </is>
      </c>
      <c r="E36" s="199" t="inlineStr">
        <is>
          <t>100 шт</t>
        </is>
      </c>
      <c r="F36" s="199" t="n">
        <v>0.74</v>
      </c>
      <c r="G36" s="110" t="n">
        <v>30.74</v>
      </c>
      <c r="H36" s="110">
        <f>ROUND(F36*G36,2)</f>
        <v/>
      </c>
    </row>
    <row r="37" ht="31.5" customHeight="1" s="150">
      <c r="A37" s="199" t="n">
        <v>23</v>
      </c>
      <c r="B37" s="125" t="n"/>
      <c r="C37" s="200" t="inlineStr">
        <is>
          <t>999-9950</t>
        </is>
      </c>
      <c r="D37" s="200" t="inlineStr">
        <is>
          <t>Вспомогательные ненормируемые ресурсы (2% от Оплаты труда рабочих)</t>
        </is>
      </c>
      <c r="E37" s="199" t="inlineStr">
        <is>
          <t>руб</t>
        </is>
      </c>
      <c r="F37" s="199" t="n">
        <v>20.6134</v>
      </c>
      <c r="G37" s="110" t="n">
        <v>1</v>
      </c>
      <c r="H37" s="110">
        <f>ROUND(F37*G37,2)</f>
        <v/>
      </c>
    </row>
    <row r="38" ht="47.25" customHeight="1" s="150">
      <c r="A38" s="199" t="n">
        <v>24</v>
      </c>
      <c r="B38" s="125" t="n"/>
      <c r="C38" s="200" t="inlineStr">
        <is>
          <t>01.7.06.05-0041</t>
        </is>
      </c>
      <c r="D38" s="200" t="inlineStr">
        <is>
          <t>Лента изоляционная прорезиненная односторонняя, ширина 20 мм, толщина 0,25-0,35 мм</t>
        </is>
      </c>
      <c r="E38" s="199" t="inlineStr">
        <is>
          <t>кг</t>
        </is>
      </c>
      <c r="F38" s="199" t="n">
        <v>0.5</v>
      </c>
      <c r="G38" s="110" t="n">
        <v>30.4</v>
      </c>
      <c r="H38" s="110">
        <f>ROUND(F38*G38,2)</f>
        <v/>
      </c>
    </row>
    <row r="39">
      <c r="A39" s="199" t="n">
        <v>25</v>
      </c>
      <c r="B39" s="125" t="n"/>
      <c r="C39" s="200" t="inlineStr">
        <is>
          <t>01.7.15.07-0152</t>
        </is>
      </c>
      <c r="D39" s="200" t="inlineStr">
        <is>
          <t>Дюбели с шурупом, размер 6х35 мм</t>
        </is>
      </c>
      <c r="E39" s="199" t="inlineStr">
        <is>
          <t>100 шт</t>
        </is>
      </c>
      <c r="F39" s="199" t="n">
        <v>1.75</v>
      </c>
      <c r="G39" s="110" t="n">
        <v>8</v>
      </c>
      <c r="H39" s="110">
        <f>ROUND(F39*G39,2)</f>
        <v/>
      </c>
    </row>
    <row r="40">
      <c r="A40" s="199" t="n">
        <v>26</v>
      </c>
      <c r="B40" s="125" t="n"/>
      <c r="C40" s="200" t="inlineStr">
        <is>
          <t>01.7.15.14-0165</t>
        </is>
      </c>
      <c r="D40" s="200" t="inlineStr">
        <is>
          <t>Шурупы с полукруглой головкой 4х40 мм</t>
        </is>
      </c>
      <c r="E40" s="199" t="inlineStr">
        <is>
          <t>т</t>
        </is>
      </c>
      <c r="F40" s="199" t="n">
        <v>0.000616</v>
      </c>
      <c r="G40" s="110" t="n">
        <v>12430</v>
      </c>
      <c r="H40" s="110">
        <f>ROUND(F40*G40,2)</f>
        <v/>
      </c>
      <c r="I40" s="141" t="n"/>
      <c r="J40" s="141" t="n"/>
    </row>
    <row r="41">
      <c r="A41" s="199" t="n">
        <v>27</v>
      </c>
      <c r="B41" s="125" t="n"/>
      <c r="C41" s="200" t="inlineStr">
        <is>
          <t>20.2.01.05-0005</t>
        </is>
      </c>
      <c r="D41" s="200" t="inlineStr">
        <is>
          <t>Гильзы кабельные медные ГМ 16</t>
        </is>
      </c>
      <c r="E41" s="199" t="inlineStr">
        <is>
          <t>100 шт</t>
        </is>
      </c>
      <c r="F41" s="199" t="n">
        <v>0.05</v>
      </c>
      <c r="G41" s="110" t="n">
        <v>143</v>
      </c>
      <c r="H41" s="110">
        <f>ROUND(F41*G41,2)</f>
        <v/>
      </c>
      <c r="I41" s="141" t="n"/>
      <c r="J41" s="141" t="n"/>
    </row>
    <row r="42" ht="31.5" customHeight="1" s="150">
      <c r="A42" s="199" t="n">
        <v>28</v>
      </c>
      <c r="B42" s="125" t="n"/>
      <c r="C42" s="200" t="inlineStr">
        <is>
          <t>10.3.02.03-0013</t>
        </is>
      </c>
      <c r="D42" s="200" t="inlineStr">
        <is>
          <t>Припои оловянно-свинцовые бессурьмянистые, марка ПОС61</t>
        </is>
      </c>
      <c r="E42" s="199" t="inlineStr">
        <is>
          <t>т</t>
        </is>
      </c>
      <c r="F42" s="199" t="n">
        <v>5.92e-05</v>
      </c>
      <c r="G42" s="110" t="n">
        <v>114220</v>
      </c>
      <c r="H42" s="110">
        <f>ROUND(F42*G42,2)</f>
        <v/>
      </c>
      <c r="I42" s="141" t="n"/>
      <c r="J42" s="141" t="n"/>
    </row>
    <row r="43">
      <c r="A43" s="199" t="n">
        <v>29</v>
      </c>
      <c r="B43" s="125" t="n"/>
      <c r="C43" s="200" t="inlineStr">
        <is>
          <t>01.7.11.07-0034</t>
        </is>
      </c>
      <c r="D43" s="200" t="inlineStr">
        <is>
          <t>Электроды сварочные Э42А, диаметр 4 мм</t>
        </is>
      </c>
      <c r="E43" s="199" t="inlineStr">
        <is>
          <t>кг</t>
        </is>
      </c>
      <c r="F43" s="199" t="n">
        <v>0.3</v>
      </c>
      <c r="G43" s="110" t="n">
        <v>10.57</v>
      </c>
      <c r="H43" s="110">
        <f>ROUND(F43*G43,2)</f>
        <v/>
      </c>
      <c r="I43" s="141" t="n"/>
      <c r="J43" s="141" t="n"/>
    </row>
    <row r="44">
      <c r="A44" s="199" t="n">
        <v>30</v>
      </c>
      <c r="B44" s="125" t="n"/>
      <c r="C44" s="200" t="inlineStr">
        <is>
          <t>20.2.02.01-0013</t>
        </is>
      </c>
      <c r="D44" s="200" t="inlineStr">
        <is>
          <t>Втулки, диаметр 28 мм</t>
        </is>
      </c>
      <c r="E44" s="199" t="inlineStr">
        <is>
          <t>1000 шт</t>
        </is>
      </c>
      <c r="F44" s="199" t="n">
        <v>0.0122</v>
      </c>
      <c r="G44" s="110" t="n">
        <v>176.21</v>
      </c>
      <c r="H44" s="110">
        <f>ROUND(F44*G44,2)</f>
        <v/>
      </c>
      <c r="I44" s="141" t="n"/>
      <c r="J44" s="141" t="n"/>
    </row>
    <row r="45">
      <c r="A45" s="199" t="n">
        <v>31</v>
      </c>
      <c r="B45" s="125" t="n"/>
      <c r="C45" s="200" t="inlineStr">
        <is>
          <t>14.4.02.09-0001</t>
        </is>
      </c>
      <c r="D45" s="200" t="inlineStr">
        <is>
          <t>Краска</t>
        </is>
      </c>
      <c r="E45" s="199" t="inlineStr">
        <is>
          <t>кг</t>
        </is>
      </c>
      <c r="F45" s="199" t="n">
        <v>0.07000000000000001</v>
      </c>
      <c r="G45" s="110" t="n">
        <v>28.6</v>
      </c>
      <c r="H45" s="110">
        <f>ROUND(F45*G45,2)</f>
        <v/>
      </c>
      <c r="I45" s="141" t="n"/>
      <c r="J45" s="141" t="n"/>
    </row>
    <row r="46">
      <c r="A46" s="199" t="n">
        <v>32</v>
      </c>
      <c r="B46" s="125" t="n"/>
      <c r="C46" s="200" t="inlineStr">
        <is>
          <t>01.7.07.20-0002</t>
        </is>
      </c>
      <c r="D46" s="200" t="inlineStr">
        <is>
          <t>Тальк молотый, сорт I</t>
        </is>
      </c>
      <c r="E46" s="199" t="inlineStr">
        <is>
          <t>т</t>
        </is>
      </c>
      <c r="F46" s="199" t="n">
        <v>0.00105</v>
      </c>
      <c r="G46" s="110" t="n">
        <v>1820</v>
      </c>
      <c r="H46" s="110">
        <f>ROUND(F46*G46,2)</f>
        <v/>
      </c>
      <c r="I46" s="141" t="n"/>
      <c r="J46" s="141" t="n"/>
    </row>
    <row r="47">
      <c r="A47" s="199" t="n">
        <v>33</v>
      </c>
      <c r="B47" s="125" t="n"/>
      <c r="C47" s="200" t="inlineStr">
        <is>
          <t>01.3.01.05-0009</t>
        </is>
      </c>
      <c r="D47" s="200" t="inlineStr">
        <is>
          <t>Парафин нефтяной твердый Т-1</t>
        </is>
      </c>
      <c r="E47" s="199" t="inlineStr">
        <is>
          <t>т</t>
        </is>
      </c>
      <c r="F47" s="199" t="n">
        <v>0.00018</v>
      </c>
      <c r="G47" s="110" t="n">
        <v>8105.71</v>
      </c>
      <c r="H47" s="110">
        <f>ROUND(F47*G47,2)</f>
        <v/>
      </c>
      <c r="I47" s="141" t="n"/>
      <c r="J47" s="141" t="n"/>
    </row>
    <row r="48">
      <c r="A48" s="199" t="n">
        <v>34</v>
      </c>
      <c r="B48" s="125" t="n"/>
      <c r="C48" s="200" t="inlineStr">
        <is>
          <t>24.3.01.01-0002</t>
        </is>
      </c>
      <c r="D48" s="200" t="inlineStr">
        <is>
          <t>Трубка полихлорвиниловая</t>
        </is>
      </c>
      <c r="E48" s="199" t="inlineStr">
        <is>
          <t>кг</t>
        </is>
      </c>
      <c r="F48" s="199" t="n">
        <v>0.0296</v>
      </c>
      <c r="G48" s="110" t="n">
        <v>35.7</v>
      </c>
      <c r="H48" s="110">
        <f>ROUND(F48*G48,2)</f>
        <v/>
      </c>
      <c r="I48" s="141" t="n"/>
      <c r="J48" s="141" t="n"/>
    </row>
    <row r="49" ht="31.5" customHeight="1" s="150">
      <c r="A49" s="199" t="n">
        <v>35</v>
      </c>
      <c r="B49" s="125" t="n"/>
      <c r="C49" s="200" t="inlineStr">
        <is>
          <t>01.3.01.07-0009</t>
        </is>
      </c>
      <c r="D49" s="200" t="inlineStr">
        <is>
          <t>Спирт этиловый ректификованный технический, сорт I</t>
        </is>
      </c>
      <c r="E49" s="199" t="inlineStr">
        <is>
          <t>кг</t>
        </is>
      </c>
      <c r="F49" s="199" t="n">
        <v>0.02146</v>
      </c>
      <c r="G49" s="110" t="n">
        <v>38.89</v>
      </c>
      <c r="H49" s="110">
        <f>ROUND(F49*G49,2)</f>
        <v/>
      </c>
      <c r="I49" s="141" t="n"/>
      <c r="J49" s="141" t="n"/>
    </row>
    <row r="50">
      <c r="A50" s="199" t="n">
        <v>36</v>
      </c>
      <c r="B50" s="125" t="n"/>
      <c r="C50" s="200" t="inlineStr">
        <is>
          <t>01.7.15.03-0042</t>
        </is>
      </c>
      <c r="D50" s="200" t="inlineStr">
        <is>
          <t>Болты с гайками и шайбами строительные</t>
        </is>
      </c>
      <c r="E50" s="199" t="inlineStr">
        <is>
          <t>кг</t>
        </is>
      </c>
      <c r="F50" s="199" t="n">
        <v>0.06</v>
      </c>
      <c r="G50" s="110" t="n">
        <v>9.039999999999999</v>
      </c>
      <c r="H50" s="110">
        <f>ROUND(F50*G50,2)</f>
        <v/>
      </c>
      <c r="I50" s="141" t="n"/>
      <c r="J50" s="141" t="n"/>
    </row>
    <row r="51">
      <c r="A51" s="199" t="n">
        <v>37</v>
      </c>
      <c r="B51" s="125" t="n"/>
      <c r="C51" s="200" t="inlineStr">
        <is>
          <t>01.3.05.17-0002</t>
        </is>
      </c>
      <c r="D51" s="200" t="inlineStr">
        <is>
          <t>Канифоль сосновая</t>
        </is>
      </c>
      <c r="E51" s="199" t="inlineStr">
        <is>
          <t>кг</t>
        </is>
      </c>
      <c r="F51" s="199" t="n">
        <v>0.01406</v>
      </c>
      <c r="G51" s="110" t="n">
        <v>27.74</v>
      </c>
      <c r="H51" s="110">
        <f>ROUND(F51*G51,2)</f>
        <v/>
      </c>
      <c r="I51" s="141" t="n"/>
      <c r="J51" s="141" t="n"/>
    </row>
    <row r="52">
      <c r="A52" s="199" t="n">
        <v>38</v>
      </c>
      <c r="B52" s="125" t="n"/>
      <c r="C52" s="200" t="inlineStr">
        <is>
          <t>01.3.05.11-0001</t>
        </is>
      </c>
      <c r="D52" s="200" t="inlineStr">
        <is>
          <t>Дихлорэтан технический, сорт I</t>
        </is>
      </c>
      <c r="E52" s="199" t="inlineStr">
        <is>
          <t>т</t>
        </is>
      </c>
      <c r="F52" s="199" t="n">
        <v>1.48e-05</v>
      </c>
      <c r="G52" s="110" t="n">
        <v>4934.48</v>
      </c>
      <c r="H52" s="110">
        <f>ROUND(F52*G52,2)</f>
        <v/>
      </c>
      <c r="I52" s="141" t="n"/>
      <c r="J52" s="141" t="n"/>
    </row>
    <row r="53">
      <c r="J53" s="119" t="n"/>
    </row>
    <row r="55">
      <c r="B55" s="152" t="inlineStr">
        <is>
          <t>Составил ______________________        Е.А. Князева</t>
        </is>
      </c>
    </row>
    <row r="56">
      <c r="B56" s="92" t="inlineStr">
        <is>
          <t xml:space="preserve">                         (подпись, инициалы, фамилия)</t>
        </is>
      </c>
    </row>
    <row r="58">
      <c r="B58" s="152" t="inlineStr">
        <is>
          <t>Проверил ______________________        А.В. Костянецкая</t>
        </is>
      </c>
    </row>
    <row r="59">
      <c r="B59" s="92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RowHeight="15"/>
  <cols>
    <col width="4.140625" customWidth="1" style="150" min="1" max="1"/>
    <col width="36.28515625" customWidth="1" style="150" min="2" max="2"/>
    <col width="18.85546875" customWidth="1" style="150" min="3" max="3"/>
    <col width="18.28515625" customWidth="1" style="150" min="4" max="4"/>
    <col width="18.85546875" customWidth="1" style="150" min="5" max="5"/>
    <col width="9.140625" customWidth="1" style="150" min="6" max="6"/>
    <col width="12.85546875" customWidth="1" style="150" min="7" max="7"/>
    <col width="9.140625" customWidth="1" style="150" min="8" max="11"/>
    <col width="13.5703125" customWidth="1" style="150" min="12" max="12"/>
    <col width="9.140625" customWidth="1" style="150" min="13" max="13"/>
  </cols>
  <sheetData>
    <row r="1">
      <c r="B1" s="146" t="n"/>
      <c r="C1" s="146" t="n"/>
      <c r="D1" s="146" t="n"/>
      <c r="E1" s="146" t="n"/>
    </row>
    <row r="2">
      <c r="B2" s="146" t="n"/>
      <c r="C2" s="146" t="n"/>
      <c r="D2" s="146" t="n"/>
      <c r="E2" s="226" t="inlineStr">
        <is>
          <t>Приложение № 4</t>
        </is>
      </c>
    </row>
    <row r="3">
      <c r="B3" s="146" t="n"/>
      <c r="C3" s="146" t="n"/>
      <c r="D3" s="146" t="n"/>
      <c r="E3" s="146" t="n"/>
    </row>
    <row r="4">
      <c r="B4" s="146" t="n"/>
      <c r="C4" s="146" t="n"/>
      <c r="D4" s="146" t="n"/>
      <c r="E4" s="146" t="n"/>
    </row>
    <row r="5">
      <c r="B5" s="203" t="inlineStr">
        <is>
          <t>Ресурсная модель</t>
        </is>
      </c>
    </row>
    <row r="6">
      <c r="B6" s="18" t="n"/>
      <c r="C6" s="146" t="n"/>
      <c r="D6" s="146" t="n"/>
      <c r="E6" s="146" t="n"/>
    </row>
    <row r="7" ht="39.75" customHeight="1" s="150">
      <c r="B7" s="204">
        <f>'Прил.1 Сравнит табл'!B7</f>
        <v/>
      </c>
    </row>
    <row r="8">
      <c r="B8" s="205">
        <f>'Прил.1 Сравнит табл'!B9</f>
        <v/>
      </c>
    </row>
    <row r="9">
      <c r="B9" s="18" t="n"/>
      <c r="C9" s="146" t="n"/>
      <c r="D9" s="146" t="n"/>
      <c r="E9" s="146" t="n"/>
    </row>
    <row r="10" ht="51" customHeight="1" s="150">
      <c r="B10" s="206" t="inlineStr">
        <is>
          <t>Наименование</t>
        </is>
      </c>
      <c r="C10" s="206" t="inlineStr">
        <is>
          <t>Сметная стоимость в ценах на 01.01.2023
 (руб.)</t>
        </is>
      </c>
      <c r="D10" s="206" t="inlineStr">
        <is>
          <t>Удельный вес, 
(в СМР)</t>
        </is>
      </c>
      <c r="E10" s="206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39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50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50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50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50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50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50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22" t="n"/>
    </row>
    <row r="33" ht="25.5" customHeight="1" s="150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22" t="n"/>
    </row>
    <row r="34" ht="51" customHeight="1" s="150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22" t="n"/>
    </row>
    <row r="35" ht="76.5" customHeight="1" s="150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22" t="n"/>
    </row>
    <row r="36" ht="25.5" customHeight="1" s="150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2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2" t="n"/>
      <c r="L37" s="20" t="n"/>
    </row>
    <row r="38" ht="38.25" customHeight="1" s="150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50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46" t="n"/>
      <c r="D42" s="146" t="n"/>
      <c r="E42" s="146" t="n"/>
    </row>
    <row r="43">
      <c r="B43" s="146" t="inlineStr">
        <is>
          <t>Составил ______________________        Е.А. Князева</t>
        </is>
      </c>
      <c r="C43" s="147" t="n"/>
      <c r="D43" s="146" t="n"/>
      <c r="E43" s="146" t="n"/>
    </row>
    <row r="44">
      <c r="B44" s="149" t="inlineStr">
        <is>
          <t xml:space="preserve">                         (подпись, инициалы, фамилия)</t>
        </is>
      </c>
      <c r="C44" s="147" t="n"/>
      <c r="D44" s="146" t="n"/>
      <c r="E44" s="146" t="n"/>
    </row>
    <row r="45">
      <c r="B45" s="146" t="n"/>
      <c r="C45" s="147" t="n"/>
      <c r="D45" s="146" t="n"/>
      <c r="E45" s="146" t="n"/>
    </row>
    <row r="46">
      <c r="B46" s="146" t="inlineStr">
        <is>
          <t>Проверил ______________________        А.В. Костянецкая</t>
        </is>
      </c>
      <c r="C46" s="147" t="n"/>
      <c r="D46" s="146" t="n"/>
      <c r="E46" s="146" t="n"/>
    </row>
    <row r="47">
      <c r="B47" s="149" t="inlineStr">
        <is>
          <t xml:space="preserve">                        (подпись, инициалы, фамилия)</t>
        </is>
      </c>
      <c r="C47" s="147" t="n"/>
      <c r="D47" s="146" t="n"/>
      <c r="E47" s="146" t="n"/>
    </row>
    <row r="49">
      <c r="B49" s="146" t="n"/>
      <c r="C49" s="146" t="n"/>
      <c r="D49" s="146" t="n"/>
      <c r="E49" s="146" t="n"/>
    </row>
    <row r="50">
      <c r="B50" s="146" t="n"/>
      <c r="C50" s="146" t="n"/>
      <c r="D50" s="146" t="n"/>
      <c r="E50" s="14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63" workbookViewId="0">
      <selection activeCell="C74" sqref="C74"/>
    </sheetView>
  </sheetViews>
  <sheetFormatPr baseColWidth="8" defaultColWidth="9.140625" defaultRowHeight="15" outlineLevelRow="1"/>
  <cols>
    <col width="5.7109375" customWidth="1" style="147" min="1" max="1"/>
    <col width="22.5703125" customWidth="1" style="147" min="2" max="2"/>
    <col width="39.140625" customWidth="1" style="147" min="3" max="3"/>
    <col width="10.7109375" customWidth="1" style="147" min="4" max="4"/>
    <col width="12.7109375" customWidth="1" style="147" min="5" max="5"/>
    <col width="14.5703125" customWidth="1" style="147" min="6" max="6"/>
    <col width="13.42578125" customWidth="1" style="147" min="7" max="7"/>
    <col width="12.7109375" customWidth="1" style="147" min="8" max="8"/>
    <col width="14.5703125" customWidth="1" style="147" min="9" max="9"/>
    <col width="15.140625" customWidth="1" style="147" min="10" max="10"/>
    <col width="2.85546875" customWidth="1" style="147" min="11" max="11"/>
    <col width="10.7109375" customWidth="1" style="147" min="12" max="12"/>
    <col width="10.85546875" customWidth="1" style="147" min="13" max="13"/>
    <col width="9.140625" customWidth="1" style="147" min="14" max="14"/>
    <col width="9.140625" customWidth="1" style="150" min="15" max="15"/>
  </cols>
  <sheetData>
    <row r="2" ht="15.75" customHeight="1" s="150">
      <c r="I2" s="152" t="n"/>
      <c r="J2" s="73" t="inlineStr">
        <is>
          <t>Приложение №5</t>
        </is>
      </c>
    </row>
    <row r="4" ht="12.75" customFormat="1" customHeight="1" s="146">
      <c r="A4" s="203" t="inlineStr">
        <is>
          <t>Расчет стоимости СМР и оборудования</t>
        </is>
      </c>
      <c r="I4" s="203" t="n"/>
      <c r="J4" s="203" t="n"/>
    </row>
    <row r="5" ht="12.75" customFormat="1" customHeight="1" s="146">
      <c r="A5" s="203" t="n"/>
      <c r="B5" s="203" t="n"/>
      <c r="C5" s="203" t="n"/>
      <c r="D5" s="203" t="n"/>
      <c r="E5" s="203" t="n"/>
      <c r="F5" s="203" t="n"/>
      <c r="G5" s="203" t="n"/>
      <c r="H5" s="203" t="n"/>
      <c r="I5" s="203" t="n"/>
      <c r="J5" s="203" t="n"/>
    </row>
    <row r="6" ht="41.25" customFormat="1" customHeight="1" s="146">
      <c r="A6" s="114" t="inlineStr">
        <is>
          <t>Наименование разрабатываемого показателя УНЦ</t>
        </is>
      </c>
      <c r="B6" s="115" t="n"/>
      <c r="C6" s="115" t="n"/>
      <c r="D6" s="219" t="inlineStr">
        <is>
          <t>Шкафы РЗА 1 архитектуры. Комплект защит и автоматики отходящей линии 6-35 кВ для сетей с резистивной (низкоомный резистор) нейтралью</t>
        </is>
      </c>
    </row>
    <row r="7" ht="12.75" customFormat="1" customHeight="1" s="146">
      <c r="A7" s="219">
        <f>'Прил.1 Сравнит табл'!B9</f>
        <v/>
      </c>
      <c r="I7" s="204" t="n"/>
      <c r="J7" s="204" t="n"/>
    </row>
    <row r="8" ht="12.75" customFormat="1" customHeight="1" s="146"/>
    <row r="9" ht="27" customHeight="1" s="150">
      <c r="A9" s="206" t="inlineStr">
        <is>
          <t>№ пп.</t>
        </is>
      </c>
      <c r="B9" s="206" t="inlineStr">
        <is>
          <t>Код ресурса</t>
        </is>
      </c>
      <c r="C9" s="206" t="inlineStr">
        <is>
          <t>Наименование</t>
        </is>
      </c>
      <c r="D9" s="206" t="inlineStr">
        <is>
          <t>Ед. изм.</t>
        </is>
      </c>
      <c r="E9" s="206" t="inlineStr">
        <is>
          <t>Кол-во единиц по проектным данным</t>
        </is>
      </c>
      <c r="F9" s="206" t="inlineStr">
        <is>
          <t>Сметная стоимость в ценах на 01.01.2000 (руб.)</t>
        </is>
      </c>
      <c r="G9" s="233" t="n"/>
      <c r="H9" s="206" t="inlineStr">
        <is>
          <t>Удельный вес, %</t>
        </is>
      </c>
      <c r="I9" s="206" t="inlineStr">
        <is>
          <t>Сметная стоимость в ценах на 01.01.2023 (руб.)</t>
        </is>
      </c>
      <c r="J9" s="233" t="n"/>
    </row>
    <row r="10" ht="28.5" customHeight="1" s="150">
      <c r="A10" s="235" t="n"/>
      <c r="B10" s="235" t="n"/>
      <c r="C10" s="235" t="n"/>
      <c r="D10" s="235" t="n"/>
      <c r="E10" s="235" t="n"/>
      <c r="F10" s="206" t="inlineStr">
        <is>
          <t>на ед. изм.</t>
        </is>
      </c>
      <c r="G10" s="206" t="inlineStr">
        <is>
          <t>общая</t>
        </is>
      </c>
      <c r="H10" s="235" t="n"/>
      <c r="I10" s="206" t="inlineStr">
        <is>
          <t>на ед. изм.</t>
        </is>
      </c>
      <c r="J10" s="206" t="inlineStr">
        <is>
          <t>общая</t>
        </is>
      </c>
    </row>
    <row r="11">
      <c r="A11" s="206" t="n">
        <v>1</v>
      </c>
      <c r="B11" s="206" t="n">
        <v>2</v>
      </c>
      <c r="C11" s="206" t="n">
        <v>3</v>
      </c>
      <c r="D11" s="206" t="n">
        <v>4</v>
      </c>
      <c r="E11" s="206" t="n">
        <v>5</v>
      </c>
      <c r="F11" s="206" t="n">
        <v>6</v>
      </c>
      <c r="G11" s="206" t="n">
        <v>7</v>
      </c>
      <c r="H11" s="206" t="n">
        <v>8</v>
      </c>
      <c r="I11" s="206" t="n">
        <v>9</v>
      </c>
      <c r="J11" s="206" t="n">
        <v>10</v>
      </c>
      <c r="L11" s="69" t="n"/>
    </row>
    <row r="12">
      <c r="A12" s="206" t="n"/>
      <c r="B12" s="220" t="inlineStr">
        <is>
          <t>Затраты труда рабочих-строителей</t>
        </is>
      </c>
      <c r="C12" s="232" t="n"/>
      <c r="D12" s="232" t="n"/>
      <c r="E12" s="232" t="n"/>
      <c r="F12" s="232" t="n"/>
      <c r="G12" s="232" t="n"/>
      <c r="H12" s="233" t="n"/>
      <c r="I12" s="42" t="n"/>
      <c r="J12" s="42" t="n"/>
      <c r="L12" s="240" t="n"/>
    </row>
    <row r="13" ht="25.5" customHeight="1" s="150">
      <c r="A13" s="206" t="n">
        <v>1</v>
      </c>
      <c r="B13" s="81" t="inlineStr">
        <is>
          <t>1-3-8</t>
        </is>
      </c>
      <c r="C13" s="211" t="inlineStr">
        <is>
          <t>Затраты труда рабочих-строителей среднего разряда (3,8)</t>
        </is>
      </c>
      <c r="D13" s="206" t="inlineStr">
        <is>
          <t>чел.-ч.</t>
        </is>
      </c>
      <c r="E13" s="241">
        <f>G13/F13</f>
        <v/>
      </c>
      <c r="F13" s="87" t="n">
        <v>9.4</v>
      </c>
      <c r="G13" s="87">
        <f>Прил.3!H10</f>
        <v/>
      </c>
      <c r="H13" s="221">
        <f>G13/G14</f>
        <v/>
      </c>
      <c r="I13" s="87">
        <f>ФОТр.тек.!E13</f>
        <v/>
      </c>
      <c r="J13" s="87">
        <f>ROUND(I13*E13,2)</f>
        <v/>
      </c>
    </row>
    <row r="14" ht="25.5" customFormat="1" customHeight="1" s="147">
      <c r="A14" s="206" t="n"/>
      <c r="B14" s="206" t="n"/>
      <c r="C14" s="220" t="inlineStr">
        <is>
          <t>Итого по разделу "Затраты труда рабочих-строителей"</t>
        </is>
      </c>
      <c r="D14" s="206" t="inlineStr">
        <is>
          <t>чел.-ч.</t>
        </is>
      </c>
      <c r="E14" s="241">
        <f>SUM(E13:E13)</f>
        <v/>
      </c>
      <c r="F14" s="87" t="n"/>
      <c r="G14" s="87">
        <f>SUM(G13:G13)</f>
        <v/>
      </c>
      <c r="H14" s="221" t="n">
        <v>1</v>
      </c>
      <c r="I14" s="87" t="n"/>
      <c r="J14" s="87">
        <f>SUM(J13:J13)</f>
        <v/>
      </c>
      <c r="L14" s="80" t="n"/>
    </row>
    <row r="15" ht="14.25" customFormat="1" customHeight="1" s="147">
      <c r="A15" s="206" t="n"/>
      <c r="B15" s="211" t="inlineStr">
        <is>
          <t>Затраты труда машинистов</t>
        </is>
      </c>
      <c r="C15" s="232" t="n"/>
      <c r="D15" s="232" t="n"/>
      <c r="E15" s="232" t="n"/>
      <c r="F15" s="232" t="n"/>
      <c r="G15" s="232" t="n"/>
      <c r="H15" s="233" t="n"/>
      <c r="I15" s="42" t="n"/>
      <c r="J15" s="42" t="n"/>
      <c r="L15" s="240" t="n"/>
    </row>
    <row r="16" ht="14.25" customFormat="1" customHeight="1" s="147">
      <c r="A16" s="206" t="n">
        <v>2</v>
      </c>
      <c r="B16" s="206" t="n">
        <v>2</v>
      </c>
      <c r="C16" s="211" t="inlineStr">
        <is>
          <t>Затраты труда машинистов</t>
        </is>
      </c>
      <c r="D16" s="206" t="inlineStr">
        <is>
          <t>чел.-ч.</t>
        </is>
      </c>
      <c r="E16" s="241">
        <f>Прил.3!F16</f>
        <v/>
      </c>
      <c r="F16" s="87">
        <f>G16/E16</f>
        <v/>
      </c>
      <c r="G16" s="87">
        <f>Прил.3!H16</f>
        <v/>
      </c>
      <c r="H16" s="221" t="n">
        <v>1</v>
      </c>
      <c r="I16" s="87">
        <f>ROUND(F16*Прил.10!D10,2)</f>
        <v/>
      </c>
      <c r="J16" s="87">
        <f>ROUND(I16*E16,2)</f>
        <v/>
      </c>
      <c r="L16" s="69" t="n"/>
    </row>
    <row r="17" ht="14.25" customFormat="1" customHeight="1" s="147">
      <c r="A17" s="206" t="n"/>
      <c r="B17" s="220" t="inlineStr">
        <is>
          <t>Машины и механизмы</t>
        </is>
      </c>
      <c r="C17" s="232" t="n"/>
      <c r="D17" s="232" t="n"/>
      <c r="E17" s="232" t="n"/>
      <c r="F17" s="232" t="n"/>
      <c r="G17" s="232" t="n"/>
      <c r="H17" s="233" t="n"/>
      <c r="I17" s="221" t="n"/>
      <c r="J17" s="221" t="n"/>
    </row>
    <row r="18" ht="14.25" customFormat="1" customHeight="1" s="147">
      <c r="A18" s="206" t="n"/>
      <c r="B18" s="211" t="inlineStr">
        <is>
          <t>Основные машины и механизмы</t>
        </is>
      </c>
      <c r="C18" s="232" t="n"/>
      <c r="D18" s="232" t="n"/>
      <c r="E18" s="232" t="n"/>
      <c r="F18" s="232" t="n"/>
      <c r="G18" s="232" t="n"/>
      <c r="H18" s="233" t="n"/>
      <c r="I18" s="42" t="n"/>
      <c r="J18" s="42" t="n"/>
    </row>
    <row r="19" ht="25.5" customFormat="1" customHeight="1" s="147">
      <c r="A19" s="206" t="n">
        <v>3</v>
      </c>
      <c r="B19" s="81" t="inlineStr">
        <is>
          <t>91.05.05-015</t>
        </is>
      </c>
      <c r="C19" s="211" t="inlineStr">
        <is>
          <t>Краны на автомобильном ходу, грузоподъемность 16 т</t>
        </is>
      </c>
      <c r="D19" s="206" t="inlineStr">
        <is>
          <t>маш.час</t>
        </is>
      </c>
      <c r="E19" s="241" t="n">
        <v>2.2</v>
      </c>
      <c r="F19" s="225" t="n">
        <v>115.4</v>
      </c>
      <c r="G19" s="87">
        <f>ROUND(E19*F19,2)</f>
        <v/>
      </c>
      <c r="H19" s="221">
        <f>G19/$G$26</f>
        <v/>
      </c>
      <c r="I19" s="87">
        <f>ROUND(F19*Прил.10!$D$11,2)</f>
        <v/>
      </c>
      <c r="J19" s="87">
        <f>ROUND(I19*E19,2)</f>
        <v/>
      </c>
    </row>
    <row r="20" ht="25.5" customFormat="1" customHeight="1" s="147">
      <c r="A20" s="206" t="n">
        <v>4</v>
      </c>
      <c r="B20" s="81" t="inlineStr">
        <is>
          <t>91.14.02-001</t>
        </is>
      </c>
      <c r="C20" s="211" t="inlineStr">
        <is>
          <t>Автомобили бортовые, грузоподъемность до 5 т</t>
        </is>
      </c>
      <c r="D20" s="206" t="inlineStr">
        <is>
          <t>маш.час</t>
        </is>
      </c>
      <c r="E20" s="241" t="n">
        <v>2.2</v>
      </c>
      <c r="F20" s="225" t="n">
        <v>65.70999999999999</v>
      </c>
      <c r="G20" s="87">
        <f>ROUND(E20*F20,2)</f>
        <v/>
      </c>
      <c r="H20" s="221">
        <f>G20/$G$26</f>
        <v/>
      </c>
      <c r="I20" s="87">
        <f>ROUND(F20*Прил.10!$D$11,2)</f>
        <v/>
      </c>
      <c r="J20" s="87">
        <f>ROUND(I20*E20,2)</f>
        <v/>
      </c>
    </row>
    <row r="21" ht="25.5" customFormat="1" customHeight="1" s="147">
      <c r="A21" s="206" t="n">
        <v>5</v>
      </c>
      <c r="B21" s="81" t="inlineStr">
        <is>
          <t>91.06.03-061</t>
        </is>
      </c>
      <c r="C21" s="211" t="inlineStr">
        <is>
          <t>Лебедки электрические тяговым усилием до 12,26 кН (1,25 т)</t>
        </is>
      </c>
      <c r="D21" s="206" t="inlineStr">
        <is>
          <t>маш.час</t>
        </is>
      </c>
      <c r="E21" s="241" t="n">
        <v>16.978</v>
      </c>
      <c r="F21" s="225" t="n">
        <v>3.28</v>
      </c>
      <c r="G21" s="87">
        <f>ROUND(E21*F21,2)</f>
        <v/>
      </c>
      <c r="H21" s="221">
        <f>G21/$G$26</f>
        <v/>
      </c>
      <c r="I21" s="87">
        <f>ROUND(F21*Прил.10!$D$11,2)</f>
        <v/>
      </c>
      <c r="J21" s="87">
        <f>ROUND(I21*E21,2)</f>
        <v/>
      </c>
    </row>
    <row r="22" ht="14.25" customFormat="1" customHeight="1" s="147">
      <c r="B22" s="206" t="n"/>
      <c r="C22" s="211" t="inlineStr">
        <is>
          <t>Итого основные машины и механизмы</t>
        </is>
      </c>
      <c r="D22" s="206" t="n"/>
      <c r="E22" s="242" t="n"/>
      <c r="F22" s="87" t="n"/>
      <c r="G22" s="87">
        <f>SUM(G19:G21)</f>
        <v/>
      </c>
      <c r="H22" s="221">
        <f>G22/G26</f>
        <v/>
      </c>
      <c r="I22" s="87" t="n"/>
      <c r="J22" s="87">
        <f>SUM(J19:J21)</f>
        <v/>
      </c>
      <c r="L22" s="240" t="n"/>
    </row>
    <row r="23" hidden="1" outlineLevel="1" ht="25.5" customFormat="1" customHeight="1" s="147">
      <c r="A23" s="206" t="n">
        <v>6</v>
      </c>
      <c r="B23" s="81" t="inlineStr">
        <is>
          <t>91.06.01-003</t>
        </is>
      </c>
      <c r="C23" s="211" t="inlineStr">
        <is>
          <t>Домкраты гидравлические, грузоподъемность 63-100 т</t>
        </is>
      </c>
      <c r="D23" s="206" t="inlineStr">
        <is>
          <t>маш.час</t>
        </is>
      </c>
      <c r="E23" s="241" t="n">
        <v>16.978</v>
      </c>
      <c r="F23" s="225" t="n">
        <v>0.9</v>
      </c>
      <c r="G23" s="87">
        <f>ROUND(E23*F23,2)</f>
        <v/>
      </c>
      <c r="H23" s="221">
        <f>G23/$G$26</f>
        <v/>
      </c>
      <c r="I23" s="87">
        <f>ROUND(F23*Прил.10!$D$11,2)</f>
        <v/>
      </c>
      <c r="J23" s="87">
        <f>ROUND(I23*E23,2)</f>
        <v/>
      </c>
      <c r="L23" s="240" t="n"/>
    </row>
    <row r="24" hidden="1" outlineLevel="1" ht="25.5" customFormat="1" customHeight="1" s="147">
      <c r="A24" s="206" t="n">
        <v>7</v>
      </c>
      <c r="B24" s="81" t="inlineStr">
        <is>
          <t>91.17.04-233</t>
        </is>
      </c>
      <c r="C24" s="211" t="inlineStr">
        <is>
          <t>Установки для сварки ручной дуговой (постоянного тока)</t>
        </is>
      </c>
      <c r="D24" s="206" t="inlineStr">
        <is>
          <t>маш.час</t>
        </is>
      </c>
      <c r="E24" s="241" t="n">
        <v>0.9</v>
      </c>
      <c r="F24" s="225" t="n">
        <v>8.1</v>
      </c>
      <c r="G24" s="87">
        <f>ROUND(E24*F24,2)</f>
        <v/>
      </c>
      <c r="H24" s="221">
        <f>G24/$G$26</f>
        <v/>
      </c>
      <c r="I24" s="87">
        <f>ROUND(F24*Прил.10!$D$11,2)</f>
        <v/>
      </c>
      <c r="J24" s="87">
        <f>ROUND(I24*E24,2)</f>
        <v/>
      </c>
      <c r="L24" s="240" t="n"/>
    </row>
    <row r="25" collapsed="1" ht="14.25" customFormat="1" customHeight="1" s="147">
      <c r="A25" s="206" t="n"/>
      <c r="B25" s="206" t="n"/>
      <c r="C25" s="211" t="inlineStr">
        <is>
          <t>Итого прочие машины и механизмы</t>
        </is>
      </c>
      <c r="D25" s="206" t="n"/>
      <c r="E25" s="212" t="n"/>
      <c r="F25" s="87" t="n"/>
      <c r="G25" s="87">
        <f>SUM(G23:G24)</f>
        <v/>
      </c>
      <c r="H25" s="221">
        <f>G25/G26</f>
        <v/>
      </c>
      <c r="I25" s="87" t="n"/>
      <c r="J25" s="87">
        <f>SUM(J23:J24)</f>
        <v/>
      </c>
      <c r="K25" s="243" t="n"/>
      <c r="L25" s="240" t="n"/>
    </row>
    <row r="26" ht="25.5" customFormat="1" customHeight="1" s="147">
      <c r="A26" s="206" t="n"/>
      <c r="B26" s="207" t="n"/>
      <c r="C26" s="215" t="inlineStr">
        <is>
          <t>Итого по разделу «Машины и механизмы»</t>
        </is>
      </c>
      <c r="D26" s="207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50">
      <c r="A27" s="84" t="n"/>
      <c r="B27" s="215" t="inlineStr">
        <is>
          <t xml:space="preserve">Оборудование </t>
        </is>
      </c>
      <c r="C27" s="244" t="n"/>
      <c r="D27" s="244" t="n"/>
      <c r="E27" s="244" t="n"/>
      <c r="F27" s="244" t="n"/>
      <c r="G27" s="244" t="n"/>
      <c r="H27" s="244" t="n"/>
      <c r="I27" s="244" t="n"/>
      <c r="J27" s="245" t="n"/>
      <c r="K27" s="147" t="n"/>
      <c r="L27" s="147" t="n"/>
      <c r="M27" s="147" t="n"/>
      <c r="N27" s="147" t="n"/>
    </row>
    <row r="28" ht="15" customHeight="1" s="150">
      <c r="A28" s="206" t="n"/>
      <c r="B28" s="211" t="inlineStr">
        <is>
          <t>Основное оборудование</t>
        </is>
      </c>
      <c r="C28" s="232" t="n"/>
      <c r="D28" s="232" t="n"/>
      <c r="E28" s="232" t="n"/>
      <c r="F28" s="232" t="n"/>
      <c r="G28" s="232" t="n"/>
      <c r="H28" s="232" t="n"/>
      <c r="I28" s="232" t="n"/>
      <c r="J28" s="233" t="n"/>
      <c r="K28" s="147" t="n"/>
      <c r="L28" s="147" t="n"/>
      <c r="M28" s="147" t="n"/>
      <c r="N28" s="147" t="n"/>
    </row>
    <row r="29" ht="54" customHeight="1" s="150">
      <c r="A29" s="206" t="n">
        <v>8</v>
      </c>
      <c r="B29" s="81" t="inlineStr">
        <is>
          <t>БЦ.30_1.164</t>
        </is>
      </c>
      <c r="C29" s="211" t="inlineStr">
        <is>
          <t>Шкафы РЗА 1 архитектуры. Комплект защит и автоматики отходящей линии 6-35 кВ для сетей с резистивной (низкоомный резистор) нейтралью</t>
        </is>
      </c>
      <c r="D29" s="206" t="inlineStr">
        <is>
          <t>шт</t>
        </is>
      </c>
      <c r="E29" s="241" t="n">
        <v>1</v>
      </c>
      <c r="F29" s="213">
        <f>ROUND(I29/Прил.10!$D$13,2)</f>
        <v/>
      </c>
      <c r="G29" s="87">
        <f>ROUND(E29*F29,2)</f>
        <v/>
      </c>
      <c r="H29" s="221">
        <f>G29/$G$32</f>
        <v/>
      </c>
      <c r="I29" s="87" t="n">
        <v>1674500</v>
      </c>
      <c r="J29" s="87">
        <f>ROUND(I29*E29,2)</f>
        <v/>
      </c>
      <c r="K29" s="147" t="n"/>
      <c r="L29" s="147" t="n"/>
      <c r="M29" s="147" t="n"/>
      <c r="N29" s="147" t="n"/>
    </row>
    <row r="30" s="150">
      <c r="A30" s="88" t="n"/>
      <c r="B30" s="206" t="n"/>
      <c r="C30" s="211" t="inlineStr">
        <is>
          <t>Итого основное оборудование</t>
        </is>
      </c>
      <c r="D30" s="206" t="n"/>
      <c r="E30" s="241" t="n"/>
      <c r="F30" s="213" t="n"/>
      <c r="G30" s="87">
        <f>SUM(G29:G29)</f>
        <v/>
      </c>
      <c r="H30" s="221">
        <f>G30/$G$32</f>
        <v/>
      </c>
      <c r="I30" s="87" t="n"/>
      <c r="J30" s="87">
        <f>SUM(J29:J29)</f>
        <v/>
      </c>
      <c r="K30" s="243" t="n"/>
      <c r="L30" s="147" t="n"/>
      <c r="M30" s="147" t="n"/>
      <c r="N30" s="147" t="n"/>
    </row>
    <row r="31" s="150">
      <c r="A31" s="88" t="n"/>
      <c r="B31" s="206" t="n"/>
      <c r="C31" s="211" t="inlineStr">
        <is>
          <t>Итого прочее оборудование</t>
        </is>
      </c>
      <c r="D31" s="206" t="n"/>
      <c r="E31" s="212" t="n"/>
      <c r="F31" s="213" t="n"/>
      <c r="G31" s="87" t="n">
        <v>0</v>
      </c>
      <c r="H31" s="221">
        <f>G31/$G$32</f>
        <v/>
      </c>
      <c r="I31" s="87" t="n"/>
      <c r="J31" s="87" t="n">
        <v>0</v>
      </c>
      <c r="K31" s="243" t="n"/>
      <c r="L31" s="246" t="n"/>
      <c r="M31" s="147" t="n"/>
      <c r="N31" s="147" t="n"/>
    </row>
    <row r="32" s="150">
      <c r="A32" s="206" t="n"/>
      <c r="B32" s="206" t="n"/>
      <c r="C32" s="220" t="inlineStr">
        <is>
          <t>Итого по разделу «Оборудование»</t>
        </is>
      </c>
      <c r="D32" s="206" t="n"/>
      <c r="E32" s="212" t="n"/>
      <c r="F32" s="213" t="n"/>
      <c r="G32" s="87">
        <f>G30+G31</f>
        <v/>
      </c>
      <c r="H32" s="221">
        <f>(G30+G31)/G32</f>
        <v/>
      </c>
      <c r="I32" s="87" t="n"/>
      <c r="J32" s="87">
        <f>J31+J30</f>
        <v/>
      </c>
      <c r="K32" s="243" t="n"/>
      <c r="L32" s="147" t="n"/>
      <c r="M32" s="147" t="n"/>
      <c r="N32" s="147" t="n"/>
    </row>
    <row r="33" ht="25.5" customHeight="1" s="150">
      <c r="A33" s="206" t="n"/>
      <c r="B33" s="206" t="n"/>
      <c r="C33" s="211" t="inlineStr">
        <is>
          <t>в том числе технологическое оборудование</t>
        </is>
      </c>
      <c r="D33" s="206" t="n"/>
      <c r="E33" s="212" t="n"/>
      <c r="F33" s="213" t="n"/>
      <c r="G33" s="87">
        <f>'Прил.6 Расчет ОБ'!G15</f>
        <v/>
      </c>
      <c r="H33" s="221">
        <f>G33/$G$32</f>
        <v/>
      </c>
      <c r="I33" s="87" t="n"/>
      <c r="J33" s="87">
        <f>ROUND(G33*Прил.10!$D$13,2)</f>
        <v/>
      </c>
      <c r="K33" s="243" t="n"/>
      <c r="L33" s="147" t="n"/>
      <c r="M33" s="147" t="n"/>
      <c r="N33" s="147" t="n"/>
    </row>
    <row r="34" ht="14.25" customFormat="1" customHeight="1" s="147">
      <c r="A34" s="208" t="n"/>
      <c r="B34" s="247" t="inlineStr">
        <is>
          <t>Материалы</t>
        </is>
      </c>
      <c r="J34" s="248" t="n"/>
      <c r="K34" s="243" t="n"/>
    </row>
    <row r="35" ht="14.25" customFormat="1" customHeight="1" s="147">
      <c r="A35" s="206" t="n"/>
      <c r="B35" s="211" t="inlineStr">
        <is>
          <t>Основные материалы</t>
        </is>
      </c>
      <c r="C35" s="232" t="n"/>
      <c r="D35" s="232" t="n"/>
      <c r="E35" s="232" t="n"/>
      <c r="F35" s="232" t="n"/>
      <c r="G35" s="232" t="n"/>
      <c r="H35" s="233" t="n"/>
      <c r="I35" s="221" t="n"/>
      <c r="J35" s="221" t="n"/>
    </row>
    <row r="36" ht="14.25" customFormat="1" customHeight="1" s="147">
      <c r="A36" s="206" t="n">
        <v>9</v>
      </c>
      <c r="B36" s="81">
        <f>B37</f>
        <v/>
      </c>
      <c r="C36" s="211">
        <f>C37</f>
        <v/>
      </c>
      <c r="D36" s="206" t="inlineStr">
        <is>
          <t>1000 м</t>
        </is>
      </c>
      <c r="E36" s="241">
        <f>G36/F36</f>
        <v/>
      </c>
      <c r="F36" s="225">
        <f>F37</f>
        <v/>
      </c>
      <c r="G36" s="87">
        <f>G37+G38+G39</f>
        <v/>
      </c>
      <c r="H36" s="221">
        <f>G36/$G$66</f>
        <v/>
      </c>
      <c r="I36" s="87">
        <f>ROUND(F36*Прил.10!$D$12,2)</f>
        <v/>
      </c>
      <c r="J36" s="87">
        <f>ROUND(I36*E36,2)</f>
        <v/>
      </c>
    </row>
    <row r="37" outlineLevel="1" ht="14.25" customFormat="1" customHeight="1" s="138">
      <c r="A37" s="133" t="n"/>
      <c r="B37" s="131" t="inlineStr">
        <is>
          <t>21.1.08.03-0581</t>
        </is>
      </c>
      <c r="C37" s="132" t="inlineStr">
        <is>
          <t>Кабель контрольный КВВГЭнг(A)-LS 7х1,5</t>
        </is>
      </c>
      <c r="D37" s="133" t="inlineStr">
        <is>
          <t>1000 м</t>
        </is>
      </c>
      <c r="E37" s="249" t="n">
        <v>0.51</v>
      </c>
      <c r="F37" s="135" t="n">
        <v>37014.5</v>
      </c>
      <c r="G37" s="136">
        <f>ROUND(E37*F37,2)</f>
        <v/>
      </c>
      <c r="H37" s="137">
        <f>G37/$G$66</f>
        <v/>
      </c>
      <c r="I37" s="136" t="n"/>
      <c r="J37" s="136" t="n"/>
    </row>
    <row r="38" outlineLevel="1" ht="14.25" customFormat="1" customHeight="1" s="138">
      <c r="A38" s="133" t="n"/>
      <c r="B38" s="131" t="inlineStr">
        <is>
          <t>21.1.08.03-0579</t>
        </is>
      </c>
      <c r="C38" s="132" t="inlineStr">
        <is>
          <t>Кабель контрольный КВВГЭнг(A)-LS 5х2,5</t>
        </is>
      </c>
      <c r="D38" s="133" t="inlineStr">
        <is>
          <t>1000 м</t>
        </is>
      </c>
      <c r="E38" s="249" t="n">
        <v>0.306</v>
      </c>
      <c r="F38" s="135" t="n">
        <v>38348.22</v>
      </c>
      <c r="G38" s="136">
        <f>ROUND(E38*F38,2)</f>
        <v/>
      </c>
      <c r="H38" s="137">
        <f>G38/$G$66</f>
        <v/>
      </c>
      <c r="I38" s="136" t="n"/>
      <c r="J38" s="136" t="n"/>
    </row>
    <row r="39" outlineLevel="1" ht="14.25" customFormat="1" customHeight="1" s="138">
      <c r="A39" s="133" t="n"/>
      <c r="B39" s="131" t="inlineStr">
        <is>
          <t>21.1.08.03-0574</t>
        </is>
      </c>
      <c r="C39" s="132" t="inlineStr">
        <is>
          <t>Кабель контрольный КВВГЭнг(A)-LS 4х2,5</t>
        </is>
      </c>
      <c r="D39" s="133" t="inlineStr">
        <is>
          <t>1000 м</t>
        </is>
      </c>
      <c r="E39" s="249" t="n">
        <v>0.102</v>
      </c>
      <c r="F39" s="135" t="n">
        <v>32828.83</v>
      </c>
      <c r="G39" s="136">
        <f>ROUND(E39*F39,2)</f>
        <v/>
      </c>
      <c r="H39" s="137">
        <f>G39/$G$66</f>
        <v/>
      </c>
      <c r="I39" s="136" t="n"/>
      <c r="J39" s="136" t="n"/>
    </row>
    <row r="40" ht="14.25" customFormat="1" customHeight="1" s="147">
      <c r="B40" s="206" t="n"/>
      <c r="C40" s="211" t="inlineStr">
        <is>
          <t>Итого основные материалы</t>
        </is>
      </c>
      <c r="D40" s="206" t="n"/>
      <c r="E40" s="241" t="n"/>
      <c r="F40" s="213" t="n"/>
      <c r="G40" s="87">
        <f>G36</f>
        <v/>
      </c>
      <c r="H40" s="221">
        <f>G40/$G$66</f>
        <v/>
      </c>
      <c r="I40" s="87" t="n"/>
      <c r="J40" s="87">
        <f>SUM(J36:J39)</f>
        <v/>
      </c>
      <c r="K40" s="243" t="n"/>
    </row>
    <row r="41" outlineLevel="1" ht="38.25" customFormat="1" customHeight="1" s="147">
      <c r="A41" s="206" t="n">
        <v>10</v>
      </c>
      <c r="B41" s="81" t="inlineStr">
        <is>
          <t>21.1.01.01-0001</t>
        </is>
      </c>
      <c r="C41" s="211" t="inlineStr">
        <is>
          <t>Кабель волоконно-оптический самонесущий биэлектрический ДСт-49-6z-6/32</t>
        </is>
      </c>
      <c r="D41" s="206" t="inlineStr">
        <is>
          <t>1000 м</t>
        </is>
      </c>
      <c r="E41" s="241" t="n">
        <v>0.1</v>
      </c>
      <c r="F41" s="225" t="n">
        <v>45920.85</v>
      </c>
      <c r="G41" s="87">
        <f>ROUND(F41*E41,2)</f>
        <v/>
      </c>
      <c r="H41" s="221">
        <f>G41/$G$66</f>
        <v/>
      </c>
      <c r="I41" s="87">
        <f>ROUND(F41*Прил.10!$D$12,2)</f>
        <v/>
      </c>
      <c r="J41" s="87">
        <f>ROUND(I41*E41,2)</f>
        <v/>
      </c>
    </row>
    <row r="42" outlineLevel="1" ht="38.25" customFormat="1" customHeight="1" s="147">
      <c r="A42" s="206" t="n">
        <v>11</v>
      </c>
      <c r="B42" s="81" t="inlineStr">
        <is>
          <t>24.3.01.02-0002</t>
        </is>
      </c>
      <c r="C42" s="211" t="inlineStr">
        <is>
          <t>Трубы гибкие гофрированные из самозатухающего ПВХ легкие с протяжкой, диаметр 25 мм</t>
        </is>
      </c>
      <c r="D42" s="206" t="inlineStr">
        <is>
          <t>м</t>
        </is>
      </c>
      <c r="E42" s="241" t="n">
        <v>102</v>
      </c>
      <c r="F42" s="225" t="n">
        <v>3.43</v>
      </c>
      <c r="G42" s="87">
        <f>ROUND(F42*E42,2)</f>
        <v/>
      </c>
      <c r="H42" s="221">
        <f>G42/$G$66</f>
        <v/>
      </c>
      <c r="I42" s="87">
        <f>ROUND(F42*Прил.10!$D$12,2)</f>
        <v/>
      </c>
      <c r="J42" s="87">
        <f>ROUND(I42*E42,2)</f>
        <v/>
      </c>
    </row>
    <row r="43" outlineLevel="1" ht="25.5" customFormat="1" customHeight="1" s="147">
      <c r="A43" s="206" t="n">
        <v>12</v>
      </c>
      <c r="B43" s="81" t="inlineStr">
        <is>
          <t>07.2.07.04-0007</t>
        </is>
      </c>
      <c r="C43" s="211" t="inlineStr">
        <is>
          <t>Конструкции стальные индивидуальные решетчатые сварные, масса до 0,1 т</t>
        </is>
      </c>
      <c r="D43" s="206" t="inlineStr">
        <is>
          <t>т</t>
        </is>
      </c>
      <c r="E43" s="241" t="n">
        <v>0.03</v>
      </c>
      <c r="F43" s="225" t="n">
        <v>11500</v>
      </c>
      <c r="G43" s="87">
        <f>ROUND(F43*E43,2)</f>
        <v/>
      </c>
      <c r="H43" s="221">
        <f>G43/$G$66</f>
        <v/>
      </c>
      <c r="I43" s="87">
        <f>ROUND(F43*Прил.10!$D$12,2)</f>
        <v/>
      </c>
      <c r="J43" s="87">
        <f>ROUND(I43*E43,2)</f>
        <v/>
      </c>
    </row>
    <row r="44" outlineLevel="1" ht="25.5" customFormat="1" customHeight="1" s="147">
      <c r="A44" s="206" t="n">
        <v>13</v>
      </c>
      <c r="B44" s="81" t="inlineStr">
        <is>
          <t>10.3.02.03-0011</t>
        </is>
      </c>
      <c r="C44" s="211" t="inlineStr">
        <is>
          <t>Припои оловянно-свинцовые бессурьмянистые, марка ПОС30</t>
        </is>
      </c>
      <c r="D44" s="206" t="inlineStr">
        <is>
          <t>т</t>
        </is>
      </c>
      <c r="E44" s="241" t="n">
        <v>0.004056</v>
      </c>
      <c r="F44" s="225" t="n">
        <v>68050</v>
      </c>
      <c r="G44" s="87">
        <f>ROUND(F44*E44,2)</f>
        <v/>
      </c>
      <c r="H44" s="221">
        <f>G44/$G$66</f>
        <v/>
      </c>
      <c r="I44" s="87">
        <f>ROUND(F44*Прил.10!$D$12,2)</f>
        <v/>
      </c>
      <c r="J44" s="87">
        <f>ROUND(I44*E44,2)</f>
        <v/>
      </c>
    </row>
    <row r="45" outlineLevel="1" ht="14.25" customFormat="1" customHeight="1" s="147">
      <c r="A45" s="206" t="n">
        <v>14</v>
      </c>
      <c r="B45" s="81" t="inlineStr">
        <is>
          <t>20.1.02.06-0001</t>
        </is>
      </c>
      <c r="C45" s="211" t="inlineStr">
        <is>
          <t>Жир паяльный</t>
        </is>
      </c>
      <c r="D45" s="206" t="inlineStr">
        <is>
          <t>кг</t>
        </is>
      </c>
      <c r="E45" s="241" t="n">
        <v>0.36</v>
      </c>
      <c r="F45" s="225" t="n">
        <v>100.8</v>
      </c>
      <c r="G45" s="87">
        <f>ROUND(F45*E45,2)</f>
        <v/>
      </c>
      <c r="H45" s="221">
        <f>G45/$G$66</f>
        <v/>
      </c>
      <c r="I45" s="87">
        <f>ROUND(F45*Прил.10!$D$12,2)</f>
        <v/>
      </c>
      <c r="J45" s="87">
        <f>ROUND(I45*E45,2)</f>
        <v/>
      </c>
    </row>
    <row r="46" outlineLevel="1" ht="14.25" customFormat="1" customHeight="1" s="147">
      <c r="A46" s="206" t="n">
        <v>15</v>
      </c>
      <c r="B46" s="81" t="inlineStr">
        <is>
          <t>14.4.03.03-0002</t>
        </is>
      </c>
      <c r="C46" s="211" t="inlineStr">
        <is>
          <t>Лак битумный БТ-123</t>
        </is>
      </c>
      <c r="D46" s="206" t="inlineStr">
        <is>
          <t>т</t>
        </is>
      </c>
      <c r="E46" s="241" t="n">
        <v>0.004236</v>
      </c>
      <c r="F46" s="225" t="n">
        <v>7826.9</v>
      </c>
      <c r="G46" s="87">
        <f>ROUND(F46*E46,2)</f>
        <v/>
      </c>
      <c r="H46" s="221">
        <f>G46/$G$66</f>
        <v/>
      </c>
      <c r="I46" s="87">
        <f>ROUND(F46*Прил.10!$D$12,2)</f>
        <v/>
      </c>
      <c r="J46" s="87">
        <f>ROUND(I46*E46,2)</f>
        <v/>
      </c>
    </row>
    <row r="47" outlineLevel="1" ht="14.25" customFormat="1" customHeight="1" s="147">
      <c r="A47" s="206" t="n">
        <v>16</v>
      </c>
      <c r="B47" s="81" t="inlineStr">
        <is>
          <t>01.7.06.07-0002</t>
        </is>
      </c>
      <c r="C47" s="211" t="inlineStr">
        <is>
          <t>Лента монтажная, тип ЛМ-5</t>
        </is>
      </c>
      <c r="D47" s="206" t="inlineStr">
        <is>
          <t>10 м</t>
        </is>
      </c>
      <c r="E47" s="241" t="n">
        <v>4.636</v>
      </c>
      <c r="F47" s="225" t="n">
        <v>6.9</v>
      </c>
      <c r="G47" s="87">
        <f>ROUND(F47*E47,2)</f>
        <v/>
      </c>
      <c r="H47" s="221">
        <f>G47/$G$66</f>
        <v/>
      </c>
      <c r="I47" s="87">
        <f>ROUND(F47*Прил.10!$D$12,2)</f>
        <v/>
      </c>
      <c r="J47" s="87">
        <f>ROUND(I47*E47,2)</f>
        <v/>
      </c>
    </row>
    <row r="48" outlineLevel="1" ht="14.25" customFormat="1" customHeight="1" s="147">
      <c r="A48" s="206" t="n">
        <v>17</v>
      </c>
      <c r="B48" s="81" t="inlineStr">
        <is>
          <t>25.2.01.01-0017</t>
        </is>
      </c>
      <c r="C48" s="211" t="inlineStr">
        <is>
          <t>Бирки маркировочные пластмассовые</t>
        </is>
      </c>
      <c r="D48" s="206" t="inlineStr">
        <is>
          <t>100 шт</t>
        </is>
      </c>
      <c r="E48" s="241" t="n">
        <v>0.74</v>
      </c>
      <c r="F48" s="225" t="n">
        <v>30.74</v>
      </c>
      <c r="G48" s="87">
        <f>ROUND(F48*E48,2)</f>
        <v/>
      </c>
      <c r="H48" s="221">
        <f>G48/$G$66</f>
        <v/>
      </c>
      <c r="I48" s="87">
        <f>ROUND(F48*Прил.10!$D$12,2)</f>
        <v/>
      </c>
      <c r="J48" s="87">
        <f>ROUND(I48*E48,2)</f>
        <v/>
      </c>
    </row>
    <row r="49" outlineLevel="1" ht="25.5" customFormat="1" customHeight="1" s="147">
      <c r="A49" s="206" t="n">
        <v>18</v>
      </c>
      <c r="B49" s="81" t="inlineStr">
        <is>
          <t>999-9950</t>
        </is>
      </c>
      <c r="C49" s="211" t="inlineStr">
        <is>
          <t>Вспомогательные ненормируемые ресурсы (2% от Оплаты труда рабочих)</t>
        </is>
      </c>
      <c r="D49" s="206" t="inlineStr">
        <is>
          <t>руб</t>
        </is>
      </c>
      <c r="E49" s="241" t="n">
        <v>20.6134</v>
      </c>
      <c r="F49" s="225" t="n">
        <v>1</v>
      </c>
      <c r="G49" s="87">
        <f>ROUND(F49*E49,2)</f>
        <v/>
      </c>
      <c r="H49" s="221">
        <f>G49/$G$66</f>
        <v/>
      </c>
      <c r="I49" s="87">
        <f>ROUND(F49*Прил.10!$D$12,2)</f>
        <v/>
      </c>
      <c r="J49" s="87">
        <f>ROUND(I49*E49,2)</f>
        <v/>
      </c>
    </row>
    <row r="50" outlineLevel="1" ht="38.25" customFormat="1" customHeight="1" s="147">
      <c r="A50" s="206" t="n">
        <v>19</v>
      </c>
      <c r="B50" s="81" t="inlineStr">
        <is>
          <t>01.7.06.05-0041</t>
        </is>
      </c>
      <c r="C50" s="211" t="inlineStr">
        <is>
          <t>Лента изоляционная прорезиненная односторонняя, ширина 20 мм, толщина 0,25-0,35 мм</t>
        </is>
      </c>
      <c r="D50" s="206" t="inlineStr">
        <is>
          <t>кг</t>
        </is>
      </c>
      <c r="E50" s="241" t="n">
        <v>0.5</v>
      </c>
      <c r="F50" s="225" t="n">
        <v>30.4</v>
      </c>
      <c r="G50" s="87">
        <f>ROUND(F50*E50,2)</f>
        <v/>
      </c>
      <c r="H50" s="221">
        <f>G50/$G$66</f>
        <v/>
      </c>
      <c r="I50" s="87">
        <f>ROUND(F50*Прил.10!$D$12,2)</f>
        <v/>
      </c>
      <c r="J50" s="87">
        <f>ROUND(I50*E50,2)</f>
        <v/>
      </c>
    </row>
    <row r="51" outlineLevel="1" ht="14.25" customFormat="1" customHeight="1" s="147">
      <c r="A51" s="206" t="n">
        <v>20</v>
      </c>
      <c r="B51" s="81" t="inlineStr">
        <is>
          <t>01.7.15.07-0152</t>
        </is>
      </c>
      <c r="C51" s="211" t="inlineStr">
        <is>
          <t>Дюбели с шурупом, размер 6х35 мм</t>
        </is>
      </c>
      <c r="D51" s="206" t="inlineStr">
        <is>
          <t>100 шт</t>
        </is>
      </c>
      <c r="E51" s="241" t="n">
        <v>1.75</v>
      </c>
      <c r="F51" s="225" t="n">
        <v>8</v>
      </c>
      <c r="G51" s="87">
        <f>ROUND(F51*E51,2)</f>
        <v/>
      </c>
      <c r="H51" s="221">
        <f>G51/$G$66</f>
        <v/>
      </c>
      <c r="I51" s="87">
        <f>ROUND(F51*Прил.10!$D$12,2)</f>
        <v/>
      </c>
      <c r="J51" s="87">
        <f>ROUND(I51*E51,2)</f>
        <v/>
      </c>
    </row>
    <row r="52" outlineLevel="1" ht="14.25" customFormat="1" customHeight="1" s="147">
      <c r="A52" s="206" t="n">
        <v>21</v>
      </c>
      <c r="B52" s="81" t="inlineStr">
        <is>
          <t>01.7.15.14-0165</t>
        </is>
      </c>
      <c r="C52" s="211" t="inlineStr">
        <is>
          <t>Шурупы с полукруглой головкой 4х40 мм</t>
        </is>
      </c>
      <c r="D52" s="206" t="inlineStr">
        <is>
          <t>т</t>
        </is>
      </c>
      <c r="E52" s="241" t="n">
        <v>0.000616</v>
      </c>
      <c r="F52" s="225" t="n">
        <v>12430</v>
      </c>
      <c r="G52" s="87">
        <f>ROUND(F52*E52,2)</f>
        <v/>
      </c>
      <c r="H52" s="221">
        <f>G52/$G$66</f>
        <v/>
      </c>
      <c r="I52" s="87">
        <f>ROUND(F52*Прил.10!$D$12,2)</f>
        <v/>
      </c>
      <c r="J52" s="87">
        <f>ROUND(I52*E52,2)</f>
        <v/>
      </c>
    </row>
    <row r="53" outlineLevel="1" ht="14.25" customFormat="1" customHeight="1" s="147">
      <c r="A53" s="206" t="n">
        <v>22</v>
      </c>
      <c r="B53" s="81" t="inlineStr">
        <is>
          <t>20.2.01.05-0005</t>
        </is>
      </c>
      <c r="C53" s="211" t="inlineStr">
        <is>
          <t>Гильзы кабельные медные ГМ 16</t>
        </is>
      </c>
      <c r="D53" s="206" t="inlineStr">
        <is>
          <t>100 шт</t>
        </is>
      </c>
      <c r="E53" s="241" t="n">
        <v>0.05</v>
      </c>
      <c r="F53" s="225" t="n">
        <v>143</v>
      </c>
      <c r="G53" s="87">
        <f>ROUND(F53*E53,2)</f>
        <v/>
      </c>
      <c r="H53" s="221">
        <f>G53/$G$66</f>
        <v/>
      </c>
      <c r="I53" s="87">
        <f>ROUND(F53*Прил.10!$D$12,2)</f>
        <v/>
      </c>
      <c r="J53" s="87">
        <f>ROUND(I53*E53,2)</f>
        <v/>
      </c>
    </row>
    <row r="54" outlineLevel="1" ht="25.5" customFormat="1" customHeight="1" s="147">
      <c r="A54" s="206" t="n">
        <v>23</v>
      </c>
      <c r="B54" s="81" t="inlineStr">
        <is>
          <t>10.3.02.03-0013</t>
        </is>
      </c>
      <c r="C54" s="211" t="inlineStr">
        <is>
          <t>Припои оловянно-свинцовые бессурьмянистые, марка ПОС61</t>
        </is>
      </c>
      <c r="D54" s="206" t="inlineStr">
        <is>
          <t>т</t>
        </is>
      </c>
      <c r="E54" s="241" t="n">
        <v>5.92e-05</v>
      </c>
      <c r="F54" s="225" t="n">
        <v>114220</v>
      </c>
      <c r="G54" s="87">
        <f>ROUND(F54*E54,2)</f>
        <v/>
      </c>
      <c r="H54" s="221">
        <f>G54/$G$66</f>
        <v/>
      </c>
      <c r="I54" s="87">
        <f>ROUND(F54*Прил.10!$D$12,2)</f>
        <v/>
      </c>
      <c r="J54" s="87">
        <f>ROUND(I54*E54,2)</f>
        <v/>
      </c>
    </row>
    <row r="55" outlineLevel="1" ht="25.5" customFormat="1" customHeight="1" s="147">
      <c r="A55" s="206" t="n">
        <v>24</v>
      </c>
      <c r="B55" s="81" t="inlineStr">
        <is>
          <t>01.7.11.07-0034</t>
        </is>
      </c>
      <c r="C55" s="211" t="inlineStr">
        <is>
          <t>Электроды сварочные Э42А, диаметр 4 мм</t>
        </is>
      </c>
      <c r="D55" s="206" t="inlineStr">
        <is>
          <t>кг</t>
        </is>
      </c>
      <c r="E55" s="241" t="n">
        <v>0.3</v>
      </c>
      <c r="F55" s="225" t="n">
        <v>10.57</v>
      </c>
      <c r="G55" s="87">
        <f>ROUND(F55*E55,2)</f>
        <v/>
      </c>
      <c r="H55" s="221">
        <f>G55/$G$66</f>
        <v/>
      </c>
      <c r="I55" s="87">
        <f>ROUND(F55*Прил.10!$D$12,2)</f>
        <v/>
      </c>
      <c r="J55" s="87">
        <f>ROUND(I55*E55,2)</f>
        <v/>
      </c>
    </row>
    <row r="56" outlineLevel="1" ht="14.25" customFormat="1" customHeight="1" s="147">
      <c r="A56" s="206" t="n">
        <v>25</v>
      </c>
      <c r="B56" s="81" t="inlineStr">
        <is>
          <t>20.2.02.01-0013</t>
        </is>
      </c>
      <c r="C56" s="211" t="inlineStr">
        <is>
          <t>Втулки, диаметр 28 мм</t>
        </is>
      </c>
      <c r="D56" s="206" t="inlineStr">
        <is>
          <t>1000 шт</t>
        </is>
      </c>
      <c r="E56" s="241" t="n">
        <v>0.0122</v>
      </c>
      <c r="F56" s="225" t="n">
        <v>176.21</v>
      </c>
      <c r="G56" s="87">
        <f>ROUND(F56*E56,2)</f>
        <v/>
      </c>
      <c r="H56" s="221">
        <f>G56/$G$66</f>
        <v/>
      </c>
      <c r="I56" s="87">
        <f>ROUND(F56*Прил.10!$D$12,2)</f>
        <v/>
      </c>
      <c r="J56" s="87">
        <f>ROUND(I56*E56,2)</f>
        <v/>
      </c>
    </row>
    <row r="57" outlineLevel="1" ht="14.25" customFormat="1" customHeight="1" s="147">
      <c r="A57" s="206" t="n">
        <v>26</v>
      </c>
      <c r="B57" s="81" t="inlineStr">
        <is>
          <t>14.4.02.09-0001</t>
        </is>
      </c>
      <c r="C57" s="211" t="inlineStr">
        <is>
          <t>Краска</t>
        </is>
      </c>
      <c r="D57" s="206" t="inlineStr">
        <is>
          <t>кг</t>
        </is>
      </c>
      <c r="E57" s="241" t="n">
        <v>0.07000000000000001</v>
      </c>
      <c r="F57" s="225" t="n">
        <v>28.6</v>
      </c>
      <c r="G57" s="87">
        <f>ROUND(F57*E57,2)</f>
        <v/>
      </c>
      <c r="H57" s="221">
        <f>G57/$G$66</f>
        <v/>
      </c>
      <c r="I57" s="87">
        <f>ROUND(F57*Прил.10!$D$12,2)</f>
        <v/>
      </c>
      <c r="J57" s="87">
        <f>ROUND(I57*E57,2)</f>
        <v/>
      </c>
    </row>
    <row r="58" outlineLevel="1" ht="14.25" customFormat="1" customHeight="1" s="147">
      <c r="A58" s="206" t="n">
        <v>27</v>
      </c>
      <c r="B58" s="81" t="inlineStr">
        <is>
          <t>01.7.07.20-0002</t>
        </is>
      </c>
      <c r="C58" s="211" t="inlineStr">
        <is>
          <t>Тальк молотый, сорт I</t>
        </is>
      </c>
      <c r="D58" s="206" t="inlineStr">
        <is>
          <t>т</t>
        </is>
      </c>
      <c r="E58" s="241" t="n">
        <v>0.00105</v>
      </c>
      <c r="F58" s="225" t="n">
        <v>1820</v>
      </c>
      <c r="G58" s="87">
        <f>ROUND(F58*E58,2)</f>
        <v/>
      </c>
      <c r="H58" s="221">
        <f>G58/$G$66</f>
        <v/>
      </c>
      <c r="I58" s="87">
        <f>ROUND(F58*Прил.10!$D$12,2)</f>
        <v/>
      </c>
      <c r="J58" s="87">
        <f>ROUND(I58*E58,2)</f>
        <v/>
      </c>
    </row>
    <row r="59" outlineLevel="1" ht="14.25" customFormat="1" customHeight="1" s="147">
      <c r="A59" s="206" t="n">
        <v>28</v>
      </c>
      <c r="B59" s="81" t="inlineStr">
        <is>
          <t>01.3.01.05-0009</t>
        </is>
      </c>
      <c r="C59" s="211" t="inlineStr">
        <is>
          <t>Парафин нефтяной твердый Т-1</t>
        </is>
      </c>
      <c r="D59" s="206" t="inlineStr">
        <is>
          <t>т</t>
        </is>
      </c>
      <c r="E59" s="241" t="n">
        <v>0.00018</v>
      </c>
      <c r="F59" s="225" t="n">
        <v>8105.71</v>
      </c>
      <c r="G59" s="87">
        <f>ROUND(F59*E59,2)</f>
        <v/>
      </c>
      <c r="H59" s="221">
        <f>G59/$G$66</f>
        <v/>
      </c>
      <c r="I59" s="87">
        <f>ROUND(F59*Прил.10!$D$12,2)</f>
        <v/>
      </c>
      <c r="J59" s="87">
        <f>ROUND(I59*E59,2)</f>
        <v/>
      </c>
    </row>
    <row r="60" outlineLevel="1" ht="14.25" customFormat="1" customHeight="1" s="147">
      <c r="A60" s="206" t="n">
        <v>29</v>
      </c>
      <c r="B60" s="81" t="inlineStr">
        <is>
          <t>24.3.01.01-0002</t>
        </is>
      </c>
      <c r="C60" s="211" t="inlineStr">
        <is>
          <t>Трубка полихлорвиниловая</t>
        </is>
      </c>
      <c r="D60" s="206" t="inlineStr">
        <is>
          <t>кг</t>
        </is>
      </c>
      <c r="E60" s="241" t="n">
        <v>0.0296</v>
      </c>
      <c r="F60" s="225" t="n">
        <v>35.7</v>
      </c>
      <c r="G60" s="87">
        <f>ROUND(F60*E60,2)</f>
        <v/>
      </c>
      <c r="H60" s="221">
        <f>G60/$G$66</f>
        <v/>
      </c>
      <c r="I60" s="87">
        <f>ROUND(F60*Прил.10!$D$12,2)</f>
        <v/>
      </c>
      <c r="J60" s="87">
        <f>ROUND(I60*E60,2)</f>
        <v/>
      </c>
    </row>
    <row r="61" outlineLevel="1" ht="25.5" customFormat="1" customHeight="1" s="147">
      <c r="A61" s="206" t="n">
        <v>30</v>
      </c>
      <c r="B61" s="81" t="inlineStr">
        <is>
          <t>01.3.01.07-0009</t>
        </is>
      </c>
      <c r="C61" s="211" t="inlineStr">
        <is>
          <t>Спирт этиловый ректификованный технический, сорт I</t>
        </is>
      </c>
      <c r="D61" s="206" t="inlineStr">
        <is>
          <t>кг</t>
        </is>
      </c>
      <c r="E61" s="241" t="n">
        <v>0.02146</v>
      </c>
      <c r="F61" s="225" t="n">
        <v>38.89</v>
      </c>
      <c r="G61" s="87">
        <f>ROUND(F61*E61,2)</f>
        <v/>
      </c>
      <c r="H61" s="221">
        <f>G61/$G$66</f>
        <v/>
      </c>
      <c r="I61" s="87">
        <f>ROUND(F61*Прил.10!$D$12,2)</f>
        <v/>
      </c>
      <c r="J61" s="87">
        <f>ROUND(I61*E61,2)</f>
        <v/>
      </c>
    </row>
    <row r="62" outlineLevel="1" ht="14.25" customFormat="1" customHeight="1" s="147">
      <c r="A62" s="206" t="n">
        <v>31</v>
      </c>
      <c r="B62" s="81" t="inlineStr">
        <is>
          <t>01.7.15.03-0042</t>
        </is>
      </c>
      <c r="C62" s="211" t="inlineStr">
        <is>
          <t>Болты с гайками и шайбами строительные</t>
        </is>
      </c>
      <c r="D62" s="206" t="inlineStr">
        <is>
          <t>кг</t>
        </is>
      </c>
      <c r="E62" s="241" t="n">
        <v>0.06</v>
      </c>
      <c r="F62" s="225" t="n">
        <v>9.039999999999999</v>
      </c>
      <c r="G62" s="87">
        <f>ROUND(F62*E62,2)</f>
        <v/>
      </c>
      <c r="H62" s="221">
        <f>G62/$G$66</f>
        <v/>
      </c>
      <c r="I62" s="87">
        <f>ROUND(F62*Прил.10!$D$12,2)</f>
        <v/>
      </c>
      <c r="J62" s="87">
        <f>ROUND(I62*E62,2)</f>
        <v/>
      </c>
    </row>
    <row r="63" outlineLevel="1" ht="14.25" customFormat="1" customHeight="1" s="147">
      <c r="A63" s="206" t="n">
        <v>32</v>
      </c>
      <c r="B63" s="81" t="inlineStr">
        <is>
          <t>01.3.05.17-0002</t>
        </is>
      </c>
      <c r="C63" s="211" t="inlineStr">
        <is>
          <t>Канифоль сосновая</t>
        </is>
      </c>
      <c r="D63" s="206" t="inlineStr">
        <is>
          <t>кг</t>
        </is>
      </c>
      <c r="E63" s="241" t="n">
        <v>0.01406</v>
      </c>
      <c r="F63" s="225" t="n">
        <v>27.74</v>
      </c>
      <c r="G63" s="87">
        <f>ROUND(F63*E63,2)</f>
        <v/>
      </c>
      <c r="H63" s="221">
        <f>G63/$G$66</f>
        <v/>
      </c>
      <c r="I63" s="87">
        <f>ROUND(F63*Прил.10!$D$12,2)</f>
        <v/>
      </c>
      <c r="J63" s="87">
        <f>ROUND(I63*E63,2)</f>
        <v/>
      </c>
    </row>
    <row r="64" outlineLevel="1" ht="14.25" customFormat="1" customHeight="1" s="147">
      <c r="A64" s="206" t="n">
        <v>33</v>
      </c>
      <c r="B64" s="81" t="inlineStr">
        <is>
          <t>01.3.05.11-0001</t>
        </is>
      </c>
      <c r="C64" s="211" t="inlineStr">
        <is>
          <t>Дихлорэтан технический, сорт I</t>
        </is>
      </c>
      <c r="D64" s="206" t="inlineStr">
        <is>
          <t>т</t>
        </is>
      </c>
      <c r="E64" s="241" t="n">
        <v>1.48e-05</v>
      </c>
      <c r="F64" s="225" t="n">
        <v>4934.48</v>
      </c>
      <c r="G64" s="87">
        <f>ROUND(F64*E64,2)</f>
        <v/>
      </c>
      <c r="H64" s="221">
        <f>G64/$G$66</f>
        <v/>
      </c>
      <c r="I64" s="87">
        <f>ROUND(F64*Прил.10!$D$12,2)</f>
        <v/>
      </c>
      <c r="J64" s="87">
        <f>ROUND(I64*E64,2)</f>
        <v/>
      </c>
    </row>
    <row r="65" customFormat="1" s="147">
      <c r="A65" s="206" t="n"/>
      <c r="B65" s="206" t="n"/>
      <c r="C65" s="211" t="inlineStr">
        <is>
          <t>Итого прочие материалы</t>
        </is>
      </c>
      <c r="D65" s="206" t="n"/>
      <c r="E65" s="212" t="n"/>
      <c r="F65" s="213" t="n"/>
      <c r="G65" s="87">
        <f>SUM(G41:G64)</f>
        <v/>
      </c>
      <c r="H65" s="221">
        <f>G65/G66</f>
        <v/>
      </c>
      <c r="I65" s="87" t="n"/>
      <c r="J65" s="87">
        <f>SUM(J41:J64)</f>
        <v/>
      </c>
      <c r="L65" s="246" t="n"/>
    </row>
    <row r="66" ht="14.25" customFormat="1" customHeight="1" s="147">
      <c r="A66" s="206" t="n"/>
      <c r="B66" s="206" t="n"/>
      <c r="C66" s="220" t="inlineStr">
        <is>
          <t>Итого по разделу «Материалы»</t>
        </is>
      </c>
      <c r="D66" s="206" t="n"/>
      <c r="E66" s="212" t="n"/>
      <c r="F66" s="213" t="n"/>
      <c r="G66" s="87">
        <f>G40+G65</f>
        <v/>
      </c>
      <c r="H66" s="221" t="n">
        <v>1</v>
      </c>
      <c r="I66" s="213" t="n"/>
      <c r="J66" s="87">
        <f>J40+J65</f>
        <v/>
      </c>
      <c r="K66" s="243" t="n"/>
    </row>
    <row r="67" ht="14.25" customFormat="1" customHeight="1" s="147">
      <c r="A67" s="206" t="n"/>
      <c r="B67" s="206" t="n"/>
      <c r="C67" s="211" t="inlineStr">
        <is>
          <t>ИТОГО ПО РМ</t>
        </is>
      </c>
      <c r="D67" s="206" t="n"/>
      <c r="E67" s="212" t="n"/>
      <c r="F67" s="213" t="n"/>
      <c r="G67" s="87">
        <f>G14+G26+G66</f>
        <v/>
      </c>
      <c r="H67" s="221" t="n"/>
      <c r="I67" s="213" t="n"/>
      <c r="J67" s="87">
        <f>J14+J26+J66</f>
        <v/>
      </c>
    </row>
    <row r="68" ht="14.25" customFormat="1" customHeight="1" s="147">
      <c r="A68" s="206" t="n"/>
      <c r="B68" s="206" t="n"/>
      <c r="C68" s="211" t="inlineStr">
        <is>
          <t>Накладные расходы</t>
        </is>
      </c>
      <c r="D68" s="206" t="inlineStr">
        <is>
          <t>%</t>
        </is>
      </c>
      <c r="E68" s="67">
        <f>ROUND(G68/(G14+G16),2)</f>
        <v/>
      </c>
      <c r="F68" s="213" t="n"/>
      <c r="G68" s="87" t="n">
        <v>1047.61</v>
      </c>
      <c r="H68" s="221" t="n"/>
      <c r="I68" s="213" t="n"/>
      <c r="J68" s="87">
        <f>ROUND(E68*(J14+J16),2)</f>
        <v/>
      </c>
      <c r="K68" s="68" t="n"/>
    </row>
    <row r="69" ht="14.25" customFormat="1" customHeight="1" s="147">
      <c r="A69" s="206" t="n"/>
      <c r="B69" s="206" t="n"/>
      <c r="C69" s="211" t="inlineStr">
        <is>
          <t>Сметная прибыль</t>
        </is>
      </c>
      <c r="D69" s="206" t="inlineStr">
        <is>
          <t>%</t>
        </is>
      </c>
      <c r="E69" s="67">
        <f>ROUND(G69/(G14+G16),2)</f>
        <v/>
      </c>
      <c r="F69" s="213" t="n"/>
      <c r="G69" s="87" t="n">
        <v>549.92</v>
      </c>
      <c r="H69" s="221" t="n"/>
      <c r="I69" s="213" t="n"/>
      <c r="J69" s="87">
        <f>ROUND(E69*(J14+J16),2)</f>
        <v/>
      </c>
      <c r="K69" s="68" t="n"/>
    </row>
    <row r="70" ht="14.25" customFormat="1" customHeight="1" s="147">
      <c r="A70" s="206" t="n"/>
      <c r="B70" s="206" t="n"/>
      <c r="C70" s="211" t="inlineStr">
        <is>
          <t>Итого СМР (с НР и СП)</t>
        </is>
      </c>
      <c r="D70" s="206" t="n"/>
      <c r="E70" s="212" t="n"/>
      <c r="F70" s="213" t="n"/>
      <c r="G70" s="87">
        <f>G14+G26+G66+G68+G69</f>
        <v/>
      </c>
      <c r="H70" s="221" t="n"/>
      <c r="I70" s="213" t="n"/>
      <c r="J70" s="87">
        <f>J14+J26+J66+J68+J69</f>
        <v/>
      </c>
      <c r="L70" s="69" t="n"/>
    </row>
    <row r="71" ht="14.25" customFormat="1" customHeight="1" s="147">
      <c r="A71" s="206" t="n"/>
      <c r="B71" s="206" t="n"/>
      <c r="C71" s="211" t="inlineStr">
        <is>
          <t>ВСЕГО СМР + ОБОРУДОВАНИЕ</t>
        </is>
      </c>
      <c r="D71" s="206" t="n"/>
      <c r="E71" s="212" t="n"/>
      <c r="F71" s="213" t="n"/>
      <c r="G71" s="87">
        <f>G70+G32</f>
        <v/>
      </c>
      <c r="H71" s="221" t="n"/>
      <c r="I71" s="213" t="n"/>
      <c r="J71" s="87">
        <f>J70+J32</f>
        <v/>
      </c>
      <c r="L71" s="68" t="n"/>
    </row>
    <row r="72" ht="14.25" customFormat="1" customHeight="1" s="147">
      <c r="A72" s="206" t="n"/>
      <c r="B72" s="206" t="n"/>
      <c r="C72" s="211" t="inlineStr">
        <is>
          <t>ИТОГО ПОКАЗАТЕЛЬ НА ЕД. ИЗМ.</t>
        </is>
      </c>
      <c r="D72" s="206" t="inlineStr">
        <is>
          <t>ед.</t>
        </is>
      </c>
      <c r="E72" s="120" t="n">
        <v>1</v>
      </c>
      <c r="F72" s="213" t="n"/>
      <c r="G72" s="87">
        <f>G71/E72</f>
        <v/>
      </c>
      <c r="H72" s="221" t="n"/>
      <c r="I72" s="213" t="n"/>
      <c r="J72" s="87">
        <f>J71/E72</f>
        <v/>
      </c>
      <c r="L72" s="240" t="n"/>
    </row>
    <row r="74" ht="14.25" customFormat="1" customHeight="1" s="147">
      <c r="A74" s="148" t="n"/>
    </row>
    <row r="75" ht="14.25" customFormat="1" customHeight="1" s="147">
      <c r="A75" s="146" t="inlineStr">
        <is>
          <t>Составил ______________________        Е.А. Князева</t>
        </is>
      </c>
      <c r="B75" s="147" t="n"/>
    </row>
    <row r="76" ht="14.25" customFormat="1" customHeight="1" s="147">
      <c r="A76" s="149" t="inlineStr">
        <is>
          <t xml:space="preserve">                         (подпись, инициалы, фамилия)</t>
        </is>
      </c>
      <c r="B76" s="147" t="n"/>
    </row>
    <row r="77" ht="14.25" customFormat="1" customHeight="1" s="147">
      <c r="A77" s="146" t="n"/>
      <c r="B77" s="147" t="n"/>
    </row>
    <row r="78" ht="14.25" customFormat="1" customHeight="1" s="147">
      <c r="A78" s="146" t="inlineStr">
        <is>
          <t>Проверил ______________________        А.В. Костянецкая</t>
        </is>
      </c>
      <c r="B78" s="147" t="n"/>
    </row>
    <row r="79" ht="14.25" customFormat="1" customHeight="1" s="147">
      <c r="A79" s="149" t="inlineStr">
        <is>
          <t xml:space="preserve">                        (подпись, инициалы, фамилия)</t>
        </is>
      </c>
      <c r="B79" s="147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4" workbookViewId="0">
      <selection activeCell="B20" sqref="B20"/>
    </sheetView>
  </sheetViews>
  <sheetFormatPr baseColWidth="8" defaultRowHeight="15"/>
  <cols>
    <col width="5.7109375" customWidth="1" style="150" min="1" max="1"/>
    <col width="14.85546875" customWidth="1" style="150" min="2" max="2"/>
    <col width="39.140625" customWidth="1" style="150" min="3" max="3"/>
    <col width="8.28515625" customWidth="1" style="150" min="4" max="4"/>
    <col width="13.5703125" customWidth="1" style="150" min="5" max="5"/>
    <col width="12.42578125" customWidth="1" style="150" min="6" max="6"/>
    <col width="14.140625" customWidth="1" style="150" min="7" max="7"/>
  </cols>
  <sheetData>
    <row r="1">
      <c r="A1" s="226" t="inlineStr">
        <is>
          <t>Приложение №6</t>
        </is>
      </c>
    </row>
    <row r="2">
      <c r="A2" s="226" t="n"/>
      <c r="B2" s="226" t="n"/>
      <c r="C2" s="226" t="n"/>
      <c r="D2" s="226" t="n"/>
      <c r="E2" s="226" t="n"/>
      <c r="F2" s="226" t="n"/>
      <c r="G2" s="226" t="n"/>
    </row>
    <row r="3">
      <c r="A3" s="226" t="n"/>
      <c r="B3" s="226" t="n"/>
      <c r="C3" s="226" t="n"/>
      <c r="D3" s="226" t="n"/>
      <c r="E3" s="226" t="n"/>
      <c r="F3" s="226" t="n"/>
      <c r="G3" s="226" t="n"/>
    </row>
    <row r="4">
      <c r="A4" s="226" t="n"/>
      <c r="B4" s="226" t="n"/>
      <c r="C4" s="226" t="n"/>
      <c r="D4" s="226" t="n"/>
      <c r="E4" s="226" t="n"/>
      <c r="F4" s="226" t="n"/>
      <c r="G4" s="226" t="n"/>
    </row>
    <row r="5">
      <c r="A5" s="203" t="inlineStr">
        <is>
          <t>Расчет стоимости оборудования</t>
        </is>
      </c>
    </row>
    <row r="6" ht="64.5" customHeight="1" s="150">
      <c r="A6" s="228">
        <f>'Прил.1 Сравнит табл'!B7</f>
        <v/>
      </c>
    </row>
    <row r="7">
      <c r="A7" s="146" t="n"/>
      <c r="B7" s="146" t="n"/>
      <c r="C7" s="146" t="n"/>
      <c r="D7" s="146" t="n"/>
      <c r="E7" s="146" t="n"/>
      <c r="F7" s="146" t="n"/>
      <c r="G7" s="146" t="n"/>
    </row>
    <row r="8" ht="30" customHeight="1" s="150">
      <c r="A8" s="227" t="inlineStr">
        <is>
          <t>№ пп.</t>
        </is>
      </c>
      <c r="B8" s="227" t="inlineStr">
        <is>
          <t>Код ресурса</t>
        </is>
      </c>
      <c r="C8" s="227" t="inlineStr">
        <is>
          <t>Наименование</t>
        </is>
      </c>
      <c r="D8" s="227" t="inlineStr">
        <is>
          <t>Ед. изм.</t>
        </is>
      </c>
      <c r="E8" s="206" t="inlineStr">
        <is>
          <t>Кол-во единиц по проектным данным</t>
        </is>
      </c>
      <c r="F8" s="227" t="inlineStr">
        <is>
          <t>Сметная стоимость в ценах на 01.01.2000 (руб.)</t>
        </is>
      </c>
      <c r="G8" s="233" t="n"/>
    </row>
    <row r="9">
      <c r="A9" s="235" t="n"/>
      <c r="B9" s="235" t="n"/>
      <c r="C9" s="235" t="n"/>
      <c r="D9" s="235" t="n"/>
      <c r="E9" s="235" t="n"/>
      <c r="F9" s="206" t="inlineStr">
        <is>
          <t>на ед. изм.</t>
        </is>
      </c>
      <c r="G9" s="206" t="inlineStr">
        <is>
          <t>общая</t>
        </is>
      </c>
    </row>
    <row r="10">
      <c r="A10" s="206" t="n">
        <v>1</v>
      </c>
      <c r="B10" s="206" t="n">
        <v>2</v>
      </c>
      <c r="C10" s="206" t="n">
        <v>3</v>
      </c>
      <c r="D10" s="206" t="n">
        <v>4</v>
      </c>
      <c r="E10" s="206" t="n">
        <v>5</v>
      </c>
      <c r="F10" s="206" t="n">
        <v>6</v>
      </c>
      <c r="G10" s="206" t="n">
        <v>7</v>
      </c>
    </row>
    <row r="11" ht="15" customHeight="1" s="150">
      <c r="A11" s="31" t="n"/>
      <c r="B11" s="211" t="inlineStr">
        <is>
          <t>ИНЖЕНЕРНОЕ ОБОРУДОВАНИЕ</t>
        </is>
      </c>
      <c r="C11" s="232" t="n"/>
      <c r="D11" s="232" t="n"/>
      <c r="E11" s="232" t="n"/>
      <c r="F11" s="232" t="n"/>
      <c r="G11" s="233" t="n"/>
    </row>
    <row r="12" ht="27" customHeight="1" s="150">
      <c r="A12" s="206" t="n"/>
      <c r="B12" s="220" t="n"/>
      <c r="C12" s="211" t="inlineStr">
        <is>
          <t>ИТОГО ИНЖЕНЕРНОЕ ОБОРУДОВАНИЕ</t>
        </is>
      </c>
      <c r="D12" s="220" t="n"/>
      <c r="E12" s="9" t="n"/>
      <c r="F12" s="213" t="n"/>
      <c r="G12" s="213" t="n">
        <v>0</v>
      </c>
    </row>
    <row r="13">
      <c r="A13" s="206" t="n"/>
      <c r="B13" s="211" t="inlineStr">
        <is>
          <t>ТЕХНОЛОГИЧЕСКОЕ ОБОРУДОВАНИЕ</t>
        </is>
      </c>
      <c r="C13" s="232" t="n"/>
      <c r="D13" s="232" t="n"/>
      <c r="E13" s="232" t="n"/>
      <c r="F13" s="232" t="n"/>
      <c r="G13" s="233" t="n"/>
    </row>
    <row r="14" ht="58.5" customHeight="1" s="150">
      <c r="A14" s="206" t="n">
        <v>1</v>
      </c>
      <c r="B14" s="120">
        <f>'Прил.5 Расчет СМР и ОБ'!B29</f>
        <v/>
      </c>
      <c r="C14" s="121">
        <f>'Прил.5 Расчет СМР и ОБ'!C29</f>
        <v/>
      </c>
      <c r="D14" s="120">
        <f>'Прил.5 Расчет СМР и ОБ'!D29</f>
        <v/>
      </c>
      <c r="E14" s="120">
        <f>'Прил.5 Расчет СМР и ОБ'!E29</f>
        <v/>
      </c>
      <c r="F14" s="87">
        <f>'Прил.5 Расчет СМР и ОБ'!F29</f>
        <v/>
      </c>
      <c r="G14" s="87">
        <f>ROUND(E14*F14,2)</f>
        <v/>
      </c>
    </row>
    <row r="15" ht="25.5" customHeight="1" s="150">
      <c r="A15" s="206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13" t="n"/>
      <c r="G15" s="87">
        <f>SUM(G14:G14)</f>
        <v/>
      </c>
    </row>
    <row r="16" ht="19.5" customHeight="1" s="150">
      <c r="A16" s="206" t="n"/>
      <c r="B16" s="211" t="n"/>
      <c r="C16" s="211" t="inlineStr">
        <is>
          <t>Всего по разделу «Оборудование»</t>
        </is>
      </c>
      <c r="D16" s="211" t="n"/>
      <c r="E16" s="225" t="n"/>
      <c r="F16" s="213" t="n"/>
      <c r="G16" s="87">
        <f>G12+G15</f>
        <v/>
      </c>
    </row>
    <row r="17">
      <c r="A17" s="148" t="n"/>
      <c r="B17" s="12" t="n"/>
      <c r="C17" s="148" t="n"/>
      <c r="D17" s="148" t="n"/>
      <c r="E17" s="148" t="n"/>
      <c r="F17" s="148" t="n"/>
      <c r="G17" s="148" t="n"/>
    </row>
    <row r="18" s="150">
      <c r="A18" s="146" t="inlineStr">
        <is>
          <t>Составил ______________________        Е.А. Князева</t>
        </is>
      </c>
      <c r="B18" s="147" t="n"/>
      <c r="C18" s="147" t="n"/>
      <c r="D18" s="148" t="n"/>
      <c r="E18" s="148" t="n"/>
      <c r="F18" s="148" t="n"/>
      <c r="G18" s="148" t="n"/>
    </row>
    <row r="19" s="150">
      <c r="A19" s="149" t="inlineStr">
        <is>
          <t xml:space="preserve">                         (подпись, инициалы, фамилия)</t>
        </is>
      </c>
      <c r="B19" s="147" t="n"/>
      <c r="C19" s="147" t="n"/>
      <c r="D19" s="148" t="n"/>
      <c r="E19" s="148" t="n"/>
      <c r="F19" s="148" t="n"/>
      <c r="G19" s="148" t="n"/>
    </row>
    <row r="20" s="150">
      <c r="A20" s="146" t="n"/>
      <c r="B20" s="147" t="n"/>
      <c r="C20" s="147" t="n"/>
      <c r="D20" s="148" t="n"/>
      <c r="E20" s="148" t="n"/>
      <c r="F20" s="148" t="n"/>
      <c r="G20" s="148" t="n"/>
    </row>
    <row r="21" s="150">
      <c r="A21" s="146" t="inlineStr">
        <is>
          <t>Проверил ______________________        А.В. Костянецкая</t>
        </is>
      </c>
      <c r="B21" s="147" t="n"/>
      <c r="C21" s="147" t="n"/>
      <c r="D21" s="148" t="n"/>
      <c r="E21" s="148" t="n"/>
      <c r="F21" s="148" t="n"/>
      <c r="G21" s="148" t="n"/>
    </row>
    <row r="22" s="150">
      <c r="A22" s="149" t="inlineStr">
        <is>
          <t xml:space="preserve">                        (подпись, инициалы, фамилия)</t>
        </is>
      </c>
      <c r="B22" s="147" t="n"/>
      <c r="C22" s="147" t="n"/>
      <c r="D22" s="148" t="n"/>
      <c r="E22" s="148" t="n"/>
      <c r="F22" s="148" t="n"/>
      <c r="G22" s="14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150" min="1" max="1"/>
    <col width="16.42578125" customWidth="1" style="150" min="2" max="2"/>
    <col width="37.140625" customWidth="1" style="150" min="3" max="3"/>
    <col width="49" customWidth="1" style="150" min="4" max="4"/>
    <col width="9.140625" customWidth="1" style="150" min="5" max="5"/>
  </cols>
  <sheetData>
    <row r="1" ht="15.75" customHeight="1" s="150">
      <c r="A1" s="152" t="n"/>
      <c r="B1" s="152" t="n"/>
      <c r="C1" s="152" t="n"/>
      <c r="D1" s="152" t="inlineStr">
        <is>
          <t>Приложение №7</t>
        </is>
      </c>
    </row>
    <row r="2" ht="15.75" customHeight="1" s="150">
      <c r="A2" s="152" t="n"/>
      <c r="B2" s="152" t="n"/>
      <c r="C2" s="152" t="n"/>
      <c r="D2" s="152" t="n"/>
    </row>
    <row r="3" ht="15.75" customHeight="1" s="150">
      <c r="A3" s="152" t="n"/>
      <c r="B3" s="141" t="inlineStr">
        <is>
          <t>Расчет показателя УНЦ</t>
        </is>
      </c>
      <c r="C3" s="152" t="n"/>
      <c r="D3" s="152" t="n"/>
    </row>
    <row r="4" ht="15.75" customHeight="1" s="150">
      <c r="A4" s="152" t="n"/>
      <c r="B4" s="152" t="n"/>
      <c r="C4" s="152" t="n"/>
      <c r="D4" s="152" t="n"/>
    </row>
    <row r="5" ht="78.75" customHeight="1" s="150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5.75" customHeight="1" s="150">
      <c r="A6" s="152" t="inlineStr">
        <is>
          <t>Единица измерения  — 1 ед</t>
        </is>
      </c>
      <c r="B6" s="152" t="n"/>
      <c r="C6" s="152" t="n"/>
      <c r="D6" s="152" t="n"/>
    </row>
    <row r="7" ht="15.75" customHeight="1" s="150">
      <c r="A7" s="152" t="n"/>
      <c r="B7" s="152" t="n"/>
      <c r="C7" s="152" t="n"/>
      <c r="D7" s="152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35" t="n"/>
      <c r="B9" s="235" t="n"/>
      <c r="C9" s="235" t="n"/>
      <c r="D9" s="235" t="n"/>
    </row>
    <row r="10" ht="15.75" customHeight="1" s="150">
      <c r="A10" s="202" t="n">
        <v>1</v>
      </c>
      <c r="B10" s="202" t="n">
        <v>2</v>
      </c>
      <c r="C10" s="202" t="n">
        <v>3</v>
      </c>
      <c r="D10" s="202" t="n">
        <v>4</v>
      </c>
    </row>
    <row r="11" ht="105" customHeight="1" s="150">
      <c r="A11" s="202" t="inlineStr">
        <is>
          <t>И11-129</t>
        </is>
      </c>
      <c r="B11" s="202" t="inlineStr">
        <is>
          <t>УНЦ РЗА</t>
        </is>
      </c>
      <c r="C11" s="144">
        <f>D5</f>
        <v/>
      </c>
      <c r="D11" s="158">
        <f>'Прил.4 РМ'!C41/1000</f>
        <v/>
      </c>
    </row>
    <row r="13">
      <c r="A13" s="146" t="inlineStr">
        <is>
          <t>Составил ______________________      Е. А. Князева</t>
        </is>
      </c>
      <c r="B13" s="147" t="n"/>
      <c r="C13" s="147" t="n"/>
      <c r="D13" s="148" t="n"/>
    </row>
    <row r="14">
      <c r="A14" s="149" t="inlineStr">
        <is>
          <t xml:space="preserve">                         (подпись, инициалы, фамилия)</t>
        </is>
      </c>
      <c r="B14" s="147" t="n"/>
      <c r="C14" s="147" t="n"/>
      <c r="D14" s="148" t="n"/>
    </row>
    <row r="15">
      <c r="A15" s="146" t="n"/>
      <c r="B15" s="147" t="n"/>
      <c r="C15" s="147" t="n"/>
      <c r="D15" s="148" t="n"/>
    </row>
    <row r="16">
      <c r="A16" s="146" t="inlineStr">
        <is>
          <t>Проверил ______________________        А.В. Костянецкая</t>
        </is>
      </c>
      <c r="B16" s="147" t="n"/>
      <c r="C16" s="147" t="n"/>
      <c r="D16" s="148" t="n"/>
    </row>
    <row r="17">
      <c r="A17" s="149" t="inlineStr">
        <is>
          <t xml:space="preserve">                        (подпись, инициалы, фамилия)</t>
        </is>
      </c>
      <c r="B17" s="147" t="n"/>
      <c r="C17" s="147" t="n"/>
      <c r="D17" s="14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="106" zoomScaleNormal="100" zoomScaleSheetLayoutView="106" workbookViewId="0">
      <selection activeCell="C21" sqref="C21"/>
    </sheetView>
  </sheetViews>
  <sheetFormatPr baseColWidth="8" defaultRowHeight="15"/>
  <cols>
    <col width="40.7109375" customWidth="1" style="150" min="2" max="2"/>
    <col width="37" customWidth="1" style="150" min="3" max="3"/>
    <col width="32" customWidth="1" style="150" min="4" max="4"/>
  </cols>
  <sheetData>
    <row r="4" ht="15.75" customHeight="1" s="150">
      <c r="B4" s="190" t="inlineStr">
        <is>
          <t>Приложение № 10</t>
        </is>
      </c>
    </row>
    <row r="5" ht="18.75" customHeight="1" s="150">
      <c r="B5" s="22" t="n"/>
    </row>
    <row r="6" ht="15.75" customHeight="1" s="150">
      <c r="B6" s="191" t="inlineStr">
        <is>
          <t>Используемые индексы изменений сметной стоимости и нормы сопутствующих затрат</t>
        </is>
      </c>
    </row>
    <row r="7">
      <c r="B7" s="230" t="n"/>
    </row>
    <row r="8" ht="47.25" customHeight="1" s="150">
      <c r="B8" s="202" t="inlineStr">
        <is>
          <t>Наименование индекса / норм сопутствующих затрат</t>
        </is>
      </c>
      <c r="C8" s="202" t="inlineStr">
        <is>
          <t>Дата применения и обоснование индекса / норм сопутствующих затрат</t>
        </is>
      </c>
      <c r="D8" s="202" t="inlineStr">
        <is>
          <t>Размер индекса / норма сопутствующих затрат</t>
        </is>
      </c>
    </row>
    <row r="9" ht="15.75" customHeight="1" s="150">
      <c r="B9" s="202" t="n">
        <v>1</v>
      </c>
      <c r="C9" s="202" t="n">
        <v>2</v>
      </c>
      <c r="D9" s="202" t="n">
        <v>3</v>
      </c>
    </row>
    <row r="10" ht="31.5" customHeight="1" s="150">
      <c r="B10" s="202" t="inlineStr">
        <is>
          <t xml:space="preserve">Индекс изменения сметной стоимости на 1 квартал 2023 года. ОЗП </t>
        </is>
      </c>
      <c r="C10" s="202" t="inlineStr">
        <is>
          <t>Письмо Минстроя России от 30.03.2023г. №17106-ИФ/09  прил.1</t>
        </is>
      </c>
      <c r="D10" s="202" t="n">
        <v>44.29</v>
      </c>
    </row>
    <row r="11" ht="31.5" customHeight="1" s="150">
      <c r="B11" s="202" t="inlineStr">
        <is>
          <t>Индекс изменения сметной стоимости на 1 квартал 2023 года. ЭМ</t>
        </is>
      </c>
      <c r="C11" s="202" t="inlineStr">
        <is>
          <t>Письмо Минстроя России от 30.03.2023г. №17106-ИФ/09  прил.1</t>
        </is>
      </c>
      <c r="D11" s="202" t="n">
        <v>13.47</v>
      </c>
    </row>
    <row r="12" ht="31.5" customHeight="1" s="150">
      <c r="B12" s="202" t="inlineStr">
        <is>
          <t>Индекс изменения сметной стоимости на 1 квартал 2023 года. МАТ</t>
        </is>
      </c>
      <c r="C12" s="202" t="inlineStr">
        <is>
          <t>Письмо Минстроя России от 30.03.2023г. №17106-ИФ/09  прил.1</t>
        </is>
      </c>
      <c r="D12" s="202" t="n">
        <v>8.039999999999999</v>
      </c>
    </row>
    <row r="13" ht="31.5" customHeight="1" s="150">
      <c r="B13" s="202" t="inlineStr">
        <is>
          <t>Индекс изменения сметной стоимости на 1 квартал 2023 года. ОБ</t>
        </is>
      </c>
      <c r="C13" s="97" t="inlineStr">
        <is>
          <t>Письмо Минстроя России от 23.02.2023г. №9791-ИФ/09 прил.6</t>
        </is>
      </c>
      <c r="D13" s="202" t="n">
        <v>6.26</v>
      </c>
    </row>
    <row r="14" ht="78.75" customHeight="1" s="150">
      <c r="B14" s="202" t="inlineStr">
        <is>
          <t>Временные здания и сооружения</t>
        </is>
      </c>
      <c r="C14" s="20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50">
      <c r="B15" s="202" t="inlineStr">
        <is>
          <t>Дополнительные затраты при производстве строительно-монтажных работ в зимнее время</t>
        </is>
      </c>
      <c r="C15" s="20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50">
      <c r="B16" s="202" t="n"/>
      <c r="C16" s="202" t="n"/>
      <c r="D16" s="29" t="n"/>
    </row>
    <row r="17" ht="31.5" customHeight="1" s="150">
      <c r="B17" s="202" t="inlineStr">
        <is>
          <t>Строительный контроль</t>
        </is>
      </c>
      <c r="C17" s="202" t="inlineStr">
        <is>
          <t>Постановление Правительства РФ от 21.06.10 г. № 468</t>
        </is>
      </c>
      <c r="D17" s="29" t="n">
        <v>0.0214</v>
      </c>
    </row>
    <row r="18" ht="31.5" customHeight="1" s="150">
      <c r="B18" s="202" t="inlineStr">
        <is>
          <t>Авторский надзор - 0,2%</t>
        </is>
      </c>
      <c r="C18" s="202" t="inlineStr">
        <is>
          <t>Приказ от 4.08.2020 № 421/пр п.173</t>
        </is>
      </c>
      <c r="D18" s="29" t="n">
        <v>0.002</v>
      </c>
    </row>
    <row r="19" ht="24" customHeight="1" s="150">
      <c r="B19" s="202" t="inlineStr">
        <is>
          <t>Непредвиденные расходы</t>
        </is>
      </c>
      <c r="C19" s="202" t="inlineStr">
        <is>
          <t>Приказ от 4.08.2020 № 421/пр п.179</t>
        </is>
      </c>
      <c r="D19" s="29" t="n">
        <v>0.03</v>
      </c>
    </row>
    <row r="20" ht="18.75" customHeight="1" s="150">
      <c r="B20" s="23" t="n"/>
    </row>
    <row r="21" ht="18.75" customHeight="1" s="150">
      <c r="B21" s="23" t="n"/>
    </row>
    <row r="22" ht="18.75" customHeight="1" s="150">
      <c r="B22" s="23" t="n"/>
    </row>
    <row r="23" ht="18.75" customHeight="1" s="150">
      <c r="B23" s="23" t="n"/>
    </row>
    <row r="26">
      <c r="B26" s="146" t="inlineStr">
        <is>
          <t>Составил ______________________        Е.А. Князева</t>
        </is>
      </c>
      <c r="C26" s="147" t="n"/>
    </row>
    <row r="27">
      <c r="B27" s="149" t="inlineStr">
        <is>
          <t xml:space="preserve">                         (подпись, инициалы, фамилия)</t>
        </is>
      </c>
      <c r="C27" s="147" t="n"/>
    </row>
    <row r="28">
      <c r="B28" s="146" t="n"/>
      <c r="C28" s="147" t="n"/>
    </row>
    <row r="29">
      <c r="B29" s="146" t="inlineStr">
        <is>
          <t>Проверил ______________________        А.В. Костянецкая</t>
        </is>
      </c>
      <c r="C29" s="147" t="n"/>
    </row>
    <row r="30">
      <c r="B30" s="149" t="inlineStr">
        <is>
          <t xml:space="preserve">                        (подпись, инициалы, фамилия)</t>
        </is>
      </c>
      <c r="C30" s="14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P11" sqref="P11"/>
    </sheetView>
  </sheetViews>
  <sheetFormatPr baseColWidth="8" defaultColWidth="9.140625" defaultRowHeight="15"/>
  <cols>
    <col width="44.85546875" customWidth="1" style="150" min="2" max="2"/>
    <col width="13" customWidth="1" style="150" min="3" max="3"/>
    <col width="22.85546875" customWidth="1" style="150" min="4" max="4"/>
    <col width="21.5703125" customWidth="1" style="150" min="5" max="5"/>
    <col width="43.85546875" customWidth="1" style="150" min="6" max="6"/>
  </cols>
  <sheetData>
    <row r="1" s="150"/>
    <row r="2" ht="17.25" customHeight="1" s="150">
      <c r="A2" s="191" t="inlineStr">
        <is>
          <t>Расчет размера средств на оплату труда рабочих-строителей в текущем уровне цен (ФОТр.тек.)</t>
        </is>
      </c>
    </row>
    <row r="3" s="150"/>
    <row r="4" ht="18" customHeight="1" s="150">
      <c r="A4" s="151" t="inlineStr">
        <is>
          <t>Составлен в уровне цен на 01.01.2023 г.</t>
        </is>
      </c>
      <c r="B4" s="152" t="n"/>
      <c r="C4" s="152" t="n"/>
      <c r="D4" s="152" t="n"/>
      <c r="E4" s="152" t="n"/>
      <c r="F4" s="152" t="n"/>
      <c r="G4" s="152" t="n"/>
    </row>
    <row r="5" ht="15.75" customHeight="1" s="150">
      <c r="A5" s="153" t="inlineStr">
        <is>
          <t>№ пп.</t>
        </is>
      </c>
      <c r="B5" s="153" t="inlineStr">
        <is>
          <t>Наименование элемента</t>
        </is>
      </c>
      <c r="C5" s="153" t="inlineStr">
        <is>
          <t>Обозначение</t>
        </is>
      </c>
      <c r="D5" s="153" t="inlineStr">
        <is>
          <t>Формула</t>
        </is>
      </c>
      <c r="E5" s="153" t="inlineStr">
        <is>
          <t>Величина элемента</t>
        </is>
      </c>
      <c r="F5" s="153" t="inlineStr">
        <is>
          <t>Наименования обосновывающих документов</t>
        </is>
      </c>
      <c r="G5" s="152" t="n"/>
    </row>
    <row r="6" ht="15.75" customHeight="1" s="150">
      <c r="A6" s="153" t="n">
        <v>1</v>
      </c>
      <c r="B6" s="153" t="n">
        <v>2</v>
      </c>
      <c r="C6" s="153" t="n">
        <v>3</v>
      </c>
      <c r="D6" s="153" t="n">
        <v>4</v>
      </c>
      <c r="E6" s="153" t="n">
        <v>5</v>
      </c>
      <c r="F6" s="153" t="n">
        <v>6</v>
      </c>
      <c r="G6" s="152" t="n"/>
    </row>
    <row r="7" ht="110.25" customHeight="1" s="150">
      <c r="A7" s="154" t="inlineStr">
        <is>
          <t>1.1</t>
        </is>
      </c>
      <c r="B7" s="15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57" t="n">
        <v>47872.94</v>
      </c>
      <c r="F7" s="15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2" t="n"/>
    </row>
    <row r="8" ht="31.5" customHeight="1" s="150">
      <c r="A8" s="154" t="inlineStr">
        <is>
          <t>1.2</t>
        </is>
      </c>
      <c r="B8" s="159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58">
        <f>1973/12</f>
        <v/>
      </c>
      <c r="F8" s="159" t="inlineStr">
        <is>
          <t>Производственный календарь 2023 год
(40-часов.неделя)</t>
        </is>
      </c>
      <c r="G8" s="161" t="n"/>
    </row>
    <row r="9" ht="15.75" customHeight="1" s="150">
      <c r="A9" s="154" t="inlineStr">
        <is>
          <t>1.3</t>
        </is>
      </c>
      <c r="B9" s="159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58" t="n">
        <v>1</v>
      </c>
      <c r="F9" s="159" t="n"/>
      <c r="G9" s="161" t="n"/>
    </row>
    <row r="10" ht="15.75" customHeight="1" s="150">
      <c r="A10" s="154" t="inlineStr">
        <is>
          <t>1.4</t>
        </is>
      </c>
      <c r="B10" s="159" t="inlineStr">
        <is>
          <t>Средний разряд работ</t>
        </is>
      </c>
      <c r="C10" s="202" t="n"/>
      <c r="D10" s="202" t="n"/>
      <c r="E10" s="250" t="n">
        <v>3.8</v>
      </c>
      <c r="F10" s="159" t="inlineStr">
        <is>
          <t>РТМ</t>
        </is>
      </c>
      <c r="G10" s="161" t="n"/>
    </row>
    <row r="11" ht="78.75" customHeight="1" s="150">
      <c r="A11" s="154" t="inlineStr">
        <is>
          <t>1.5</t>
        </is>
      </c>
      <c r="B11" s="159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251" t="n">
        <v>1.308</v>
      </c>
      <c r="F11" s="15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2" t="n"/>
    </row>
    <row r="12" ht="78.75" customHeight="1" s="150">
      <c r="A12" s="154" t="inlineStr">
        <is>
          <t>1.6</t>
        </is>
      </c>
      <c r="B12" s="164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252" t="n">
        <v>1.139</v>
      </c>
      <c r="F12" s="1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0">
      <c r="A13" s="167" t="inlineStr">
        <is>
          <t>1.7</t>
        </is>
      </c>
      <c r="B13" s="168" t="inlineStr">
        <is>
          <t>Размер средств на оплату труда рабочих-строителей в текущем уровне цен (ФОТр.тек.), руб/чел.-ч</t>
        </is>
      </c>
      <c r="C13" s="169" t="inlineStr">
        <is>
          <t>ФОТр.тек.</t>
        </is>
      </c>
      <c r="D13" s="169" t="inlineStr">
        <is>
          <t>(С1ср/tср*КТ*Т*Кув)*Кинф</t>
        </is>
      </c>
      <c r="E13" s="170">
        <f>((E7*E9/E8)*E11)*E12</f>
        <v/>
      </c>
      <c r="F13" s="1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2025-01-24T12:00:43Z</dcterms:modified>
  <cp:lastModifiedBy>Danil</cp:lastModifiedBy>
  <cp:lastPrinted>2023-12-04T03:37:24Z</cp:lastPrinted>
</cp:coreProperties>
</file>