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3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трансформатора напряжения 6-35 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трансформатора напряжения 6-35 кВ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311.2515263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913.7731948000001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2" t="inlineStr">
        <is>
          <t>Приложение № 2</t>
        </is>
      </c>
    </row>
    <row r="4" ht="15.75" customHeight="1" s="150">
      <c r="A4" s="176" t="n"/>
      <c r="B4" s="195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3">
        <f>'[1]Прил.1 Сравнит табл'!B7</f>
        <v/>
      </c>
    </row>
    <row r="7" ht="15.75" customHeight="1" s="150">
      <c r="A7" s="176" t="n"/>
      <c r="B7" s="194">
        <f>'[1]Прил.1 Сравнит табл'!B9</f>
        <v/>
      </c>
    </row>
    <row r="8" ht="15.75" customHeight="1" s="150">
      <c r="A8" s="176" t="n"/>
      <c r="B8" s="194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6" t="inlineStr">
        <is>
          <t>№ п/п</t>
        </is>
      </c>
      <c r="C9" s="1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6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6" t="inlineStr">
        <is>
          <t>Номер сметы</t>
        </is>
      </c>
      <c r="E10" s="196" t="inlineStr">
        <is>
          <t>Наименование сметы</t>
        </is>
      </c>
      <c r="F10" s="196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6" t="inlineStr">
        <is>
          <t>Строительные работы</t>
        </is>
      </c>
      <c r="G11" s="196" t="inlineStr">
        <is>
          <t>Монтажные работы</t>
        </is>
      </c>
      <c r="H11" s="196" t="inlineStr">
        <is>
          <t>Оборудование</t>
        </is>
      </c>
      <c r="I11" s="196" t="inlineStr">
        <is>
          <t>Прочее</t>
        </is>
      </c>
      <c r="J11" s="196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 трансформатора напряжения 6-35 кВ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311.2515263</v>
      </c>
      <c r="H12" s="174" t="n">
        <v>913.7731948000001</v>
      </c>
      <c r="I12" s="184" t="n"/>
      <c r="J12" s="185">
        <f>SUM(F12:I12)</f>
        <v/>
      </c>
    </row>
    <row r="13" ht="15.75" customHeight="1" s="150">
      <c r="A13" s="176" t="n"/>
      <c r="B13" s="197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7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4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4" sqref="D54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83.22199999999999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6.8598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4.4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4.4</v>
      </c>
      <c r="G16" s="110" t="n"/>
      <c r="H16" s="110" t="n">
        <v>55.19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2.2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16.978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16.978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 трансформатора напряжения 6-35 кВ</t>
        </is>
      </c>
      <c r="E24" s="199" t="inlineStr">
        <is>
          <t>шт</t>
        </is>
      </c>
      <c r="F24" s="199" t="n">
        <v>1</v>
      </c>
      <c r="G24" s="110" t="n">
        <v>237220.45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21.1.08.03-0584</t>
        </is>
      </c>
      <c r="D26" s="200" t="inlineStr">
        <is>
          <t>Кабель контрольный КВВГЭнг(A)-LS 7х6</t>
        </is>
      </c>
      <c r="E26" s="199" t="inlineStr">
        <is>
          <t>1000 м</t>
        </is>
      </c>
      <c r="F26" s="199" t="n">
        <v>0.306</v>
      </c>
      <c r="G26" s="110" t="n">
        <v>100143.17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21.1.08.03-0581</t>
        </is>
      </c>
      <c r="D27" s="200" t="inlineStr">
        <is>
          <t>Кабель контрольный КВВГЭнг(A)-LS 7х1,5</t>
        </is>
      </c>
      <c r="E27" s="199" t="inlineStr">
        <is>
          <t>1000 м</t>
        </is>
      </c>
      <c r="F27" s="199" t="n">
        <v>0.51</v>
      </c>
      <c r="G27" s="110" t="n">
        <v>37014.5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24.3.01.02-0002</t>
        </is>
      </c>
      <c r="D30" s="200" t="inlineStr">
        <is>
          <t>Трубы гибкие гофрированные из самозатухающего ПВХ легкие с протяжкой, диаметр 25 мм</t>
        </is>
      </c>
      <c r="E30" s="199" t="inlineStr">
        <is>
          <t>м</t>
        </is>
      </c>
      <c r="F30" s="199" t="n">
        <v>102</v>
      </c>
      <c r="G30" s="110" t="n">
        <v>3.43</v>
      </c>
      <c r="H30" s="110">
        <f>ROUND(F30*G30,2)</f>
        <v/>
      </c>
    </row>
    <row r="31" ht="31.5" customHeight="1" s="150">
      <c r="A31" s="199" t="n">
        <v>17</v>
      </c>
      <c r="B31" s="125" t="n"/>
      <c r="C31" s="200" t="inlineStr">
        <is>
          <t>07.2.07.04-0007</t>
        </is>
      </c>
      <c r="D31" s="200" t="inlineStr">
        <is>
          <t>Конструкции стальные индивидуальные решетчатые сварные, масса до 0,1 т</t>
        </is>
      </c>
      <c r="E31" s="199" t="inlineStr">
        <is>
          <t>т</t>
        </is>
      </c>
      <c r="F31" s="199" t="n">
        <v>0.03</v>
      </c>
      <c r="G31" s="110" t="n">
        <v>11500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10.3.02.03-0011</t>
        </is>
      </c>
      <c r="D32" s="200" t="inlineStr">
        <is>
          <t>Припои оловянно-свинцовые бессурьмянистые, марка ПОС30</t>
        </is>
      </c>
      <c r="E32" s="199" t="inlineStr">
        <is>
          <t>т</t>
        </is>
      </c>
      <c r="F32" s="199" t="n">
        <v>0.004056</v>
      </c>
      <c r="G32" s="110" t="n">
        <v>68050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20.1.02.06-0001</t>
        </is>
      </c>
      <c r="D33" s="200" t="inlineStr">
        <is>
          <t>Жир паяльный</t>
        </is>
      </c>
      <c r="E33" s="199" t="inlineStr">
        <is>
          <t>кг</t>
        </is>
      </c>
      <c r="F33" s="199" t="n">
        <v>0.36</v>
      </c>
      <c r="G33" s="110" t="n">
        <v>100.8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14.4.03.03-0002</t>
        </is>
      </c>
      <c r="D34" s="200" t="inlineStr">
        <is>
          <t>Лак битумный БТ-123</t>
        </is>
      </c>
      <c r="E34" s="199" t="inlineStr">
        <is>
          <t>т</t>
        </is>
      </c>
      <c r="F34" s="199" t="n">
        <v>0.004236</v>
      </c>
      <c r="G34" s="110" t="n">
        <v>7826.9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4.636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0.74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20.6134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0.5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199" t="n">
        <v>27</v>
      </c>
      <c r="B41" s="125" t="n"/>
      <c r="C41" s="200" t="inlineStr">
        <is>
          <t>20.2.01.05-0005</t>
        </is>
      </c>
      <c r="D41" s="200" t="inlineStr">
        <is>
          <t>Гильзы кабельные медные ГМ 16</t>
        </is>
      </c>
      <c r="E41" s="199" t="inlineStr">
        <is>
          <t>100 шт</t>
        </is>
      </c>
      <c r="F41" s="199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0">
      <c r="A42" s="199" t="n">
        <v>28</v>
      </c>
      <c r="B42" s="125" t="n"/>
      <c r="C42" s="200" t="inlineStr">
        <is>
          <t>10.3.02.03-0013</t>
        </is>
      </c>
      <c r="D42" s="200" t="inlineStr">
        <is>
          <t>Припои оловянно-свинцовые бессурьмянистые, марка ПОС61</t>
        </is>
      </c>
      <c r="E42" s="199" t="inlineStr">
        <is>
          <t>т</t>
        </is>
      </c>
      <c r="F42" s="199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20.2.02.01-0013</t>
        </is>
      </c>
      <c r="D44" s="200" t="inlineStr">
        <is>
          <t>Втулки, диаметр 28 мм</t>
        </is>
      </c>
      <c r="E44" s="199" t="inlineStr">
        <is>
          <t>1000 шт</t>
        </is>
      </c>
      <c r="F44" s="199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14.4.02.09-0001</t>
        </is>
      </c>
      <c r="D45" s="200" t="inlineStr">
        <is>
          <t>Краска</t>
        </is>
      </c>
      <c r="E45" s="199" t="inlineStr">
        <is>
          <t>кг</t>
        </is>
      </c>
      <c r="F45" s="199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01.7.07.20-0002</t>
        </is>
      </c>
      <c r="D46" s="200" t="inlineStr">
        <is>
          <t>Тальк молотый, сорт I</t>
        </is>
      </c>
      <c r="E46" s="199" t="inlineStr">
        <is>
          <t>т</t>
        </is>
      </c>
      <c r="F46" s="199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01.3.01.05-0009</t>
        </is>
      </c>
      <c r="D47" s="200" t="inlineStr">
        <is>
          <t>Парафин нефтяной твердый Т-1</t>
        </is>
      </c>
      <c r="E47" s="199" t="inlineStr">
        <is>
          <t>т</t>
        </is>
      </c>
      <c r="F47" s="199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01.7.15.03-0042</t>
        </is>
      </c>
      <c r="D50" s="200" t="inlineStr">
        <is>
          <t>Болты с гайками и шайбами строительные</t>
        </is>
      </c>
      <c r="E50" s="199" t="inlineStr">
        <is>
          <t>кг</t>
        </is>
      </c>
      <c r="F50" s="199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01.3.05.17-0002</t>
        </is>
      </c>
      <c r="D51" s="200" t="inlineStr">
        <is>
          <t>Канифоль сосновая</t>
        </is>
      </c>
      <c r="E51" s="199" t="inlineStr">
        <is>
          <t>кг</t>
        </is>
      </c>
      <c r="F51" s="199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7" t="inlineStr">
        <is>
          <t>Наименование</t>
        </is>
      </c>
      <c r="C10" s="207" t="inlineStr">
        <is>
          <t>Сметная стоимость в ценах на 01.01.2023
 (руб.)</t>
        </is>
      </c>
      <c r="D10" s="207" t="inlineStr">
        <is>
          <t>Удельный вес, 
(в СМР)</t>
        </is>
      </c>
      <c r="E10" s="20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7" t="inlineStr">
        <is>
          <t>Шкафы РЗА 1 архитектуры. Комплект защит трансформатора напряжения 6-35 кВ</t>
        </is>
      </c>
    </row>
    <row r="7" ht="12.75" customFormat="1" customHeight="1" s="146">
      <c r="A7" s="217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7" t="inlineStr">
        <is>
          <t>№ пп.</t>
        </is>
      </c>
      <c r="B9" s="207" t="inlineStr">
        <is>
          <t>Код ресурса</t>
        </is>
      </c>
      <c r="C9" s="207" t="inlineStr">
        <is>
          <t>Наименование</t>
        </is>
      </c>
      <c r="D9" s="207" t="inlineStr">
        <is>
          <t>Ед. изм.</t>
        </is>
      </c>
      <c r="E9" s="207" t="inlineStr">
        <is>
          <t>Кол-во единиц по проектным данным</t>
        </is>
      </c>
      <c r="F9" s="207" t="inlineStr">
        <is>
          <t>Сметная стоимость в ценах на 01.01.2000 (руб.)</t>
        </is>
      </c>
      <c r="G9" s="233" t="n"/>
      <c r="H9" s="207" t="inlineStr">
        <is>
          <t>Удельный вес, %</t>
        </is>
      </c>
      <c r="I9" s="207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7" t="inlineStr">
        <is>
          <t>на ед. изм.</t>
        </is>
      </c>
      <c r="G10" s="207" t="inlineStr">
        <is>
          <t>общая</t>
        </is>
      </c>
      <c r="H10" s="235" t="n"/>
      <c r="I10" s="207" t="inlineStr">
        <is>
          <t>на ед. изм.</t>
        </is>
      </c>
      <c r="J10" s="207" t="inlineStr">
        <is>
          <t>общая</t>
        </is>
      </c>
    </row>
    <row r="11">
      <c r="A11" s="207" t="n">
        <v>1</v>
      </c>
      <c r="B11" s="207" t="n">
        <v>2</v>
      </c>
      <c r="C11" s="207" t="n">
        <v>3</v>
      </c>
      <c r="D11" s="207" t="n">
        <v>4</v>
      </c>
      <c r="E11" s="207" t="n">
        <v>5</v>
      </c>
      <c r="F11" s="207" t="n">
        <v>6</v>
      </c>
      <c r="G11" s="207" t="n">
        <v>7</v>
      </c>
      <c r="H11" s="207" t="n">
        <v>8</v>
      </c>
      <c r="I11" s="207" t="n">
        <v>9</v>
      </c>
      <c r="J11" s="207" t="n">
        <v>10</v>
      </c>
      <c r="L11" s="69" t="n"/>
    </row>
    <row r="12">
      <c r="A12" s="207" t="n"/>
      <c r="B12" s="218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7" t="n">
        <v>1</v>
      </c>
      <c r="B13" s="81" t="inlineStr">
        <is>
          <t>1-3-8</t>
        </is>
      </c>
      <c r="C13" s="206" t="inlineStr">
        <is>
          <t>Затраты труда рабочих-строителей среднего разряда (3,8)</t>
        </is>
      </c>
      <c r="D13" s="207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19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7" t="n"/>
      <c r="B14" s="207" t="n"/>
      <c r="C14" s="218" t="inlineStr">
        <is>
          <t>Итого по разделу "Затраты труда рабочих-строителей"</t>
        </is>
      </c>
      <c r="D14" s="207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19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7" t="n"/>
      <c r="B15" s="206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7" t="n">
        <v>2</v>
      </c>
      <c r="B16" s="207" t="n">
        <v>2</v>
      </c>
      <c r="C16" s="206" t="inlineStr">
        <is>
          <t>Затраты труда машинистов</t>
        </is>
      </c>
      <c r="D16" s="207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19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7" t="n"/>
      <c r="B17" s="218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19" t="n"/>
      <c r="J17" s="219" t="n"/>
    </row>
    <row r="18" ht="14.25" customFormat="1" customHeight="1" s="147">
      <c r="A18" s="207" t="n"/>
      <c r="B18" s="206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7" t="n">
        <v>3</v>
      </c>
      <c r="B19" s="81" t="inlineStr">
        <is>
          <t>91.05.05-015</t>
        </is>
      </c>
      <c r="C19" s="206" t="inlineStr">
        <is>
          <t>Краны на автомобильном ходу, грузоподъемность 16 т</t>
        </is>
      </c>
      <c r="D19" s="207" t="inlineStr">
        <is>
          <t>маш.час</t>
        </is>
      </c>
      <c r="E19" s="241" t="n">
        <v>2.2</v>
      </c>
      <c r="F19" s="225" t="n">
        <v>115.4</v>
      </c>
      <c r="G19" s="87">
        <f>ROUND(E19*F19,2)</f>
        <v/>
      </c>
      <c r="H19" s="219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7" t="n">
        <v>4</v>
      </c>
      <c r="B20" s="81" t="inlineStr">
        <is>
          <t>91.14.02-001</t>
        </is>
      </c>
      <c r="C20" s="206" t="inlineStr">
        <is>
          <t>Автомобили бортовые, грузоподъемность до 5 т</t>
        </is>
      </c>
      <c r="D20" s="207" t="inlineStr">
        <is>
          <t>маш.час</t>
        </is>
      </c>
      <c r="E20" s="241" t="n">
        <v>2.2</v>
      </c>
      <c r="F20" s="225" t="n">
        <v>65.70999999999999</v>
      </c>
      <c r="G20" s="87">
        <f>ROUND(E20*F20,2)</f>
        <v/>
      </c>
      <c r="H20" s="219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7" t="n">
        <v>5</v>
      </c>
      <c r="B21" s="81" t="inlineStr">
        <is>
          <t>91.06.03-061</t>
        </is>
      </c>
      <c r="C21" s="206" t="inlineStr">
        <is>
          <t>Лебедки электрические тяговым усилием до 12,26 кН (1,25 т)</t>
        </is>
      </c>
      <c r="D21" s="207" t="inlineStr">
        <is>
          <t>маш.час</t>
        </is>
      </c>
      <c r="E21" s="241" t="n">
        <v>16.978</v>
      </c>
      <c r="F21" s="225" t="n">
        <v>3.28</v>
      </c>
      <c r="G21" s="87">
        <f>ROUND(E21*F21,2)</f>
        <v/>
      </c>
      <c r="H21" s="219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7" t="n"/>
      <c r="C22" s="206" t="inlineStr">
        <is>
          <t>Итого основные машины и механизмы</t>
        </is>
      </c>
      <c r="D22" s="207" t="n"/>
      <c r="E22" s="242" t="n"/>
      <c r="F22" s="87" t="n"/>
      <c r="G22" s="87">
        <f>SUM(G19:G21)</f>
        <v/>
      </c>
      <c r="H22" s="219">
        <f>G22/G26</f>
        <v/>
      </c>
      <c r="I22" s="87" t="n"/>
      <c r="J22" s="87">
        <f>SUM(J19:J21)</f>
        <v/>
      </c>
      <c r="L22" s="240" t="n"/>
    </row>
    <row r="23" hidden="1" outlineLevel="1" ht="25.5" customFormat="1" customHeight="1" s="147">
      <c r="A23" s="207" t="n">
        <v>6</v>
      </c>
      <c r="B23" s="81" t="inlineStr">
        <is>
          <t>91.06.01-003</t>
        </is>
      </c>
      <c r="C23" s="206" t="inlineStr">
        <is>
          <t>Домкраты гидравлические, грузоподъемность 63-100 т</t>
        </is>
      </c>
      <c r="D23" s="207" t="inlineStr">
        <is>
          <t>маш.час</t>
        </is>
      </c>
      <c r="E23" s="241" t="n">
        <v>16.978</v>
      </c>
      <c r="F23" s="225" t="n">
        <v>0.9</v>
      </c>
      <c r="G23" s="87">
        <f>ROUND(E23*F23,2)</f>
        <v/>
      </c>
      <c r="H23" s="219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hidden="1" outlineLevel="1" ht="25.5" customFormat="1" customHeight="1" s="147">
      <c r="A24" s="207" t="n">
        <v>7</v>
      </c>
      <c r="B24" s="81" t="inlineStr">
        <is>
          <t>91.17.04-233</t>
        </is>
      </c>
      <c r="C24" s="206" t="inlineStr">
        <is>
          <t>Установки для сварки ручной дуговой (постоянного тока)</t>
        </is>
      </c>
      <c r="D24" s="207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19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collapsed="1" ht="14.25" customFormat="1" customHeight="1" s="147">
      <c r="A25" s="207" t="n"/>
      <c r="B25" s="207" t="n"/>
      <c r="C25" s="206" t="inlineStr">
        <is>
          <t>Итого прочие машины и механизмы</t>
        </is>
      </c>
      <c r="D25" s="207" t="n"/>
      <c r="E25" s="208" t="n"/>
      <c r="F25" s="87" t="n"/>
      <c r="G25" s="87">
        <f>SUM(G23:G24)</f>
        <v/>
      </c>
      <c r="H25" s="219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7" t="n"/>
      <c r="B26" s="220" t="n"/>
      <c r="C26" s="211" t="inlineStr">
        <is>
          <t>Итого по разделу «Машины и механизмы»</t>
        </is>
      </c>
      <c r="D26" s="220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1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7" t="n"/>
      <c r="B28" s="206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36" customHeight="1" s="150">
      <c r="A29" s="207" t="n">
        <v>8</v>
      </c>
      <c r="B29" s="81" t="inlineStr">
        <is>
          <t>БЦ.30_1.168</t>
        </is>
      </c>
      <c r="C29" s="206" t="inlineStr">
        <is>
          <t>Шкафы РЗА 1 архитектуры. Комплект защит трансформатора напряжения 6-35 кВ</t>
        </is>
      </c>
      <c r="D29" s="207" t="inlineStr">
        <is>
          <t>шт</t>
        </is>
      </c>
      <c r="E29" s="241" t="n">
        <v>1</v>
      </c>
      <c r="F29" s="209">
        <f>ROUND(I29/Прил.10!$D$13,2)</f>
        <v/>
      </c>
      <c r="G29" s="87">
        <f>ROUND(E29*F29,2)</f>
        <v/>
      </c>
      <c r="H29" s="219">
        <f>G29/$G$32</f>
        <v/>
      </c>
      <c r="I29" s="87" t="n">
        <v>1485000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7" t="n"/>
      <c r="C30" s="206" t="inlineStr">
        <is>
          <t>Итого основное оборудование</t>
        </is>
      </c>
      <c r="D30" s="207" t="n"/>
      <c r="E30" s="241" t="n"/>
      <c r="F30" s="209" t="n"/>
      <c r="G30" s="87">
        <f>SUM(G29:G29)</f>
        <v/>
      </c>
      <c r="H30" s="219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7" t="n"/>
      <c r="C31" s="206" t="inlineStr">
        <is>
          <t>Итого прочее оборудование</t>
        </is>
      </c>
      <c r="D31" s="207" t="n"/>
      <c r="E31" s="208" t="n"/>
      <c r="F31" s="209" t="n"/>
      <c r="G31" s="87" t="n">
        <v>0</v>
      </c>
      <c r="H31" s="219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7" t="n"/>
      <c r="B32" s="207" t="n"/>
      <c r="C32" s="218" t="inlineStr">
        <is>
          <t>Итого по разделу «Оборудование»</t>
        </is>
      </c>
      <c r="D32" s="207" t="n"/>
      <c r="E32" s="208" t="n"/>
      <c r="F32" s="209" t="n"/>
      <c r="G32" s="87">
        <f>G30+G31</f>
        <v/>
      </c>
      <c r="H32" s="219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7" t="n"/>
      <c r="B33" s="207" t="n"/>
      <c r="C33" s="206" t="inlineStr">
        <is>
          <t>в том числе технологическое оборудование</t>
        </is>
      </c>
      <c r="D33" s="207" t="n"/>
      <c r="E33" s="208" t="n"/>
      <c r="F33" s="209" t="n"/>
      <c r="G33" s="87">
        <f>'Прил.6 Расчет ОБ'!G15</f>
        <v/>
      </c>
      <c r="H33" s="219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21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7" t="n"/>
      <c r="B35" s="206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19" t="n"/>
      <c r="J35" s="219" t="n"/>
    </row>
    <row r="36" ht="14.25" customFormat="1" customHeight="1" s="147">
      <c r="A36" s="207" t="n">
        <v>9</v>
      </c>
      <c r="B36" s="81">
        <f>B37</f>
        <v/>
      </c>
      <c r="C36" s="206">
        <f>C37</f>
        <v/>
      </c>
      <c r="D36" s="207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19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21.1.08.03-0584</t>
        </is>
      </c>
      <c r="C37" s="132" t="inlineStr">
        <is>
          <t>Кабель контрольный КВВГЭнг(A)-LS 7х6</t>
        </is>
      </c>
      <c r="D37" s="133" t="inlineStr">
        <is>
          <t>1000 м</t>
        </is>
      </c>
      <c r="E37" s="249" t="n">
        <v>0.306</v>
      </c>
      <c r="F37" s="135" t="n">
        <v>100143.17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21.1.08.03-0581</t>
        </is>
      </c>
      <c r="C38" s="132" t="inlineStr">
        <is>
          <t>Кабель контрольный КВВГЭнг(A)-LS 7х1,5</t>
        </is>
      </c>
      <c r="D38" s="133" t="inlineStr">
        <is>
          <t>1000 м</t>
        </is>
      </c>
      <c r="E38" s="249" t="n">
        <v>0.51</v>
      </c>
      <c r="F38" s="135" t="n">
        <v>37014.5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7" t="n"/>
      <c r="C40" s="206" t="inlineStr">
        <is>
          <t>Итого основные материалы</t>
        </is>
      </c>
      <c r="D40" s="207" t="n"/>
      <c r="E40" s="241" t="n"/>
      <c r="F40" s="209" t="n"/>
      <c r="G40" s="87">
        <f>G36</f>
        <v/>
      </c>
      <c r="H40" s="219">
        <f>G40/$G$66</f>
        <v/>
      </c>
      <c r="I40" s="87" t="n"/>
      <c r="J40" s="87">
        <f>SUM(J36:J39)</f>
        <v/>
      </c>
      <c r="K40" s="243" t="n"/>
    </row>
    <row r="41" hidden="1" outlineLevel="1" ht="38.25" customFormat="1" customHeight="1" s="147">
      <c r="A41" s="207" t="n">
        <v>10</v>
      </c>
      <c r="B41" s="81" t="inlineStr">
        <is>
          <t>21.1.01.01-0001</t>
        </is>
      </c>
      <c r="C41" s="206" t="inlineStr">
        <is>
          <t>Кабель волоконно-оптический самонесущий биэлектрический ДСт-49-6z-6/32</t>
        </is>
      </c>
      <c r="D41" s="207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19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38.25" customFormat="1" customHeight="1" s="147">
      <c r="A42" s="207" t="n">
        <v>11</v>
      </c>
      <c r="B42" s="81" t="inlineStr">
        <is>
          <t>24.3.01.02-0002</t>
        </is>
      </c>
      <c r="C42" s="206" t="inlineStr">
        <is>
          <t>Трубы гибкие гофрированные из самозатухающего ПВХ легкие с протяжкой, диаметр 25 мм</t>
        </is>
      </c>
      <c r="D42" s="207" t="inlineStr">
        <is>
          <t>м</t>
        </is>
      </c>
      <c r="E42" s="241" t="n">
        <v>102</v>
      </c>
      <c r="F42" s="225" t="n">
        <v>3.43</v>
      </c>
      <c r="G42" s="87">
        <f>ROUND(F42*E42,2)</f>
        <v/>
      </c>
      <c r="H42" s="219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25.5" customFormat="1" customHeight="1" s="147">
      <c r="A43" s="207" t="n">
        <v>12</v>
      </c>
      <c r="B43" s="81" t="inlineStr">
        <is>
          <t>07.2.07.04-0007</t>
        </is>
      </c>
      <c r="C43" s="206" t="inlineStr">
        <is>
          <t>Конструкции стальные индивидуальные решетчатые сварные, масса до 0,1 т</t>
        </is>
      </c>
      <c r="D43" s="207" t="inlineStr">
        <is>
          <t>т</t>
        </is>
      </c>
      <c r="E43" s="241" t="n">
        <v>0.03</v>
      </c>
      <c r="F43" s="225" t="n">
        <v>11500</v>
      </c>
      <c r="G43" s="87">
        <f>ROUND(F43*E43,2)</f>
        <v/>
      </c>
      <c r="H43" s="219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7" t="n">
        <v>13</v>
      </c>
      <c r="B44" s="81" t="inlineStr">
        <is>
          <t>10.3.02.03-0011</t>
        </is>
      </c>
      <c r="C44" s="206" t="inlineStr">
        <is>
          <t>Припои оловянно-свинцовые бессурьмянистые, марка ПОС30</t>
        </is>
      </c>
      <c r="D44" s="207" t="inlineStr">
        <is>
          <t>т</t>
        </is>
      </c>
      <c r="E44" s="241" t="n">
        <v>0.004056</v>
      </c>
      <c r="F44" s="225" t="n">
        <v>68050</v>
      </c>
      <c r="G44" s="87">
        <f>ROUND(F44*E44,2)</f>
        <v/>
      </c>
      <c r="H44" s="219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7" t="n">
        <v>14</v>
      </c>
      <c r="B45" s="81" t="inlineStr">
        <is>
          <t>20.1.02.06-0001</t>
        </is>
      </c>
      <c r="C45" s="206" t="inlineStr">
        <is>
          <t>Жир паяльный</t>
        </is>
      </c>
      <c r="D45" s="207" t="inlineStr">
        <is>
          <t>кг</t>
        </is>
      </c>
      <c r="E45" s="241" t="n">
        <v>0.36</v>
      </c>
      <c r="F45" s="225" t="n">
        <v>100.8</v>
      </c>
      <c r="G45" s="87">
        <f>ROUND(F45*E45,2)</f>
        <v/>
      </c>
      <c r="H45" s="219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7" t="n">
        <v>15</v>
      </c>
      <c r="B46" s="81" t="inlineStr">
        <is>
          <t>14.4.03.03-0002</t>
        </is>
      </c>
      <c r="C46" s="206" t="inlineStr">
        <is>
          <t>Лак битумный БТ-123</t>
        </is>
      </c>
      <c r="D46" s="207" t="inlineStr">
        <is>
          <t>т</t>
        </is>
      </c>
      <c r="E46" s="241" t="n">
        <v>0.004236</v>
      </c>
      <c r="F46" s="225" t="n">
        <v>7826.9</v>
      </c>
      <c r="G46" s="87">
        <f>ROUND(F46*E46,2)</f>
        <v/>
      </c>
      <c r="H46" s="219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7" t="n">
        <v>16</v>
      </c>
      <c r="B47" s="81" t="inlineStr">
        <is>
          <t>01.7.06.07-0002</t>
        </is>
      </c>
      <c r="C47" s="206" t="inlineStr">
        <is>
          <t>Лента монтажная, тип ЛМ-5</t>
        </is>
      </c>
      <c r="D47" s="207" t="inlineStr">
        <is>
          <t>10 м</t>
        </is>
      </c>
      <c r="E47" s="241" t="n">
        <v>4.636</v>
      </c>
      <c r="F47" s="225" t="n">
        <v>6.9</v>
      </c>
      <c r="G47" s="87">
        <f>ROUND(F47*E47,2)</f>
        <v/>
      </c>
      <c r="H47" s="219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7" t="n">
        <v>17</v>
      </c>
      <c r="B48" s="81" t="inlineStr">
        <is>
          <t>25.2.01.01-0017</t>
        </is>
      </c>
      <c r="C48" s="206" t="inlineStr">
        <is>
          <t>Бирки маркировочные пластмассовые</t>
        </is>
      </c>
      <c r="D48" s="207" t="inlineStr">
        <is>
          <t>100 шт</t>
        </is>
      </c>
      <c r="E48" s="241" t="n">
        <v>0.74</v>
      </c>
      <c r="F48" s="225" t="n">
        <v>30.74</v>
      </c>
      <c r="G48" s="87">
        <f>ROUND(F48*E48,2)</f>
        <v/>
      </c>
      <c r="H48" s="219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7" t="n">
        <v>18</v>
      </c>
      <c r="B49" s="81" t="inlineStr">
        <is>
          <t>999-9950</t>
        </is>
      </c>
      <c r="C49" s="206" t="inlineStr">
        <is>
          <t>Вспомогательные ненормируемые ресурсы (2% от Оплаты труда рабочих)</t>
        </is>
      </c>
      <c r="D49" s="207" t="inlineStr">
        <is>
          <t>руб</t>
        </is>
      </c>
      <c r="E49" s="241" t="n">
        <v>20.6134</v>
      </c>
      <c r="F49" s="225" t="n">
        <v>1</v>
      </c>
      <c r="G49" s="87">
        <f>ROUND(F49*E49,2)</f>
        <v/>
      </c>
      <c r="H49" s="219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7" t="n">
        <v>19</v>
      </c>
      <c r="B50" s="81" t="inlineStr">
        <is>
          <t>01.7.06.05-0041</t>
        </is>
      </c>
      <c r="C50" s="206" t="inlineStr">
        <is>
          <t>Лента изоляционная прорезиненная односторонняя, ширина 20 мм, толщина 0,25-0,35 мм</t>
        </is>
      </c>
      <c r="D50" s="207" t="inlineStr">
        <is>
          <t>кг</t>
        </is>
      </c>
      <c r="E50" s="241" t="n">
        <v>0.5</v>
      </c>
      <c r="F50" s="225" t="n">
        <v>30.4</v>
      </c>
      <c r="G50" s="87">
        <f>ROUND(F50*E50,2)</f>
        <v/>
      </c>
      <c r="H50" s="219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7" t="n">
        <v>20</v>
      </c>
      <c r="B51" s="81" t="inlineStr">
        <is>
          <t>01.7.15.07-0152</t>
        </is>
      </c>
      <c r="C51" s="206" t="inlineStr">
        <is>
          <t>Дюбели с шурупом, размер 6х35 мм</t>
        </is>
      </c>
      <c r="D51" s="207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19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7" t="n">
        <v>21</v>
      </c>
      <c r="B52" s="81" t="inlineStr">
        <is>
          <t>01.7.15.14-0165</t>
        </is>
      </c>
      <c r="C52" s="206" t="inlineStr">
        <is>
          <t>Шурупы с полукруглой головкой 4х40 мм</t>
        </is>
      </c>
      <c r="D52" s="207" t="inlineStr">
        <is>
          <t>т</t>
        </is>
      </c>
      <c r="E52" s="241" t="n">
        <v>0.000616</v>
      </c>
      <c r="F52" s="225" t="n">
        <v>12430</v>
      </c>
      <c r="G52" s="87">
        <f>ROUND(F52*E52,2)</f>
        <v/>
      </c>
      <c r="H52" s="219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14.25" customFormat="1" customHeight="1" s="147">
      <c r="A53" s="207" t="n">
        <v>22</v>
      </c>
      <c r="B53" s="81" t="inlineStr">
        <is>
          <t>20.2.01.05-0005</t>
        </is>
      </c>
      <c r="C53" s="206" t="inlineStr">
        <is>
          <t>Гильзы кабельные медные ГМ 16</t>
        </is>
      </c>
      <c r="D53" s="207" t="inlineStr">
        <is>
          <t>100 шт</t>
        </is>
      </c>
      <c r="E53" s="241" t="n">
        <v>0.05</v>
      </c>
      <c r="F53" s="225" t="n">
        <v>143</v>
      </c>
      <c r="G53" s="87">
        <f>ROUND(F53*E53,2)</f>
        <v/>
      </c>
      <c r="H53" s="219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25.5" customFormat="1" customHeight="1" s="147">
      <c r="A54" s="207" t="n">
        <v>23</v>
      </c>
      <c r="B54" s="81" t="inlineStr">
        <is>
          <t>10.3.02.03-0013</t>
        </is>
      </c>
      <c r="C54" s="206" t="inlineStr">
        <is>
          <t>Припои оловянно-свинцовые бессурьмянистые, марка ПОС61</t>
        </is>
      </c>
      <c r="D54" s="207" t="inlineStr">
        <is>
          <t>т</t>
        </is>
      </c>
      <c r="E54" s="241" t="n">
        <v>5.92e-05</v>
      </c>
      <c r="F54" s="225" t="n">
        <v>114220</v>
      </c>
      <c r="G54" s="87">
        <f>ROUND(F54*E54,2)</f>
        <v/>
      </c>
      <c r="H54" s="219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7" t="n">
        <v>24</v>
      </c>
      <c r="B55" s="81" t="inlineStr">
        <is>
          <t>01.7.11.07-0034</t>
        </is>
      </c>
      <c r="C55" s="206" t="inlineStr">
        <is>
          <t>Электроды сварочные Э42А, диаметр 4 мм</t>
        </is>
      </c>
      <c r="D55" s="207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19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7" t="n">
        <v>25</v>
      </c>
      <c r="B56" s="81" t="inlineStr">
        <is>
          <t>20.2.02.01-0013</t>
        </is>
      </c>
      <c r="C56" s="206" t="inlineStr">
        <is>
          <t>Втулки, диаметр 28 мм</t>
        </is>
      </c>
      <c r="D56" s="207" t="inlineStr">
        <is>
          <t>1000 шт</t>
        </is>
      </c>
      <c r="E56" s="241" t="n">
        <v>0.0122</v>
      </c>
      <c r="F56" s="225" t="n">
        <v>176.21</v>
      </c>
      <c r="G56" s="87">
        <f>ROUND(F56*E56,2)</f>
        <v/>
      </c>
      <c r="H56" s="219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7" t="n">
        <v>26</v>
      </c>
      <c r="B57" s="81" t="inlineStr">
        <is>
          <t>14.4.02.09-0001</t>
        </is>
      </c>
      <c r="C57" s="206" t="inlineStr">
        <is>
          <t>Краска</t>
        </is>
      </c>
      <c r="D57" s="207" t="inlineStr">
        <is>
          <t>кг</t>
        </is>
      </c>
      <c r="E57" s="241" t="n">
        <v>0.07000000000000001</v>
      </c>
      <c r="F57" s="225" t="n">
        <v>28.6</v>
      </c>
      <c r="G57" s="87">
        <f>ROUND(F57*E57,2)</f>
        <v/>
      </c>
      <c r="H57" s="219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7" t="n">
        <v>27</v>
      </c>
      <c r="B58" s="81" t="inlineStr">
        <is>
          <t>01.7.07.20-0002</t>
        </is>
      </c>
      <c r="C58" s="206" t="inlineStr">
        <is>
          <t>Тальк молотый, сорт I</t>
        </is>
      </c>
      <c r="D58" s="207" t="inlineStr">
        <is>
          <t>т</t>
        </is>
      </c>
      <c r="E58" s="241" t="n">
        <v>0.00105</v>
      </c>
      <c r="F58" s="225" t="n">
        <v>1820</v>
      </c>
      <c r="G58" s="87">
        <f>ROUND(F58*E58,2)</f>
        <v/>
      </c>
      <c r="H58" s="219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7" t="n">
        <v>28</v>
      </c>
      <c r="B59" s="81" t="inlineStr">
        <is>
          <t>01.3.01.05-0009</t>
        </is>
      </c>
      <c r="C59" s="206" t="inlineStr">
        <is>
          <t>Парафин нефтяной твердый Т-1</t>
        </is>
      </c>
      <c r="D59" s="207" t="inlineStr">
        <is>
          <t>т</t>
        </is>
      </c>
      <c r="E59" s="241" t="n">
        <v>0.00018</v>
      </c>
      <c r="F59" s="225" t="n">
        <v>8105.71</v>
      </c>
      <c r="G59" s="87">
        <f>ROUND(F59*E59,2)</f>
        <v/>
      </c>
      <c r="H59" s="219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7" t="n">
        <v>29</v>
      </c>
      <c r="B60" s="81" t="inlineStr">
        <is>
          <t>24.3.01.01-0002</t>
        </is>
      </c>
      <c r="C60" s="206" t="inlineStr">
        <is>
          <t>Трубка полихлорвиниловая</t>
        </is>
      </c>
      <c r="D60" s="207" t="inlineStr">
        <is>
          <t>кг</t>
        </is>
      </c>
      <c r="E60" s="241" t="n">
        <v>0.0296</v>
      </c>
      <c r="F60" s="225" t="n">
        <v>35.7</v>
      </c>
      <c r="G60" s="87">
        <f>ROUND(F60*E60,2)</f>
        <v/>
      </c>
      <c r="H60" s="219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7" t="n">
        <v>30</v>
      </c>
      <c r="B61" s="81" t="inlineStr">
        <is>
          <t>01.3.01.07-0009</t>
        </is>
      </c>
      <c r="C61" s="206" t="inlineStr">
        <is>
          <t>Спирт этиловый ректификованный технический, сорт I</t>
        </is>
      </c>
      <c r="D61" s="207" t="inlineStr">
        <is>
          <t>кг</t>
        </is>
      </c>
      <c r="E61" s="241" t="n">
        <v>0.02146</v>
      </c>
      <c r="F61" s="225" t="n">
        <v>38.89</v>
      </c>
      <c r="G61" s="87">
        <f>ROUND(F61*E61,2)</f>
        <v/>
      </c>
      <c r="H61" s="219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7" t="n">
        <v>31</v>
      </c>
      <c r="B62" s="81" t="inlineStr">
        <is>
          <t>01.7.15.03-0042</t>
        </is>
      </c>
      <c r="C62" s="206" t="inlineStr">
        <is>
          <t>Болты с гайками и шайбами строительные</t>
        </is>
      </c>
      <c r="D62" s="207" t="inlineStr">
        <is>
          <t>кг</t>
        </is>
      </c>
      <c r="E62" s="241" t="n">
        <v>0.06</v>
      </c>
      <c r="F62" s="225" t="n">
        <v>9.039999999999999</v>
      </c>
      <c r="G62" s="87">
        <f>ROUND(F62*E62,2)</f>
        <v/>
      </c>
      <c r="H62" s="219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7" t="n">
        <v>32</v>
      </c>
      <c r="B63" s="81" t="inlineStr">
        <is>
          <t>01.3.05.17-0002</t>
        </is>
      </c>
      <c r="C63" s="206" t="inlineStr">
        <is>
          <t>Канифоль сосновая</t>
        </is>
      </c>
      <c r="D63" s="207" t="inlineStr">
        <is>
          <t>кг</t>
        </is>
      </c>
      <c r="E63" s="241" t="n">
        <v>0.01406</v>
      </c>
      <c r="F63" s="225" t="n">
        <v>27.74</v>
      </c>
      <c r="G63" s="87">
        <f>ROUND(F63*E63,2)</f>
        <v/>
      </c>
      <c r="H63" s="219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7" t="n">
        <v>33</v>
      </c>
      <c r="B64" s="81" t="inlineStr">
        <is>
          <t>01.3.05.11-0001</t>
        </is>
      </c>
      <c r="C64" s="206" t="inlineStr">
        <is>
          <t>Дихлорэтан технический, сорт I</t>
        </is>
      </c>
      <c r="D64" s="207" t="inlineStr">
        <is>
          <t>т</t>
        </is>
      </c>
      <c r="E64" s="241" t="n">
        <v>1.48e-05</v>
      </c>
      <c r="F64" s="225" t="n">
        <v>4934.48</v>
      </c>
      <c r="G64" s="87">
        <f>ROUND(F64*E64,2)</f>
        <v/>
      </c>
      <c r="H64" s="219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7" t="n"/>
      <c r="B65" s="207" t="n"/>
      <c r="C65" s="206" t="inlineStr">
        <is>
          <t>Итого прочие материалы</t>
        </is>
      </c>
      <c r="D65" s="207" t="n"/>
      <c r="E65" s="208" t="n"/>
      <c r="F65" s="209" t="n"/>
      <c r="G65" s="87">
        <f>SUM(G41:G64)</f>
        <v/>
      </c>
      <c r="H65" s="219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7" t="n"/>
      <c r="B66" s="207" t="n"/>
      <c r="C66" s="218" t="inlineStr">
        <is>
          <t>Итого по разделу «Материалы»</t>
        </is>
      </c>
      <c r="D66" s="207" t="n"/>
      <c r="E66" s="208" t="n"/>
      <c r="F66" s="209" t="n"/>
      <c r="G66" s="87">
        <f>G40+G65</f>
        <v/>
      </c>
      <c r="H66" s="219" t="n">
        <v>1</v>
      </c>
      <c r="I66" s="209" t="n"/>
      <c r="J66" s="87">
        <f>J40+J65</f>
        <v/>
      </c>
      <c r="K66" s="243" t="n"/>
    </row>
    <row r="67" ht="14.25" customFormat="1" customHeight="1" s="147">
      <c r="A67" s="207" t="n"/>
      <c r="B67" s="207" t="n"/>
      <c r="C67" s="206" t="inlineStr">
        <is>
          <t>ИТОГО ПО РМ</t>
        </is>
      </c>
      <c r="D67" s="207" t="n"/>
      <c r="E67" s="208" t="n"/>
      <c r="F67" s="209" t="n"/>
      <c r="G67" s="87">
        <f>G14+G26+G66</f>
        <v/>
      </c>
      <c r="H67" s="219" t="n"/>
      <c r="I67" s="209" t="n"/>
      <c r="J67" s="87">
        <f>J14+J26+J66</f>
        <v/>
      </c>
    </row>
    <row r="68" ht="14.25" customFormat="1" customHeight="1" s="147">
      <c r="A68" s="207" t="n"/>
      <c r="B68" s="207" t="n"/>
      <c r="C68" s="206" t="inlineStr">
        <is>
          <t>Накладные расходы</t>
        </is>
      </c>
      <c r="D68" s="207" t="inlineStr">
        <is>
          <t>%</t>
        </is>
      </c>
      <c r="E68" s="67">
        <f>ROUND(G68/(G14+G16),2)</f>
        <v/>
      </c>
      <c r="F68" s="209" t="n"/>
      <c r="G68" s="87" t="n">
        <v>1047.61</v>
      </c>
      <c r="H68" s="219" t="n"/>
      <c r="I68" s="209" t="n"/>
      <c r="J68" s="87">
        <f>ROUND(E68*(J14+J16),2)</f>
        <v/>
      </c>
      <c r="K68" s="68" t="n"/>
    </row>
    <row r="69" ht="14.25" customFormat="1" customHeight="1" s="147">
      <c r="A69" s="207" t="n"/>
      <c r="B69" s="207" t="n"/>
      <c r="C69" s="206" t="inlineStr">
        <is>
          <t>Сметная прибыль</t>
        </is>
      </c>
      <c r="D69" s="207" t="inlineStr">
        <is>
          <t>%</t>
        </is>
      </c>
      <c r="E69" s="67">
        <f>ROUND(G69/(G14+G16),2)</f>
        <v/>
      </c>
      <c r="F69" s="209" t="n"/>
      <c r="G69" s="87" t="n">
        <v>549.92</v>
      </c>
      <c r="H69" s="219" t="n"/>
      <c r="I69" s="209" t="n"/>
      <c r="J69" s="87">
        <f>ROUND(E69*(J14+J16),2)</f>
        <v/>
      </c>
      <c r="K69" s="68" t="n"/>
    </row>
    <row r="70" ht="14.25" customFormat="1" customHeight="1" s="147">
      <c r="A70" s="207" t="n"/>
      <c r="B70" s="207" t="n"/>
      <c r="C70" s="206" t="inlineStr">
        <is>
          <t>Итого СМР (с НР и СП)</t>
        </is>
      </c>
      <c r="D70" s="207" t="n"/>
      <c r="E70" s="208" t="n"/>
      <c r="F70" s="209" t="n"/>
      <c r="G70" s="87">
        <f>G14+G26+G66+G68+G69</f>
        <v/>
      </c>
      <c r="H70" s="219" t="n"/>
      <c r="I70" s="209" t="n"/>
      <c r="J70" s="87">
        <f>J14+J26+J66+J68+J69</f>
        <v/>
      </c>
      <c r="L70" s="69" t="n"/>
    </row>
    <row r="71" ht="14.25" customFormat="1" customHeight="1" s="147">
      <c r="A71" s="207" t="n"/>
      <c r="B71" s="207" t="n"/>
      <c r="C71" s="206" t="inlineStr">
        <is>
          <t>ВСЕГО СМР + ОБОРУДОВАНИЕ</t>
        </is>
      </c>
      <c r="D71" s="207" t="n"/>
      <c r="E71" s="208" t="n"/>
      <c r="F71" s="209" t="n"/>
      <c r="G71" s="87">
        <f>G70+G32</f>
        <v/>
      </c>
      <c r="H71" s="219" t="n"/>
      <c r="I71" s="209" t="n"/>
      <c r="J71" s="87">
        <f>J70+J32</f>
        <v/>
      </c>
      <c r="L71" s="68" t="n"/>
    </row>
    <row r="72" ht="14.25" customFormat="1" customHeight="1" s="147">
      <c r="A72" s="207" t="n"/>
      <c r="B72" s="207" t="n"/>
      <c r="C72" s="206" t="inlineStr">
        <is>
          <t>ИТОГО ПОКАЗАТЕЛЬ НА ЕД. ИЗМ.</t>
        </is>
      </c>
      <c r="D72" s="207" t="inlineStr">
        <is>
          <t>ед.</t>
        </is>
      </c>
      <c r="E72" s="120" t="n">
        <v>1</v>
      </c>
      <c r="F72" s="209" t="n"/>
      <c r="G72" s="87">
        <f>G71/E72</f>
        <v/>
      </c>
      <c r="H72" s="219" t="n"/>
      <c r="I72" s="209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7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7" t="inlineStr">
        <is>
          <t>на ед. изм.</t>
        </is>
      </c>
      <c r="G9" s="207" t="inlineStr">
        <is>
          <t>общая</t>
        </is>
      </c>
    </row>
    <row r="10">
      <c r="A10" s="207" t="n">
        <v>1</v>
      </c>
      <c r="B10" s="207" t="n">
        <v>2</v>
      </c>
      <c r="C10" s="207" t="n">
        <v>3</v>
      </c>
      <c r="D10" s="207" t="n">
        <v>4</v>
      </c>
      <c r="E10" s="207" t="n">
        <v>5</v>
      </c>
      <c r="F10" s="207" t="n">
        <v>6</v>
      </c>
      <c r="G10" s="207" t="n">
        <v>7</v>
      </c>
    </row>
    <row r="11" ht="15" customHeight="1" s="150">
      <c r="A11" s="31" t="n"/>
      <c r="B11" s="206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7" t="n"/>
      <c r="B12" s="218" t="n"/>
      <c r="C12" s="206" t="inlineStr">
        <is>
          <t>ИТОГО ИНЖЕНЕРНОЕ ОБОРУДОВАНИЕ</t>
        </is>
      </c>
      <c r="D12" s="218" t="n"/>
      <c r="E12" s="9" t="n"/>
      <c r="F12" s="209" t="n"/>
      <c r="G12" s="209" t="n">
        <v>0</v>
      </c>
    </row>
    <row r="13">
      <c r="A13" s="207" t="n"/>
      <c r="B13" s="206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30.75" customHeight="1" s="150">
      <c r="A14" s="207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9" t="n"/>
      <c r="G15" s="87">
        <f>SUM(G14:G14)</f>
        <v/>
      </c>
    </row>
    <row r="16" ht="19.5" customHeight="1" s="150">
      <c r="A16" s="207" t="n"/>
      <c r="B16" s="206" t="n"/>
      <c r="C16" s="206" t="inlineStr">
        <is>
          <t>Всего по разделу «Оборудование»</t>
        </is>
      </c>
      <c r="D16" s="206" t="n"/>
      <c r="E16" s="225" t="n"/>
      <c r="F16" s="209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48.75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63.75" customHeight="1" s="150">
      <c r="A11" s="202" t="inlineStr">
        <is>
          <t>И11-133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U9" sqref="U9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2025-01-24T12:00:44Z</dcterms:modified>
  <cp:lastModifiedBy>Danil</cp:lastModifiedBy>
  <cp:lastPrinted>2023-12-04T03:56:24Z</cp:lastPrinted>
</cp:coreProperties>
</file>