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19" min="1" max="2"/>
    <col width="36.85546875" customWidth="1" style="119" min="3" max="3"/>
    <col width="36.5703125" customWidth="1" style="119" min="4" max="4"/>
    <col hidden="1" width="36.5703125" customWidth="1" style="119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9" t="n"/>
      <c r="H1" s="119" t="n"/>
      <c r="I1" s="119" t="n"/>
      <c r="J1" s="119" t="n"/>
      <c r="K1" s="119" t="n"/>
    </row>
    <row r="2">
      <c r="G2" s="119" t="n"/>
      <c r="H2" s="119" t="n"/>
      <c r="I2" s="119" t="n"/>
      <c r="J2" s="119" t="n"/>
      <c r="K2" s="119" t="n"/>
    </row>
    <row r="3">
      <c r="B3" s="131" t="inlineStr">
        <is>
          <t>Приложение № 1</t>
        </is>
      </c>
      <c r="G3" s="119" t="n"/>
      <c r="H3" s="119" t="n"/>
      <c r="I3" s="119" t="n"/>
      <c r="J3" s="119" t="n"/>
      <c r="K3" s="119" t="n"/>
    </row>
    <row r="4">
      <c r="B4" s="132" t="inlineStr">
        <is>
          <t>Сравнительная таблица отбора объекта-представителя</t>
        </is>
      </c>
      <c r="G4" s="119" t="n"/>
      <c r="H4" s="119" t="n"/>
      <c r="I4" s="119" t="n"/>
      <c r="J4" s="119" t="n"/>
      <c r="K4" s="119" t="n"/>
    </row>
    <row r="5">
      <c r="B5" s="72" t="n"/>
      <c r="C5" s="72" t="n"/>
      <c r="D5" s="72" t="n"/>
      <c r="E5" s="72" t="n"/>
      <c r="F5" s="72" t="n"/>
      <c r="G5" s="119" t="n"/>
      <c r="H5" s="119" t="n"/>
      <c r="I5" s="119" t="n"/>
      <c r="J5" s="119" t="n"/>
      <c r="K5" s="119" t="n"/>
    </row>
    <row r="6">
      <c r="B6" s="72" t="n"/>
      <c r="C6" s="72" t="n"/>
      <c r="D6" s="72" t="n"/>
      <c r="E6" s="72" t="n"/>
      <c r="F6" s="72" t="n"/>
      <c r="G6" s="119" t="n"/>
      <c r="H6" s="119" t="n"/>
      <c r="I6" s="119" t="n"/>
      <c r="J6" s="119" t="n"/>
      <c r="K6" s="119" t="n"/>
    </row>
    <row r="7" ht="59.25" customHeight="1">
      <c r="B7" s="130">
        <f>_xlfn.CONCAT(TEXT('Прил.5 Расчет СМР и ОБ'!A6,0)," - ",TEXT('Прил.5 Расчет СМР и ОБ'!D6,0))</f>
        <v/>
      </c>
      <c r="G7" s="73" t="n"/>
      <c r="H7" s="119" t="n"/>
      <c r="I7" s="119" t="n"/>
      <c r="J7" s="119" t="n"/>
      <c r="K7" s="119" t="n"/>
    </row>
    <row r="8" ht="15.75" customHeight="1">
      <c r="B8" s="130" t="inlineStr">
        <is>
          <t>Сопоставимый уровень цен: 4 квартал 2016 г</t>
        </is>
      </c>
      <c r="E8" s="71" t="n"/>
      <c r="F8" s="71" t="n"/>
      <c r="G8" s="119" t="n"/>
      <c r="H8" s="119" t="n"/>
      <c r="I8" s="119" t="n"/>
      <c r="J8" s="119" t="n"/>
      <c r="K8" s="119" t="n"/>
    </row>
    <row r="9" ht="15.75" customHeight="1">
      <c r="B9" s="130" t="inlineStr">
        <is>
          <t>Единица измерения  — 1 ед</t>
        </is>
      </c>
      <c r="G9" s="73" t="n"/>
      <c r="H9" s="119" t="n"/>
      <c r="I9" s="119" t="n"/>
      <c r="J9" s="119" t="n"/>
      <c r="K9" s="119" t="n"/>
    </row>
    <row r="10">
      <c r="B10" s="130" t="n"/>
      <c r="G10" s="119" t="n"/>
      <c r="H10" s="119" t="n"/>
      <c r="I10" s="119" t="n"/>
      <c r="J10" s="119" t="n"/>
      <c r="K10" s="119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137" t="inlineStr">
        <is>
          <t>Объект-представитель 2</t>
        </is>
      </c>
      <c r="F11" s="137" t="inlineStr">
        <is>
          <t>Объект-представитель 3</t>
        </is>
      </c>
      <c r="G11" s="73" t="n"/>
      <c r="H11" s="119" t="n"/>
      <c r="I11" s="119" t="n"/>
      <c r="J11" s="119" t="n"/>
      <c r="K11" s="119" t="n"/>
    </row>
    <row r="12" ht="31.5" customHeight="1">
      <c r="B12" s="137" t="n">
        <v>1</v>
      </c>
      <c r="C12" s="124" t="inlineStr">
        <is>
          <t>Наименование объекта-представителя</t>
        </is>
      </c>
      <c r="D12" s="128" t="inlineStr">
        <is>
          <t>ПС 500 кВ Преображенская (МЭС Урала)</t>
        </is>
      </c>
      <c r="E12" s="137" t="n"/>
      <c r="F12" s="137" t="n"/>
      <c r="G12" s="119" t="n"/>
      <c r="H12" s="119" t="n"/>
      <c r="I12" s="119" t="n"/>
      <c r="J12" s="119" t="n"/>
      <c r="K12" s="119" t="n"/>
    </row>
    <row r="13" ht="31.5" customHeight="1">
      <c r="B13" s="137" t="n">
        <v>2</v>
      </c>
      <c r="C13" s="124" t="inlineStr">
        <is>
          <t>Наименование субъекта Российской Федерации</t>
        </is>
      </c>
      <c r="D13" s="128" t="inlineStr">
        <is>
          <t>Оренбурская область</t>
        </is>
      </c>
      <c r="E13" s="137" t="n"/>
      <c r="F13" s="137" t="n"/>
      <c r="G13" s="119" t="n"/>
      <c r="H13" s="119" t="n"/>
      <c r="I13" s="119" t="n"/>
      <c r="J13" s="119" t="n"/>
      <c r="K13" s="119" t="n"/>
    </row>
    <row r="14">
      <c r="B14" s="137" t="n">
        <v>3</v>
      </c>
      <c r="C14" s="124" t="inlineStr">
        <is>
          <t>Климатический район и подрайон</t>
        </is>
      </c>
      <c r="D14" s="128" t="inlineStr">
        <is>
          <t>III</t>
        </is>
      </c>
      <c r="E14" s="137" t="n"/>
      <c r="F14" s="137" t="n"/>
      <c r="G14" s="119" t="n"/>
      <c r="H14" s="119" t="n"/>
      <c r="I14" s="119" t="n"/>
      <c r="J14" s="119" t="n"/>
      <c r="K14" s="119" t="n"/>
    </row>
    <row r="15">
      <c r="B15" s="137" t="n">
        <v>4</v>
      </c>
      <c r="C15" s="124" t="inlineStr">
        <is>
          <t>Мощность объекта</t>
        </is>
      </c>
      <c r="D15" s="128" t="n">
        <v>1</v>
      </c>
      <c r="E15" s="137" t="n">
        <v>4</v>
      </c>
      <c r="F15" s="137" t="n">
        <v>3</v>
      </c>
      <c r="G15" s="119" t="n"/>
      <c r="H15" s="119" t="n"/>
      <c r="I15" s="119" t="n"/>
      <c r="J15" s="119" t="n"/>
      <c r="K15" s="119" t="n"/>
    </row>
    <row r="16" ht="100.5" customHeight="1">
      <c r="B16" s="137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 xml:space="preserve">МП терминал для защиты трансформатора напряжения 6-35 кВ и функций автоматики по напряжению АЧР, ЧАПВ, ЗМН </t>
        </is>
      </c>
      <c r="E16" s="137" t="n"/>
      <c r="F16" s="137" t="n"/>
      <c r="G16" s="119" t="n"/>
      <c r="H16" s="119" t="n"/>
      <c r="I16" s="119" t="n"/>
      <c r="J16" s="119" t="n"/>
      <c r="K16" s="119" t="n"/>
    </row>
    <row r="17" ht="82.5" customHeight="1">
      <c r="B17" s="137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9" t="n">
        <v>570.8287848</v>
      </c>
      <c r="E17" s="172" t="n"/>
      <c r="F17" s="172" t="n"/>
      <c r="G17" s="75" t="n"/>
      <c r="H17" s="119" t="n"/>
      <c r="I17" s="119" t="n"/>
      <c r="J17" s="119" t="n"/>
      <c r="K17" s="119" t="n"/>
    </row>
    <row r="18">
      <c r="B18" s="76" t="inlineStr">
        <is>
          <t>6.1</t>
        </is>
      </c>
      <c r="C18" s="124" t="inlineStr">
        <is>
          <t>строительно-монтажные работы</t>
        </is>
      </c>
      <c r="D18" s="129" t="n">
        <v>300.8503652</v>
      </c>
      <c r="E18" s="172" t="n"/>
      <c r="F18" s="172" t="n"/>
      <c r="G18" s="119" t="n"/>
      <c r="H18" s="119" t="n"/>
      <c r="I18" s="119" t="n"/>
      <c r="J18" s="119" t="n"/>
      <c r="K18" s="119" t="n"/>
    </row>
    <row r="19">
      <c r="B19" s="76" t="inlineStr">
        <is>
          <t>6.2</t>
        </is>
      </c>
      <c r="C19" s="124" t="inlineStr">
        <is>
          <t>оборудование и инвентарь</t>
        </is>
      </c>
      <c r="D19" s="129" t="n">
        <v>269.9784196</v>
      </c>
      <c r="E19" s="172" t="n"/>
      <c r="F19" s="172" t="n"/>
      <c r="G19" s="119" t="n"/>
      <c r="H19" s="119" t="n"/>
      <c r="I19" s="119" t="n"/>
      <c r="J19" s="119" t="n"/>
      <c r="K19" s="119" t="n"/>
    </row>
    <row r="20">
      <c r="B20" s="76" t="inlineStr">
        <is>
          <t>6.3</t>
        </is>
      </c>
      <c r="C20" s="124" t="inlineStr">
        <is>
          <t>пусконаладочные работы</t>
        </is>
      </c>
      <c r="D20" s="129" t="n"/>
      <c r="E20" s="172" t="n"/>
      <c r="F20" s="172" t="n"/>
      <c r="G20" s="119" t="n"/>
      <c r="H20" s="119" t="n"/>
      <c r="I20" s="119" t="n"/>
      <c r="J20" s="119" t="n"/>
      <c r="K20" s="119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9" t="n"/>
      <c r="E21" s="172" t="n"/>
      <c r="F21" s="172" t="n"/>
      <c r="G21" s="119" t="n"/>
      <c r="H21" s="119" t="n"/>
      <c r="I21" s="119" t="n"/>
      <c r="J21" s="119" t="n"/>
      <c r="K21" s="119" t="n"/>
    </row>
    <row r="22">
      <c r="B22" s="137" t="n">
        <v>7</v>
      </c>
      <c r="C22" s="77" t="inlineStr">
        <is>
          <t>Сопоставимый уровень цен</t>
        </is>
      </c>
      <c r="D22" s="137" t="inlineStr">
        <is>
          <t>4 квартал 2016 г</t>
        </is>
      </c>
      <c r="E22" s="137" t="n"/>
      <c r="F22" s="137" t="n"/>
      <c r="G22" s="75" t="n"/>
      <c r="H22" s="119" t="n"/>
      <c r="I22" s="119" t="n"/>
      <c r="J22" s="119" t="n"/>
      <c r="K22" s="119" t="n"/>
    </row>
    <row r="23" ht="119.25" customHeight="1">
      <c r="B23" s="137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9" t="n">
        <v>570.8287848</v>
      </c>
      <c r="E23" s="172" t="n"/>
      <c r="F23" s="172" t="n"/>
      <c r="G23" s="119" t="n"/>
      <c r="H23" s="119" t="n"/>
      <c r="I23" s="119" t="n"/>
      <c r="J23" s="119" t="n"/>
      <c r="K23" s="119" t="n"/>
    </row>
    <row r="24" ht="47.25" customHeight="1">
      <c r="B24" s="137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9" t="n">
        <v>570.8287848</v>
      </c>
      <c r="E24" s="172" t="n"/>
      <c r="F24" s="172" t="n"/>
      <c r="G24" s="75" t="n"/>
      <c r="H24" s="119" t="n"/>
      <c r="I24" s="119" t="n"/>
      <c r="J24" s="119" t="n"/>
      <c r="K24" s="119" t="n"/>
    </row>
    <row r="25" hidden="1" ht="47.25" customHeight="1">
      <c r="B25" s="137" t="n">
        <v>10</v>
      </c>
      <c r="C25" s="124" t="inlineStr">
        <is>
          <t>Примечание</t>
        </is>
      </c>
      <c r="D25" s="124" t="n"/>
      <c r="E25" s="89" t="n"/>
      <c r="F25" s="124" t="inlineStr">
        <is>
          <t xml:space="preserve">Выбран объектом-представителем с учетом минимальной удельной стоимости </t>
        </is>
      </c>
      <c r="G25" s="119" t="n"/>
      <c r="H25" s="119" t="n"/>
      <c r="I25" s="119" t="n"/>
      <c r="J25" s="119" t="n"/>
      <c r="K25" s="119" t="n"/>
    </row>
    <row r="26">
      <c r="B26" s="168" t="n"/>
      <c r="C26" s="79" t="n"/>
      <c r="D26" s="79" t="n"/>
      <c r="E26" s="79" t="n"/>
      <c r="F26" s="79" t="n"/>
      <c r="G26" s="119" t="n"/>
      <c r="H26" s="119" t="n"/>
      <c r="I26" s="119" t="n"/>
      <c r="J26" s="119" t="n"/>
      <c r="K26" s="119" t="n"/>
    </row>
    <row r="27">
      <c r="B27" s="71" t="n"/>
      <c r="G27" s="119" t="n"/>
      <c r="H27" s="119" t="n"/>
      <c r="I27" s="119" t="n"/>
      <c r="J27" s="119" t="n"/>
      <c r="K27" s="119" t="n"/>
    </row>
    <row r="28">
      <c r="B28" s="119" t="inlineStr">
        <is>
          <t>Составил ______________________        Е.А. Князева</t>
        </is>
      </c>
      <c r="G28" s="119" t="n"/>
      <c r="H28" s="119" t="n"/>
      <c r="I28" s="119" t="n"/>
      <c r="J28" s="119" t="n"/>
      <c r="K28" s="119" t="n"/>
    </row>
    <row r="29" ht="22.5" customHeight="1">
      <c r="B29" s="90" t="inlineStr">
        <is>
          <t xml:space="preserve">                         (подпись, инициалы, фамилия)</t>
        </is>
      </c>
      <c r="G29" s="119" t="n"/>
      <c r="H29" s="119" t="n"/>
      <c r="I29" s="119" t="n"/>
      <c r="J29" s="119" t="n"/>
      <c r="K29" s="119" t="n"/>
    </row>
    <row r="30">
      <c r="G30" s="119" t="n"/>
      <c r="H30" s="119" t="n"/>
      <c r="I30" s="119" t="n"/>
      <c r="J30" s="119" t="n"/>
      <c r="K30" s="119" t="n"/>
    </row>
    <row r="31">
      <c r="B31" s="119" t="inlineStr">
        <is>
          <t>Проверил ______________________        А.В. Костянецкая</t>
        </is>
      </c>
      <c r="G31" s="119" t="n"/>
      <c r="H31" s="119" t="n"/>
      <c r="I31" s="119" t="n"/>
      <c r="J31" s="119" t="n"/>
      <c r="K31" s="119" t="n"/>
    </row>
    <row r="32" ht="22.5" customHeight="1">
      <c r="B32" s="90" t="inlineStr">
        <is>
          <t xml:space="preserve">                        (подпись, инициалы, фамилия)</t>
        </is>
      </c>
      <c r="G32" s="119" t="n"/>
      <c r="H32" s="119" t="n"/>
      <c r="I32" s="119" t="n"/>
      <c r="J32" s="119" t="n"/>
      <c r="K32" s="119" t="n"/>
    </row>
    <row r="33">
      <c r="G33" s="119" t="n"/>
      <c r="H33" s="119" t="n"/>
      <c r="I33" s="119" t="n"/>
      <c r="J33" s="119" t="n"/>
      <c r="K33" s="119" t="n"/>
    </row>
    <row r="34">
      <c r="G34" s="119" t="n"/>
      <c r="H34" s="119" t="n"/>
      <c r="I34" s="119" t="n"/>
      <c r="J34" s="119" t="n"/>
      <c r="K34" s="119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9" t="n"/>
      <c r="B1" s="119" t="n"/>
      <c r="C1" s="119" t="n"/>
      <c r="D1" s="119" t="n"/>
      <c r="E1" s="119" t="n"/>
      <c r="F1" s="119" t="n"/>
      <c r="G1" s="119" t="n"/>
      <c r="H1" s="119" t="n"/>
      <c r="I1" s="119" t="n"/>
      <c r="J1" s="119" t="n"/>
    </row>
    <row r="2" ht="15.75" customHeight="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</row>
    <row r="3" ht="15.75" customHeight="1">
      <c r="A3" s="119" t="n"/>
      <c r="B3" s="131" t="inlineStr">
        <is>
          <t>Приложение № 2</t>
        </is>
      </c>
    </row>
    <row r="4" ht="15.75" customHeight="1">
      <c r="A4" s="119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9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9" t="n"/>
      <c r="B6" s="136">
        <f>'Прил.1 Сравнит табл'!B7</f>
        <v/>
      </c>
    </row>
    <row r="7" ht="15.75" customHeight="1">
      <c r="A7" s="119" t="n"/>
      <c r="B7" s="130">
        <f>'Прил.1 Сравнит табл'!B9</f>
        <v/>
      </c>
    </row>
    <row r="8" ht="15.75" customHeight="1">
      <c r="A8" s="119" t="n"/>
      <c r="B8" s="130" t="n"/>
      <c r="C8" s="119" t="n"/>
      <c r="D8" s="119" t="n"/>
      <c r="E8" s="119" t="n"/>
      <c r="F8" s="119" t="n"/>
      <c r="G8" s="119" t="n"/>
      <c r="H8" s="119" t="n"/>
      <c r="I8" s="119" t="n"/>
      <c r="J8" s="119" t="n"/>
    </row>
    <row r="9" ht="15.75" customHeight="1">
      <c r="A9" s="119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 xml:space="preserve">Объект-представитель </t>
        </is>
      </c>
      <c r="E9" s="173" t="n"/>
      <c r="F9" s="173" t="n"/>
      <c r="G9" s="173" t="n"/>
      <c r="H9" s="173" t="n"/>
      <c r="I9" s="173" t="n"/>
      <c r="J9" s="174" t="n"/>
      <c r="K9" s="119" t="n"/>
      <c r="L9" s="119" t="n"/>
    </row>
    <row r="10" ht="15.75" customHeight="1">
      <c r="A10" s="119" t="n"/>
      <c r="B10" s="175" t="n"/>
      <c r="C10" s="175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4 кв. 2016 г., тыс. руб.</t>
        </is>
      </c>
      <c r="G10" s="173" t="n"/>
      <c r="H10" s="173" t="n"/>
      <c r="I10" s="173" t="n"/>
      <c r="J10" s="174" t="n"/>
      <c r="K10" s="119" t="n"/>
      <c r="L10" s="119" t="n"/>
    </row>
    <row r="11" ht="83.25" customHeight="1">
      <c r="A11" s="119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  <c r="K11" s="119" t="n"/>
      <c r="L11" s="119" t="n"/>
    </row>
    <row r="12" ht="85.5" customHeight="1">
      <c r="A12" s="119" t="n"/>
      <c r="B12" s="121" t="n">
        <v>1</v>
      </c>
      <c r="C12" s="122" t="inlineStr">
        <is>
          <t xml:space="preserve">МП терминал для защиты трансформатора напряжения 6-35 кВ и функций автоматики по напряжению АЧР, ЧАПВ, ЗМН </t>
        </is>
      </c>
      <c r="D12" s="123" t="n"/>
      <c r="E12" s="124" t="n"/>
      <c r="F12" s="118" t="n">
        <v>300.8503652</v>
      </c>
      <c r="G12" s="174" t="n"/>
      <c r="H12" s="125" t="n">
        <v>269.9784196</v>
      </c>
      <c r="I12" s="125" t="n"/>
      <c r="J12" s="126" t="n">
        <v>570.8287848</v>
      </c>
      <c r="K12" s="119" t="n"/>
      <c r="L12" s="119" t="n"/>
    </row>
    <row r="13" ht="15.75" customHeight="1">
      <c r="A13" s="119" t="n"/>
      <c r="B13" s="133" t="inlineStr">
        <is>
          <t>Всего по объекту:</t>
        </is>
      </c>
      <c r="C13" s="173" t="n"/>
      <c r="D13" s="173" t="n"/>
      <c r="E13" s="174" t="n"/>
      <c r="F13" s="177" t="n">
        <v>300.8503652</v>
      </c>
      <c r="G13" s="174" t="n"/>
      <c r="H13" s="127" t="n">
        <v>269.9784196</v>
      </c>
      <c r="I13" s="127" t="n"/>
      <c r="J13" s="127" t="n">
        <v>570.8287848</v>
      </c>
      <c r="K13" s="119" t="n"/>
      <c r="L13" s="119" t="n"/>
    </row>
    <row r="14" ht="28.5" customHeight="1">
      <c r="A14" s="119" t="n"/>
      <c r="B14" s="133" t="inlineStr">
        <is>
          <t>Всего по объекту в сопоставимом уровне цен 4 кв. 2016 г:</t>
        </is>
      </c>
      <c r="C14" s="173" t="n"/>
      <c r="D14" s="173" t="n"/>
      <c r="E14" s="174" t="n"/>
      <c r="F14" s="177" t="n">
        <v>300.8503652</v>
      </c>
      <c r="G14" s="174" t="n"/>
      <c r="H14" s="127" t="n">
        <v>269.9784196</v>
      </c>
      <c r="I14" s="127" t="n"/>
      <c r="J14" s="127" t="n">
        <v>570.8287848</v>
      </c>
      <c r="K14" s="119" t="n"/>
      <c r="L14" s="119" t="n"/>
    </row>
    <row r="15" ht="15.75" customHeight="1">
      <c r="A15" s="119" t="n"/>
      <c r="B15" s="130" t="n"/>
      <c r="C15" s="119" t="n"/>
      <c r="D15" s="119" t="n"/>
      <c r="E15" s="119" t="n"/>
      <c r="F15" s="119" t="n"/>
      <c r="G15" s="119" t="n"/>
      <c r="H15" s="119" t="n"/>
      <c r="I15" s="119" t="n"/>
      <c r="J15" s="119" t="n"/>
    </row>
    <row r="16" ht="15.75" customHeight="1">
      <c r="A16" s="119" t="n"/>
      <c r="B16" s="119" t="n"/>
      <c r="C16" s="119" t="n"/>
      <c r="D16" s="119" t="n"/>
      <c r="E16" s="119" t="n"/>
      <c r="F16" s="119" t="n"/>
      <c r="G16" s="119" t="n"/>
      <c r="H16" s="119" t="n"/>
      <c r="I16" s="119" t="n"/>
      <c r="J16" s="119" t="n"/>
    </row>
    <row r="17" ht="15.75" customHeight="1">
      <c r="A17" s="119" t="n"/>
      <c r="B17" s="119" t="n"/>
      <c r="C17" s="119" t="n"/>
      <c r="D17" s="119" t="n"/>
      <c r="E17" s="119" t="n"/>
      <c r="F17" s="119" t="n"/>
      <c r="G17" s="119" t="n"/>
      <c r="H17" s="119" t="n"/>
      <c r="I17" s="119" t="n"/>
      <c r="J17" s="119" t="n"/>
    </row>
    <row r="18" ht="15.75" customHeight="1">
      <c r="A18" s="119" t="n"/>
      <c r="B18" s="119" t="n"/>
      <c r="C18" s="119" t="n"/>
      <c r="D18" s="119" t="n"/>
      <c r="E18" s="119" t="n"/>
      <c r="F18" s="119" t="n"/>
      <c r="G18" s="119" t="n"/>
      <c r="H18" s="119" t="n"/>
      <c r="I18" s="119" t="n"/>
      <c r="J18" s="119" t="n"/>
    </row>
    <row r="19" ht="15.75" customHeight="1">
      <c r="A19" s="119" t="n"/>
      <c r="B19" s="119" t="inlineStr">
        <is>
          <t>Составил ______________________        Е.А. Князева</t>
        </is>
      </c>
      <c r="C19" s="119" t="n"/>
      <c r="D19" s="119" t="n"/>
      <c r="E19" s="119" t="n"/>
      <c r="F19" s="119" t="n"/>
      <c r="G19" s="119" t="n"/>
      <c r="H19" s="119" t="n"/>
      <c r="I19" s="119" t="n"/>
      <c r="J19" s="119" t="n"/>
    </row>
    <row r="20" ht="22.5" customHeight="1">
      <c r="A20" s="119" t="n"/>
      <c r="B20" s="90" t="inlineStr">
        <is>
          <t xml:space="preserve">                         (подпись, инициалы, фамилия)</t>
        </is>
      </c>
      <c r="C20" s="119" t="n"/>
      <c r="D20" s="119" t="n"/>
      <c r="E20" s="119" t="n"/>
      <c r="F20" s="119" t="n"/>
      <c r="G20" s="119" t="n"/>
      <c r="H20" s="119" t="n"/>
      <c r="I20" s="119" t="n"/>
      <c r="J20" s="119" t="n"/>
    </row>
    <row r="21" ht="15.75" customHeight="1">
      <c r="A21" s="119" t="n"/>
      <c r="B21" s="119" t="n"/>
      <c r="C21" s="119" t="n"/>
      <c r="D21" s="119" t="n"/>
      <c r="E21" s="119" t="n"/>
      <c r="F21" s="119" t="n"/>
      <c r="G21" s="119" t="n"/>
      <c r="H21" s="119" t="n"/>
      <c r="I21" s="119" t="n"/>
      <c r="J21" s="119" t="n"/>
    </row>
    <row r="22" ht="15.75" customHeight="1">
      <c r="A22" s="119" t="n"/>
      <c r="B22" s="119" t="inlineStr">
        <is>
          <t>Проверил ______________________        А.В. Костянецкая</t>
        </is>
      </c>
      <c r="C22" s="119" t="n"/>
      <c r="D22" s="119" t="n"/>
      <c r="E22" s="119" t="n"/>
      <c r="F22" s="119" t="n"/>
      <c r="G22" s="119" t="n"/>
      <c r="H22" s="119" t="n"/>
      <c r="I22" s="119" t="n"/>
      <c r="J22" s="119" t="n"/>
    </row>
    <row r="23" ht="22.5" customHeight="1">
      <c r="A23" s="119" t="n"/>
      <c r="B23" s="90" t="inlineStr">
        <is>
          <t xml:space="preserve">                        (подпись, инициалы, фамилия)</t>
        </is>
      </c>
      <c r="C23" s="119" t="n"/>
      <c r="D23" s="119" t="n"/>
      <c r="E23" s="119" t="n"/>
      <c r="F23" s="119" t="n"/>
      <c r="G23" s="119" t="n"/>
      <c r="H23" s="119" t="n"/>
      <c r="I23" s="119" t="n"/>
      <c r="J23" s="119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zoomScale="70" workbookViewId="0">
      <selection activeCell="F56" sqref="F56"/>
    </sheetView>
  </sheetViews>
  <sheetFormatPr baseColWidth="8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16.140625" customWidth="1" style="119" min="7" max="7"/>
    <col width="16.7109375" customWidth="1" style="119" min="8" max="8"/>
    <col width="9.140625" customWidth="1" style="119" min="9" max="9"/>
    <col width="19.42578125" customWidth="1" style="119" min="10" max="10"/>
    <col width="13" customWidth="1" min="11" max="11"/>
    <col width="9.140625" customWidth="1" min="12" max="13"/>
  </cols>
  <sheetData>
    <row r="1">
      <c r="K1" s="119" t="n"/>
    </row>
    <row r="2">
      <c r="A2" s="131" t="inlineStr">
        <is>
          <t xml:space="preserve">Приложение № 3 </t>
        </is>
      </c>
      <c r="K2" s="119" t="n"/>
    </row>
    <row r="3">
      <c r="A3" s="132" t="inlineStr">
        <is>
          <t>Объектная ресурсная ведомость</t>
        </is>
      </c>
      <c r="K3" s="119" t="n"/>
    </row>
    <row r="4" ht="18.75" customHeight="1">
      <c r="A4" s="130" t="n"/>
      <c r="K4" s="119" t="n"/>
    </row>
    <row r="5" ht="36.75" customHeight="1">
      <c r="A5" s="136">
        <f>'Прил.1 Сравнит табл'!B7</f>
        <v/>
      </c>
      <c r="K5" s="119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9" t="n"/>
    </row>
    <row r="7" ht="33" customHeight="1">
      <c r="A7" s="137" t="inlineStr">
        <is>
          <t>п/п</t>
        </is>
      </c>
      <c r="B7" s="137" t="inlineStr">
        <is>
          <t>№ЛСР</t>
        </is>
      </c>
      <c r="C7" s="137" t="inlineStr">
        <is>
          <t>Код ресурса</t>
        </is>
      </c>
      <c r="D7" s="137" t="inlineStr">
        <is>
          <t>Наименование ресурса</t>
        </is>
      </c>
      <c r="E7" s="137" t="inlineStr">
        <is>
          <t>Ед. изм.</t>
        </is>
      </c>
      <c r="F7" s="137" t="inlineStr">
        <is>
          <t>Кол-во единиц по данным объекта-представителя</t>
        </is>
      </c>
      <c r="G7" s="137" t="inlineStr">
        <is>
          <t>Сметная стоимость в ценах на 01.01.2000 (руб.)</t>
        </is>
      </c>
      <c r="H7" s="174" t="n"/>
      <c r="K7" s="119" t="n"/>
    </row>
    <row r="8" ht="33" customHeight="1">
      <c r="A8" s="176" t="n"/>
      <c r="B8" s="176" t="n"/>
      <c r="C8" s="176" t="n"/>
      <c r="D8" s="176" t="n"/>
      <c r="E8" s="176" t="n"/>
      <c r="F8" s="176" t="n"/>
      <c r="G8" s="137" t="inlineStr">
        <is>
          <t>на ед.изм.</t>
        </is>
      </c>
      <c r="H8" s="137" t="inlineStr">
        <is>
          <t>общая</t>
        </is>
      </c>
      <c r="K8" s="119" t="n"/>
    </row>
    <row r="9">
      <c r="A9" s="122" t="n">
        <v>1</v>
      </c>
      <c r="B9" s="122" t="n"/>
      <c r="C9" s="122" t="n">
        <v>2</v>
      </c>
      <c r="D9" s="122" t="inlineStr">
        <is>
          <t>З</t>
        </is>
      </c>
      <c r="E9" s="122" t="n">
        <v>4</v>
      </c>
      <c r="F9" s="122" t="n">
        <v>5</v>
      </c>
      <c r="G9" s="122" t="n">
        <v>6</v>
      </c>
      <c r="H9" s="122" t="n">
        <v>7</v>
      </c>
      <c r="I9" s="178" t="n"/>
      <c r="K9" s="119" t="n"/>
    </row>
    <row r="10">
      <c r="A10" s="140" t="inlineStr">
        <is>
          <t>Затраты труда рабочих</t>
        </is>
      </c>
      <c r="B10" s="173" t="n"/>
      <c r="C10" s="173" t="n"/>
      <c r="D10" s="173" t="n"/>
      <c r="E10" s="174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1" t="n">
        <v>1</v>
      </c>
      <c r="B11" s="99" t="n"/>
      <c r="C11" s="85" t="inlineStr">
        <is>
          <t>1-3-8</t>
        </is>
      </c>
      <c r="D11" s="142" t="inlineStr">
        <is>
          <t>Затраты труда рабочих (ср 3,8)</t>
        </is>
      </c>
      <c r="E11" s="141" t="inlineStr">
        <is>
          <t>чел.-ч</t>
        </is>
      </c>
      <c r="F11" s="141" t="n">
        <v>60.81</v>
      </c>
      <c r="G11" s="87" t="n">
        <v>9.4</v>
      </c>
      <c r="H11" s="87">
        <f>ROUND(F11*G11,2)</f>
        <v/>
      </c>
      <c r="K11" s="119" t="n"/>
    </row>
    <row r="12" ht="15" customHeight="1">
      <c r="A12" s="141" t="n">
        <v>2</v>
      </c>
      <c r="B12" s="99" t="n"/>
      <c r="C12" s="85" t="inlineStr">
        <is>
          <t>1-3-6</t>
        </is>
      </c>
      <c r="D12" s="142" t="inlineStr">
        <is>
          <t>Затраты труда рабочих (ср 3,6)</t>
        </is>
      </c>
      <c r="E12" s="141" t="inlineStr">
        <is>
          <t>чел.-ч</t>
        </is>
      </c>
      <c r="F12" s="141" t="n">
        <v>15.2</v>
      </c>
      <c r="G12" s="87" t="n">
        <v>9.18</v>
      </c>
      <c r="H12" s="87">
        <f>ROUND(F12*G12,2)</f>
        <v/>
      </c>
      <c r="K12" s="119" t="n"/>
    </row>
    <row r="13">
      <c r="A13" s="141" t="n">
        <v>3</v>
      </c>
      <c r="B13" s="99" t="n"/>
      <c r="C13" s="85" t="inlineStr">
        <is>
          <t>1-4-1</t>
        </is>
      </c>
      <c r="D13" s="142" t="inlineStr">
        <is>
          <t>Затраты труда рабочих (ср 4,1)</t>
        </is>
      </c>
      <c r="E13" s="141" t="inlineStr">
        <is>
          <t>чел.-ч</t>
        </is>
      </c>
      <c r="F13" s="141" t="n">
        <v>4.0788</v>
      </c>
      <c r="G13" s="87" t="n">
        <v>9.76</v>
      </c>
      <c r="H13" s="87">
        <f>ROUND(F13*G13,2)</f>
        <v/>
      </c>
      <c r="K13" s="119" t="n"/>
    </row>
    <row r="14">
      <c r="A14" s="141" t="n">
        <v>4</v>
      </c>
      <c r="B14" s="99" t="n"/>
      <c r="C14" s="85" t="inlineStr">
        <is>
          <t>1-4-2</t>
        </is>
      </c>
      <c r="D14" s="142" t="inlineStr">
        <is>
          <t>Затраты труда рабочих (ср 4,2)</t>
        </is>
      </c>
      <c r="E14" s="141" t="inlineStr">
        <is>
          <t>чел.-ч</t>
        </is>
      </c>
      <c r="F14" s="141" t="n">
        <v>1.03</v>
      </c>
      <c r="G14" s="87" t="n">
        <v>9.92</v>
      </c>
      <c r="H14" s="87">
        <f>ROUND(F14*G14,2)</f>
        <v/>
      </c>
      <c r="K14" s="119" t="n"/>
    </row>
    <row r="15">
      <c r="A15" s="140" t="inlineStr">
        <is>
          <t>Затраты труда машинистов</t>
        </is>
      </c>
      <c r="B15" s="173" t="n"/>
      <c r="C15" s="173" t="n"/>
      <c r="D15" s="173" t="n"/>
      <c r="E15" s="174" t="n"/>
      <c r="F15" s="140">
        <f>F16</f>
        <v/>
      </c>
      <c r="G15" s="82" t="n"/>
      <c r="H15" s="82">
        <f>H16</f>
        <v/>
      </c>
      <c r="K15" s="119" t="n"/>
    </row>
    <row r="16">
      <c r="A16" s="141" t="n">
        <v>5</v>
      </c>
      <c r="B16" s="100" t="n"/>
      <c r="C16" s="94" t="n">
        <v>2</v>
      </c>
      <c r="D16" s="142" t="inlineStr">
        <is>
          <t>Затраты труда машинистов</t>
        </is>
      </c>
      <c r="E16" s="141" t="inlineStr">
        <is>
          <t>чел.-ч</t>
        </is>
      </c>
      <c r="F16" s="141" t="n">
        <v>2.86</v>
      </c>
      <c r="G16" s="87" t="n"/>
      <c r="H16" s="87" t="n">
        <v>35.85</v>
      </c>
      <c r="K16" s="119" t="n"/>
    </row>
    <row r="17">
      <c r="A17" s="140" t="inlineStr">
        <is>
          <t>Машины и механизмы</t>
        </is>
      </c>
      <c r="B17" s="173" t="n"/>
      <c r="C17" s="173" t="n"/>
      <c r="D17" s="173" t="n"/>
      <c r="E17" s="174" t="n"/>
      <c r="F17" s="140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1" t="n">
        <v>6</v>
      </c>
      <c r="B18" s="100" t="n"/>
      <c r="C18" s="142" t="inlineStr">
        <is>
          <t>91.05.05-015</t>
        </is>
      </c>
      <c r="D18" s="142" t="inlineStr">
        <is>
          <t>Краны на автомобильном ходу, грузоподъемность 16 т</t>
        </is>
      </c>
      <c r="E18" s="141" t="inlineStr">
        <is>
          <t>маш.час</t>
        </is>
      </c>
      <c r="F18" s="141" t="n">
        <v>1.43</v>
      </c>
      <c r="G18" s="87" t="n">
        <v>115.4</v>
      </c>
      <c r="H18" s="87">
        <f>ROUND(F18*G18,2)</f>
        <v/>
      </c>
      <c r="K18" s="119" t="n"/>
    </row>
    <row r="19" ht="31.5" customHeight="1">
      <c r="A19" s="141" t="n">
        <v>7</v>
      </c>
      <c r="B19" s="100" t="n"/>
      <c r="C19" s="142" t="inlineStr">
        <is>
          <t>91.14.02-001</t>
        </is>
      </c>
      <c r="D19" s="142" t="inlineStr">
        <is>
          <t>Автомобили бортовые, грузоподъемность до 5 т</t>
        </is>
      </c>
      <c r="E19" s="141" t="inlineStr">
        <is>
          <t>маш.час</t>
        </is>
      </c>
      <c r="F19" s="141" t="n">
        <v>1.43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1" t="n">
        <v>8</v>
      </c>
      <c r="B20" s="100" t="n"/>
      <c r="C20" s="142" t="inlineStr">
        <is>
          <t>91.06.03-061</t>
        </is>
      </c>
      <c r="D20" s="142" t="inlineStr">
        <is>
          <t>Лебедки электрические тяговым усилием до 12,26 кН (1,25 т)</t>
        </is>
      </c>
      <c r="E20" s="141" t="inlineStr">
        <is>
          <t>маш.час</t>
        </is>
      </c>
      <c r="F20" s="141" t="n">
        <v>12.08</v>
      </c>
      <c r="G20" s="87" t="n">
        <v>3.28</v>
      </c>
      <c r="H20" s="87">
        <f>ROUND(F20*G20,2)</f>
        <v/>
      </c>
      <c r="K20" s="119" t="n"/>
    </row>
    <row r="21" ht="31.5" customHeight="1">
      <c r="A21" s="141" t="n">
        <v>9</v>
      </c>
      <c r="B21" s="100" t="n"/>
      <c r="C21" s="142" t="inlineStr">
        <is>
          <t>91.06.01-003</t>
        </is>
      </c>
      <c r="D21" s="142" t="inlineStr">
        <is>
          <t>Домкраты гидравлические, грузоподъемность 63-100 т</t>
        </is>
      </c>
      <c r="E21" s="141" t="inlineStr">
        <is>
          <t>маш.час</t>
        </is>
      </c>
      <c r="F21" s="141" t="n">
        <v>12.08</v>
      </c>
      <c r="G21" s="87" t="n">
        <v>0.9</v>
      </c>
      <c r="H21" s="87">
        <f>ROUND(F21*G21,2)</f>
        <v/>
      </c>
      <c r="K21" s="119" t="n"/>
    </row>
    <row r="22">
      <c r="A22" s="140" t="inlineStr">
        <is>
          <t>Оборудование</t>
        </is>
      </c>
      <c r="B22" s="173" t="n"/>
      <c r="C22" s="173" t="n"/>
      <c r="D22" s="173" t="n"/>
      <c r="E22" s="174" t="n"/>
      <c r="F22" s="140" t="n"/>
      <c r="G22" s="82" t="n"/>
      <c r="H22" s="82">
        <f>SUM(H23:H23)</f>
        <v/>
      </c>
      <c r="J22" s="96" t="n"/>
    </row>
    <row r="23" ht="47.25" customHeight="1">
      <c r="A23" s="141" t="n">
        <v>10</v>
      </c>
      <c r="B23" s="100" t="n"/>
      <c r="C23" s="142" t="inlineStr">
        <is>
          <t>Прайс из СД ОП</t>
        </is>
      </c>
      <c r="D23" s="142" t="inlineStr">
        <is>
          <t xml:space="preserve">МП терминал для защиты трансформатора напряжения 6-35 кВ и функций автоматики по напряжению АЧР, ЧАПВ, ЗМН </t>
        </is>
      </c>
      <c r="E23" s="141" t="inlineStr">
        <is>
          <t>шт</t>
        </is>
      </c>
      <c r="F23" s="141" t="n">
        <v>1</v>
      </c>
      <c r="G23" s="87" t="n">
        <v>63079.07</v>
      </c>
      <c r="H23" s="87">
        <f>ROUND(F23*G23,2)</f>
        <v/>
      </c>
    </row>
    <row r="24">
      <c r="A24" s="140" t="inlineStr">
        <is>
          <t>Материалы</t>
        </is>
      </c>
      <c r="B24" s="173" t="n"/>
      <c r="C24" s="173" t="n"/>
      <c r="D24" s="173" t="n"/>
      <c r="E24" s="174" t="n"/>
      <c r="F24" s="140" t="n"/>
      <c r="G24" s="82" t="n"/>
      <c r="H24" s="82">
        <f>SUM(H25:H49)</f>
        <v/>
      </c>
      <c r="J24" s="96" t="n"/>
    </row>
    <row r="25">
      <c r="A25" s="141" t="n">
        <v>11</v>
      </c>
      <c r="B25" s="101" t="n"/>
      <c r="C25" s="142" t="inlineStr">
        <is>
          <t>21.1.08.03-0584</t>
        </is>
      </c>
      <c r="D25" s="142" t="inlineStr">
        <is>
          <t>Кабель контрольный КВВГЭнг(A)-LS 7х6</t>
        </is>
      </c>
      <c r="E25" s="141" t="inlineStr">
        <is>
          <t>1000 м</t>
        </is>
      </c>
      <c r="F25" s="141" t="n">
        <v>0.408</v>
      </c>
      <c r="G25" s="87" t="n">
        <v>100143.17</v>
      </c>
      <c r="H25" s="87">
        <f>ROUND(F25*G25,2)</f>
        <v/>
      </c>
    </row>
    <row r="26">
      <c r="A26" s="141" t="n">
        <v>12</v>
      </c>
      <c r="B26" s="101" t="n"/>
      <c r="C26" s="142" t="inlineStr">
        <is>
          <t>21.1.08.03-0581</t>
        </is>
      </c>
      <c r="D26" s="142" t="inlineStr">
        <is>
          <t>Кабель контрольный КВВГЭнг(A)-LS 7х1,5</t>
        </is>
      </c>
      <c r="E26" s="141" t="inlineStr">
        <is>
          <t>1000 м</t>
        </is>
      </c>
      <c r="F26" s="141" t="n">
        <v>0.204</v>
      </c>
      <c r="G26" s="87" t="n">
        <v>37014.5</v>
      </c>
      <c r="H26" s="87">
        <f>ROUND(F26*G26,2)</f>
        <v/>
      </c>
    </row>
    <row r="27" ht="31.5" customHeight="1">
      <c r="A27" s="141" t="n">
        <v>13</v>
      </c>
      <c r="B27" s="101" t="n"/>
      <c r="C27" s="142" t="inlineStr">
        <is>
          <t>21.1.01.01-0001</t>
        </is>
      </c>
      <c r="D27" s="142" t="inlineStr">
        <is>
          <t>Кабель волоконно-оптический самонесущий биэлектрический ДСт-49-6z-6/32</t>
        </is>
      </c>
      <c r="E27" s="141" t="inlineStr">
        <is>
          <t>1000 м</t>
        </is>
      </c>
      <c r="F27" s="141" t="n">
        <v>0.1</v>
      </c>
      <c r="G27" s="87" t="n">
        <v>45920.85</v>
      </c>
      <c r="H27" s="87">
        <f>ROUND(F27*G27,2)</f>
        <v/>
      </c>
    </row>
    <row r="28">
      <c r="A28" s="141" t="n">
        <v>14</v>
      </c>
      <c r="B28" s="101" t="n"/>
      <c r="C28" s="142" t="inlineStr">
        <is>
          <t>21.1.08.03-0574</t>
        </is>
      </c>
      <c r="D28" s="142" t="inlineStr">
        <is>
          <t>Кабель контрольный КВВГЭнг(A)-LS 4х2,5</t>
        </is>
      </c>
      <c r="E28" s="141" t="inlineStr">
        <is>
          <t>1000 м</t>
        </is>
      </c>
      <c r="F28" s="141" t="n">
        <v>0.102</v>
      </c>
      <c r="G28" s="87" t="n">
        <v>32828.83</v>
      </c>
      <c r="H28" s="87">
        <f>ROUND(F28*G28,2)</f>
        <v/>
      </c>
    </row>
    <row r="29" ht="15" customHeight="1">
      <c r="A29" s="141" t="n">
        <v>15</v>
      </c>
      <c r="B29" s="101" t="n"/>
      <c r="C29" s="142" t="inlineStr">
        <is>
          <t>24.3.01.02-0002</t>
        </is>
      </c>
      <c r="D29" s="142" t="inlineStr">
        <is>
          <t>Трубы гибкие гофрированные из самозатухающего ПВХ легкие с протяжкой, диаметр 25 мм</t>
        </is>
      </c>
      <c r="E29" s="141" t="inlineStr">
        <is>
          <t>м</t>
        </is>
      </c>
      <c r="F29" s="141" t="n">
        <v>102</v>
      </c>
      <c r="G29" s="87" t="n">
        <v>3.43</v>
      </c>
      <c r="H29" s="87">
        <f>ROUND(F29*G29,2)</f>
        <v/>
      </c>
    </row>
    <row r="30" ht="31.5" customHeight="1">
      <c r="A30" s="141" t="n">
        <v>16</v>
      </c>
      <c r="B30" s="101" t="n"/>
      <c r="C30" s="142" t="inlineStr">
        <is>
          <t>10.3.02.03-0011</t>
        </is>
      </c>
      <c r="D30" s="142" t="inlineStr">
        <is>
          <t>Припои оловянно-свинцовые бессурьмянистые, марка ПОС30</t>
        </is>
      </c>
      <c r="E30" s="141" t="inlineStr">
        <is>
          <t>т</t>
        </is>
      </c>
      <c r="F30" s="141" t="n">
        <v>0.00338</v>
      </c>
      <c r="G30" s="87" t="n">
        <v>68050</v>
      </c>
      <c r="H30" s="87">
        <f>ROUND(F30*G30,2)</f>
        <v/>
      </c>
    </row>
    <row r="31">
      <c r="A31" s="141" t="n">
        <v>17</v>
      </c>
      <c r="B31" s="101" t="n"/>
      <c r="C31" s="142" t="inlineStr">
        <is>
          <t>01.7.06.07-0002</t>
        </is>
      </c>
      <c r="D31" s="142" t="inlineStr">
        <is>
          <t>Лента монтажная, тип ЛМ-5</t>
        </is>
      </c>
      <c r="E31" s="141" t="inlineStr">
        <is>
          <t>10 м</t>
        </is>
      </c>
      <c r="F31" s="141" t="n">
        <v>4.575</v>
      </c>
      <c r="G31" s="87" t="n">
        <v>6.9</v>
      </c>
      <c r="H31" s="87">
        <f>ROUND(F31*G31,2)</f>
        <v/>
      </c>
    </row>
    <row r="32" ht="15" customHeight="1">
      <c r="A32" s="141" t="n">
        <v>18</v>
      </c>
      <c r="B32" s="101" t="n"/>
      <c r="C32" s="142" t="inlineStr">
        <is>
          <t>20.1.02.06-0001</t>
        </is>
      </c>
      <c r="D32" s="142" t="inlineStr">
        <is>
          <t>Жир паяльный</t>
        </is>
      </c>
      <c r="E32" s="141" t="inlineStr">
        <is>
          <t>кг</t>
        </is>
      </c>
      <c r="F32" s="141" t="n">
        <v>0.24</v>
      </c>
      <c r="G32" s="87" t="n">
        <v>100.8</v>
      </c>
      <c r="H32" s="87">
        <f>ROUND(F32*G32,2)</f>
        <v/>
      </c>
    </row>
    <row r="33">
      <c r="A33" s="141" t="n">
        <v>19</v>
      </c>
      <c r="B33" s="101" t="n"/>
      <c r="C33" s="142" t="inlineStr">
        <is>
          <t>14.4.03.03-0002</t>
        </is>
      </c>
      <c r="D33" s="142" t="inlineStr">
        <is>
          <t>Лак битумный БТ-123</t>
        </is>
      </c>
      <c r="E33" s="141" t="inlineStr">
        <is>
          <t>т</t>
        </is>
      </c>
      <c r="F33" s="141" t="n">
        <v>0.0024</v>
      </c>
      <c r="G33" s="87" t="n">
        <v>7826.9</v>
      </c>
      <c r="H33" s="87">
        <f>ROUND(F33*G33,2)</f>
        <v/>
      </c>
    </row>
    <row r="34" ht="31.5" customHeight="1">
      <c r="A34" s="141" t="n">
        <v>20</v>
      </c>
      <c r="B34" s="101" t="n"/>
      <c r="C34" s="142" t="inlineStr">
        <is>
          <t>999-9950</t>
        </is>
      </c>
      <c r="D34" s="142" t="inlineStr">
        <is>
          <t>Вспомогательные ненормируемые ресурсы (2% от Оплаты труда рабочих)</t>
        </is>
      </c>
      <c r="E34" s="141" t="inlineStr">
        <is>
          <t>руб</t>
        </is>
      </c>
      <c r="F34" s="141" t="n">
        <v>15.2264</v>
      </c>
      <c r="G34" s="87" t="n">
        <v>1</v>
      </c>
      <c r="H34" s="87">
        <f>ROUND(F34*G34,2)</f>
        <v/>
      </c>
    </row>
    <row r="35">
      <c r="A35" s="141" t="n">
        <v>21</v>
      </c>
      <c r="B35" s="101" t="n"/>
      <c r="C35" s="142" t="inlineStr">
        <is>
          <t>01.7.15.07-0152</t>
        </is>
      </c>
      <c r="D35" s="142" t="inlineStr">
        <is>
          <t>Дюбели с шурупом, размер 6х35 мм</t>
        </is>
      </c>
      <c r="E35" s="141" t="inlineStr">
        <is>
          <t>100 шт</t>
        </is>
      </c>
      <c r="F35" s="141" t="n">
        <v>1.75</v>
      </c>
      <c r="G35" s="87" t="n">
        <v>8</v>
      </c>
      <c r="H35" s="87">
        <f>ROUND(F35*G35,2)</f>
        <v/>
      </c>
    </row>
    <row r="36">
      <c r="A36" s="141" t="n">
        <v>22</v>
      </c>
      <c r="B36" s="101" t="n"/>
      <c r="C36" s="142" t="inlineStr">
        <is>
          <t>25.2.01.01-0017</t>
        </is>
      </c>
      <c r="D36" s="142" t="inlineStr">
        <is>
          <t>Бирки маркировочные пластмассовые</t>
        </is>
      </c>
      <c r="E36" s="141" t="inlineStr">
        <is>
          <t>100 шт</t>
        </is>
      </c>
      <c r="F36" s="141" t="n">
        <v>0.44</v>
      </c>
      <c r="G36" s="87" t="n">
        <v>30.74</v>
      </c>
      <c r="H36" s="87">
        <f>ROUND(F36*G36,2)</f>
        <v/>
      </c>
    </row>
    <row r="37" ht="47.25" customHeight="1">
      <c r="A37" s="141" t="n">
        <v>23</v>
      </c>
      <c r="B37" s="101" t="n"/>
      <c r="C37" s="142" t="inlineStr">
        <is>
          <t>01.7.06.05-0041</t>
        </is>
      </c>
      <c r="D37" s="142" t="inlineStr">
        <is>
          <t>Лента изоляционная прорезиненная односторонняя, ширина 20 мм, толщина 0,25-0,35 мм</t>
        </is>
      </c>
      <c r="E37" s="141" t="inlineStr">
        <is>
          <t>кг</t>
        </is>
      </c>
      <c r="F37" s="141" t="n">
        <v>0.44</v>
      </c>
      <c r="G37" s="87" t="n">
        <v>30.4</v>
      </c>
      <c r="H37" s="87">
        <f>ROUND(F37*G37,2)</f>
        <v/>
      </c>
    </row>
    <row r="38">
      <c r="A38" s="141" t="n">
        <v>24</v>
      </c>
      <c r="B38" s="101" t="n"/>
      <c r="C38" s="142" t="inlineStr">
        <is>
          <t>20.2.01.05-0005</t>
        </is>
      </c>
      <c r="D38" s="142" t="inlineStr">
        <is>
          <t>Гильзы кабельные медные ГМ 16</t>
        </is>
      </c>
      <c r="E38" s="141" t="inlineStr">
        <is>
          <t>100 шт</t>
        </is>
      </c>
      <c r="F38" s="141" t="n">
        <v>0.05</v>
      </c>
      <c r="G38" s="87" t="n">
        <v>143</v>
      </c>
      <c r="H38" s="87">
        <f>ROUND(F38*G38,2)</f>
        <v/>
      </c>
      <c r="I38" s="83" t="n"/>
      <c r="J38" s="83" t="n"/>
    </row>
    <row r="39">
      <c r="A39" s="141" t="n">
        <v>25</v>
      </c>
      <c r="B39" s="101" t="n"/>
      <c r="C39" s="142" t="inlineStr">
        <is>
          <t>01.7.15.14-0165</t>
        </is>
      </c>
      <c r="D39" s="142" t="inlineStr">
        <is>
          <t>Шурупы с полукруглой головкой 4х40 мм</t>
        </is>
      </c>
      <c r="E39" s="141" t="inlineStr">
        <is>
          <t>т</t>
        </is>
      </c>
      <c r="F39" s="141" t="n">
        <v>0.00033</v>
      </c>
      <c r="G39" s="87" t="n">
        <v>12430</v>
      </c>
      <c r="H39" s="87">
        <f>ROUND(F39*G39,2)</f>
        <v/>
      </c>
      <c r="I39" s="83" t="n"/>
      <c r="J39" s="83" t="n"/>
    </row>
    <row r="40" ht="31.5" customHeight="1">
      <c r="A40" s="141" t="n">
        <v>26</v>
      </c>
      <c r="B40" s="101" t="n"/>
      <c r="C40" s="142" t="inlineStr">
        <is>
          <t>10.3.02.03-0013</t>
        </is>
      </c>
      <c r="D40" s="142" t="inlineStr">
        <is>
          <t>Припои оловянно-свинцовые бессурьмянистые, марка ПОС61</t>
        </is>
      </c>
      <c r="E40" s="141" t="inlineStr">
        <is>
          <t>т</t>
        </is>
      </c>
      <c r="F40" s="141" t="n">
        <v>3.52e-05</v>
      </c>
      <c r="G40" s="87" t="n">
        <v>114220</v>
      </c>
      <c r="H40" s="87">
        <f>ROUND(F40*G40,2)</f>
        <v/>
      </c>
      <c r="I40" s="83" t="n"/>
      <c r="J40" s="83" t="n"/>
    </row>
    <row r="41" ht="31.5" customHeight="1">
      <c r="A41" s="141" t="n">
        <v>27</v>
      </c>
      <c r="B41" s="101" t="n"/>
      <c r="C41" s="142" t="inlineStr">
        <is>
          <t>01.7.15.03-0031</t>
        </is>
      </c>
      <c r="D41" s="142" t="inlineStr">
        <is>
          <t>Болты с гайками и шайбами оцинкованные, диаметр 6 мм</t>
        </is>
      </c>
      <c r="E41" s="141" t="inlineStr">
        <is>
          <t>кг</t>
        </is>
      </c>
      <c r="F41" s="141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1" t="n">
        <v>28</v>
      </c>
      <c r="B42" s="101" t="n"/>
      <c r="C42" s="142" t="inlineStr">
        <is>
          <t>20.2.02.01-0013</t>
        </is>
      </c>
      <c r="D42" s="142" t="inlineStr">
        <is>
          <t>Втулки, диаметр 28 мм</t>
        </is>
      </c>
      <c r="E42" s="141" t="inlineStr">
        <is>
          <t>1000 шт</t>
        </is>
      </c>
      <c r="F42" s="141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1" t="n">
        <v>29</v>
      </c>
      <c r="B43" s="101" t="n"/>
      <c r="C43" s="142" t="inlineStr">
        <is>
          <t>01.7.07.20-0002</t>
        </is>
      </c>
      <c r="D43" s="142" t="inlineStr">
        <is>
          <t>Тальк молотый, сорт I</t>
        </is>
      </c>
      <c r="E43" s="141" t="inlineStr">
        <is>
          <t>т</t>
        </is>
      </c>
      <c r="F43" s="141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1" t="n">
        <v>30</v>
      </c>
      <c r="B44" s="101" t="n"/>
      <c r="C44" s="142" t="inlineStr">
        <is>
          <t>01.3.01.05-0009</t>
        </is>
      </c>
      <c r="D44" s="142" t="inlineStr">
        <is>
          <t>Парафин нефтяной твердый Т-1</t>
        </is>
      </c>
      <c r="E44" s="141" t="inlineStr">
        <is>
          <t>т</t>
        </is>
      </c>
      <c r="F44" s="141" t="n">
        <v>0.00012</v>
      </c>
      <c r="G44" s="87" t="n">
        <v>8105.71</v>
      </c>
      <c r="H44" s="87">
        <f>ROUND(F44*G44,2)</f>
        <v/>
      </c>
      <c r="I44" s="83" t="n"/>
      <c r="J44" s="83" t="n"/>
    </row>
    <row r="45">
      <c r="A45" s="141" t="n">
        <v>31</v>
      </c>
      <c r="B45" s="101" t="n"/>
      <c r="C45" s="142" t="inlineStr">
        <is>
          <t>24.3.01.01-0002</t>
        </is>
      </c>
      <c r="D45" s="142" t="inlineStr">
        <is>
          <t>Трубка полихлорвиниловая</t>
        </is>
      </c>
      <c r="E45" s="141" t="inlineStr">
        <is>
          <t>кг</t>
        </is>
      </c>
      <c r="F45" s="141" t="n">
        <v>0.0176</v>
      </c>
      <c r="G45" s="87" t="n">
        <v>35.7</v>
      </c>
      <c r="H45" s="87">
        <f>ROUND(F45*G45,2)</f>
        <v/>
      </c>
      <c r="I45" s="83" t="n"/>
      <c r="J45" s="83" t="n"/>
    </row>
    <row r="46">
      <c r="A46" s="141" t="n">
        <v>32</v>
      </c>
      <c r="B46" s="101" t="n"/>
      <c r="C46" s="142" t="inlineStr">
        <is>
          <t>14.4.02.09-0001</t>
        </is>
      </c>
      <c r="D46" s="142" t="inlineStr">
        <is>
          <t>Краска</t>
        </is>
      </c>
      <c r="E46" s="141" t="inlineStr">
        <is>
          <t>кг</t>
        </is>
      </c>
      <c r="F46" s="141" t="n">
        <v>0.02</v>
      </c>
      <c r="G46" s="87" t="n">
        <v>28.6</v>
      </c>
      <c r="H46" s="87">
        <f>ROUND(F46*G46,2)</f>
        <v/>
      </c>
      <c r="I46" s="83" t="n"/>
      <c r="J46" s="83" t="n"/>
    </row>
    <row r="47" ht="31.5" customHeight="1">
      <c r="A47" s="141" t="n">
        <v>33</v>
      </c>
      <c r="B47" s="101" t="n"/>
      <c r="C47" s="142" t="inlineStr">
        <is>
          <t>01.3.01.07-0009</t>
        </is>
      </c>
      <c r="D47" s="142" t="inlineStr">
        <is>
          <t>Спирт этиловый ректификованный технический, сорт I</t>
        </is>
      </c>
      <c r="E47" s="141" t="inlineStr">
        <is>
          <t>кг</t>
        </is>
      </c>
      <c r="F47" s="141" t="n">
        <v>0.01276</v>
      </c>
      <c r="G47" s="87" t="n">
        <v>38.89</v>
      </c>
      <c r="H47" s="87">
        <f>ROUND(F47*G47,2)</f>
        <v/>
      </c>
      <c r="I47" s="83" t="n"/>
      <c r="J47" s="83" t="n"/>
    </row>
    <row r="48">
      <c r="A48" s="141" t="n">
        <v>34</v>
      </c>
      <c r="B48" s="101" t="n"/>
      <c r="C48" s="142" t="inlineStr">
        <is>
          <t>01.3.05.17-0002</t>
        </is>
      </c>
      <c r="D48" s="142" t="inlineStr">
        <is>
          <t>Канифоль сосновая</t>
        </is>
      </c>
      <c r="E48" s="141" t="inlineStr">
        <is>
          <t>кг</t>
        </is>
      </c>
      <c r="F48" s="141" t="n">
        <v>0.008359999999999999</v>
      </c>
      <c r="G48" s="87" t="n">
        <v>27.74</v>
      </c>
      <c r="H48" s="87">
        <f>ROUND(F48*G48,2)</f>
        <v/>
      </c>
      <c r="I48" s="83" t="n"/>
      <c r="J48" s="83" t="n"/>
    </row>
    <row r="49">
      <c r="A49" s="141" t="n">
        <v>35</v>
      </c>
      <c r="B49" s="101" t="n"/>
      <c r="C49" s="142" t="inlineStr">
        <is>
          <t>01.3.05.11-0001</t>
        </is>
      </c>
      <c r="D49" s="142" t="inlineStr">
        <is>
          <t>Дихлорэтан технический, сорт I</t>
        </is>
      </c>
      <c r="E49" s="141" t="inlineStr">
        <is>
          <t>т</t>
        </is>
      </c>
      <c r="F49" s="141" t="n">
        <v>8.8e-06</v>
      </c>
      <c r="G49" s="87" t="n">
        <v>4934.48</v>
      </c>
      <c r="H49" s="87">
        <f>ROUND(F49*G49,2)</f>
        <v/>
      </c>
      <c r="I49" s="83" t="n"/>
      <c r="J49" s="83" t="n"/>
    </row>
    <row r="50">
      <c r="J50" s="96" t="n"/>
    </row>
    <row r="52">
      <c r="B52" s="119" t="inlineStr">
        <is>
          <t>Составил ______________________        Е.А. Князева</t>
        </is>
      </c>
    </row>
    <row r="53">
      <c r="B53" s="71" t="inlineStr">
        <is>
          <t xml:space="preserve">                         (подпись, инициалы, фамилия)</t>
        </is>
      </c>
    </row>
    <row r="55">
      <c r="B55" s="119" t="inlineStr">
        <is>
          <t>Проверил ______________________        А.В. Костянецкая</t>
        </is>
      </c>
    </row>
    <row r="56">
      <c r="B56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3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4">
        <f>'Прил.1 Сравнит табл'!B7</f>
        <v/>
      </c>
    </row>
    <row r="8">
      <c r="B8" s="14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ОБ'!J39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9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113" t="inlineStr">
        <is>
          <t>Временные здания и сооружения - 3,9%</t>
        </is>
      </c>
      <c r="C29" s="114">
        <f>ROUND(C24*3.9%,2)</f>
        <v/>
      </c>
      <c r="D29" s="113" t="n"/>
      <c r="E29" s="115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115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115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115">
        <f>C32/$C$40</f>
        <v/>
      </c>
      <c r="G32" s="98" t="n"/>
    </row>
    <row r="33" ht="25.5" customHeight="1">
      <c r="B33" s="113" t="inlineStr">
        <is>
          <t>Затраты, связанные с осуществлением работ вахтовым методом</t>
        </is>
      </c>
      <c r="C33" s="114" t="n">
        <v>0</v>
      </c>
      <c r="D33" s="113" t="n"/>
      <c r="E33" s="115">
        <f>C33/$C$40</f>
        <v/>
      </c>
      <c r="G33" s="98" t="n"/>
    </row>
    <row r="34" ht="51" customHeight="1">
      <c r="B34" s="1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4" t="n">
        <v>0</v>
      </c>
      <c r="D34" s="113" t="n"/>
      <c r="E34" s="115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76"/>
  <sheetViews>
    <sheetView view="pageBreakPreview" topLeftCell="A34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9" t="n"/>
      <c r="J2" s="62" t="inlineStr">
        <is>
          <t>Приложение №5</t>
        </is>
      </c>
    </row>
    <row r="4" ht="12.75" customFormat="1" customHeight="1" s="6">
      <c r="A4" s="143" t="inlineStr">
        <is>
          <t>Расчет стоимости СМР и оборудования</t>
        </is>
      </c>
      <c r="I4" s="143" t="n"/>
      <c r="J4" s="143" t="n"/>
    </row>
    <row r="5" ht="12.75" customFormat="1" customHeight="1" s="6">
      <c r="A5" s="143" t="n"/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9" t="inlineStr">
        <is>
          <t xml:space="preserve">РЗА 2 архитектуры. МП терминал для защиты трансформатора напряжения 6-35 кВ и функций автоматики по напряжению АЧР, ЧАПВ, ЗМН </t>
        </is>
      </c>
    </row>
    <row r="7" ht="12.75" customFormat="1" customHeight="1" s="6">
      <c r="A7" s="159">
        <f>'Прил.1 Сравнит табл'!B9</f>
        <v/>
      </c>
      <c r="I7" s="144" t="n"/>
      <c r="J7" s="144" t="n"/>
    </row>
    <row r="8" ht="12.75" customFormat="1" customHeight="1" s="6"/>
    <row r="9" ht="27" customHeight="1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4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4" t="n"/>
    </row>
    <row r="10" ht="28.5" customHeight="1">
      <c r="A10" s="176" t="n"/>
      <c r="B10" s="176" t="n"/>
      <c r="C10" s="176" t="n"/>
      <c r="D10" s="176" t="n"/>
      <c r="E10" s="176" t="n"/>
      <c r="F10" s="146" t="inlineStr">
        <is>
          <t>на ед. изм.</t>
        </is>
      </c>
      <c r="G10" s="146" t="inlineStr">
        <is>
          <t>общая</t>
        </is>
      </c>
      <c r="H10" s="176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  <c r="L11" s="59" t="n"/>
    </row>
    <row r="12">
      <c r="A12" s="146" t="n"/>
      <c r="B12" s="160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45" t="n"/>
      <c r="J12" s="45" t="n"/>
      <c r="L12" s="180" t="n"/>
    </row>
    <row r="13" ht="25.5" customHeight="1">
      <c r="A13" s="146" t="n">
        <v>1</v>
      </c>
      <c r="B13" s="49" t="inlineStr">
        <is>
          <t>1-3-8</t>
        </is>
      </c>
      <c r="C13" s="151" t="inlineStr">
        <is>
          <t>Затраты труда рабочих-строителей среднего разряда (3,8)</t>
        </is>
      </c>
      <c r="D13" s="146" t="inlineStr">
        <is>
          <t>чел.-ч.</t>
        </is>
      </c>
      <c r="E13" s="181">
        <f>G13/F13</f>
        <v/>
      </c>
      <c r="F13" s="14" t="n">
        <v>9.4</v>
      </c>
      <c r="G13" s="14">
        <f>Прил.3!H10</f>
        <v/>
      </c>
      <c r="H13" s="161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6" t="n"/>
      <c r="B14" s="146" t="n"/>
      <c r="C14" s="160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181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66" t="n"/>
    </row>
    <row r="15" ht="14.25" customFormat="1" customHeight="1" s="1">
      <c r="A15" s="146" t="n"/>
      <c r="B15" s="151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45" t="n"/>
      <c r="J15" s="45" t="n"/>
      <c r="L15" s="180" t="n"/>
    </row>
    <row r="16" ht="14.25" customFormat="1" customHeight="1" s="1">
      <c r="A16" s="146" t="n">
        <v>2</v>
      </c>
      <c r="B16" s="146" t="n">
        <v>2</v>
      </c>
      <c r="C16" s="151" t="inlineStr">
        <is>
          <t>Затраты труда машинистов</t>
        </is>
      </c>
      <c r="D16" s="146" t="inlineStr">
        <is>
          <t>чел.-ч.</t>
        </is>
      </c>
      <c r="E16" s="181">
        <f>Прил.3!F16</f>
        <v/>
      </c>
      <c r="F16" s="14">
        <f>G16/E16</f>
        <v/>
      </c>
      <c r="G16" s="14">
        <f>Прил.3!H16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6" t="n"/>
      <c r="B17" s="160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1" t="n"/>
      <c r="J17" s="161" t="n"/>
    </row>
    <row r="18" ht="14.25" customFormat="1" customHeight="1" s="1">
      <c r="A18" s="146" t="n"/>
      <c r="B18" s="151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45" t="n"/>
      <c r="J18" s="45" t="n"/>
    </row>
    <row r="19" ht="25.5" customFormat="1" customHeight="1" s="1">
      <c r="A19" s="146" t="n">
        <v>3</v>
      </c>
      <c r="B19" s="49" t="inlineStr">
        <is>
          <t>91.05.05-015</t>
        </is>
      </c>
      <c r="C19" s="151" t="inlineStr">
        <is>
          <t>Краны на автомобильном ходу, грузоподъемность 16 т</t>
        </is>
      </c>
      <c r="D19" s="146" t="inlineStr">
        <is>
          <t>маш.час</t>
        </is>
      </c>
      <c r="E19" s="181" t="n">
        <v>1.43</v>
      </c>
      <c r="F19" s="165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6" t="n">
        <v>4</v>
      </c>
      <c r="B20" s="49" t="inlineStr">
        <is>
          <t>91.14.02-001</t>
        </is>
      </c>
      <c r="C20" s="151" t="inlineStr">
        <is>
          <t>Автомобили бортовые, грузоподъемность до 5 т</t>
        </is>
      </c>
      <c r="D20" s="146" t="inlineStr">
        <is>
          <t>маш.час</t>
        </is>
      </c>
      <c r="E20" s="181" t="n">
        <v>1.43</v>
      </c>
      <c r="F20" s="165" t="n">
        <v>65.70999999999999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6" t="n">
        <v>5</v>
      </c>
      <c r="B21" s="49" t="inlineStr">
        <is>
          <t>91.06.03-061</t>
        </is>
      </c>
      <c r="C21" s="151" t="inlineStr">
        <is>
          <t>Лебедки электрические тяговым усилием до 12,26 кН (1,25 т)</t>
        </is>
      </c>
      <c r="D21" s="146" t="inlineStr">
        <is>
          <t>маш.час</t>
        </is>
      </c>
      <c r="E21" s="181" t="n">
        <v>12.08</v>
      </c>
      <c r="F21" s="165" t="n">
        <v>3.28</v>
      </c>
      <c r="G21" s="14">
        <f>ROUND(E21*F21,2)</f>
        <v/>
      </c>
      <c r="H21" s="161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6" t="n"/>
      <c r="C22" s="151" t="inlineStr">
        <is>
          <t>Итого основные машины и механизмы</t>
        </is>
      </c>
      <c r="D22" s="146" t="n"/>
      <c r="E22" s="182" t="n"/>
      <c r="F22" s="14" t="n"/>
      <c r="G22" s="14">
        <f>SUM(G19:G21)</f>
        <v/>
      </c>
      <c r="H22" s="161">
        <f>G22/G25</f>
        <v/>
      </c>
      <c r="I22" s="14" t="n"/>
      <c r="J22" s="14">
        <f>SUM(J19:J21)</f>
        <v/>
      </c>
      <c r="L22" s="180" t="n"/>
    </row>
    <row r="23" hidden="1" outlineLevel="1" ht="25.5" customFormat="1" customHeight="1" s="1">
      <c r="A23" s="146" t="n">
        <v>6</v>
      </c>
      <c r="B23" s="49" t="inlineStr">
        <is>
          <t>91.06.01-003</t>
        </is>
      </c>
      <c r="C23" s="151" t="inlineStr">
        <is>
          <t>Домкраты гидравлические, грузоподъемность 63-100 т</t>
        </is>
      </c>
      <c r="D23" s="146" t="inlineStr">
        <is>
          <t>маш.час</t>
        </is>
      </c>
      <c r="E23" s="181" t="n">
        <v>12.08</v>
      </c>
      <c r="F23" s="165" t="n">
        <v>0.9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0" t="n"/>
    </row>
    <row r="24" collapsed="1" ht="14.25" customFormat="1" customHeight="1" s="1">
      <c r="A24" s="146" t="n"/>
      <c r="B24" s="146" t="n"/>
      <c r="C24" s="151" t="inlineStr">
        <is>
          <t>Итого прочие машины и механизмы</t>
        </is>
      </c>
      <c r="D24" s="146" t="n"/>
      <c r="E24" s="152" t="n"/>
      <c r="F24" s="14" t="n"/>
      <c r="G24" s="14">
        <f>SUM(G23:G23)</f>
        <v/>
      </c>
      <c r="H24" s="161">
        <f>G24/G25</f>
        <v/>
      </c>
      <c r="I24" s="14" t="n"/>
      <c r="J24" s="14">
        <f>SUM(J23:J23)</f>
        <v/>
      </c>
      <c r="K24" s="183" t="n"/>
      <c r="L24" s="180" t="n"/>
    </row>
    <row r="25" ht="25.5" customFormat="1" customHeight="1" s="1">
      <c r="A25" s="146" t="n"/>
      <c r="B25" s="147" t="n"/>
      <c r="C25" s="155" t="inlineStr">
        <is>
          <t>Итого по разделу «Машины и механизмы»</t>
        </is>
      </c>
      <c r="D25" s="147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5" t="inlineStr">
        <is>
          <t xml:space="preserve">Оборудование </t>
        </is>
      </c>
      <c r="C26" s="184" t="n"/>
      <c r="D26" s="184" t="n"/>
      <c r="E26" s="184" t="n"/>
      <c r="F26" s="184" t="n"/>
      <c r="G26" s="184" t="n"/>
      <c r="H26" s="184" t="n"/>
      <c r="I26" s="184" t="n"/>
      <c r="J26" s="185" t="n"/>
    </row>
    <row r="27" ht="15" customHeight="1">
      <c r="A27" s="146" t="n"/>
      <c r="B27" s="151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38.25" customHeight="1">
      <c r="A28" s="146" t="n">
        <v>7</v>
      </c>
      <c r="B28" s="49" t="inlineStr">
        <is>
          <t>БЦ.30_2.75</t>
        </is>
      </c>
      <c r="C28" s="151" t="inlineStr">
        <is>
          <t xml:space="preserve">МП терминал для защиты трансформатора напряжения 6-35 кВ и функций автоматики по напряжению АЧР, ЧАПВ, ЗМН </t>
        </is>
      </c>
      <c r="D28" s="146" t="inlineStr">
        <is>
          <t>шт</t>
        </is>
      </c>
      <c r="E28" s="181" t="n">
        <v>1</v>
      </c>
      <c r="F28" s="153">
        <f>ROUND(I28/Прил.10!$D$13,2)</f>
        <v/>
      </c>
      <c r="G28" s="14">
        <f>ROUND(E28*F28,2)</f>
        <v/>
      </c>
      <c r="H28" s="161">
        <f>G28/$G$31</f>
        <v/>
      </c>
      <c r="I28" s="14" t="n">
        <v>438750</v>
      </c>
      <c r="J28" s="14">
        <f>ROUND(I28*E28,2)</f>
        <v/>
      </c>
      <c r="L28" s="1" t="n">
        <v>63079.074</v>
      </c>
    </row>
    <row r="29">
      <c r="A29" s="69" t="n"/>
      <c r="B29" s="146" t="n"/>
      <c r="C29" s="151" t="inlineStr">
        <is>
          <t>Итого основное оборудование</t>
        </is>
      </c>
      <c r="D29" s="146" t="n"/>
      <c r="E29" s="181" t="n"/>
      <c r="F29" s="153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3" t="n"/>
    </row>
    <row r="30">
      <c r="A30" s="69" t="n"/>
      <c r="B30" s="146" t="n"/>
      <c r="C30" s="151" t="inlineStr">
        <is>
          <t>Итого прочее оборудование</t>
        </is>
      </c>
      <c r="D30" s="146" t="n"/>
      <c r="E30" s="152" t="n"/>
      <c r="F30" s="153" t="n"/>
      <c r="G30" s="14" t="n">
        <v>0</v>
      </c>
      <c r="H30" s="161">
        <f>G30/$G$31</f>
        <v/>
      </c>
      <c r="I30" s="14" t="n"/>
      <c r="J30" s="14" t="n">
        <v>0</v>
      </c>
      <c r="K30" s="183" t="n"/>
      <c r="L30" s="186" t="n"/>
    </row>
    <row r="31">
      <c r="A31" s="146" t="n"/>
      <c r="B31" s="146" t="n"/>
      <c r="C31" s="160" t="inlineStr">
        <is>
          <t>Итого по разделу «Оборудование»</t>
        </is>
      </c>
      <c r="D31" s="146" t="n"/>
      <c r="E31" s="152" t="n"/>
      <c r="F31" s="153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3" t="n"/>
    </row>
    <row r="32" ht="25.5" customHeight="1">
      <c r="A32" s="146" t="n"/>
      <c r="B32" s="146" t="n"/>
      <c r="C32" s="151" t="inlineStr">
        <is>
          <t>в том числе технологическое оборудование</t>
        </is>
      </c>
      <c r="D32" s="146" t="n"/>
      <c r="E32" s="152" t="n"/>
      <c r="F32" s="153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3" t="n"/>
    </row>
    <row r="33" ht="14.25" customFormat="1" customHeight="1" s="1">
      <c r="A33" s="148" t="n"/>
      <c r="B33" s="187" t="inlineStr">
        <is>
          <t>Материалы</t>
        </is>
      </c>
      <c r="J33" s="188" t="n"/>
      <c r="K33" s="183" t="n"/>
    </row>
    <row r="34" ht="14.25" customFormat="1" customHeight="1" s="1">
      <c r="A34" s="146" t="n"/>
      <c r="B34" s="151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1" t="n"/>
      <c r="J34" s="161" t="n"/>
    </row>
    <row r="35" ht="14.25" customFormat="1" customHeight="1" s="1">
      <c r="A35" s="146" t="n">
        <v>8</v>
      </c>
      <c r="B35" s="49" t="inlineStr">
        <is>
          <t>21.1.08.03-0584</t>
        </is>
      </c>
      <c r="C35" s="151" t="inlineStr">
        <is>
          <t>Кабель контрольный КВВГЭнг(A)-LS 7х6</t>
        </is>
      </c>
      <c r="D35" s="146" t="inlineStr">
        <is>
          <t>1000 м</t>
        </is>
      </c>
      <c r="E35" s="181">
        <f>G35/F35</f>
        <v/>
      </c>
      <c r="F35" s="165" t="n">
        <v>100143.17</v>
      </c>
      <c r="G35" s="14">
        <f>G36+G37+G38</f>
        <v/>
      </c>
      <c r="H35" s="161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21.1.08.03-0584</t>
        </is>
      </c>
      <c r="C36" s="107" t="inlineStr">
        <is>
          <t>Кабель контрольный КВВГЭнг(A)-LS 7х6</t>
        </is>
      </c>
      <c r="D36" s="105" t="inlineStr">
        <is>
          <t>1000 м</t>
        </is>
      </c>
      <c r="E36" s="189" t="n">
        <v>0.408</v>
      </c>
      <c r="F36" s="109" t="n">
        <v>100143.17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89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89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14.25" customFormat="1" customHeight="1" s="1">
      <c r="B39" s="146" t="n"/>
      <c r="C39" s="151" t="inlineStr">
        <is>
          <t>Итого основные материалы</t>
        </is>
      </c>
      <c r="D39" s="146" t="n"/>
      <c r="E39" s="181" t="n"/>
      <c r="F39" s="153" t="n"/>
      <c r="G39" s="14">
        <f>SUM(G35)</f>
        <v/>
      </c>
      <c r="H39" s="161">
        <f>G39/$G$63</f>
        <v/>
      </c>
      <c r="I39" s="14" t="n"/>
      <c r="J39" s="14">
        <f>SUM(J35:J38)</f>
        <v/>
      </c>
      <c r="K39" s="183" t="n"/>
    </row>
    <row r="40" hidden="1" outlineLevel="1" ht="38.25" customFormat="1" customHeight="1" s="1">
      <c r="A40" s="146" t="n">
        <v>9</v>
      </c>
      <c r="B40" s="49" t="inlineStr">
        <is>
          <t>21.1.01.01-0001</t>
        </is>
      </c>
      <c r="C40" s="151" t="inlineStr">
        <is>
          <t>Кабель волоконно-оптический самонесущий биэлектрический ДСт-49-6z-6/32</t>
        </is>
      </c>
      <c r="D40" s="146" t="inlineStr">
        <is>
          <t>1000 м</t>
        </is>
      </c>
      <c r="E40" s="181" t="n">
        <v>0.1</v>
      </c>
      <c r="F40" s="165" t="n">
        <v>45920.85</v>
      </c>
      <c r="G40" s="14">
        <f>ROUND(F40*E40,2)</f>
        <v/>
      </c>
      <c r="H40" s="161">
        <f>G40/$G$63</f>
        <v/>
      </c>
      <c r="I40" s="14">
        <f>ROUND(F40*Прил.10!$D$12,2)</f>
        <v/>
      </c>
      <c r="J40" s="14">
        <f>ROUND(I40*E40,2)</f>
        <v/>
      </c>
    </row>
    <row r="41" hidden="1" outlineLevel="1" ht="38.25" customFormat="1" customHeight="1" s="1">
      <c r="A41" s="146" t="n">
        <v>10</v>
      </c>
      <c r="B41" s="49" t="inlineStr">
        <is>
          <t>24.3.01.02-0002</t>
        </is>
      </c>
      <c r="C41" s="151" t="inlineStr">
        <is>
          <t>Трубы гибкие гофрированные из самозатухающего ПВХ легкие с протяжкой, диаметр 25 мм</t>
        </is>
      </c>
      <c r="D41" s="146" t="inlineStr">
        <is>
          <t>м</t>
        </is>
      </c>
      <c r="E41" s="181" t="n">
        <v>102</v>
      </c>
      <c r="F41" s="165" t="n">
        <v>3.43</v>
      </c>
      <c r="G41" s="14">
        <f>ROUND(F41*E41,2)</f>
        <v/>
      </c>
      <c r="H41" s="161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46" t="n">
        <v>11</v>
      </c>
      <c r="B42" s="49" t="inlineStr">
        <is>
          <t>10.3.02.03-0011</t>
        </is>
      </c>
      <c r="C42" s="151" t="inlineStr">
        <is>
          <t>Припои оловянно-свинцовые бессурьмянистые, марка ПОС30</t>
        </is>
      </c>
      <c r="D42" s="146" t="inlineStr">
        <is>
          <t>т</t>
        </is>
      </c>
      <c r="E42" s="181" t="n">
        <v>0.00338</v>
      </c>
      <c r="F42" s="165" t="n">
        <v>68050</v>
      </c>
      <c r="G42" s="14">
        <f>ROUND(F42*E42,2)</f>
        <v/>
      </c>
      <c r="H42" s="161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6" t="n">
        <v>12</v>
      </c>
      <c r="B43" s="49" t="inlineStr">
        <is>
          <t>01.7.06.07-0002</t>
        </is>
      </c>
      <c r="C43" s="151" t="inlineStr">
        <is>
          <t>Лента монтажная, тип ЛМ-5</t>
        </is>
      </c>
      <c r="D43" s="146" t="inlineStr">
        <is>
          <t>10 м</t>
        </is>
      </c>
      <c r="E43" s="181" t="n">
        <v>4.575</v>
      </c>
      <c r="F43" s="165" t="n">
        <v>6.9</v>
      </c>
      <c r="G43" s="14">
        <f>ROUND(F43*E43,2)</f>
        <v/>
      </c>
      <c r="H43" s="161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6" t="n">
        <v>13</v>
      </c>
      <c r="B44" s="49" t="inlineStr">
        <is>
          <t>20.1.02.06-0001</t>
        </is>
      </c>
      <c r="C44" s="151" t="inlineStr">
        <is>
          <t>Жир паяльный</t>
        </is>
      </c>
      <c r="D44" s="146" t="inlineStr">
        <is>
          <t>кг</t>
        </is>
      </c>
      <c r="E44" s="181" t="n">
        <v>0.24</v>
      </c>
      <c r="F44" s="165" t="n">
        <v>100.8</v>
      </c>
      <c r="G44" s="14">
        <f>ROUND(F44*E44,2)</f>
        <v/>
      </c>
      <c r="H44" s="161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6" t="n">
        <v>14</v>
      </c>
      <c r="B45" s="49" t="inlineStr">
        <is>
          <t>14.4.03.03-0002</t>
        </is>
      </c>
      <c r="C45" s="151" t="inlineStr">
        <is>
          <t>Лак битумный БТ-123</t>
        </is>
      </c>
      <c r="D45" s="146" t="inlineStr">
        <is>
          <t>т</t>
        </is>
      </c>
      <c r="E45" s="181" t="n">
        <v>0.0024</v>
      </c>
      <c r="F45" s="165" t="n">
        <v>7826.9</v>
      </c>
      <c r="G45" s="14">
        <f>ROUND(F45*E45,2)</f>
        <v/>
      </c>
      <c r="H45" s="161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">
      <c r="A46" s="146" t="n">
        <v>15</v>
      </c>
      <c r="B46" s="49" t="inlineStr">
        <is>
          <t>999-9950</t>
        </is>
      </c>
      <c r="C46" s="151" t="inlineStr">
        <is>
          <t>Вспомогательные ненормируемые ресурсы (2% от Оплаты труда рабочих)</t>
        </is>
      </c>
      <c r="D46" s="146" t="inlineStr">
        <is>
          <t>руб</t>
        </is>
      </c>
      <c r="E46" s="181" t="n">
        <v>15.2264</v>
      </c>
      <c r="F46" s="165" t="n">
        <v>1</v>
      </c>
      <c r="G46" s="14">
        <f>ROUND(F46*E46,2)</f>
        <v/>
      </c>
      <c r="H46" s="161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46" t="n">
        <v>16</v>
      </c>
      <c r="B47" s="49" t="inlineStr">
        <is>
          <t>01.7.15.07-0152</t>
        </is>
      </c>
      <c r="C47" s="151" t="inlineStr">
        <is>
          <t>Дюбели с шурупом, размер 6х35 мм</t>
        </is>
      </c>
      <c r="D47" s="146" t="inlineStr">
        <is>
          <t>100 шт</t>
        </is>
      </c>
      <c r="E47" s="181" t="n">
        <v>1.75</v>
      </c>
      <c r="F47" s="165" t="n">
        <v>8</v>
      </c>
      <c r="G47" s="14">
        <f>ROUND(F47*E47,2)</f>
        <v/>
      </c>
      <c r="H47" s="161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46" t="n">
        <v>17</v>
      </c>
      <c r="B48" s="49" t="inlineStr">
        <is>
          <t>25.2.01.01-0017</t>
        </is>
      </c>
      <c r="C48" s="151" t="inlineStr">
        <is>
          <t>Бирки маркировочные пластмассовые</t>
        </is>
      </c>
      <c r="D48" s="146" t="inlineStr">
        <is>
          <t>100 шт</t>
        </is>
      </c>
      <c r="E48" s="181" t="n">
        <v>0.44</v>
      </c>
      <c r="F48" s="165" t="n">
        <v>30.74</v>
      </c>
      <c r="G48" s="14">
        <f>ROUND(F48*E48,2)</f>
        <v/>
      </c>
      <c r="H48" s="161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38.25" customFormat="1" customHeight="1" s="1">
      <c r="A49" s="146" t="n">
        <v>18</v>
      </c>
      <c r="B49" s="49" t="inlineStr">
        <is>
          <t>01.7.06.05-0041</t>
        </is>
      </c>
      <c r="C49" s="151" t="inlineStr">
        <is>
          <t>Лента изоляционная прорезиненная односторонняя, ширина 20 мм, толщина 0,25-0,35 мм</t>
        </is>
      </c>
      <c r="D49" s="146" t="inlineStr">
        <is>
          <t>кг</t>
        </is>
      </c>
      <c r="E49" s="181" t="n">
        <v>0.44</v>
      </c>
      <c r="F49" s="165" t="n">
        <v>30.4</v>
      </c>
      <c r="G49" s="14">
        <f>ROUND(F49*E49,2)</f>
        <v/>
      </c>
      <c r="H49" s="161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6" t="n">
        <v>19</v>
      </c>
      <c r="B50" s="49" t="inlineStr">
        <is>
          <t>20.2.01.05-0005</t>
        </is>
      </c>
      <c r="C50" s="151" t="inlineStr">
        <is>
          <t>Гильзы кабельные медные ГМ 16</t>
        </is>
      </c>
      <c r="D50" s="146" t="inlineStr">
        <is>
          <t>100 шт</t>
        </is>
      </c>
      <c r="E50" s="181" t="n">
        <v>0.05</v>
      </c>
      <c r="F50" s="165" t="n">
        <v>143</v>
      </c>
      <c r="G50" s="14">
        <f>ROUND(F50*E50,2)</f>
        <v/>
      </c>
      <c r="H50" s="161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46" t="n">
        <v>20</v>
      </c>
      <c r="B51" s="49" t="inlineStr">
        <is>
          <t>01.7.15.14-0165</t>
        </is>
      </c>
      <c r="C51" s="151" t="inlineStr">
        <is>
          <t>Шурупы с полукруглой головкой 4х40 мм</t>
        </is>
      </c>
      <c r="D51" s="146" t="inlineStr">
        <is>
          <t>т</t>
        </is>
      </c>
      <c r="E51" s="181" t="n">
        <v>0.00033</v>
      </c>
      <c r="F51" s="165" t="n">
        <v>12430</v>
      </c>
      <c r="G51" s="14">
        <f>ROUND(F51*E51,2)</f>
        <v/>
      </c>
      <c r="H51" s="161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46" t="n">
        <v>21</v>
      </c>
      <c r="B52" s="49" t="inlineStr">
        <is>
          <t>10.3.02.03-0013</t>
        </is>
      </c>
      <c r="C52" s="151" t="inlineStr">
        <is>
          <t>Припои оловянно-свинцовые бессурьмянистые, марка ПОС61</t>
        </is>
      </c>
      <c r="D52" s="146" t="inlineStr">
        <is>
          <t>т</t>
        </is>
      </c>
      <c r="E52" s="181" t="n">
        <v>3.52e-05</v>
      </c>
      <c r="F52" s="165" t="n">
        <v>114220</v>
      </c>
      <c r="G52" s="14">
        <f>ROUND(F52*E52,2)</f>
        <v/>
      </c>
      <c r="H52" s="161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6" t="n">
        <v>22</v>
      </c>
      <c r="B53" s="49" t="inlineStr">
        <is>
          <t>01.7.15.03-0031</t>
        </is>
      </c>
      <c r="C53" s="151" t="inlineStr">
        <is>
          <t>Болты с гайками и шайбами оцинкованные, диаметр 6 мм</t>
        </is>
      </c>
      <c r="D53" s="146" t="inlineStr">
        <is>
          <t>кг</t>
        </is>
      </c>
      <c r="E53" s="181" t="n">
        <v>0.079</v>
      </c>
      <c r="F53" s="165" t="n">
        <v>28.22</v>
      </c>
      <c r="G53" s="14">
        <f>ROUND(F53*E53,2)</f>
        <v/>
      </c>
      <c r="H53" s="161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6" t="n">
        <v>23</v>
      </c>
      <c r="B54" s="49" t="inlineStr">
        <is>
          <t>20.2.02.01-0013</t>
        </is>
      </c>
      <c r="C54" s="151" t="inlineStr">
        <is>
          <t>Втулки, диаметр 28 мм</t>
        </is>
      </c>
      <c r="D54" s="146" t="inlineStr">
        <is>
          <t>1000 шт</t>
        </is>
      </c>
      <c r="E54" s="181" t="n">
        <v>0.0122</v>
      </c>
      <c r="F54" s="165" t="n">
        <v>176.21</v>
      </c>
      <c r="G54" s="14">
        <f>ROUND(F54*E54,2)</f>
        <v/>
      </c>
      <c r="H54" s="161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6" t="n">
        <v>24</v>
      </c>
      <c r="B55" s="49" t="inlineStr">
        <is>
          <t>01.7.07.20-0002</t>
        </is>
      </c>
      <c r="C55" s="151" t="inlineStr">
        <is>
          <t>Тальк молотый, сорт I</t>
        </is>
      </c>
      <c r="D55" s="146" t="inlineStr">
        <is>
          <t>т</t>
        </is>
      </c>
      <c r="E55" s="181" t="n">
        <v>0.00105</v>
      </c>
      <c r="F55" s="165" t="n">
        <v>1820</v>
      </c>
      <c r="G55" s="14">
        <f>ROUND(F55*E55,2)</f>
        <v/>
      </c>
      <c r="H55" s="161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6" t="n">
        <v>25</v>
      </c>
      <c r="B56" s="49" t="inlineStr">
        <is>
          <t>01.3.01.05-0009</t>
        </is>
      </c>
      <c r="C56" s="151" t="inlineStr">
        <is>
          <t>Парафин нефтяной твердый Т-1</t>
        </is>
      </c>
      <c r="D56" s="146" t="inlineStr">
        <is>
          <t>т</t>
        </is>
      </c>
      <c r="E56" s="181" t="n">
        <v>0.00012</v>
      </c>
      <c r="F56" s="165" t="n">
        <v>8105.71</v>
      </c>
      <c r="G56" s="14">
        <f>ROUND(F56*E56,2)</f>
        <v/>
      </c>
      <c r="H56" s="161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6" t="n">
        <v>26</v>
      </c>
      <c r="B57" s="49" t="inlineStr">
        <is>
          <t>24.3.01.01-0002</t>
        </is>
      </c>
      <c r="C57" s="151" t="inlineStr">
        <is>
          <t>Трубка полихлорвиниловая</t>
        </is>
      </c>
      <c r="D57" s="146" t="inlineStr">
        <is>
          <t>кг</t>
        </is>
      </c>
      <c r="E57" s="181" t="n">
        <v>0.0176</v>
      </c>
      <c r="F57" s="165" t="n">
        <v>35.7</v>
      </c>
      <c r="G57" s="14">
        <f>ROUND(F57*E57,2)</f>
        <v/>
      </c>
      <c r="H57" s="161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6" t="n">
        <v>27</v>
      </c>
      <c r="B58" s="49" t="inlineStr">
        <is>
          <t>14.4.02.09-0001</t>
        </is>
      </c>
      <c r="C58" s="151" t="inlineStr">
        <is>
          <t>Краска</t>
        </is>
      </c>
      <c r="D58" s="146" t="inlineStr">
        <is>
          <t>кг</t>
        </is>
      </c>
      <c r="E58" s="181" t="n">
        <v>0.02</v>
      </c>
      <c r="F58" s="165" t="n">
        <v>28.6</v>
      </c>
      <c r="G58" s="14">
        <f>ROUND(F58*E58,2)</f>
        <v/>
      </c>
      <c r="H58" s="161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46" t="n">
        <v>28</v>
      </c>
      <c r="B59" s="49" t="inlineStr">
        <is>
          <t>01.3.01.07-0009</t>
        </is>
      </c>
      <c r="C59" s="151" t="inlineStr">
        <is>
          <t>Спирт этиловый ректификованный технический, сорт I</t>
        </is>
      </c>
      <c r="D59" s="146" t="inlineStr">
        <is>
          <t>кг</t>
        </is>
      </c>
      <c r="E59" s="181" t="n">
        <v>0.01276</v>
      </c>
      <c r="F59" s="165" t="n">
        <v>38.89</v>
      </c>
      <c r="G59" s="14">
        <f>ROUND(F59*E59,2)</f>
        <v/>
      </c>
      <c r="H59" s="161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6" t="n">
        <v>29</v>
      </c>
      <c r="B60" s="49" t="inlineStr">
        <is>
          <t>01.3.05.17-0002</t>
        </is>
      </c>
      <c r="C60" s="151" t="inlineStr">
        <is>
          <t>Канифоль сосновая</t>
        </is>
      </c>
      <c r="D60" s="146" t="inlineStr">
        <is>
          <t>кг</t>
        </is>
      </c>
      <c r="E60" s="181" t="n">
        <v>0.008359999999999999</v>
      </c>
      <c r="F60" s="165" t="n">
        <v>27.74</v>
      </c>
      <c r="G60" s="14">
        <f>ROUND(F60*E60,2)</f>
        <v/>
      </c>
      <c r="H60" s="161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6" t="n">
        <v>30</v>
      </c>
      <c r="B61" s="49" t="inlineStr">
        <is>
          <t>01.3.05.11-0001</t>
        </is>
      </c>
      <c r="C61" s="151" t="inlineStr">
        <is>
          <t>Дихлорэтан технический, сорт I</t>
        </is>
      </c>
      <c r="D61" s="146" t="inlineStr">
        <is>
          <t>т</t>
        </is>
      </c>
      <c r="E61" s="181" t="n">
        <v>8.8e-06</v>
      </c>
      <c r="F61" s="165" t="n">
        <v>4934.48</v>
      </c>
      <c r="G61" s="14">
        <f>ROUND(F61*E61,2)</f>
        <v/>
      </c>
      <c r="H61" s="161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6" t="n"/>
      <c r="B62" s="146" t="n"/>
      <c r="C62" s="151" t="inlineStr">
        <is>
          <t>Итого прочие материалы</t>
        </is>
      </c>
      <c r="D62" s="146" t="n"/>
      <c r="E62" s="152" t="n"/>
      <c r="F62" s="153" t="n"/>
      <c r="G62" s="14">
        <f>SUM(G40:G61)</f>
        <v/>
      </c>
      <c r="H62" s="161">
        <f>G62/G63</f>
        <v/>
      </c>
      <c r="I62" s="14" t="n"/>
      <c r="J62" s="14">
        <f>SUM(J40:J61)</f>
        <v/>
      </c>
      <c r="L62" s="186" t="n"/>
    </row>
    <row r="63" ht="14.25" customFormat="1" customHeight="1" s="1">
      <c r="A63" s="146" t="n"/>
      <c r="B63" s="146" t="n"/>
      <c r="C63" s="160" t="inlineStr">
        <is>
          <t>Итого по разделу «Материалы»</t>
        </is>
      </c>
      <c r="D63" s="146" t="n"/>
      <c r="E63" s="152" t="n"/>
      <c r="F63" s="153" t="n"/>
      <c r="G63" s="14">
        <f>G39+G62</f>
        <v/>
      </c>
      <c r="H63" s="161" t="n">
        <v>1</v>
      </c>
      <c r="I63" s="153" t="n"/>
      <c r="J63" s="14">
        <f>J39+J62</f>
        <v/>
      </c>
      <c r="K63" s="183" t="n"/>
    </row>
    <row r="64" ht="14.25" customFormat="1" customHeight="1" s="1">
      <c r="A64" s="146" t="n"/>
      <c r="B64" s="146" t="n"/>
      <c r="C64" s="151" t="inlineStr">
        <is>
          <t>ИТОГО ПО РМ</t>
        </is>
      </c>
      <c r="D64" s="146" t="n"/>
      <c r="E64" s="152" t="n"/>
      <c r="F64" s="153" t="n"/>
      <c r="G64" s="14">
        <f>G14+G25+G63</f>
        <v/>
      </c>
      <c r="H64" s="161" t="n"/>
      <c r="I64" s="153" t="n"/>
      <c r="J64" s="14">
        <f>J14+J25+J63</f>
        <v/>
      </c>
    </row>
    <row r="65" ht="14.25" customFormat="1" customHeight="1" s="1">
      <c r="A65" s="146" t="n"/>
      <c r="B65" s="146" t="n"/>
      <c r="C65" s="151" t="inlineStr">
        <is>
          <t>Накладные расходы</t>
        </is>
      </c>
      <c r="D65" s="146" t="inlineStr">
        <is>
          <t>%</t>
        </is>
      </c>
      <c r="E65" s="57">
        <f>ROUND(G65/(G14+G16),2)</f>
        <v/>
      </c>
      <c r="F65" s="153" t="n"/>
      <c r="G65" s="14" t="n">
        <v>769.64</v>
      </c>
      <c r="H65" s="161" t="n"/>
      <c r="I65" s="153" t="n"/>
      <c r="J65" s="14">
        <f>ROUND(E65*(J14+J16),2)</f>
        <v/>
      </c>
      <c r="K65" s="58" t="n"/>
    </row>
    <row r="66" ht="14.25" customFormat="1" customHeight="1" s="1">
      <c r="A66" s="146" t="n"/>
      <c r="B66" s="146" t="n"/>
      <c r="C66" s="151" t="inlineStr">
        <is>
          <t>Сметная прибыль</t>
        </is>
      </c>
      <c r="D66" s="146" t="inlineStr">
        <is>
          <t>%</t>
        </is>
      </c>
      <c r="E66" s="57">
        <f>ROUND(G66/(G14+G16),2)</f>
        <v/>
      </c>
      <c r="F66" s="153" t="n"/>
      <c r="G66" s="14" t="n">
        <v>404</v>
      </c>
      <c r="H66" s="161" t="n"/>
      <c r="I66" s="153" t="n"/>
      <c r="J66" s="14">
        <f>ROUND(E66*(J14+J16),2)</f>
        <v/>
      </c>
      <c r="K66" s="58" t="n"/>
    </row>
    <row r="67" ht="14.25" customFormat="1" customHeight="1" s="1">
      <c r="A67" s="146" t="n"/>
      <c r="B67" s="146" t="n"/>
      <c r="C67" s="151" t="inlineStr">
        <is>
          <t>Итого СМР (с НР и СП)</t>
        </is>
      </c>
      <c r="D67" s="146" t="n"/>
      <c r="E67" s="152" t="n"/>
      <c r="F67" s="153" t="n"/>
      <c r="G67" s="14">
        <f>G14+G25+G63+G65+G66</f>
        <v/>
      </c>
      <c r="H67" s="161" t="n"/>
      <c r="I67" s="153" t="n"/>
      <c r="J67" s="14">
        <f>J14+J25+J63+J65+J66</f>
        <v/>
      </c>
      <c r="L67" s="59" t="n"/>
    </row>
    <row r="68" ht="14.25" customFormat="1" customHeight="1" s="1">
      <c r="A68" s="146" t="n"/>
      <c r="B68" s="146" t="n"/>
      <c r="C68" s="151" t="inlineStr">
        <is>
          <t>ВСЕГО СМР + ОБОРУДОВАНИЕ</t>
        </is>
      </c>
      <c r="D68" s="146" t="n"/>
      <c r="E68" s="152" t="n"/>
      <c r="F68" s="153" t="n"/>
      <c r="G68" s="14">
        <f>G67+G31</f>
        <v/>
      </c>
      <c r="H68" s="161" t="n"/>
      <c r="I68" s="153" t="n"/>
      <c r="J68" s="14">
        <f>J67+J31</f>
        <v/>
      </c>
      <c r="L68" s="58" t="n"/>
    </row>
    <row r="69" ht="14.25" customFormat="1" customHeight="1" s="1">
      <c r="A69" s="146" t="n"/>
      <c r="B69" s="146" t="n"/>
      <c r="C69" s="151" t="inlineStr">
        <is>
          <t>ИТОГО ПОКАЗАТЕЛЬ НА ЕД. ИЗМ.</t>
        </is>
      </c>
      <c r="D69" s="146" t="inlineStr">
        <is>
          <t>ед.</t>
        </is>
      </c>
      <c r="E69" s="60" t="n">
        <v>1</v>
      </c>
      <c r="F69" s="153" t="n"/>
      <c r="G69" s="14">
        <f>G68/E69</f>
        <v/>
      </c>
      <c r="H69" s="161" t="n"/>
      <c r="I69" s="153" t="n"/>
      <c r="J69" s="14">
        <f>J68/E69</f>
        <v/>
      </c>
      <c r="L69" s="180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6" t="inlineStr">
        <is>
          <t>Приложение №6</t>
        </is>
      </c>
    </row>
    <row r="2">
      <c r="A2" s="166" t="n"/>
      <c r="B2" s="166" t="n"/>
      <c r="C2" s="166" t="n"/>
      <c r="D2" s="166" t="n"/>
      <c r="E2" s="166" t="n"/>
      <c r="F2" s="166" t="n"/>
      <c r="G2" s="166" t="n"/>
    </row>
    <row r="3">
      <c r="A3" s="166" t="n"/>
      <c r="B3" s="166" t="n"/>
      <c r="C3" s="166" t="n"/>
      <c r="D3" s="166" t="n"/>
      <c r="E3" s="166" t="n"/>
      <c r="F3" s="166" t="n"/>
      <c r="G3" s="166" t="n"/>
    </row>
    <row r="4">
      <c r="A4" s="166" t="n"/>
      <c r="B4" s="166" t="n"/>
      <c r="C4" s="166" t="n"/>
      <c r="D4" s="166" t="n"/>
      <c r="E4" s="166" t="n"/>
      <c r="F4" s="166" t="n"/>
      <c r="G4" s="166" t="n"/>
    </row>
    <row r="5">
      <c r="A5" s="143" t="inlineStr">
        <is>
          <t>Расчет стоимости оборудования</t>
        </is>
      </c>
    </row>
    <row r="6" ht="64.5" customHeight="1">
      <c r="A6" s="168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7" t="inlineStr">
        <is>
          <t>№ пп.</t>
        </is>
      </c>
      <c r="B8" s="167" t="inlineStr">
        <is>
          <t>Код ресурса</t>
        </is>
      </c>
      <c r="C8" s="167" t="inlineStr">
        <is>
          <t>Наименование</t>
        </is>
      </c>
      <c r="D8" s="167" t="inlineStr">
        <is>
          <t>Ед. изм.</t>
        </is>
      </c>
      <c r="E8" s="146" t="inlineStr">
        <is>
          <t>Кол-во единиц по проектным данным</t>
        </is>
      </c>
      <c r="F8" s="167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6" t="inlineStr">
        <is>
          <t>на ед. изм.</t>
        </is>
      </c>
      <c r="G9" s="146" t="inlineStr">
        <is>
          <t>общая</t>
        </is>
      </c>
    </row>
    <row r="10">
      <c r="A10" s="146" t="n">
        <v>1</v>
      </c>
      <c r="B10" s="146" t="n">
        <v>2</v>
      </c>
      <c r="C10" s="146" t="n">
        <v>3</v>
      </c>
      <c r="D10" s="146" t="n">
        <v>4</v>
      </c>
      <c r="E10" s="146" t="n">
        <v>5</v>
      </c>
      <c r="F10" s="146" t="n">
        <v>6</v>
      </c>
      <c r="G10" s="146" t="n">
        <v>7</v>
      </c>
    </row>
    <row r="11" ht="15" customHeight="1">
      <c r="A11" s="7" t="n"/>
      <c r="B11" s="151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>
      <c r="A12" s="146" t="n"/>
      <c r="B12" s="160" t="n"/>
      <c r="C12" s="151" t="inlineStr">
        <is>
          <t>ИТОГО ИНЖЕНЕРНОЕ ОБОРУДОВАНИЕ</t>
        </is>
      </c>
      <c r="D12" s="160" t="n"/>
      <c r="E12" s="8" t="n"/>
      <c r="F12" s="153" t="n"/>
      <c r="G12" s="153" t="n">
        <v>0</v>
      </c>
    </row>
    <row r="13">
      <c r="A13" s="146" t="n"/>
      <c r="B13" s="151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38.25" customHeight="1">
      <c r="A14" s="146" t="n">
        <v>1</v>
      </c>
      <c r="B14" s="60" t="inlineStr">
        <is>
          <t>БЦ.30_2.75</t>
        </is>
      </c>
      <c r="C14" s="97" t="inlineStr">
        <is>
          <t xml:space="preserve">МП терминал для защиты трансформатора напряжения 6-35 кВ и функций автоматики по напряжению АЧР, ЧАПВ, ЗМН </t>
        </is>
      </c>
      <c r="D14" s="60" t="inlineStr">
        <is>
          <t>шт</t>
        </is>
      </c>
      <c r="E14" s="60" t="n">
        <v>1</v>
      </c>
      <c r="F14" s="14" t="n">
        <v>70087.86</v>
      </c>
      <c r="G14" s="14" t="n">
        <v>70087.86</v>
      </c>
    </row>
    <row r="15" ht="25.5" customHeight="1">
      <c r="A15" s="146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3" t="n"/>
      <c r="G15" s="14">
        <f>SUM(G14:G14)</f>
        <v/>
      </c>
    </row>
    <row r="16" ht="19.5" customHeight="1">
      <c r="A16" s="146" t="n"/>
      <c r="B16" s="151" t="n"/>
      <c r="C16" s="151" t="inlineStr">
        <is>
          <t>Всего по разделу «Оборудование»</t>
        </is>
      </c>
      <c r="D16" s="151" t="n"/>
      <c r="E16" s="165" t="n"/>
      <c r="F16" s="153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9" t="n"/>
      <c r="B1" s="119" t="n"/>
      <c r="C1" s="119" t="n"/>
      <c r="D1" s="119" t="inlineStr">
        <is>
          <t>Приложение №7</t>
        </is>
      </c>
    </row>
    <row r="2" ht="15.75" customHeight="1">
      <c r="A2" s="119" t="n"/>
      <c r="B2" s="119" t="n"/>
      <c r="C2" s="119" t="n"/>
      <c r="D2" s="119" t="n"/>
    </row>
    <row r="3" ht="15.75" customHeight="1">
      <c r="A3" s="119" t="n"/>
      <c r="B3" s="83" t="inlineStr">
        <is>
          <t>Расчет показателя УНЦ</t>
        </is>
      </c>
      <c r="C3" s="119" t="n"/>
      <c r="D3" s="119" t="n"/>
    </row>
    <row r="4" ht="15.75" customHeight="1">
      <c r="A4" s="119" t="n"/>
      <c r="B4" s="119" t="n"/>
      <c r="C4" s="119" t="n"/>
      <c r="D4" s="119" t="n"/>
    </row>
    <row r="5" ht="63" customHeight="1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 ht="15.75" customHeight="1">
      <c r="A6" s="119" t="inlineStr">
        <is>
          <t>Единица измерения  — 1 ед</t>
        </is>
      </c>
      <c r="B6" s="119" t="n"/>
      <c r="C6" s="119" t="n"/>
      <c r="D6" s="119" t="n"/>
    </row>
    <row r="7" ht="15.75" customHeight="1">
      <c r="A7" s="119" t="n"/>
      <c r="B7" s="119" t="n"/>
      <c r="C7" s="119" t="n"/>
      <c r="D7" s="119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37" t="n">
        <v>1</v>
      </c>
      <c r="B10" s="137" t="n">
        <v>2</v>
      </c>
      <c r="C10" s="137" t="n">
        <v>3</v>
      </c>
      <c r="D10" s="137" t="n">
        <v>4</v>
      </c>
    </row>
    <row r="11" ht="78.75" customHeight="1">
      <c r="A11" s="137" t="inlineStr">
        <is>
          <t>И11-169</t>
        </is>
      </c>
      <c r="B11" s="137" t="inlineStr">
        <is>
          <t>УНЦ РЗА</t>
        </is>
      </c>
      <c r="C11" s="117">
        <f>D5</f>
        <v/>
      </c>
      <c r="D11" s="118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1" t="inlineStr">
        <is>
          <t>Приложение № 10</t>
        </is>
      </c>
    </row>
    <row r="5" ht="18.75" customHeight="1">
      <c r="B5" s="35" t="n"/>
    </row>
    <row r="6" ht="15.75" customHeight="1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0" t="n"/>
    </row>
    <row r="8" ht="47.25" customHeight="1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>
      <c r="B9" s="137" t="n">
        <v>1</v>
      </c>
      <c r="C9" s="137" t="n">
        <v>2</v>
      </c>
      <c r="D9" s="137" t="n">
        <v>3</v>
      </c>
    </row>
    <row r="10" ht="31.5" customHeight="1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>
      <c r="B13" s="137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7" t="n">
        <v>6.26</v>
      </c>
    </row>
    <row r="14" ht="78.75" customHeight="1">
      <c r="B14" s="137" t="inlineStr">
        <is>
          <t>Временные здания и сооружения</t>
        </is>
      </c>
      <c r="C14" s="13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7" t="n"/>
      <c r="C16" s="137" t="n"/>
      <c r="D16" s="39" t="n"/>
    </row>
    <row r="17" ht="31.5" customHeight="1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7" t="inlineStr">
        <is>
          <t>Авторский надзор - 0,2%</t>
        </is>
      </c>
      <c r="C18" s="137" t="inlineStr">
        <is>
          <t>Приказ от 4.08.2020 № 421/пр п.173</t>
        </is>
      </c>
      <c r="D18" s="39" t="n">
        <v>0.002</v>
      </c>
    </row>
    <row r="19" ht="24" customHeight="1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90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1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2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2025-01-24T12:00:55Z</dcterms:modified>
  <cp:lastModifiedBy>Danil</cp:lastModifiedBy>
  <cp:lastPrinted>2023-12-04T05:09:52Z</cp:lastPrinted>
</cp:coreProperties>
</file>