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7" zoomScale="70" zoomScaleNormal="55" workbookViewId="0">
      <selection activeCell="C28" sqref="C28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24.6" customHeight="1" s="326">
      <c r="B5" s="353" t="n"/>
    </row>
    <row r="6" ht="18.75" customHeight="1" s="326">
      <c r="B6" s="241" t="n"/>
      <c r="C6" s="241" t="n"/>
      <c r="D6" s="241" t="n"/>
    </row>
    <row r="7" ht="51.6" customHeight="1" s="326">
      <c r="B7" s="352" t="inlineStr">
        <is>
          <t>Наименование разрабатываемого показателя УНЦ - Шкафы РЗА 2 архитектуры. Комплект защиты ТН 35 кВ с функциями ПА</t>
        </is>
      </c>
    </row>
    <row r="8" ht="31.5" customHeight="1" s="326">
      <c r="B8" s="352" t="inlineStr">
        <is>
          <t xml:space="preserve">Сопоставимый уровень цен: </t>
        </is>
      </c>
    </row>
    <row r="9" ht="15.75" customHeight="1" s="326">
      <c r="B9" s="352" t="inlineStr">
        <is>
          <t>Единица измерения  — 1 ед.</t>
        </is>
      </c>
    </row>
    <row r="10">
      <c r="B10" s="352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19" t="n"/>
    </row>
    <row r="12" ht="96.75" customHeight="1" s="326">
      <c r="B12" s="364" t="n">
        <v>1</v>
      </c>
      <c r="C12" s="214" t="inlineStr">
        <is>
          <t>Наименование объекта-представителя</t>
        </is>
      </c>
      <c r="D12" s="364" t="inlineStr">
        <is>
          <t>ПС 500 кВ Преображенская (МЭС Урала)</t>
        </is>
      </c>
    </row>
    <row r="13">
      <c r="B13" s="364" t="n">
        <v>2</v>
      </c>
      <c r="C13" s="214" t="inlineStr">
        <is>
          <t>Наименование субъекта Российской Федерации</t>
        </is>
      </c>
      <c r="D13" s="364" t="inlineStr">
        <is>
          <t>Оренбургская область</t>
        </is>
      </c>
    </row>
    <row r="14">
      <c r="B14" s="364" t="n">
        <v>3</v>
      </c>
      <c r="C14" s="214" t="inlineStr">
        <is>
          <t>Климатический район и подрайон</t>
        </is>
      </c>
      <c r="D14" s="324" t="inlineStr">
        <is>
          <t>IIIА</t>
        </is>
      </c>
    </row>
    <row r="15">
      <c r="B15" s="364" t="n">
        <v>4</v>
      </c>
      <c r="C15" s="214" t="inlineStr">
        <is>
          <t>Мощность объекта</t>
        </is>
      </c>
      <c r="D15" s="364" t="n">
        <v>1</v>
      </c>
    </row>
    <row r="16" ht="77.45" customHeight="1" s="326">
      <c r="B16" s="364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n"/>
    </row>
    <row r="17" ht="79.5" customHeight="1" s="326">
      <c r="B17" s="364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5" t="n"/>
    </row>
    <row r="19" ht="15.75" customHeight="1" s="326">
      <c r="B19" s="218" t="inlineStr">
        <is>
          <t>6.2</t>
        </is>
      </c>
      <c r="C19" s="214" t="inlineStr">
        <is>
          <t>оборудование и инвентарь</t>
        </is>
      </c>
      <c r="D19" s="325" t="n"/>
    </row>
    <row r="20" ht="16.5" customHeight="1" s="326">
      <c r="B20" s="218" t="inlineStr">
        <is>
          <t>6.3</t>
        </is>
      </c>
      <c r="C20" s="214" t="inlineStr">
        <is>
          <t>пусконаладочные работы</t>
        </is>
      </c>
      <c r="D20" s="325" t="n"/>
    </row>
    <row r="21" ht="35.25" customHeight="1" s="326">
      <c r="B21" s="218" t="inlineStr">
        <is>
          <t>6.4</t>
        </is>
      </c>
      <c r="C21" s="217" t="inlineStr">
        <is>
          <t>прочие и лимитированные затраты</t>
        </is>
      </c>
      <c r="D21" s="325" t="n"/>
    </row>
    <row r="22">
      <c r="B22" s="364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6">
      <c r="B23" s="364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 t="n"/>
      <c r="E23" s="240" t="n"/>
    </row>
    <row r="24" ht="31.5" customHeight="1" s="326">
      <c r="B24" s="364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5" t="n"/>
      <c r="E24" s="215" t="n"/>
    </row>
    <row r="25">
      <c r="B25" s="364" t="n">
        <v>10</v>
      </c>
      <c r="C25" s="214" t="inlineStr">
        <is>
          <t>Примечание</t>
        </is>
      </c>
      <c r="D25" s="364" t="n"/>
    </row>
    <row r="26">
      <c r="B26" s="213" t="n"/>
      <c r="C26" s="212" t="n"/>
      <c r="D26" s="212" t="n"/>
    </row>
    <row r="27">
      <c r="B27" s="211" t="n"/>
    </row>
    <row r="28">
      <c r="B28" s="328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9.140625" customWidth="1" style="328" min="12" max="12"/>
  </cols>
  <sheetData>
    <row r="3">
      <c r="B3" s="350" t="inlineStr">
        <is>
          <t>Приложение № 2</t>
        </is>
      </c>
      <c r="K3" s="211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6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6">
      <c r="B8" s="244" t="n"/>
    </row>
    <row r="9" ht="15.75" customHeight="1" s="326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26">
      <c r="B10" s="458" t="n"/>
      <c r="C10" s="458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__ кв. 20__г., тыс. руб.</t>
        </is>
      </c>
      <c r="G10" s="456" t="n"/>
      <c r="H10" s="456" t="n"/>
      <c r="I10" s="456" t="n"/>
      <c r="J10" s="457" t="n"/>
    </row>
    <row r="11" ht="31.5" customHeight="1" s="326">
      <c r="B11" s="459" t="n"/>
      <c r="C11" s="459" t="n"/>
      <c r="D11" s="459" t="n"/>
      <c r="E11" s="459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15" customHeight="1" s="326">
      <c r="B12" s="324" t="n"/>
      <c r="C12" s="460" t="n"/>
      <c r="D12" s="460" t="n"/>
      <c r="E12" s="460" t="n"/>
      <c r="F12" s="460" t="n"/>
      <c r="G12" s="460" t="n"/>
      <c r="H12" s="460" t="n"/>
      <c r="I12" s="460" t="n"/>
      <c r="J12" s="461" t="n"/>
    </row>
    <row r="13" ht="15" customHeight="1" s="326">
      <c r="B13" s="462" t="n"/>
      <c r="J13" s="463" t="n"/>
    </row>
    <row r="14" ht="3.6" customHeight="1" s="326">
      <c r="B14" s="464" t="n"/>
      <c r="C14" s="465" t="n"/>
      <c r="D14" s="465" t="n"/>
      <c r="E14" s="465" t="n"/>
      <c r="F14" s="465" t="n"/>
      <c r="G14" s="465" t="n"/>
      <c r="H14" s="465" t="n"/>
      <c r="I14" s="465" t="n"/>
      <c r="J14" s="466" t="n"/>
    </row>
    <row r="15" ht="15.75" customHeight="1" s="326">
      <c r="B15" s="363" t="inlineStr">
        <is>
          <t>Всего по объекту:</t>
        </is>
      </c>
      <c r="C15" s="456" t="n"/>
      <c r="D15" s="456" t="n"/>
      <c r="E15" s="457" t="n"/>
      <c r="F15" s="242" t="n"/>
      <c r="G15" s="242" t="n"/>
      <c r="H15" s="242" t="n"/>
      <c r="I15" s="242" t="n"/>
      <c r="J15" s="242" t="n"/>
    </row>
    <row r="16">
      <c r="B16" s="363" t="inlineStr">
        <is>
          <t>Всего по объекту в сопоставимом уровне цен __кв. 20__г:</t>
        </is>
      </c>
      <c r="C16" s="456" t="n"/>
      <c r="D16" s="456" t="n"/>
      <c r="E16" s="457" t="n"/>
      <c r="F16" s="242" t="n"/>
      <c r="G16" s="242" t="n"/>
      <c r="H16" s="242" t="n"/>
      <c r="I16" s="242" t="n"/>
      <c r="J16" s="242" t="n"/>
    </row>
    <row r="17" ht="15" customHeight="1" s="326"/>
    <row r="18" ht="15" customHeight="1" s="326"/>
    <row r="19" ht="15" customHeight="1" s="326"/>
    <row r="20" ht="15" customHeight="1" s="326">
      <c r="C20" s="322" t="inlineStr">
        <is>
          <t>Составил ______________________     А.Р. Маркова</t>
        </is>
      </c>
      <c r="D20" s="321" t="n"/>
      <c r="E20" s="321" t="n"/>
    </row>
    <row r="21" ht="15" customHeight="1" s="326">
      <c r="C21" s="320" t="inlineStr">
        <is>
          <t xml:space="preserve">                         (подпись, инициалы, фамилия)</t>
        </is>
      </c>
      <c r="D21" s="321" t="n"/>
      <c r="E21" s="321" t="n"/>
    </row>
    <row r="22" ht="15" customHeight="1" s="326">
      <c r="C22" s="322" t="n"/>
      <c r="D22" s="321" t="n"/>
      <c r="E22" s="321" t="n"/>
    </row>
    <row r="23" ht="15" customHeight="1" s="326">
      <c r="C23" s="322" t="inlineStr">
        <is>
          <t>Проверил ______________________        А.В. Костянецкая</t>
        </is>
      </c>
      <c r="D23" s="321" t="n"/>
      <c r="E23" s="321" t="n"/>
    </row>
    <row r="24" ht="15" customHeight="1" s="326">
      <c r="C24" s="320" t="inlineStr">
        <is>
          <t xml:space="preserve">                        (подпись, инициалы, фамилия)</t>
        </is>
      </c>
      <c r="D24" s="321" t="n"/>
      <c r="E24" s="321" t="n"/>
    </row>
    <row r="25" ht="15" customHeight="1" s="326"/>
    <row r="26" ht="15" customHeight="1" s="326"/>
    <row r="27" ht="15" customHeight="1" s="326"/>
    <row r="28" ht="15" customHeight="1" s="326"/>
    <row r="29" ht="15" customHeight="1" s="326"/>
    <row r="30" ht="15" customHeight="1" s="326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N60"/>
  <sheetViews>
    <sheetView view="pageBreakPreview" topLeftCell="A39" zoomScale="85" workbookViewId="0">
      <selection activeCell="C57" sqref="C57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211" min="8" max="8"/>
    <col width="9.140625" customWidth="1" style="328" min="9" max="10"/>
    <col width="15" customWidth="1" style="328" min="11" max="11"/>
    <col width="9.140625" customWidth="1" style="328" min="12" max="12"/>
    <col width="11.28515625" customWidth="1" style="328" min="13" max="13"/>
    <col width="9.140625" customWidth="1" style="328" min="14" max="14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6">
      <c r="A4" s="253" t="n"/>
      <c r="B4" s="253" t="n"/>
      <c r="C4" s="373" t="n"/>
    </row>
    <row r="5">
      <c r="A5" s="352" t="n"/>
    </row>
    <row r="6" ht="33.6" customHeight="1" s="326">
      <c r="A6" s="372" t="inlineStr">
        <is>
          <t>Наименование разрабатываемого показателя УНЦ -  Шкафы РЗА 2 архитектуры. Комплект защиты ТН 35 кВ с функциями ПА</t>
        </is>
      </c>
    </row>
    <row r="7" s="326">
      <c r="A7" s="372" t="n"/>
      <c r="B7" s="372" t="n"/>
      <c r="C7" s="372" t="n"/>
      <c r="D7" s="372" t="n"/>
      <c r="E7" s="372" t="n"/>
      <c r="F7" s="372" t="n"/>
      <c r="G7" s="372" t="n"/>
      <c r="H7" s="372" t="n"/>
      <c r="I7" s="328" t="n"/>
      <c r="J7" s="328" t="n"/>
      <c r="K7" s="328" t="n"/>
      <c r="L7" s="328" t="n"/>
      <c r="M7" s="328" t="n"/>
      <c r="N7" s="328" t="n"/>
    </row>
    <row r="8">
      <c r="A8" s="221" t="n"/>
      <c r="B8" s="221" t="n"/>
      <c r="D8" s="281" t="n"/>
      <c r="G8" s="281" t="n"/>
    </row>
    <row r="9" ht="38.25" customHeight="1" s="326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57" t="n"/>
    </row>
    <row r="10" ht="40.5" customHeight="1" s="326">
      <c r="A10" s="459" t="n"/>
      <c r="B10" s="459" t="n"/>
      <c r="C10" s="459" t="n"/>
      <c r="D10" s="459" t="n"/>
      <c r="E10" s="459" t="n"/>
      <c r="F10" s="459" t="n"/>
      <c r="G10" s="364" t="inlineStr">
        <is>
          <t>на ед.изм.</t>
        </is>
      </c>
      <c r="H10" s="364" t="inlineStr">
        <is>
          <t>общая</t>
        </is>
      </c>
    </row>
    <row r="11">
      <c r="A11" s="341" t="n">
        <v>1</v>
      </c>
      <c r="B11" s="341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1" t="n">
        <v>7</v>
      </c>
    </row>
    <row r="12" customFormat="1" s="314">
      <c r="A12" s="369" t="inlineStr">
        <is>
          <t>Затраты труда рабочих</t>
        </is>
      </c>
      <c r="B12" s="456" t="n"/>
      <c r="C12" s="456" t="n"/>
      <c r="D12" s="456" t="n"/>
      <c r="E12" s="457" t="n"/>
      <c r="F12" s="467" t="n">
        <v>79.03279999999999</v>
      </c>
      <c r="G12" s="285" t="n"/>
      <c r="H12" s="468">
        <f>SUM(H13:H16)</f>
        <v/>
      </c>
    </row>
    <row r="13">
      <c r="A13" s="400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55.634</v>
      </c>
      <c r="G13" s="275" t="n">
        <v>9.4</v>
      </c>
      <c r="H13" s="264">
        <f>ROUND(F13*G13,2)</f>
        <v/>
      </c>
      <c r="M13" s="469" t="n"/>
    </row>
    <row r="14">
      <c r="A14" s="400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69" t="n"/>
    </row>
    <row r="15">
      <c r="A15" s="400" t="n">
        <v>3</v>
      </c>
      <c r="B15" s="225" t="n"/>
      <c r="C15" s="279" t="inlineStr">
        <is>
          <t>1-4-2</t>
        </is>
      </c>
      <c r="D15" s="275" t="inlineStr">
        <is>
          <t>Затраты труда рабочих (средний разряд работы 4,2)</t>
        </is>
      </c>
      <c r="E15" s="276" t="inlineStr">
        <is>
          <t>чел.-ч</t>
        </is>
      </c>
      <c r="F15" s="276" t="n">
        <v>4.12</v>
      </c>
      <c r="G15" s="275" t="n">
        <v>9.92</v>
      </c>
      <c r="H15" s="264">
        <f>ROUND(F15*G15,2)</f>
        <v/>
      </c>
      <c r="M15" s="469" t="n"/>
    </row>
    <row r="16">
      <c r="A16" s="400" t="n">
        <v>4</v>
      </c>
      <c r="B16" s="225" t="n"/>
      <c r="C16" s="279" t="inlineStr">
        <is>
          <t>1-4-1</t>
        </is>
      </c>
      <c r="D16" s="275" t="inlineStr">
        <is>
          <t>Затраты труда рабочих (средний разряд работы 4,1)</t>
        </is>
      </c>
      <c r="E16" s="276" t="inlineStr">
        <is>
          <t>чел.-ч</t>
        </is>
      </c>
      <c r="F16" s="276" t="n">
        <v>4.0788</v>
      </c>
      <c r="G16" s="275" t="n">
        <v>9.76</v>
      </c>
      <c r="H16" s="264">
        <f>ROUND(F16*G16,2)</f>
        <v/>
      </c>
      <c r="M16" s="469" t="n"/>
    </row>
    <row r="17">
      <c r="A17" s="365" t="inlineStr">
        <is>
          <t>Затраты труда машинистов</t>
        </is>
      </c>
      <c r="B17" s="456" t="n"/>
      <c r="C17" s="456" t="n"/>
      <c r="D17" s="456" t="n"/>
      <c r="E17" s="457" t="n"/>
      <c r="F17" s="282" t="n"/>
      <c r="G17" s="224" t="n"/>
      <c r="H17" s="468">
        <f>H18</f>
        <v/>
      </c>
    </row>
    <row r="18">
      <c r="A18" s="400" t="n">
        <v>5</v>
      </c>
      <c r="B18" s="370" t="n"/>
      <c r="C18" s="261" t="n">
        <v>2</v>
      </c>
      <c r="D18" s="262" t="inlineStr">
        <is>
          <t>Затраты труда машинистов(справочно)</t>
        </is>
      </c>
      <c r="E18" s="400" t="inlineStr">
        <is>
          <t>чел.-ч</t>
        </is>
      </c>
      <c r="F18" s="400" t="n">
        <v>3.2</v>
      </c>
      <c r="G18" s="245" t="n"/>
      <c r="H18" s="265" t="n">
        <v>40.17</v>
      </c>
    </row>
    <row r="19" customFormat="1" s="314">
      <c r="A19" s="366" t="inlineStr">
        <is>
          <t>Машины и механизмы</t>
        </is>
      </c>
      <c r="B19" s="456" t="n"/>
      <c r="C19" s="456" t="n"/>
      <c r="D19" s="456" t="n"/>
      <c r="E19" s="457" t="n"/>
      <c r="F19" s="282" t="n"/>
      <c r="G19" s="224" t="n"/>
      <c r="H19" s="468">
        <f>SUM(H20:H24)</f>
        <v/>
      </c>
    </row>
    <row r="20" ht="25.5" customHeight="1" s="326">
      <c r="A20" s="400" t="n">
        <v>6</v>
      </c>
      <c r="B20" s="370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1.6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4">
      <c r="A21" s="400" t="n">
        <v>7</v>
      </c>
      <c r="B21" s="370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1.6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6">
      <c r="A22" s="400" t="n">
        <v>8</v>
      </c>
      <c r="B22" s="370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10.876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0" t="n">
        <v>9</v>
      </c>
      <c r="B23" s="370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10.876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6">
      <c r="A24" s="400" t="n">
        <v>10</v>
      </c>
      <c r="B24" s="370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6">
      <c r="A25" s="365" t="inlineStr">
        <is>
          <t>Оборудование</t>
        </is>
      </c>
      <c r="B25" s="456" t="n"/>
      <c r="C25" s="456" t="n"/>
      <c r="D25" s="456" t="n"/>
      <c r="E25" s="457" t="n"/>
      <c r="F25" s="284" t="n"/>
      <c r="G25" s="285" t="n"/>
      <c r="H25" s="468">
        <f>SUM(H26:H26)</f>
        <v/>
      </c>
    </row>
    <row r="26" ht="48.6" customHeight="1" s="326">
      <c r="A26" s="246" t="n">
        <v>11</v>
      </c>
      <c r="B26" s="365" t="n"/>
      <c r="C26" s="276" t="inlineStr">
        <is>
          <t>Прайс из СД ОП</t>
        </is>
      </c>
      <c r="D26" s="287" t="inlineStr">
        <is>
          <t>Комплект защиты ТН 35 кВ с функциями ПА</t>
        </is>
      </c>
      <c r="E26" s="276" t="inlineStr">
        <is>
          <t>шт</t>
        </is>
      </c>
      <c r="F26" s="276" t="n">
        <v>1</v>
      </c>
      <c r="G26" s="293" t="n">
        <v>258099.04</v>
      </c>
      <c r="H26" s="268">
        <f>ROUND(F26*G26,2)</f>
        <v/>
      </c>
      <c r="I26" s="248" t="n"/>
    </row>
    <row r="27">
      <c r="A27" s="366" t="inlineStr">
        <is>
          <t>Материалы</t>
        </is>
      </c>
      <c r="B27" s="456" t="n"/>
      <c r="C27" s="456" t="n"/>
      <c r="D27" s="456" t="n"/>
      <c r="E27" s="457" t="n"/>
      <c r="F27" s="282" t="n"/>
      <c r="G27" s="224" t="n"/>
      <c r="H27" s="468">
        <f>SUM(H28:H54)</f>
        <v/>
      </c>
    </row>
    <row r="28">
      <c r="A28" s="246" t="n">
        <v>12</v>
      </c>
      <c r="B28" s="370" t="n"/>
      <c r="C28" s="276" t="inlineStr">
        <is>
          <t>21.1.08.03-0584</t>
        </is>
      </c>
      <c r="D28" s="275" t="inlineStr">
        <is>
          <t>Кабель контрольный КВВГЭнг(А)-LS 7x6</t>
        </is>
      </c>
      <c r="E28" s="276" t="inlineStr">
        <is>
          <t>1000 м</t>
        </is>
      </c>
      <c r="F28" s="276" t="n">
        <v>0.306</v>
      </c>
      <c r="G28" s="275" t="n">
        <v>100143.17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0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0.204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6">
      <c r="A30" s="246" t="n">
        <v>14</v>
      </c>
      <c r="B30" s="370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0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6">
      <c r="A32" s="246" t="n">
        <v>16</v>
      </c>
      <c r="B32" s="370" t="n"/>
      <c r="C32" s="276" t="inlineStr">
        <is>
          <t>24.3.01.02-0002</t>
        </is>
      </c>
      <c r="D32" s="275" t="inlineStr">
        <is>
          <t>Трубы гибкие гофрированные из самозатухающего ПВХ легкие с протяжкой, диаметр 25 мм</t>
        </is>
      </c>
      <c r="E32" s="276" t="inlineStr">
        <is>
          <t>м</t>
        </is>
      </c>
      <c r="F32" s="276" t="n">
        <v>102</v>
      </c>
      <c r="G32" s="275" t="n">
        <v>3.43</v>
      </c>
      <c r="H32" s="268">
        <f>ROUND(F32*G32,2)</f>
        <v/>
      </c>
      <c r="I32" s="248" t="n"/>
      <c r="J32" s="255" t="n"/>
    </row>
    <row r="33" ht="25.5" customHeight="1" s="326">
      <c r="A33" s="246" t="n">
        <v>17</v>
      </c>
      <c r="B33" s="370" t="n"/>
      <c r="C33" s="276" t="inlineStr">
        <is>
          <t>07.2.07.04-0007</t>
        </is>
      </c>
      <c r="D33" s="275" t="inlineStr">
        <is>
          <t>Конструкции стальные индивидуальные решетчатые сварные, масса до 0,1 т</t>
        </is>
      </c>
      <c r="E33" s="276" t="inlineStr">
        <is>
          <t>т</t>
        </is>
      </c>
      <c r="F33" s="276" t="n">
        <v>0.03</v>
      </c>
      <c r="G33" s="275" t="n">
        <v>11500</v>
      </c>
      <c r="H33" s="268">
        <f>ROUND(F33*G33,2)</f>
        <v/>
      </c>
      <c r="I33" s="248" t="n"/>
      <c r="J33" s="255" t="n"/>
    </row>
    <row r="34" ht="25.5" customHeight="1" s="326">
      <c r="A34" s="246" t="n">
        <v>18</v>
      </c>
      <c r="B34" s="370" t="n"/>
      <c r="C34" s="276" t="inlineStr">
        <is>
          <t>10.3.02.03-0011</t>
        </is>
      </c>
      <c r="D34" s="275" t="inlineStr">
        <is>
          <t>Припои оловянно-свинцовые бессурьмянистые, марка ПОС30</t>
        </is>
      </c>
      <c r="E34" s="276" t="inlineStr">
        <is>
          <t>т</t>
        </is>
      </c>
      <c r="F34" s="276" t="n">
        <v>0.002832</v>
      </c>
      <c r="G34" s="275" t="n">
        <v>68040.25</v>
      </c>
      <c r="H34" s="268">
        <f>ROUND(F34*G34,2)</f>
        <v/>
      </c>
      <c r="I34" s="248" t="n"/>
      <c r="J34" s="255" t="n"/>
    </row>
    <row r="35">
      <c r="A35" s="246" t="n">
        <v>19</v>
      </c>
      <c r="B35" s="370" t="n"/>
      <c r="C35" s="276" t="inlineStr">
        <is>
          <t>20.1.02.06-0001</t>
        </is>
      </c>
      <c r="D35" s="275" t="inlineStr">
        <is>
          <t>Жир паяльный</t>
        </is>
      </c>
      <c r="E35" s="276" t="inlineStr">
        <is>
          <t>кг</t>
        </is>
      </c>
      <c r="F35" s="276" t="n">
        <v>0.24</v>
      </c>
      <c r="G35" s="275" t="n">
        <v>101</v>
      </c>
      <c r="H35" s="268">
        <f>ROUND(F35*G35,2)</f>
        <v/>
      </c>
      <c r="I35" s="248" t="n"/>
      <c r="J35" s="255" t="n"/>
    </row>
    <row r="36">
      <c r="A36" s="246" t="n">
        <v>20</v>
      </c>
      <c r="B36" s="370" t="n"/>
      <c r="C36" s="276" t="inlineStr">
        <is>
          <t>01.7.06.07-0002</t>
        </is>
      </c>
      <c r="D36" s="275" t="inlineStr">
        <is>
          <t>Лента монтажная, тип ЛМ-5</t>
        </is>
      </c>
      <c r="E36" s="276" t="inlineStr">
        <is>
          <t>10 м</t>
        </is>
      </c>
      <c r="F36" s="276" t="n">
        <v>3.472</v>
      </c>
      <c r="G36" s="275" t="n">
        <v>6.9</v>
      </c>
      <c r="H36" s="268">
        <f>ROUND(F36*G36,2)</f>
        <v/>
      </c>
      <c r="I36" s="248" t="n"/>
      <c r="J36" s="255" t="n"/>
    </row>
    <row r="37">
      <c r="A37" s="246" t="n">
        <v>21</v>
      </c>
      <c r="B37" s="370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0.002472</v>
      </c>
      <c r="G37" s="275" t="n">
        <v>7835.76</v>
      </c>
      <c r="H37" s="268">
        <f>ROUND(F37*G37,2)</f>
        <v/>
      </c>
      <c r="I37" s="248" t="n"/>
      <c r="J37" s="255" t="n"/>
    </row>
    <row r="38" ht="25.5" customHeight="1" s="326">
      <c r="A38" s="246" t="n">
        <v>22</v>
      </c>
      <c r="B38" s="370" t="n"/>
      <c r="C38" s="276" t="inlineStr">
        <is>
          <t>999-9950</t>
        </is>
      </c>
      <c r="D38" s="275" t="inlineStr">
        <is>
          <t>Вспомогательные ненормируемые материальные ресурсы</t>
        </is>
      </c>
      <c r="E38" s="276" t="inlineStr">
        <is>
          <t>руб</t>
        </is>
      </c>
      <c r="F38" s="276" t="n">
        <v>14.863024</v>
      </c>
      <c r="G38" s="275" t="n">
        <v>1</v>
      </c>
      <c r="H38" s="268">
        <f>ROUND(F38*G38,2)</f>
        <v/>
      </c>
      <c r="I38" s="248" t="n"/>
      <c r="J38" s="255" t="n"/>
    </row>
    <row r="39">
      <c r="A39" s="246" t="n">
        <v>23</v>
      </c>
      <c r="B39" s="370" t="n"/>
      <c r="C39" s="276" t="inlineStr">
        <is>
          <t>01.7.15.07-0152</t>
        </is>
      </c>
      <c r="D39" s="275" t="inlineStr">
        <is>
          <t>Дюбели с шурупом, размер 6x35 мм</t>
        </is>
      </c>
      <c r="E39" s="276" t="inlineStr">
        <is>
          <t>100 шт</t>
        </is>
      </c>
      <c r="F39" s="276" t="n">
        <v>1.75</v>
      </c>
      <c r="G39" s="275" t="n">
        <v>8</v>
      </c>
      <c r="H39" s="268">
        <f>ROUND(F39*G39,2)</f>
        <v/>
      </c>
      <c r="I39" s="248" t="n"/>
      <c r="J39" s="255" t="n"/>
    </row>
    <row r="40">
      <c r="A40" s="246" t="n">
        <v>24</v>
      </c>
      <c r="B40" s="370" t="n"/>
      <c r="C40" s="276" t="inlineStr">
        <is>
          <t>25.2.01.01-0017</t>
        </is>
      </c>
      <c r="D40" s="275" t="inlineStr">
        <is>
          <t>Бирки маркировочные пластмассовые</t>
        </is>
      </c>
      <c r="E40" s="276" t="inlineStr">
        <is>
          <t>100 шт</t>
        </is>
      </c>
      <c r="F40" s="276" t="n">
        <v>0.44</v>
      </c>
      <c r="G40" s="275" t="n">
        <v>30.75</v>
      </c>
      <c r="H40" s="268">
        <f>ROUND(F40*G40,2)</f>
        <v/>
      </c>
      <c r="I40" s="248" t="n"/>
      <c r="J40" s="255" t="n"/>
    </row>
    <row r="41" ht="25.5" customHeight="1" s="326">
      <c r="A41" s="246" t="n">
        <v>25</v>
      </c>
      <c r="B41" s="370" t="n"/>
      <c r="C41" s="276" t="inlineStr">
        <is>
          <t>01.7.06.05-0041</t>
        </is>
      </c>
      <c r="D41" s="275" t="inlineStr">
        <is>
          <t>Лента изоляционная прорезиненная односторонняя, ширина 20 мм, толщина 0,25-0,35 мм</t>
        </is>
      </c>
      <c r="E41" s="276" t="inlineStr">
        <is>
          <t>кг</t>
        </is>
      </c>
      <c r="F41" s="276" t="n">
        <v>0.44</v>
      </c>
      <c r="G41" s="275" t="n">
        <v>30.3</v>
      </c>
      <c r="H41" s="268">
        <f>ROUND(F41*G41,2)</f>
        <v/>
      </c>
      <c r="I41" s="248" t="n"/>
      <c r="J41" s="255" t="n"/>
    </row>
    <row r="42">
      <c r="A42" s="246" t="n">
        <v>26</v>
      </c>
      <c r="B42" s="370" t="n"/>
      <c r="C42" s="276" t="inlineStr">
        <is>
          <t>20.2.01.05-0005</t>
        </is>
      </c>
      <c r="D42" s="275" t="inlineStr">
        <is>
          <t>Гильзы кабельные медные ГМ 16</t>
        </is>
      </c>
      <c r="E42" s="276" t="inlineStr">
        <is>
          <t>100 шт</t>
        </is>
      </c>
      <c r="F42" s="276" t="n">
        <v>0.05</v>
      </c>
      <c r="G42" s="275" t="n">
        <v>143</v>
      </c>
      <c r="H42" s="268">
        <f>ROUND(F42*G42,2)</f>
        <v/>
      </c>
      <c r="I42" s="248" t="n"/>
      <c r="J42" s="255" t="n"/>
    </row>
    <row r="43">
      <c r="A43" s="246" t="n">
        <v>27</v>
      </c>
      <c r="B43" s="370" t="n"/>
      <c r="C43" s="276" t="inlineStr">
        <is>
          <t>01.7.15.14-0165</t>
        </is>
      </c>
      <c r="D43" s="275" t="inlineStr">
        <is>
          <t>Шурупы с полукруглой головкой 4x40 мм</t>
        </is>
      </c>
      <c r="E43" s="276" t="inlineStr">
        <is>
          <t>т</t>
        </is>
      </c>
      <c r="F43" s="276" t="n">
        <v>0.000352</v>
      </c>
      <c r="G43" s="275" t="n">
        <v>12443.18</v>
      </c>
      <c r="H43" s="268">
        <f>ROUND(F43*G43,2)</f>
        <v/>
      </c>
      <c r="I43" s="248" t="n"/>
      <c r="J43" s="255" t="n"/>
    </row>
    <row r="44" ht="25.5" customHeight="1" s="326">
      <c r="A44" s="246" t="n">
        <v>28</v>
      </c>
      <c r="B44" s="370" t="n"/>
      <c r="C44" s="276" t="inlineStr">
        <is>
          <t>10.3.02.03-0013</t>
        </is>
      </c>
      <c r="D44" s="275" t="inlineStr">
        <is>
          <t>Припои оловянно-свинцовые бессурьмянистые, марка ПОС61</t>
        </is>
      </c>
      <c r="E44" s="276" t="inlineStr">
        <is>
          <t>т</t>
        </is>
      </c>
      <c r="F44" s="276" t="n">
        <v>3.52e-05</v>
      </c>
      <c r="G44" s="275" t="n">
        <v>114204.55</v>
      </c>
      <c r="H44" s="268">
        <f>ROUND(F44*G44,2)</f>
        <v/>
      </c>
      <c r="I44" s="248" t="n"/>
      <c r="J44" s="255" t="n"/>
    </row>
    <row r="45">
      <c r="A45" s="246" t="n">
        <v>29</v>
      </c>
      <c r="B45" s="370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0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0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0" t="n"/>
      <c r="C48" s="276" t="inlineStr">
        <is>
          <t>01.7.07.20-0002</t>
        </is>
      </c>
      <c r="D48" s="275" t="inlineStr">
        <is>
          <t>Тальк молотый, сорт I</t>
        </is>
      </c>
      <c r="E48" s="276" t="inlineStr">
        <is>
          <t>т</t>
        </is>
      </c>
      <c r="F48" s="276" t="n">
        <v>0.00105</v>
      </c>
      <c r="G48" s="275" t="n">
        <v>1819.05</v>
      </c>
      <c r="H48" s="268">
        <f>ROUND(F48*G48,2)</f>
        <v/>
      </c>
      <c r="I48" s="248" t="n"/>
      <c r="J48" s="255" t="n"/>
    </row>
    <row r="49">
      <c r="A49" s="246" t="n">
        <v>33</v>
      </c>
      <c r="B49" s="370" t="n"/>
      <c r="C49" s="276" t="inlineStr">
        <is>
          <t>01.3.01.05-0009</t>
        </is>
      </c>
      <c r="D49" s="275" t="inlineStr">
        <is>
          <t>Парафин нефтяной твердый Т-1</t>
        </is>
      </c>
      <c r="E49" s="276" t="inlineStr">
        <is>
          <t>т</t>
        </is>
      </c>
      <c r="F49" s="276" t="n">
        <v>0.00012</v>
      </c>
      <c r="G49" s="275" t="n">
        <v>8000</v>
      </c>
      <c r="H49" s="268">
        <f>ROUND(F49*G49,2)</f>
        <v/>
      </c>
      <c r="I49" s="248" t="n"/>
      <c r="J49" s="255" t="n"/>
    </row>
    <row r="50">
      <c r="A50" s="246" t="n">
        <v>34</v>
      </c>
      <c r="B50" s="370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0.0176</v>
      </c>
      <c r="G50" s="275" t="n">
        <v>35.8</v>
      </c>
      <c r="H50" s="268">
        <f>ROUND(F50*G50,2)</f>
        <v/>
      </c>
      <c r="I50" s="248" t="n"/>
      <c r="J50" s="255" t="n"/>
    </row>
    <row r="51">
      <c r="A51" s="246" t="n">
        <v>35</v>
      </c>
      <c r="B51" s="370" t="n"/>
      <c r="C51" s="276" t="inlineStr">
        <is>
          <t>01.7.15.03-0042</t>
        </is>
      </c>
      <c r="D51" s="275" t="inlineStr">
        <is>
          <t>Болты с гайками и шайбами строительные</t>
        </is>
      </c>
      <c r="E51" s="276" t="inlineStr">
        <is>
          <t>кг</t>
        </is>
      </c>
      <c r="F51" s="276" t="n">
        <v>0.06</v>
      </c>
      <c r="G51" s="275" t="n">
        <v>9</v>
      </c>
      <c r="H51" s="268">
        <f>ROUND(F51*G51,2)</f>
        <v/>
      </c>
      <c r="I51" s="248" t="n"/>
      <c r="J51" s="255" t="n"/>
    </row>
    <row r="52">
      <c r="A52" s="246" t="n">
        <v>36</v>
      </c>
      <c r="B52" s="370" t="n"/>
      <c r="C52" s="276" t="inlineStr">
        <is>
          <t>01.3.01.07-0009</t>
        </is>
      </c>
      <c r="D52" s="275" t="inlineStr">
        <is>
          <t>Спирт этиловый ректификованный технический, сорт I</t>
        </is>
      </c>
      <c r="E52" s="276" t="inlineStr">
        <is>
          <t>кг</t>
        </is>
      </c>
      <c r="F52" s="276" t="n">
        <v>0.01276</v>
      </c>
      <c r="G52" s="275" t="n">
        <v>39.18</v>
      </c>
      <c r="H52" s="268">
        <f>ROUND(F52*G52,2)</f>
        <v/>
      </c>
      <c r="I52" s="248" t="n"/>
      <c r="J52" s="255" t="n"/>
    </row>
    <row r="53">
      <c r="A53" s="246" t="n">
        <v>37</v>
      </c>
      <c r="B53" s="370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0.008359999999999999</v>
      </c>
      <c r="G53" s="275" t="n">
        <v>27.51</v>
      </c>
      <c r="H53" s="268">
        <f>ROUND(F53*G53,2)</f>
        <v/>
      </c>
      <c r="I53" s="248" t="n"/>
      <c r="J53" s="255" t="n"/>
    </row>
    <row r="54">
      <c r="A54" s="246" t="n">
        <v>38</v>
      </c>
      <c r="B54" s="370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8.8e-06</v>
      </c>
      <c r="G54" s="275" t="n">
        <v>4545.45</v>
      </c>
      <c r="H54" s="268">
        <f>ROUND(F54*G54,2)</f>
        <v/>
      </c>
      <c r="I54" s="248" t="n"/>
      <c r="J54" s="255" t="n"/>
    </row>
    <row r="56">
      <c r="B56" s="328" t="inlineStr">
        <is>
          <t>Составил ______________________     А.Р. Маркова</t>
        </is>
      </c>
    </row>
    <row r="57">
      <c r="B57" s="211" t="inlineStr">
        <is>
          <t xml:space="preserve">                         (подпись, инициалы, фамилия)</t>
        </is>
      </c>
    </row>
    <row r="59">
      <c r="B59" s="328" t="inlineStr">
        <is>
          <t>Проверил ______________________        А.В. Костянецкая</t>
        </is>
      </c>
    </row>
    <row r="60">
      <c r="B60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43" workbookViewId="0">
      <selection activeCell="B43" sqref="B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395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43" t="inlineStr">
        <is>
          <t>Ресурсная модель</t>
        </is>
      </c>
    </row>
    <row r="6">
      <c r="B6" s="237" t="n"/>
      <c r="C6" s="322" t="n"/>
      <c r="D6" s="322" t="n"/>
      <c r="E6" s="322" t="n"/>
    </row>
    <row r="7" ht="42" customHeight="1" s="326">
      <c r="B7" s="374" t="inlineStr">
        <is>
          <t>Наименование разрабатываемого показателя УНЦ — Шкафы РЗА 2 архитектуры. Комплект защиты ТН 35 кВ с функциями ПА</t>
        </is>
      </c>
    </row>
    <row r="8">
      <c r="B8" s="375" t="inlineStr">
        <is>
          <t>Единица измерения  — 1 ед.</t>
        </is>
      </c>
    </row>
    <row r="9">
      <c r="B9" s="237" t="n"/>
      <c r="C9" s="322" t="n"/>
      <c r="D9" s="322" t="n"/>
      <c r="E9" s="322" t="n"/>
    </row>
    <row r="10" ht="51" customHeight="1" s="326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6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6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6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6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6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6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6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6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6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6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6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6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2" t="n"/>
      <c r="D42" s="322" t="n"/>
      <c r="E42" s="322" t="n"/>
    </row>
    <row r="43">
      <c r="B43" s="228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228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228" t="n"/>
      <c r="C45" s="322" t="n"/>
      <c r="D45" s="322" t="n"/>
      <c r="E45" s="322" t="n"/>
    </row>
    <row r="46">
      <c r="B46" s="228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75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tabSelected="1" view="pageBreakPreview" topLeftCell="A65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1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9.140625" customWidth="1" style="321" min="12" max="12"/>
    <col width="9.140625" customWidth="1" style="326" min="13" max="13"/>
  </cols>
  <sheetData>
    <row r="1" s="326">
      <c r="A1" s="321" t="n"/>
      <c r="B1" s="296" t="n"/>
      <c r="C1" s="299" t="n"/>
      <c r="D1" s="299" t="n"/>
      <c r="E1" s="299" t="n"/>
      <c r="F1" s="299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6">
      <c r="A2" s="321" t="n"/>
      <c r="B2" s="296" t="n"/>
      <c r="C2" s="299" t="n"/>
      <c r="D2" s="299" t="n"/>
      <c r="E2" s="299" t="n"/>
      <c r="F2" s="299" t="n"/>
      <c r="G2" s="321" t="n"/>
      <c r="H2" s="376" t="inlineStr">
        <is>
          <t>Приложение №5</t>
        </is>
      </c>
      <c r="K2" s="321" t="n"/>
      <c r="L2" s="321" t="n"/>
      <c r="M2" s="321" t="n"/>
      <c r="N2" s="321" t="n"/>
    </row>
    <row r="3" s="326">
      <c r="A3" s="321" t="n"/>
      <c r="B3" s="296" t="n"/>
      <c r="C3" s="299" t="n"/>
      <c r="D3" s="299" t="n"/>
      <c r="E3" s="299" t="n"/>
      <c r="F3" s="299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2">
      <c r="A4" s="343" t="inlineStr">
        <is>
          <t>Расчет стоимости СМР и оборудования</t>
        </is>
      </c>
    </row>
    <row r="5" ht="12.75" customFormat="1" customHeight="1" s="322">
      <c r="A5" s="343" t="n"/>
      <c r="B5" s="343" t="n"/>
      <c r="C5" s="306" t="n"/>
      <c r="D5" s="343" t="n"/>
      <c r="E5" s="343" t="n"/>
      <c r="F5" s="343" t="n"/>
      <c r="G5" s="343" t="n"/>
      <c r="H5" s="343" t="n"/>
      <c r="I5" s="343" t="n"/>
      <c r="J5" s="343" t="n"/>
    </row>
    <row r="6" ht="27.6" customFormat="1" customHeight="1" s="322">
      <c r="A6" s="201" t="inlineStr">
        <is>
          <t>Наименование разрабатываемого показателя УНЦ</t>
        </is>
      </c>
      <c r="B6" s="382" t="n"/>
      <c r="C6" s="200" t="n"/>
      <c r="D6" s="382" t="inlineStr">
        <is>
          <t>Шкафы РЗА 2 архитектуры. Комплект защиты ТН 35 кВ с функциями ПА</t>
        </is>
      </c>
    </row>
    <row r="7" ht="12.75" customFormat="1" customHeight="1" s="322">
      <c r="A7" s="346" t="inlineStr">
        <is>
          <t>Единица измерения  — 1 ед.</t>
        </is>
      </c>
      <c r="I7" s="374" t="n"/>
      <c r="J7" s="374" t="n"/>
    </row>
    <row r="8" ht="13.5" customFormat="1" customHeight="1" s="322">
      <c r="A8" s="346" t="n"/>
    </row>
    <row r="9" ht="27" customHeight="1" s="326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57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57" t="n"/>
      <c r="K9" s="321" t="n"/>
      <c r="L9" s="321" t="n"/>
      <c r="M9" s="321" t="n"/>
      <c r="N9" s="321" t="n"/>
    </row>
    <row r="10" ht="28.5" customHeight="1" s="326">
      <c r="A10" s="459" t="n"/>
      <c r="B10" s="459" t="n"/>
      <c r="C10" s="459" t="n"/>
      <c r="D10" s="459" t="n"/>
      <c r="E10" s="459" t="n"/>
      <c r="F10" s="379" t="inlineStr">
        <is>
          <t>на ед. изм.</t>
        </is>
      </c>
      <c r="G10" s="379" t="inlineStr">
        <is>
          <t>общая</t>
        </is>
      </c>
      <c r="H10" s="459" t="n"/>
      <c r="I10" s="379" t="inlineStr">
        <is>
          <t>на ед. изм.</t>
        </is>
      </c>
      <c r="J10" s="379" t="inlineStr">
        <is>
          <t>общая</t>
        </is>
      </c>
      <c r="K10" s="321" t="n"/>
      <c r="L10" s="321" t="n"/>
      <c r="M10" s="321" t="n"/>
      <c r="N10" s="321" t="n"/>
    </row>
    <row r="11" s="326">
      <c r="A11" s="379" t="n">
        <v>1</v>
      </c>
      <c r="B11" s="379" t="n">
        <v>2</v>
      </c>
      <c r="C11" s="308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0" t="n">
        <v>9</v>
      </c>
      <c r="J11" s="380" t="n">
        <v>10</v>
      </c>
      <c r="K11" s="321" t="n"/>
      <c r="L11" s="321" t="n"/>
      <c r="M11" s="321" t="n"/>
      <c r="N11" s="321" t="n"/>
    </row>
    <row r="12">
      <c r="A12" s="379" t="n"/>
      <c r="B12" s="365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190" t="n"/>
      <c r="J12" s="190" t="n"/>
    </row>
    <row r="13" ht="25.5" customHeight="1" s="326">
      <c r="A13" s="379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79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1">
      <c r="A14" s="379" t="n"/>
      <c r="B14" s="379" t="n"/>
      <c r="C14" s="309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90" t="n">
        <v>1</v>
      </c>
      <c r="I14" s="190" t="n"/>
      <c r="J14" s="196">
        <f>SUM(J13:J13)</f>
        <v/>
      </c>
    </row>
    <row r="15" ht="14.25" customFormat="1" customHeight="1" s="321">
      <c r="A15" s="379" t="n"/>
      <c r="B15" s="387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190" t="n"/>
      <c r="J15" s="190" t="n"/>
    </row>
    <row r="16" ht="14.25" customFormat="1" customHeight="1" s="321">
      <c r="A16" s="379" t="n">
        <v>2</v>
      </c>
      <c r="B16" s="379" t="n">
        <v>2</v>
      </c>
      <c r="C16" s="308" t="inlineStr">
        <is>
          <t>Затраты труда машинистов</t>
        </is>
      </c>
      <c r="D16" s="379" t="inlineStr">
        <is>
          <t>чел.-ч.</t>
        </is>
      </c>
      <c r="E16" s="472" t="n">
        <v>3.2</v>
      </c>
      <c r="F16" s="196">
        <f>G16/E16</f>
        <v/>
      </c>
      <c r="G16" s="196">
        <f>Прил.3!H17</f>
        <v/>
      </c>
      <c r="H16" s="390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1">
      <c r="A17" s="379" t="n"/>
      <c r="B17" s="365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190" t="n"/>
      <c r="J17" s="190" t="n"/>
    </row>
    <row r="18" ht="14.25" customFormat="1" customHeight="1" s="321">
      <c r="A18" s="379" t="n"/>
      <c r="B18" s="387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190" t="n"/>
      <c r="J18" s="190" t="n"/>
    </row>
    <row r="19" ht="25.5" customFormat="1" customHeight="1" s="321">
      <c r="A19" s="379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3" t="n">
        <v>1.6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1">
      <c r="A20" s="379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3" t="n">
        <v>1.6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1">
      <c r="A21" s="379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3" t="n">
        <v>10.876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1">
      <c r="A22" s="379" t="n"/>
      <c r="B22" s="379" t="n"/>
      <c r="C22" s="308" t="inlineStr">
        <is>
          <t>Итого основные машины и механизмы</t>
        </is>
      </c>
      <c r="D22" s="379" t="n"/>
      <c r="E22" s="472" t="n"/>
      <c r="F22" s="196" t="n"/>
      <c r="G22" s="196">
        <f>SUM(G19:G21)</f>
        <v/>
      </c>
      <c r="H22" s="390">
        <f>G22/G26</f>
        <v/>
      </c>
      <c r="I22" s="191" t="n"/>
      <c r="J22" s="196">
        <f>SUM(J19:J21)</f>
        <v/>
      </c>
    </row>
    <row r="23" outlineLevel="1" ht="25.5" customFormat="1" customHeight="1" s="321">
      <c r="A23" s="379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3" t="n">
        <v>10.876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1">
      <c r="A24" s="379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1">
      <c r="A25" s="379" t="n"/>
      <c r="B25" s="379" t="n"/>
      <c r="C25" s="308" t="inlineStr">
        <is>
          <t>Итого прочие машины и механизмы</t>
        </is>
      </c>
      <c r="D25" s="379" t="n"/>
      <c r="E25" s="388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1">
      <c r="A26" s="379" t="n"/>
      <c r="B26" s="379" t="n"/>
      <c r="C26" s="309" t="inlineStr">
        <is>
          <t>Итого по разделу «Машины и механизмы»</t>
        </is>
      </c>
      <c r="D26" s="379" t="n"/>
      <c r="E26" s="388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1">
      <c r="A27" s="379" t="n"/>
      <c r="B27" s="365" t="inlineStr">
        <is>
          <t>Оборудование</t>
        </is>
      </c>
      <c r="C27" s="456" t="n"/>
      <c r="D27" s="456" t="n"/>
      <c r="E27" s="456" t="n"/>
      <c r="F27" s="456" t="n"/>
      <c r="G27" s="456" t="n"/>
      <c r="H27" s="457" t="n"/>
      <c r="I27" s="190" t="n"/>
      <c r="J27" s="190" t="n"/>
    </row>
    <row r="28">
      <c r="A28" s="379" t="n"/>
      <c r="B28" s="387" t="inlineStr">
        <is>
          <t>Основное оборудование</t>
        </is>
      </c>
      <c r="C28" s="456" t="n"/>
      <c r="D28" s="456" t="n"/>
      <c r="E28" s="456" t="n"/>
      <c r="F28" s="456" t="n"/>
      <c r="G28" s="456" t="n"/>
      <c r="H28" s="457" t="n"/>
      <c r="I28" s="190" t="n"/>
      <c r="J28" s="190" t="n"/>
      <c r="K28" s="321" t="n"/>
      <c r="L28" s="321" t="n"/>
    </row>
    <row r="29" ht="72.59999999999999" customFormat="1" customHeight="1" s="321">
      <c r="A29" s="379" t="n">
        <v>8</v>
      </c>
      <c r="B29" s="379" t="inlineStr">
        <is>
          <t>БЦ.30_2.43</t>
        </is>
      </c>
      <c r="C29" s="308" t="inlineStr">
        <is>
          <t>Комплект защиты ТН 35 кВ с функциями ПА</t>
        </is>
      </c>
      <c r="D29" s="379" t="inlineStr">
        <is>
          <t>шт</t>
        </is>
      </c>
      <c r="E29" s="472" t="n">
        <v>1</v>
      </c>
      <c r="F29" s="399">
        <f>ROUND(I29/'Прил. 10'!$D$14,2)</f>
        <v/>
      </c>
      <c r="G29" s="196">
        <f>ROUND(E29*F29,2)</f>
        <v/>
      </c>
      <c r="H29" s="198">
        <f>G29/$G$32</f>
        <v/>
      </c>
      <c r="I29" s="267" t="n">
        <v>1615700</v>
      </c>
      <c r="J29" s="196">
        <f>ROUND(I29*E29,2)</f>
        <v/>
      </c>
    </row>
    <row r="30">
      <c r="A30" s="379" t="n"/>
      <c r="B30" s="379" t="n"/>
      <c r="C30" s="308" t="inlineStr">
        <is>
          <t>Итого основное оборудование</t>
        </is>
      </c>
      <c r="D30" s="379" t="n"/>
      <c r="E30" s="472" t="n"/>
      <c r="F30" s="389" t="n"/>
      <c r="G30" s="196">
        <f>G29</f>
        <v/>
      </c>
      <c r="H30" s="198">
        <f>G30/$G$32</f>
        <v/>
      </c>
      <c r="I30" s="191" t="n"/>
      <c r="J30" s="196">
        <f>J29</f>
        <v/>
      </c>
      <c r="K30" s="321" t="n"/>
      <c r="L30" s="321" t="n"/>
    </row>
    <row r="31">
      <c r="A31" s="379" t="n"/>
      <c r="B31" s="379" t="n"/>
      <c r="C31" s="308" t="inlineStr">
        <is>
          <t>Итого прочее оборудование</t>
        </is>
      </c>
      <c r="D31" s="272" t="n"/>
      <c r="E31" s="472" t="n"/>
      <c r="F31" s="389" t="n"/>
      <c r="G31" s="196" t="n">
        <v>0</v>
      </c>
      <c r="H31" s="198">
        <f>G31/$G$32</f>
        <v/>
      </c>
      <c r="I31" s="191" t="n"/>
      <c r="J31" s="196" t="n">
        <v>0</v>
      </c>
      <c r="K31" s="321" t="n"/>
      <c r="L31" s="321" t="n"/>
    </row>
    <row r="32">
      <c r="A32" s="379" t="n"/>
      <c r="B32" s="379" t="n"/>
      <c r="C32" s="309" t="inlineStr">
        <is>
          <t>Итого по разделу «Оборудование»</t>
        </is>
      </c>
      <c r="D32" s="379" t="n"/>
      <c r="E32" s="388" t="n"/>
      <c r="F32" s="389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1" t="n"/>
      <c r="L32" s="321" t="n"/>
    </row>
    <row r="33" ht="25.5" customHeight="1" s="326">
      <c r="A33" s="379" t="n"/>
      <c r="B33" s="379" t="n"/>
      <c r="C33" s="308" t="inlineStr">
        <is>
          <t>в том числе технологическое оборудование</t>
        </is>
      </c>
      <c r="D33" s="379" t="n"/>
      <c r="E33" s="472" t="n"/>
      <c r="F33" s="389" t="n"/>
      <c r="G33" s="196">
        <f>'Прил.6 Расчет ОБ'!G13</f>
        <v/>
      </c>
      <c r="H33" s="390" t="n"/>
      <c r="I33" s="191" t="n"/>
      <c r="J33" s="196">
        <f>J32</f>
        <v/>
      </c>
      <c r="K33" s="321" t="n"/>
      <c r="L33" s="321" t="n"/>
    </row>
    <row r="34" ht="14.25" customFormat="1" customHeight="1" s="321">
      <c r="A34" s="379" t="n"/>
      <c r="B34" s="365" t="inlineStr">
        <is>
          <t>Материалы</t>
        </is>
      </c>
      <c r="C34" s="456" t="n"/>
      <c r="D34" s="456" t="n"/>
      <c r="E34" s="456" t="n"/>
      <c r="F34" s="456" t="n"/>
      <c r="G34" s="456" t="n"/>
      <c r="H34" s="457" t="n"/>
      <c r="I34" s="190" t="n"/>
      <c r="J34" s="190" t="n"/>
    </row>
    <row r="35" ht="14.25" customFormat="1" customHeight="1" s="321">
      <c r="A35" s="380" t="n"/>
      <c r="B35" s="383" t="inlineStr">
        <is>
          <t>Основные материалы</t>
        </is>
      </c>
      <c r="C35" s="460" t="n"/>
      <c r="D35" s="460" t="n"/>
      <c r="E35" s="460" t="n"/>
      <c r="F35" s="460" t="n"/>
      <c r="G35" s="460" t="n"/>
      <c r="H35" s="461" t="n"/>
      <c r="I35" s="203" t="n"/>
      <c r="J35" s="203" t="n"/>
    </row>
    <row r="36" ht="14.25" customFormat="1" customHeight="1" s="321">
      <c r="A36" s="379" t="n">
        <v>9</v>
      </c>
      <c r="B36" s="273" t="inlineStr">
        <is>
          <t>21.1.08.03-0584</t>
        </is>
      </c>
      <c r="C36" s="274" t="inlineStr">
        <is>
          <t>Кабель контрольный КВВГЭнг(А)-LS 7x6</t>
        </is>
      </c>
      <c r="D36" s="273" t="inlineStr">
        <is>
          <t>1000 м</t>
        </is>
      </c>
      <c r="E36" s="473">
        <f>G36/F36</f>
        <v/>
      </c>
      <c r="F36" s="274" t="n">
        <v>100143.17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1">
      <c r="A37" s="379" t="n"/>
      <c r="B37" s="273" t="inlineStr">
        <is>
          <t>21.1.08.03-0584</t>
        </is>
      </c>
      <c r="C37" s="274" t="inlineStr">
        <is>
          <t>Кабель контрольный КВВГЭнг(А)-LS 7x6</t>
        </is>
      </c>
      <c r="D37" s="273" t="inlineStr">
        <is>
          <t>1000 м</t>
        </is>
      </c>
      <c r="E37" s="473" t="n">
        <v>0.306</v>
      </c>
      <c r="F37" s="274" t="n">
        <v>100143.17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1">
      <c r="A38" s="379" t="n"/>
      <c r="B38" s="273" t="inlineStr">
        <is>
          <t>21.1.08.03-0581</t>
        </is>
      </c>
      <c r="C38" s="274" t="inlineStr">
        <is>
          <t>Кабель контрольный КВВГЭнг(A)-LS 7х1,5</t>
        </is>
      </c>
      <c r="D38" s="273" t="inlineStr">
        <is>
          <t>1000 м</t>
        </is>
      </c>
      <c r="E38" s="473" t="n">
        <v>0.204</v>
      </c>
      <c r="F38" s="274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1">
      <c r="A39" s="379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3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1">
      <c r="A40" s="379" t="n"/>
      <c r="B40" s="204" t="n"/>
      <c r="C40" s="310" t="inlineStr">
        <is>
          <t>Итого основные материалы</t>
        </is>
      </c>
      <c r="D40" s="381" t="n"/>
      <c r="E40" s="474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21">
      <c r="A41" s="379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3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hidden="1" outlineLevel="1" ht="43.15" customFormat="1" customHeight="1" s="321">
      <c r="A42" s="379" t="n">
        <v>11</v>
      </c>
      <c r="B42" s="273" t="inlineStr">
        <is>
          <t>24.3.01.02-0002</t>
        </is>
      </c>
      <c r="C42" s="274" t="inlineStr">
        <is>
          <t>Трубы гибкие гофрированные из самозатухающего ПВХ легкие с протяжкой, диаметр 25 мм</t>
        </is>
      </c>
      <c r="D42" s="273" t="inlineStr">
        <is>
          <t>м</t>
        </is>
      </c>
      <c r="E42" s="473" t="n">
        <v>102</v>
      </c>
      <c r="F42" s="274" t="n">
        <v>3.43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hidden="1" outlineLevel="1" ht="25.5" customFormat="1" customHeight="1" s="321">
      <c r="A43" s="379" t="n">
        <v>12</v>
      </c>
      <c r="B43" s="273" t="inlineStr">
        <is>
          <t>07.2.07.04-0007</t>
        </is>
      </c>
      <c r="C43" s="274" t="inlineStr">
        <is>
          <t>Конструкции стальные индивидуальные решетчатые сварные, масса до 0,1 т</t>
        </is>
      </c>
      <c r="D43" s="273" t="inlineStr">
        <is>
          <t>т</t>
        </is>
      </c>
      <c r="E43" s="473" t="n">
        <v>0.03</v>
      </c>
      <c r="F43" s="274" t="n">
        <v>11500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hidden="1" outlineLevel="1" ht="25.5" customFormat="1" customHeight="1" s="321">
      <c r="A44" s="379" t="n">
        <v>13</v>
      </c>
      <c r="B44" s="273" t="inlineStr">
        <is>
          <t>10.3.02.03-0011</t>
        </is>
      </c>
      <c r="C44" s="274" t="inlineStr">
        <is>
          <t>Припои оловянно-свинцовые бессурьмянистые, марка ПОС30</t>
        </is>
      </c>
      <c r="D44" s="273" t="inlineStr">
        <is>
          <t>т</t>
        </is>
      </c>
      <c r="E44" s="473" t="n">
        <v>0.002832</v>
      </c>
      <c r="F44" s="274" t="n">
        <v>68040.25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hidden="1" outlineLevel="1" ht="14.25" customFormat="1" customHeight="1" s="321">
      <c r="A45" s="379" t="n">
        <v>14</v>
      </c>
      <c r="B45" s="273" t="inlineStr">
        <is>
          <t>20.1.02.06-0001</t>
        </is>
      </c>
      <c r="C45" s="274" t="inlineStr">
        <is>
          <t>Жир паяльный</t>
        </is>
      </c>
      <c r="D45" s="273" t="inlineStr">
        <is>
          <t>кг</t>
        </is>
      </c>
      <c r="E45" s="473" t="n">
        <v>0.24</v>
      </c>
      <c r="F45" s="274" t="n">
        <v>101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hidden="1" outlineLevel="1" ht="14.25" customFormat="1" customHeight="1" s="321">
      <c r="A46" s="379" t="n">
        <v>15</v>
      </c>
      <c r="B46" s="273" t="inlineStr">
        <is>
          <t>01.7.06.07-0002</t>
        </is>
      </c>
      <c r="C46" s="274" t="inlineStr">
        <is>
          <t>Лента монтажная, тип ЛМ-5</t>
        </is>
      </c>
      <c r="D46" s="273" t="inlineStr">
        <is>
          <t>10 м</t>
        </is>
      </c>
      <c r="E46" s="473" t="n">
        <v>3.472</v>
      </c>
      <c r="F46" s="274" t="n">
        <v>6.9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hidden="1" outlineLevel="1" ht="14.25" customFormat="1" customHeight="1" s="321">
      <c r="A47" s="379" t="n">
        <v>16</v>
      </c>
      <c r="B47" s="273" t="inlineStr">
        <is>
          <t>14.4.03.03-0002</t>
        </is>
      </c>
      <c r="C47" s="274" t="inlineStr">
        <is>
          <t>Лак битумный БТ-123</t>
        </is>
      </c>
      <c r="D47" s="273" t="inlineStr">
        <is>
          <t>т</t>
        </is>
      </c>
      <c r="E47" s="473" t="n">
        <v>0.002472</v>
      </c>
      <c r="F47" s="274" t="n">
        <v>7835.76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hidden="1" outlineLevel="1" ht="25.5" customFormat="1" customHeight="1" s="321">
      <c r="A48" s="379" t="n">
        <v>17</v>
      </c>
      <c r="B48" s="273" t="inlineStr">
        <is>
          <t>999-9950</t>
        </is>
      </c>
      <c r="C48" s="274" t="inlineStr">
        <is>
          <t>Вспомогательные ненормируемые материальные ресурсы</t>
        </is>
      </c>
      <c r="D48" s="273" t="inlineStr">
        <is>
          <t>руб</t>
        </is>
      </c>
      <c r="E48" s="473" t="n">
        <v>14.863024</v>
      </c>
      <c r="F48" s="274" t="n">
        <v>1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hidden="1" outlineLevel="1" ht="14.25" customFormat="1" customHeight="1" s="321">
      <c r="A49" s="379" t="n">
        <v>18</v>
      </c>
      <c r="B49" s="273" t="inlineStr">
        <is>
          <t>01.7.15.07-0152</t>
        </is>
      </c>
      <c r="C49" s="274" t="inlineStr">
        <is>
          <t>Дюбели с шурупом, размер 6x35 мм</t>
        </is>
      </c>
      <c r="D49" s="273" t="inlineStr">
        <is>
          <t>100 шт</t>
        </is>
      </c>
      <c r="E49" s="473" t="n">
        <v>1.75</v>
      </c>
      <c r="F49" s="274" t="n">
        <v>8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hidden="1" outlineLevel="1" ht="14.25" customFormat="1" customHeight="1" s="321">
      <c r="A50" s="379" t="n">
        <v>19</v>
      </c>
      <c r="B50" s="273" t="inlineStr">
        <is>
          <t>25.2.01.01-0017</t>
        </is>
      </c>
      <c r="C50" s="274" t="inlineStr">
        <is>
          <t>Бирки маркировочные пластмассовые</t>
        </is>
      </c>
      <c r="D50" s="273" t="inlineStr">
        <is>
          <t>100 шт</t>
        </is>
      </c>
      <c r="E50" s="473" t="n">
        <v>0.44</v>
      </c>
      <c r="F50" s="274" t="n">
        <v>30.75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hidden="1" outlineLevel="1" ht="38.25" customFormat="1" customHeight="1" s="321">
      <c r="A51" s="379" t="n">
        <v>20</v>
      </c>
      <c r="B51" s="273" t="inlineStr">
        <is>
          <t>01.7.06.05-0041</t>
        </is>
      </c>
      <c r="C51" s="274" t="inlineStr">
        <is>
          <t>Лента изоляционная прорезиненная односторонняя, ширина 20 мм, толщина 0,25-0,35 мм</t>
        </is>
      </c>
      <c r="D51" s="273" t="inlineStr">
        <is>
          <t>кг</t>
        </is>
      </c>
      <c r="E51" s="473" t="n">
        <v>0.44</v>
      </c>
      <c r="F51" s="274" t="n">
        <v>30.3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hidden="1" outlineLevel="1" ht="14.25" customFormat="1" customHeight="1" s="321">
      <c r="A52" s="379" t="n">
        <v>21</v>
      </c>
      <c r="B52" s="273" t="inlineStr">
        <is>
          <t>20.2.01.05-0005</t>
        </is>
      </c>
      <c r="C52" s="274" t="inlineStr">
        <is>
          <t>Гильзы кабельные медные ГМ 16</t>
        </is>
      </c>
      <c r="D52" s="273" t="inlineStr">
        <is>
          <t>100 шт</t>
        </is>
      </c>
      <c r="E52" s="473" t="n">
        <v>0.05</v>
      </c>
      <c r="F52" s="274" t="n">
        <v>143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hidden="1" outlineLevel="1" ht="14.25" customFormat="1" customHeight="1" s="321">
      <c r="A53" s="379" t="n">
        <v>22</v>
      </c>
      <c r="B53" s="273" t="inlineStr">
        <is>
          <t>01.7.15.14-0165</t>
        </is>
      </c>
      <c r="C53" s="274" t="inlineStr">
        <is>
          <t>Шурупы с полукруглой головкой 4x40 мм</t>
        </is>
      </c>
      <c r="D53" s="273" t="inlineStr">
        <is>
          <t>т</t>
        </is>
      </c>
      <c r="E53" s="473" t="n">
        <v>0.000352</v>
      </c>
      <c r="F53" s="274" t="n">
        <v>12443.18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hidden="1" outlineLevel="1" ht="25.5" customFormat="1" customHeight="1" s="321">
      <c r="A54" s="379" t="n">
        <v>23</v>
      </c>
      <c r="B54" s="273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3" t="inlineStr">
        <is>
          <t>т</t>
        </is>
      </c>
      <c r="E54" s="473" t="n">
        <v>3.52e-05</v>
      </c>
      <c r="F54" s="274" t="n">
        <v>114204.55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hidden="1" outlineLevel="1" ht="25.5" customFormat="1" customHeight="1" s="321">
      <c r="A55" s="379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3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hidden="1" outlineLevel="1" ht="14.25" customFormat="1" customHeight="1" s="321">
      <c r="A56" s="379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3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hidden="1" outlineLevel="1" ht="14.25" customFormat="1" customHeight="1" s="321">
      <c r="A57" s="379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3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hidden="1" outlineLevel="1" ht="30" customFormat="1" customHeight="1" s="321">
      <c r="A58" s="379" t="n">
        <v>27</v>
      </c>
      <c r="B58" s="273" t="inlineStr">
        <is>
          <t>01.7.07.20-0002</t>
        </is>
      </c>
      <c r="C58" s="274" t="inlineStr">
        <is>
          <t>Тальк молотый, сорт I</t>
        </is>
      </c>
      <c r="D58" s="273" t="inlineStr">
        <is>
          <t>т</t>
        </is>
      </c>
      <c r="E58" s="473" t="n">
        <v>0.00105</v>
      </c>
      <c r="F58" s="274" t="n">
        <v>1819.05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hidden="1" outlineLevel="1" ht="14.25" customFormat="1" customHeight="1" s="321">
      <c r="A59" s="379" t="n">
        <v>28</v>
      </c>
      <c r="B59" s="273" t="inlineStr">
        <is>
          <t>01.3.01.05-0009</t>
        </is>
      </c>
      <c r="C59" s="274" t="inlineStr">
        <is>
          <t>Парафин нефтяной твердый Т-1</t>
        </is>
      </c>
      <c r="D59" s="273" t="inlineStr">
        <is>
          <t>т</t>
        </is>
      </c>
      <c r="E59" s="473" t="n">
        <v>0.00012</v>
      </c>
      <c r="F59" s="274" t="n">
        <v>8000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hidden="1" outlineLevel="1" ht="14.25" customFormat="1" customHeight="1" s="321">
      <c r="A60" s="379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3" t="n">
        <v>0.0176</v>
      </c>
      <c r="F60" s="274" t="n">
        <v>35.8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hidden="1" outlineLevel="1" ht="14.25" customFormat="1" customHeight="1" s="321">
      <c r="A61" s="379" t="n">
        <v>30</v>
      </c>
      <c r="B61" s="273" t="inlineStr">
        <is>
          <t>01.7.15.03-0042</t>
        </is>
      </c>
      <c r="C61" s="274" t="inlineStr">
        <is>
          <t>Болты с гайками и шайбами строительные</t>
        </is>
      </c>
      <c r="D61" s="273" t="inlineStr">
        <is>
          <t>кг</t>
        </is>
      </c>
      <c r="E61" s="473" t="n">
        <v>0.06</v>
      </c>
      <c r="F61" s="274" t="n">
        <v>9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hidden="1" outlineLevel="1" ht="25.5" customFormat="1" customHeight="1" s="321">
      <c r="A62" s="379" t="n">
        <v>31</v>
      </c>
      <c r="B62" s="273" t="inlineStr">
        <is>
          <t>01.3.01.07-0009</t>
        </is>
      </c>
      <c r="C62" s="274" t="inlineStr">
        <is>
          <t>Спирт этиловый ректификованный технический, сорт I</t>
        </is>
      </c>
      <c r="D62" s="273" t="inlineStr">
        <is>
          <t>кг</t>
        </is>
      </c>
      <c r="E62" s="473" t="n">
        <v>0.01276</v>
      </c>
      <c r="F62" s="274" t="n">
        <v>39.18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hidden="1" outlineLevel="1" ht="14.25" customFormat="1" customHeight="1" s="321">
      <c r="A63" s="379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3" t="n">
        <v>0.008359999999999999</v>
      </c>
      <c r="F63" s="274" t="n">
        <v>27.51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hidden="1" outlineLevel="1" ht="14.25" customFormat="1" customHeight="1" s="321">
      <c r="A64" s="379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5" t="n">
        <v>8.8e-06</v>
      </c>
      <c r="F64" s="274" t="n">
        <v>4545.45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collapsed="1" ht="14.25" customFormat="1" customHeight="1" s="321">
      <c r="A65" s="379" t="n"/>
      <c r="B65" s="379" t="n"/>
      <c r="C65" s="308" t="inlineStr">
        <is>
          <t>Итого прочие материалы</t>
        </is>
      </c>
      <c r="D65" s="379" t="n"/>
      <c r="E65" s="472" t="n"/>
      <c r="F65" s="389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1">
      <c r="A66" s="379" t="n"/>
      <c r="B66" s="379" t="n"/>
      <c r="C66" s="309" t="inlineStr">
        <is>
          <t>Итого по разделу «Материалы»</t>
        </is>
      </c>
      <c r="D66" s="379" t="n"/>
      <c r="E66" s="388" t="n"/>
      <c r="F66" s="389" t="n"/>
      <c r="G66" s="196">
        <f>G40+G65</f>
        <v/>
      </c>
      <c r="H66" s="390">
        <f>G66/$G$66</f>
        <v/>
      </c>
      <c r="I66" s="196" t="n"/>
      <c r="J66" s="196">
        <f>J40+J65</f>
        <v/>
      </c>
    </row>
    <row r="67" ht="14.25" customFormat="1" customHeight="1" s="321">
      <c r="A67" s="379" t="n"/>
      <c r="B67" s="379" t="n"/>
      <c r="C67" s="308" t="inlineStr">
        <is>
          <t>ИТОГО ПО РМ</t>
        </is>
      </c>
      <c r="D67" s="379" t="n"/>
      <c r="E67" s="388" t="n"/>
      <c r="F67" s="389" t="n"/>
      <c r="G67" s="196">
        <f>G14+G26+G66</f>
        <v/>
      </c>
      <c r="H67" s="390" t="n"/>
      <c r="I67" s="196" t="n"/>
      <c r="J67" s="196">
        <f>J14+J26+J66</f>
        <v/>
      </c>
    </row>
    <row r="68" ht="14.25" customFormat="1" customHeight="1" s="321">
      <c r="A68" s="379" t="n"/>
      <c r="B68" s="379" t="n"/>
      <c r="C68" s="308" t="inlineStr">
        <is>
          <t>Накладные расходы</t>
        </is>
      </c>
      <c r="D68" s="298">
        <f>ROUND(G68/(G$16+$G$14),2)</f>
        <v/>
      </c>
      <c r="E68" s="388" t="n"/>
      <c r="F68" s="389" t="n"/>
      <c r="G68" s="196" t="n">
        <v>757.02</v>
      </c>
      <c r="H68" s="390" t="n"/>
      <c r="I68" s="196" t="n"/>
      <c r="J68" s="196">
        <f>ROUND(D68*(J14+J16),2)</f>
        <v/>
      </c>
    </row>
    <row r="69" ht="14.25" customFormat="1" customHeight="1" s="321">
      <c r="A69" s="379" t="n"/>
      <c r="B69" s="379" t="n"/>
      <c r="C69" s="308" t="inlineStr">
        <is>
          <t>Сметная прибыль</t>
        </is>
      </c>
      <c r="D69" s="298">
        <f>ROUND(G69/(G$14+G$16),2)</f>
        <v/>
      </c>
      <c r="E69" s="388" t="n"/>
      <c r="F69" s="389" t="n"/>
      <c r="G69" s="196" t="n">
        <v>397.5</v>
      </c>
      <c r="H69" s="390" t="n"/>
      <c r="I69" s="196" t="n"/>
      <c r="J69" s="196">
        <f>ROUND(D69*(J14+J16),2)</f>
        <v/>
      </c>
    </row>
    <row r="70" ht="14.25" customFormat="1" customHeight="1" s="321">
      <c r="A70" s="379" t="n"/>
      <c r="B70" s="379" t="n"/>
      <c r="C70" s="308" t="inlineStr">
        <is>
          <t>Итого СМР (с НР и СП)</t>
        </is>
      </c>
      <c r="D70" s="379" t="n"/>
      <c r="E70" s="388" t="n"/>
      <c r="F70" s="389" t="n"/>
      <c r="G70" s="196">
        <f>G14+G26+G66+G68+G69</f>
        <v/>
      </c>
      <c r="H70" s="390" t="n"/>
      <c r="I70" s="196" t="n"/>
      <c r="J70" s="196">
        <f>J14+J26+J66+J68+J69</f>
        <v/>
      </c>
    </row>
    <row r="71" ht="14.25" customFormat="1" customHeight="1" s="321">
      <c r="A71" s="379" t="n"/>
      <c r="B71" s="379" t="n"/>
      <c r="C71" s="308" t="inlineStr">
        <is>
          <t>ВСЕГО СМР + ОБОРУДОВАНИЕ</t>
        </is>
      </c>
      <c r="D71" s="379" t="n"/>
      <c r="E71" s="388" t="n"/>
      <c r="F71" s="389" t="n"/>
      <c r="G71" s="196">
        <f>G70+G32</f>
        <v/>
      </c>
      <c r="H71" s="390" t="n"/>
      <c r="I71" s="196" t="n"/>
      <c r="J71" s="196">
        <f>J70+J32</f>
        <v/>
      </c>
    </row>
    <row r="72" ht="34.5" customFormat="1" customHeight="1" s="321">
      <c r="A72" s="379" t="n"/>
      <c r="B72" s="379" t="n"/>
      <c r="C72" s="308" t="inlineStr">
        <is>
          <t>ИТОГО ПОКАЗАТЕЛЬ НА ЕД. ИЗМ.</t>
        </is>
      </c>
      <c r="D72" s="379" t="inlineStr">
        <is>
          <t>1 ед.</t>
        </is>
      </c>
      <c r="E72" s="476" t="n">
        <v>1</v>
      </c>
      <c r="F72" s="389" t="n"/>
      <c r="G72" s="196">
        <f>G71/E72</f>
        <v/>
      </c>
      <c r="H72" s="390" t="n"/>
      <c r="I72" s="196" t="n"/>
      <c r="J72" s="196">
        <f>J71/E72</f>
        <v/>
      </c>
    </row>
    <row r="74" ht="14.25" customFormat="1" customHeight="1" s="321">
      <c r="A74" s="322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1">
      <c r="A75" s="320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1">
      <c r="A76" s="322" t="n"/>
      <c r="B76" s="296" t="n"/>
      <c r="C76" s="299" t="n"/>
      <c r="D76" s="299" t="n"/>
      <c r="E76" s="299" t="n"/>
      <c r="F76" s="299" t="n"/>
    </row>
    <row r="77" ht="14.25" customFormat="1" customHeight="1" s="321">
      <c r="A77" s="322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1">
      <c r="A78" s="320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95" t="inlineStr">
        <is>
          <t>Приложение №6</t>
        </is>
      </c>
    </row>
    <row r="2" ht="21.75" customHeight="1" s="326">
      <c r="A2" s="395" t="n"/>
      <c r="B2" s="395" t="n"/>
      <c r="C2" s="395" t="n"/>
      <c r="D2" s="395" t="n"/>
      <c r="E2" s="395" t="n"/>
      <c r="F2" s="395" t="n"/>
      <c r="G2" s="395" t="n"/>
    </row>
    <row r="3">
      <c r="A3" s="343" t="inlineStr">
        <is>
          <t>Расчет стоимости оборудования</t>
        </is>
      </c>
    </row>
    <row r="4" ht="25.5" customHeight="1" s="326">
      <c r="A4" s="346" t="inlineStr">
        <is>
          <t>Наименование разрабатываемого показателя УНЦ — Шкафы РЗА 2 архитектуры. Комплект защиты ТН 35 кВ с функциями ПА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" customHeight="1" s="326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6">
      <c r="A9" s="308" t="n"/>
      <c r="B9" s="387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26">
      <c r="A10" s="379" t="n"/>
      <c r="B10" s="365" t="n"/>
      <c r="C10" s="387" t="inlineStr">
        <is>
          <t>ИТОГО ИНЖЕНЕРНОЕ ОБОРУДОВАНИЕ</t>
        </is>
      </c>
      <c r="D10" s="365" t="n"/>
      <c r="E10" s="143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70.90000000000001" customHeight="1" s="326">
      <c r="A12" s="379" t="n">
        <v>1</v>
      </c>
      <c r="B12" s="271">
        <f>'Прил.5 Расчет СМР и ОБ'!B29</f>
        <v/>
      </c>
      <c r="C12" s="387">
        <f>'Прил.5 Расчет СМР и ОБ'!C29</f>
        <v/>
      </c>
      <c r="D12" s="379">
        <f>'Прил.5 Расчет СМР и ОБ'!D29</f>
        <v/>
      </c>
      <c r="E12" s="472">
        <f>'Прил.5 Расчет СМР и ОБ'!E29</f>
        <v/>
      </c>
      <c r="F12" s="399">
        <f>'Прил.5 Расчет СМР и ОБ'!F29</f>
        <v/>
      </c>
      <c r="G12" s="196">
        <f>ROUND(E12*F12,2)</f>
        <v/>
      </c>
    </row>
    <row r="13" ht="25.5" customHeight="1" s="326">
      <c r="A13" s="379" t="n"/>
      <c r="B13" s="387" t="n"/>
      <c r="C13" s="387" t="inlineStr">
        <is>
          <t>ИТОГО ТЕХНОЛОГИЧЕСКОЕ ОБОРУДОВАНИЕ</t>
        </is>
      </c>
      <c r="D13" s="387" t="n"/>
      <c r="E13" s="399" t="n"/>
      <c r="F13" s="389" t="n"/>
      <c r="G13" s="196">
        <f>SUM(G12:G12)</f>
        <v/>
      </c>
    </row>
    <row r="14" ht="19.5" customHeight="1" s="326">
      <c r="A14" s="379" t="n"/>
      <c r="B14" s="387" t="n"/>
      <c r="C14" s="387" t="inlineStr">
        <is>
          <t>Всего по разделу «Оборудование»</t>
        </is>
      </c>
      <c r="D14" s="387" t="n"/>
      <c r="E14" s="399" t="n"/>
      <c r="F14" s="389" t="n"/>
      <c r="G14" s="196">
        <f>G10+G13</f>
        <v/>
      </c>
    </row>
    <row r="15">
      <c r="A15" s="319" t="n"/>
      <c r="B15" s="146" t="n"/>
      <c r="C15" s="319" t="n"/>
      <c r="D15" s="319" t="n"/>
      <c r="E15" s="319" t="n"/>
      <c r="F15" s="319" t="n"/>
      <c r="G15" s="319" t="n"/>
    </row>
    <row r="16">
      <c r="A16" s="447" t="inlineStr">
        <is>
          <t>Составил ______________________    Е. М. Добровольская</t>
        </is>
      </c>
      <c r="B16" s="321" t="n"/>
      <c r="C16" s="321" t="n"/>
      <c r="D16" s="319" t="n"/>
      <c r="E16" s="319" t="n"/>
      <c r="F16" s="319" t="n"/>
      <c r="G16" s="319" t="n"/>
    </row>
    <row r="17">
      <c r="A17" s="320" t="inlineStr">
        <is>
          <t xml:space="preserve">                         (подпись, инициалы, фамилия)</t>
        </is>
      </c>
      <c r="B17" s="321" t="n"/>
      <c r="C17" s="321" t="n"/>
      <c r="D17" s="319" t="n"/>
      <c r="E17" s="319" t="n"/>
      <c r="F17" s="319" t="n"/>
      <c r="G17" s="319" t="n"/>
    </row>
    <row r="18">
      <c r="A18" s="322" t="n"/>
      <c r="B18" s="321" t="n"/>
      <c r="C18" s="321" t="n"/>
      <c r="D18" s="319" t="n"/>
      <c r="E18" s="319" t="n"/>
      <c r="F18" s="319" t="n"/>
      <c r="G18" s="319" t="n"/>
    </row>
    <row r="19">
      <c r="A19" s="322" t="inlineStr">
        <is>
          <t>Проверил ______________________        А.В. Костянецкая</t>
        </is>
      </c>
      <c r="B19" s="321" t="n"/>
      <c r="C19" s="321" t="n"/>
      <c r="D19" s="319" t="n"/>
      <c r="E19" s="319" t="n"/>
      <c r="F19" s="319" t="n"/>
      <c r="G19" s="319" t="n"/>
    </row>
    <row r="20">
      <c r="A20" s="320" t="inlineStr">
        <is>
          <t xml:space="preserve">                        (подпись, инициалы, фамилия)</t>
        </is>
      </c>
      <c r="B20" s="321" t="n"/>
      <c r="C20" s="321" t="n"/>
      <c r="D20" s="319" t="n"/>
      <c r="E20" s="319" t="n"/>
      <c r="F20" s="319" t="n"/>
      <c r="G20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26" min="1" max="1"/>
    <col width="16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14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48.75" customHeight="1" s="326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9" t="n"/>
      <c r="B9" s="459" t="n"/>
      <c r="C9" s="459" t="n"/>
      <c r="D9" s="459" t="n"/>
    </row>
    <row r="10" ht="15.75" customHeight="1" s="326">
      <c r="A10" s="364" t="n">
        <v>1</v>
      </c>
      <c r="B10" s="364" t="n">
        <v>2</v>
      </c>
      <c r="C10" s="364" t="n">
        <v>3</v>
      </c>
      <c r="D10" s="364" t="n">
        <v>4</v>
      </c>
    </row>
    <row r="11" ht="63.75" customHeight="1" s="326">
      <c r="A11" s="364" t="inlineStr">
        <is>
          <t>И11-88</t>
        </is>
      </c>
      <c r="B11" s="364" t="inlineStr">
        <is>
          <t>УНЦ РЗА</t>
        </is>
      </c>
      <c r="C11" s="317">
        <f>D5</f>
        <v/>
      </c>
      <c r="D11" s="334">
        <f>'Прил.4 РМ'!C41/1000</f>
        <v/>
      </c>
    </row>
    <row r="13">
      <c r="A13" s="322" t="inlineStr">
        <is>
          <t>Составил ______________________      Е. М. Добровольская</t>
        </is>
      </c>
      <c r="B13" s="321" t="n"/>
      <c r="C13" s="321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21" t="n"/>
      <c r="C14" s="321" t="n"/>
      <c r="D14" s="319" t="n"/>
    </row>
    <row r="15">
      <c r="A15" s="322" t="n"/>
      <c r="B15" s="321" t="n"/>
      <c r="C15" s="321" t="n"/>
      <c r="D15" s="319" t="n"/>
    </row>
    <row r="16">
      <c r="A16" s="322" t="inlineStr">
        <is>
          <t>Проверил ______________________        А.В. Костянецкая</t>
        </is>
      </c>
      <c r="B16" s="321" t="n"/>
      <c r="C16" s="321" t="n"/>
      <c r="D16" s="319" t="n"/>
    </row>
    <row r="17">
      <c r="A17" s="320" t="inlineStr">
        <is>
          <t xml:space="preserve">                        (подпись, инициалы, фамилия)</t>
        </is>
      </c>
      <c r="B17" s="321" t="n"/>
      <c r="C17" s="321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27"/>
  <sheetViews>
    <sheetView view="pageBreakPreview" topLeftCell="A16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0" t="inlineStr">
        <is>
          <t>Приложение № 10</t>
        </is>
      </c>
    </row>
    <row r="5" ht="18.75" customHeight="1" s="326">
      <c r="B5" s="167" t="n"/>
    </row>
    <row r="6" ht="15.75" customHeight="1" s="326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6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6">
      <c r="B10" s="364" t="n">
        <v>1</v>
      </c>
      <c r="C10" s="364" t="n">
        <v>2</v>
      </c>
      <c r="D10" s="364" t="n">
        <v>3</v>
      </c>
    </row>
    <row r="11" ht="45" customHeight="1" s="326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6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13.47</v>
      </c>
    </row>
    <row r="13" ht="29.25" customHeight="1" s="326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8.039999999999999</v>
      </c>
    </row>
    <row r="14" ht="30.75" customHeight="1" s="326">
      <c r="B14" s="364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26">
      <c r="B15" s="364" t="inlineStr">
        <is>
          <t>Временные здания и сооружения</t>
        </is>
      </c>
      <c r="C15" s="3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6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6">
      <c r="B17" s="364" t="n"/>
      <c r="C17" s="364" t="n"/>
      <c r="D17" s="170" t="n"/>
    </row>
    <row r="18" ht="31.5" customHeight="1" s="326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6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70" t="n">
        <v>0.002</v>
      </c>
    </row>
    <row r="20" ht="24" customHeight="1" s="326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70" t="n">
        <v>0.03</v>
      </c>
    </row>
    <row r="21" ht="18.75" customHeight="1" s="326">
      <c r="B21" s="244" t="n"/>
    </row>
    <row r="23">
      <c r="B23" s="322" t="inlineStr">
        <is>
          <t>Составил ______________________        А.Р. Маркова</t>
        </is>
      </c>
      <c r="C23" s="321" t="n"/>
    </row>
    <row r="24">
      <c r="B24" s="320" t="inlineStr">
        <is>
          <t xml:space="preserve">                         (подпись, инициалы, фамилия)</t>
        </is>
      </c>
      <c r="C24" s="321" t="n"/>
    </row>
    <row r="25">
      <c r="B25" s="322" t="n"/>
      <c r="C25" s="321" t="n"/>
    </row>
    <row r="26">
      <c r="B26" s="447" t="inlineStr">
        <is>
          <t>Составил ______________________        Е. М. Добровольская</t>
        </is>
      </c>
      <c r="C26" s="321" t="n"/>
    </row>
    <row r="27">
      <c r="B27" s="320" t="inlineStr">
        <is>
          <t xml:space="preserve">                        (подпись, инициалы, фамилия)</t>
        </is>
      </c>
      <c r="C27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</cols>
  <sheetData>
    <row r="1" s="326"/>
    <row r="2" ht="17.25" customHeight="1" s="326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64" t="n"/>
      <c r="D10" s="364" t="n"/>
      <c r="E10" s="477" t="n">
        <v>3.8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78" t="n">
        <v>1.308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48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79" t="n">
        <v>1.139</v>
      </c>
      <c r="F12" s="4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n"/>
    </row>
    <row r="13" ht="63" customHeight="1" s="326">
      <c r="A13" s="451" t="inlineStr">
        <is>
          <t>1.7</t>
        </is>
      </c>
      <c r="B13" s="452" t="inlineStr">
        <is>
          <t>Размер средств на оплату труда рабочих-строителей в текущем уровне цен (ФОТр.тек.), руб/чел.-ч</t>
        </is>
      </c>
      <c r="C13" s="453" t="inlineStr">
        <is>
          <t>ФОТр.тек.</t>
        </is>
      </c>
      <c r="D13" s="453" t="inlineStr">
        <is>
          <t>(С1ср/tср*КТ*Т*Кув)*Кинф</t>
        </is>
      </c>
      <c r="E13" s="454">
        <f>((E7*E9/E8)*E11)*E12</f>
        <v/>
      </c>
      <c r="F13" s="4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2025-01-24T12:01:29Z</dcterms:modified>
  <cp:lastModifiedBy>Nikolay Ivanov</cp:lastModifiedBy>
  <cp:lastPrinted>2023-11-28T08:26:51Z</cp:lastPrinted>
</cp:coreProperties>
</file>