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РЗА плавки гололеда переменным током (при питании УПГ напряжением 110 кВ)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3" t="n"/>
    </row>
    <row r="28">
      <c r="B28" s="330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3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3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68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РЗА плавки гололеда переменным током (при питании УПГ напряжением 110 кВ)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119.0698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92.89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6.8598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5.2</v>
      </c>
      <c r="G18" s="245" t="n"/>
      <c r="H18" s="265" t="n">
        <v>65.27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4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2.6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4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2.6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4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19.22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4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19.22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4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9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48.6" customHeight="1" s="328">
      <c r="A26" s="246" t="n">
        <v>11</v>
      </c>
      <c r="B26" s="369" t="n"/>
      <c r="C26" s="276" t="inlineStr">
        <is>
          <t>Прайс из СД ОП</t>
        </is>
      </c>
      <c r="D26" s="287" t="inlineStr">
        <is>
          <t>Шкаф РЗА плавки гололеда переменным током</t>
        </is>
      </c>
      <c r="E26" s="276" t="inlineStr">
        <is>
          <t>шт</t>
        </is>
      </c>
      <c r="F26" s="276" t="n">
        <v>1</v>
      </c>
      <c r="G26" s="293" t="n">
        <v>373801.92</v>
      </c>
      <c r="H26" s="268">
        <f>ROUND(F26*G26,2)</f>
        <v/>
      </c>
      <c r="I26" s="248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4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0.51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4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0.51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4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4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4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0.0052</v>
      </c>
      <c r="G32" s="275" t="n">
        <v>68044.23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4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4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4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6.985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4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0.36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4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0.00396</v>
      </c>
      <c r="G37" s="275" t="n">
        <v>7833.33</v>
      </c>
      <c r="H37" s="268">
        <f>ROUND(F37*G37,2)</f>
        <v/>
      </c>
      <c r="I37" s="248" t="n"/>
      <c r="J37" s="255" t="n"/>
    </row>
    <row r="38">
      <c r="A38" s="246" t="n">
        <v>22</v>
      </c>
      <c r="B38" s="374" t="n"/>
      <c r="C38" s="276" t="inlineStr">
        <is>
          <t>25.2.01.01-0017</t>
        </is>
      </c>
      <c r="D38" s="275" t="inlineStr">
        <is>
          <t>Бирки маркировочные пластмассовые</t>
        </is>
      </c>
      <c r="E38" s="276" t="inlineStr">
        <is>
          <t>100 шт</t>
        </is>
      </c>
      <c r="F38" s="276" t="n">
        <v>0.74</v>
      </c>
      <c r="G38" s="275" t="n">
        <v>30.74</v>
      </c>
      <c r="H38" s="268">
        <f>ROUND(F38*G38,2)</f>
        <v/>
      </c>
      <c r="I38" s="248" t="n"/>
      <c r="J38" s="255" t="n"/>
    </row>
    <row r="39" ht="25.5" customHeight="1" s="328">
      <c r="A39" s="246" t="n">
        <v>23</v>
      </c>
      <c r="B39" s="374" t="n"/>
      <c r="C39" s="276" t="inlineStr">
        <is>
          <t>999-9950</t>
        </is>
      </c>
      <c r="D39" s="275" t="inlineStr">
        <is>
          <t>Вспомогательные ненормируемые материальные ресурсы</t>
        </is>
      </c>
      <c r="E39" s="276" t="inlineStr">
        <is>
          <t>руб</t>
        </is>
      </c>
      <c r="F39" s="276" t="n">
        <v>22.409704</v>
      </c>
      <c r="G39" s="275" t="n">
        <v>1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4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0.5</v>
      </c>
      <c r="G40" s="275" t="n">
        <v>30.26</v>
      </c>
      <c r="H40" s="268">
        <f>ROUND(F40*G40,2)</f>
        <v/>
      </c>
      <c r="I40" s="248" t="n"/>
      <c r="J40" s="255" t="n"/>
    </row>
    <row r="41">
      <c r="A41" s="246" t="n">
        <v>25</v>
      </c>
      <c r="B41" s="374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4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4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0.00055</v>
      </c>
      <c r="G43" s="275" t="n">
        <v>12454.55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4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5.92e-05</v>
      </c>
      <c r="G44" s="275" t="n">
        <v>114189.19</v>
      </c>
      <c r="H44" s="268">
        <f>ROUND(F44*G44,2)</f>
        <v/>
      </c>
      <c r="I44" s="248" t="n"/>
      <c r="J44" s="255" t="n"/>
    </row>
    <row r="45">
      <c r="A45" s="246" t="n">
        <v>29</v>
      </c>
      <c r="B45" s="374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4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4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4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4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0.00018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4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0.0296</v>
      </c>
      <c r="G50" s="275" t="n">
        <v>35.81</v>
      </c>
      <c r="H50" s="268">
        <f>ROUND(F50*G50,2)</f>
        <v/>
      </c>
      <c r="I50" s="248" t="n"/>
      <c r="J50" s="255" t="n"/>
    </row>
    <row r="51">
      <c r="A51" s="246" t="n">
        <v>35</v>
      </c>
      <c r="B51" s="374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0.02146</v>
      </c>
      <c r="G51" s="275" t="n">
        <v>39.14</v>
      </c>
      <c r="H51" s="268">
        <f>ROUND(F51*G51,2)</f>
        <v/>
      </c>
      <c r="I51" s="248" t="n"/>
      <c r="J51" s="255" t="n"/>
    </row>
    <row r="52">
      <c r="A52" s="246" t="n">
        <v>36</v>
      </c>
      <c r="B52" s="374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4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0.01406</v>
      </c>
      <c r="G53" s="275" t="n">
        <v>27.74</v>
      </c>
      <c r="H53" s="268">
        <f>ROUND(F53*G53,2)</f>
        <v/>
      </c>
      <c r="I53" s="248" t="n"/>
      <c r="J53" s="255" t="n"/>
    </row>
    <row r="54">
      <c r="A54" s="246" t="n">
        <v>38</v>
      </c>
      <c r="B54" s="374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1.48e-05</v>
      </c>
      <c r="G54" s="275" t="n">
        <v>4729.73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3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РЗА плавки гололеда переменным током (при питании УПГ напряжением 110 кВ)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Шкафы РЗА 2 архитектуры. Шкаф РЗА плавки гололеда переменным током (при питании УПГ напряжением 110 кВ)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8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4" t="n">
        <v>5.2</v>
      </c>
      <c r="F16" s="196">
        <f>G16/E16</f>
        <v/>
      </c>
      <c r="G16" s="196">
        <f>Прил.3!H17</f>
        <v/>
      </c>
      <c r="H16" s="387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2.6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2.6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19.22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4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4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19.22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4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4" t="n">
        <v>8</v>
      </c>
      <c r="B29" s="384" t="inlineStr">
        <is>
          <t>БЦ.30_2.46</t>
        </is>
      </c>
      <c r="C29" s="308" t="inlineStr">
        <is>
          <t>Шкаф РЗА плавки гололеда переменным током</t>
        </is>
      </c>
      <c r="D29" s="384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2340000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4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2" t="n"/>
      <c r="E31" s="474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4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4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4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0.51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4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0.51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4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4" t="n"/>
      <c r="B40" s="204" t="n"/>
      <c r="C40" s="310" t="inlineStr">
        <is>
          <t>Итого основные материалы</t>
        </is>
      </c>
      <c r="D40" s="395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84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3">
      <c r="A42" s="384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0.0052</v>
      </c>
      <c r="F42" s="274" t="n">
        <v>68044.23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3">
      <c r="A43" s="384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3">
      <c r="A44" s="384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3">
      <c r="A45" s="384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6.985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3">
      <c r="A46" s="384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5" t="n">
        <v>0.36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3">
      <c r="A47" s="384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5" t="n">
        <v>0.00396</v>
      </c>
      <c r="F47" s="274" t="n">
        <v>7833.33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14.25" customFormat="1" customHeight="1" s="323">
      <c r="A48" s="384" t="n">
        <v>17</v>
      </c>
      <c r="B48" s="273" t="inlineStr">
        <is>
          <t>25.2.01.01-0017</t>
        </is>
      </c>
      <c r="C48" s="274" t="inlineStr">
        <is>
          <t>Бирки маркировочные пластмассовые</t>
        </is>
      </c>
      <c r="D48" s="273" t="inlineStr">
        <is>
          <t>100 шт</t>
        </is>
      </c>
      <c r="E48" s="475" t="n">
        <v>0.74</v>
      </c>
      <c r="F48" s="274" t="n">
        <v>30.74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25.5" customFormat="1" customHeight="1" s="323">
      <c r="A49" s="384" t="n">
        <v>18</v>
      </c>
      <c r="B49" s="273" t="inlineStr">
        <is>
          <t>999-9950</t>
        </is>
      </c>
      <c r="C49" s="274" t="inlineStr">
        <is>
          <t>Вспомогательные ненормируемые материальные ресурсы</t>
        </is>
      </c>
      <c r="D49" s="273" t="inlineStr">
        <is>
          <t>руб</t>
        </is>
      </c>
      <c r="E49" s="475" t="n">
        <v>22.409704</v>
      </c>
      <c r="F49" s="274" t="n">
        <v>1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3">
      <c r="A50" s="384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0.5</v>
      </c>
      <c r="F50" s="274" t="n">
        <v>30.26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3">
      <c r="A51" s="384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3">
      <c r="A52" s="384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5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3">
      <c r="A53" s="384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5" t="n">
        <v>0.00055</v>
      </c>
      <c r="F53" s="274" t="n">
        <v>12454.55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3">
      <c r="A54" s="384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5.92e-05</v>
      </c>
      <c r="F54" s="274" t="n">
        <v>114189.19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3">
      <c r="A55" s="384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3">
      <c r="A56" s="384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3">
      <c r="A57" s="384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3">
      <c r="A58" s="384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3">
      <c r="A59" s="384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0.00018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3">
      <c r="A60" s="384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0.0296</v>
      </c>
      <c r="F60" s="274" t="n">
        <v>35.81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3">
      <c r="A61" s="384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0.02146</v>
      </c>
      <c r="F61" s="274" t="n">
        <v>39.14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3">
      <c r="A62" s="384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3">
      <c r="A63" s="384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0.01406</v>
      </c>
      <c r="F63" s="274" t="n">
        <v>27.74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3">
      <c r="A64" s="384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1.48e-05</v>
      </c>
      <c r="F64" s="274" t="n">
        <v>4729.73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3">
      <c r="A65" s="384" t="n"/>
      <c r="B65" s="384" t="n"/>
      <c r="C65" s="308" t="inlineStr">
        <is>
          <t>Итого прочие материалы</t>
        </is>
      </c>
      <c r="D65" s="384" t="n"/>
      <c r="E65" s="474" t="n"/>
      <c r="F65" s="386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4" t="n"/>
      <c r="B66" s="384" t="n"/>
      <c r="C66" s="309" t="inlineStr">
        <is>
          <t>Итого по разделу «Материалы»</t>
        </is>
      </c>
      <c r="D66" s="384" t="n"/>
      <c r="E66" s="385" t="n"/>
      <c r="F66" s="386" t="n"/>
      <c r="G66" s="196">
        <f>G40+G65</f>
        <v/>
      </c>
      <c r="H66" s="387">
        <f>G66/$G$66</f>
        <v/>
      </c>
      <c r="I66" s="196" t="n"/>
      <c r="J66" s="196">
        <f>J40+J65</f>
        <v/>
      </c>
    </row>
    <row r="67" ht="14.25" customFormat="1" customHeight="1" s="323">
      <c r="A67" s="384" t="n"/>
      <c r="B67" s="384" t="n"/>
      <c r="C67" s="308" t="inlineStr">
        <is>
          <t>ИТОГО ПО РМ</t>
        </is>
      </c>
      <c r="D67" s="384" t="n"/>
      <c r="E67" s="385" t="n"/>
      <c r="F67" s="386" t="n"/>
      <c r="G67" s="196">
        <f>G14+G26+G66</f>
        <v/>
      </c>
      <c r="H67" s="387" t="n"/>
      <c r="I67" s="196" t="n"/>
      <c r="J67" s="196">
        <f>J14+J26+J66</f>
        <v/>
      </c>
    </row>
    <row r="68" ht="14.25" customFormat="1" customHeight="1" s="323">
      <c r="A68" s="384" t="n"/>
      <c r="B68" s="384" t="n"/>
      <c r="C68" s="308" t="inlineStr">
        <is>
          <t>Накладные расходы</t>
        </is>
      </c>
      <c r="D68" s="298">
        <f>ROUND(G68/(G$16+$G$14),2)</f>
        <v/>
      </c>
      <c r="E68" s="385" t="n"/>
      <c r="F68" s="386" t="n"/>
      <c r="G68" s="196" t="n">
        <v>1145.49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Сметная прибыль</t>
        </is>
      </c>
      <c r="D69" s="298">
        <f>ROUND(G69/(G$14+G$16),2)</f>
        <v/>
      </c>
      <c r="E69" s="385" t="n"/>
      <c r="F69" s="386" t="n"/>
      <c r="G69" s="196" t="n">
        <v>601.39</v>
      </c>
      <c r="H69" s="387" t="n"/>
      <c r="I69" s="196" t="n"/>
      <c r="J69" s="196">
        <f>ROUND(D69*(J14+J16),2)</f>
        <v/>
      </c>
    </row>
    <row r="70" ht="14.25" customFormat="1" customHeight="1" s="323">
      <c r="A70" s="384" t="n"/>
      <c r="B70" s="384" t="n"/>
      <c r="C70" s="308" t="inlineStr">
        <is>
          <t>Итого СМР (с НР и СП)</t>
        </is>
      </c>
      <c r="D70" s="384" t="n"/>
      <c r="E70" s="385" t="n"/>
      <c r="F70" s="386" t="n"/>
      <c r="G70" s="196">
        <f>G14+G26+G66+G68+G69</f>
        <v/>
      </c>
      <c r="H70" s="387" t="n"/>
      <c r="I70" s="196" t="n"/>
      <c r="J70" s="196">
        <f>J14+J26+J66+J68+J69</f>
        <v/>
      </c>
    </row>
    <row r="71" ht="14.25" customFormat="1" customHeight="1" s="323">
      <c r="A71" s="384" t="n"/>
      <c r="B71" s="384" t="n"/>
      <c r="C71" s="308" t="inlineStr">
        <is>
          <t>ВСЕГО СМР + ОБОРУДОВАНИЕ</t>
        </is>
      </c>
      <c r="D71" s="384" t="n"/>
      <c r="E71" s="385" t="n"/>
      <c r="F71" s="386" t="n"/>
      <c r="G71" s="196">
        <f>G70+G32</f>
        <v/>
      </c>
      <c r="H71" s="387" t="n"/>
      <c r="I71" s="196" t="n"/>
      <c r="J71" s="196">
        <f>J70+J32</f>
        <v/>
      </c>
    </row>
    <row r="72" ht="34.5" customFormat="1" customHeight="1" s="323">
      <c r="A72" s="384" t="n"/>
      <c r="B72" s="384" t="n"/>
      <c r="C72" s="308" t="inlineStr">
        <is>
          <t>ИТОГО ПОКАЗАТЕЛЬ НА ЕД. ИЗМ.</t>
        </is>
      </c>
      <c r="D72" s="384" t="inlineStr">
        <is>
          <t>1 ед.</t>
        </is>
      </c>
      <c r="E72" s="479" t="n">
        <v>1</v>
      </c>
      <c r="F72" s="386" t="n"/>
      <c r="G72" s="196">
        <f>G71/E72</f>
        <v/>
      </c>
      <c r="H72" s="387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РЗА плавки гололеда переменным током (при питании УПГ напряжением 110 кВ)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8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4" t="n">
        <v>1</v>
      </c>
      <c r="B12" s="271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8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48.75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63.75" customHeight="1" s="328">
      <c r="A11" s="366" t="inlineStr">
        <is>
          <t>И11-91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2025-01-24T12:01:31Z</dcterms:modified>
  <cp:lastModifiedBy>Nikolay Ivanov</cp:lastModifiedBy>
  <cp:lastPrinted>2023-11-28T08:31:17Z</cp:lastPrinted>
</cp:coreProperties>
</file>