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33" sqref="D33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8">
      <c r="B5" s="355" t="n"/>
    </row>
    <row r="6" ht="18.75" customHeight="1" s="328">
      <c r="B6" s="241" t="n"/>
      <c r="C6" s="241" t="n"/>
      <c r="D6" s="241" t="n"/>
    </row>
    <row r="7" ht="51.6" customHeight="1" s="328">
      <c r="B7" s="354" t="inlineStr">
        <is>
          <t>Наименование разрабатываемого показателя УНЦ - Шкафы РЗА 2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8" ht="31.5" customHeight="1" s="328">
      <c r="B8" s="354" t="inlineStr">
        <is>
          <t xml:space="preserve">Сопоставимый уровень цен: </t>
        </is>
      </c>
    </row>
    <row r="9" ht="15.75" customHeight="1" s="328">
      <c r="B9" s="354" t="inlineStr">
        <is>
          <t>Единица измерения  — 1 ед.</t>
        </is>
      </c>
    </row>
    <row r="10">
      <c r="B10" s="354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96.75" customHeight="1" s="328">
      <c r="B12" s="366" t="n">
        <v>1</v>
      </c>
      <c r="C12" s="214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66" t="n">
        <v>2</v>
      </c>
      <c r="C13" s="214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66" t="n">
        <v>3</v>
      </c>
      <c r="C14" s="214" t="inlineStr">
        <is>
          <t>Климатический район и подрайон</t>
        </is>
      </c>
      <c r="D14" s="326" t="inlineStr">
        <is>
          <t>IIIА</t>
        </is>
      </c>
    </row>
    <row r="15">
      <c r="B15" s="366" t="n">
        <v>4</v>
      </c>
      <c r="C15" s="214" t="inlineStr">
        <is>
          <t>Мощность объекта</t>
        </is>
      </c>
      <c r="D15" s="366" t="n">
        <v>1</v>
      </c>
    </row>
    <row r="16" ht="77.45" customHeight="1" s="328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n"/>
    </row>
    <row r="17" ht="79.5" customHeight="1" s="328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7" t="n"/>
    </row>
    <row r="19" ht="15.75" customHeight="1" s="328">
      <c r="B19" s="218" t="inlineStr">
        <is>
          <t>6.2</t>
        </is>
      </c>
      <c r="C19" s="214" t="inlineStr">
        <is>
          <t>оборудование и инвентарь</t>
        </is>
      </c>
      <c r="D19" s="327" t="n"/>
    </row>
    <row r="20" ht="16.5" customHeight="1" s="328">
      <c r="B20" s="218" t="inlineStr">
        <is>
          <t>6.3</t>
        </is>
      </c>
      <c r="C20" s="214" t="inlineStr">
        <is>
          <t>пусконаладочные работы</t>
        </is>
      </c>
      <c r="D20" s="327" t="n"/>
    </row>
    <row r="21" ht="35.25" customHeight="1" s="328">
      <c r="B21" s="218" t="inlineStr">
        <is>
          <t>6.4</t>
        </is>
      </c>
      <c r="C21" s="217" t="inlineStr">
        <is>
          <t>прочие и лимитированные затраты</t>
        </is>
      </c>
      <c r="D21" s="327" t="n"/>
    </row>
    <row r="22">
      <c r="B22" s="366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8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 t="n"/>
      <c r="E23" s="240" t="n"/>
    </row>
    <row r="24" ht="31.5" customHeight="1" s="328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7" t="n"/>
      <c r="E24" s="215" t="n"/>
    </row>
    <row r="25">
      <c r="B25" s="366" t="n">
        <v>10</v>
      </c>
      <c r="C25" s="214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313" t="n"/>
    </row>
    <row r="28">
      <c r="B28" s="330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2" t="inlineStr">
        <is>
          <t>Приложение № 2</t>
        </is>
      </c>
      <c r="K3" s="31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8">
      <c r="B6" s="367">
        <f>'Прил.1 Сравнит табл'!B7:D7</f>
        <v/>
      </c>
      <c r="K6" s="313" t="n"/>
    </row>
    <row r="7">
      <c r="B7" s="354">
        <f>'Прил.1 Сравнит табл'!B9:D9</f>
        <v/>
      </c>
    </row>
    <row r="8" ht="18.75" customHeight="1" s="328">
      <c r="B8" s="244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8">
      <c r="B10" s="460" t="n"/>
      <c r="C10" s="460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__ кв. 20__г., тыс. руб.</t>
        </is>
      </c>
      <c r="G10" s="458" t="n"/>
      <c r="H10" s="458" t="n"/>
      <c r="I10" s="458" t="n"/>
      <c r="J10" s="459" t="n"/>
    </row>
    <row r="11" ht="31.5" customHeight="1" s="328">
      <c r="B11" s="461" t="n"/>
      <c r="C11" s="461" t="n"/>
      <c r="D11" s="461" t="n"/>
      <c r="E11" s="461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5" customHeight="1" s="328">
      <c r="B12" s="326" t="n"/>
      <c r="C12" s="462" t="n"/>
      <c r="D12" s="462" t="n"/>
      <c r="E12" s="462" t="n"/>
      <c r="F12" s="462" t="n"/>
      <c r="G12" s="462" t="n"/>
      <c r="H12" s="462" t="n"/>
      <c r="I12" s="462" t="n"/>
      <c r="J12" s="463" t="n"/>
    </row>
    <row r="13" ht="15" customHeight="1" s="328">
      <c r="B13" s="464" t="n"/>
      <c r="J13" s="465" t="n"/>
    </row>
    <row r="14" ht="3.6" customHeight="1" s="328">
      <c r="B14" s="466" t="n"/>
      <c r="C14" s="467" t="n"/>
      <c r="D14" s="467" t="n"/>
      <c r="E14" s="467" t="n"/>
      <c r="F14" s="467" t="n"/>
      <c r="G14" s="467" t="n"/>
      <c r="H14" s="467" t="n"/>
      <c r="I14" s="467" t="n"/>
      <c r="J14" s="468" t="n"/>
    </row>
    <row r="15" ht="15.75" customHeight="1" s="328">
      <c r="B15" s="365" t="inlineStr">
        <is>
          <t>Всего по объекту:</t>
        </is>
      </c>
      <c r="C15" s="458" t="n"/>
      <c r="D15" s="458" t="n"/>
      <c r="E15" s="459" t="n"/>
      <c r="F15" s="242" t="n"/>
      <c r="G15" s="242" t="n"/>
      <c r="H15" s="242" t="n"/>
      <c r="I15" s="242" t="n"/>
      <c r="J15" s="242" t="n"/>
    </row>
    <row r="16">
      <c r="B16" s="365" t="inlineStr">
        <is>
          <t>Всего по объекту в сопоставимом уровне цен __кв. 20__г:</t>
        </is>
      </c>
      <c r="C16" s="458" t="n"/>
      <c r="D16" s="458" t="n"/>
      <c r="E16" s="459" t="n"/>
      <c r="F16" s="242" t="n"/>
      <c r="G16" s="242" t="n"/>
      <c r="H16" s="242" t="n"/>
      <c r="I16" s="242" t="n"/>
      <c r="J16" s="242" t="n"/>
    </row>
    <row r="17" ht="15" customHeight="1" s="328"/>
    <row r="18" ht="15" customHeight="1" s="328"/>
    <row r="19" ht="15" customHeight="1" s="328"/>
    <row r="20" ht="15" customHeight="1" s="328">
      <c r="C20" s="324" t="inlineStr">
        <is>
          <t>Составил ______________________     А.Р. Маркова</t>
        </is>
      </c>
      <c r="D20" s="323" t="n"/>
      <c r="E20" s="323" t="n"/>
    </row>
    <row r="21" ht="15" customHeight="1" s="328">
      <c r="C21" s="322" t="inlineStr">
        <is>
          <t xml:space="preserve">                         (подпись, инициалы, фамилия)</t>
        </is>
      </c>
      <c r="D21" s="323" t="n"/>
      <c r="E21" s="323" t="n"/>
    </row>
    <row r="22" ht="15" customHeight="1" s="328">
      <c r="C22" s="324" t="n"/>
      <c r="D22" s="323" t="n"/>
      <c r="E22" s="323" t="n"/>
    </row>
    <row r="23" ht="15" customHeight="1" s="328">
      <c r="C23" s="324" t="inlineStr">
        <is>
          <t>Проверил ______________________        А.В. Костянецкая</t>
        </is>
      </c>
      <c r="D23" s="323" t="n"/>
      <c r="E23" s="323" t="n"/>
    </row>
    <row r="24" ht="15" customHeight="1" s="328">
      <c r="C24" s="322" t="inlineStr">
        <is>
          <t xml:space="preserve">                        (подпись, инициалы, фамилия)</t>
        </is>
      </c>
      <c r="D24" s="323" t="n"/>
      <c r="E24" s="323" t="n"/>
    </row>
    <row r="25" ht="15" customHeight="1" s="328"/>
    <row r="26" ht="15" customHeight="1" s="328"/>
    <row r="27" ht="15" customHeight="1" s="328"/>
    <row r="28" ht="15" customHeight="1" s="328"/>
    <row r="29" ht="15" customHeight="1" s="328"/>
    <row r="30" ht="15" customHeight="1" s="32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3" min="8" max="8"/>
    <col width="9.140625" customWidth="1" style="330" min="9" max="10"/>
    <col width="15" customWidth="1" style="330" min="11" max="11"/>
    <col width="9.140625" customWidth="1" style="330" min="12" max="12"/>
    <col width="11.28515625" customWidth="1" style="330" min="13" max="13"/>
    <col width="9.140625" customWidth="1" style="330" min="14" max="14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8">
      <c r="A4" s="253" t="n"/>
      <c r="B4" s="253" t="n"/>
      <c r="C4" s="368" t="n"/>
    </row>
    <row r="5">
      <c r="A5" s="354" t="n"/>
    </row>
    <row r="6" ht="33.6" customHeight="1" s="328">
      <c r="A6" s="367" t="inlineStr">
        <is>
          <t>Наименование разрабатываемого показателя УНЦ -  Шкафы РЗА 2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7" s="328">
      <c r="A7" s="367" t="n"/>
      <c r="B7" s="367" t="n"/>
      <c r="C7" s="367" t="n"/>
      <c r="D7" s="367" t="n"/>
      <c r="E7" s="367" t="n"/>
      <c r="F7" s="367" t="n"/>
      <c r="G7" s="367" t="n"/>
      <c r="H7" s="367" t="n"/>
      <c r="I7" s="330" t="n"/>
      <c r="J7" s="330" t="n"/>
      <c r="K7" s="330" t="n"/>
      <c r="L7" s="330" t="n"/>
      <c r="M7" s="330" t="n"/>
      <c r="N7" s="330" t="n"/>
    </row>
    <row r="8">
      <c r="A8" s="221" t="n"/>
      <c r="B8" s="221" t="n"/>
      <c r="D8" s="281" t="n"/>
      <c r="G8" s="281" t="n"/>
    </row>
    <row r="9" ht="38.25" customHeight="1" s="328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9" t="n"/>
    </row>
    <row r="10" ht="40.5" customHeight="1" s="328">
      <c r="A10" s="461" t="n"/>
      <c r="B10" s="461" t="n"/>
      <c r="C10" s="461" t="n"/>
      <c r="D10" s="461" t="n"/>
      <c r="E10" s="461" t="n"/>
      <c r="F10" s="461" t="n"/>
      <c r="G10" s="366" t="inlineStr">
        <is>
          <t>на ед.изм.</t>
        </is>
      </c>
      <c r="H10" s="366" t="inlineStr">
        <is>
          <t>общая</t>
        </is>
      </c>
    </row>
    <row r="11">
      <c r="A11" s="343" t="n">
        <v>1</v>
      </c>
      <c r="B11" s="34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3" t="n">
        <v>7</v>
      </c>
    </row>
    <row r="12" customFormat="1" s="316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9" t="n">
        <v>119.0698</v>
      </c>
      <c r="G12" s="285" t="n"/>
      <c r="H12" s="470">
        <f>SUM(H13:H16)</f>
        <v/>
      </c>
    </row>
    <row r="13">
      <c r="A13" s="402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92.89</v>
      </c>
      <c r="G13" s="275" t="n">
        <v>9.4</v>
      </c>
      <c r="H13" s="264">
        <f>ROUND(F13*G13,2)</f>
        <v/>
      </c>
      <c r="M13" s="471" t="n"/>
    </row>
    <row r="14">
      <c r="A14" s="402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1" t="n"/>
    </row>
    <row r="15">
      <c r="A15" s="402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6.8598</v>
      </c>
      <c r="G15" s="275" t="n">
        <v>9.76</v>
      </c>
      <c r="H15" s="264">
        <f>ROUND(F15*G15,2)</f>
        <v/>
      </c>
      <c r="M15" s="471" t="n"/>
    </row>
    <row r="16">
      <c r="A16" s="402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1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2" t="n"/>
      <c r="G17" s="224" t="n"/>
      <c r="H17" s="470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5.2</v>
      </c>
      <c r="G18" s="245" t="n"/>
      <c r="H18" s="265" t="n">
        <v>65.27</v>
      </c>
    </row>
    <row r="19" customFormat="1" s="316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2" t="n"/>
      <c r="G19" s="224" t="n"/>
      <c r="H19" s="470">
        <f>SUM(H20:H24)</f>
        <v/>
      </c>
    </row>
    <row r="20" ht="25.5" customHeight="1" s="328">
      <c r="A20" s="402" t="n">
        <v>6</v>
      </c>
      <c r="B20" s="374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2.6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6">
      <c r="A21" s="402" t="n">
        <v>7</v>
      </c>
      <c r="B21" s="374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2.6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8">
      <c r="A22" s="402" t="n">
        <v>8</v>
      </c>
      <c r="B22" s="374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19.22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2" t="n">
        <v>9</v>
      </c>
      <c r="B23" s="374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19.22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8">
      <c r="A24" s="402" t="n">
        <v>10</v>
      </c>
      <c r="B24" s="374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8">
      <c r="A25" s="369" t="inlineStr">
        <is>
          <t>Оборудование</t>
        </is>
      </c>
      <c r="B25" s="458" t="n"/>
      <c r="C25" s="458" t="n"/>
      <c r="D25" s="458" t="n"/>
      <c r="E25" s="459" t="n"/>
      <c r="F25" s="284" t="n"/>
      <c r="G25" s="285" t="n"/>
      <c r="H25" s="470">
        <f>SUM(H26:H26)</f>
        <v/>
      </c>
    </row>
    <row r="26" ht="57.6" customHeight="1" s="328">
      <c r="A26" s="246" t="n">
        <v>11</v>
      </c>
      <c r="B26" s="369" t="n"/>
      <c r="C26" s="276" t="inlineStr">
        <is>
          <t>Прайс из СД ОП</t>
        </is>
      </c>
      <c r="D26" s="287" t="inlineStr">
        <is>
          <t>Шкаф РЗ плавки гололеда постоянным током</t>
        </is>
      </c>
      <c r="E26" s="276" t="inlineStr">
        <is>
          <t>шт</t>
        </is>
      </c>
      <c r="F26" s="276" t="n">
        <v>1</v>
      </c>
      <c r="G26" s="293" t="n">
        <v>819488.8199999999</v>
      </c>
      <c r="H26" s="268">
        <f>ROUND(F26*G26,2)</f>
        <v/>
      </c>
      <c r="I26" s="248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2" t="n"/>
      <c r="G27" s="224" t="n"/>
      <c r="H27" s="470">
        <f>SUM(H28:H54)</f>
        <v/>
      </c>
    </row>
    <row r="28">
      <c r="A28" s="246" t="n">
        <v>12</v>
      </c>
      <c r="B28" s="374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0.51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4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0.51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8">
      <c r="A30" s="246" t="n">
        <v>14</v>
      </c>
      <c r="B30" s="374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4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8">
      <c r="A32" s="246" t="n">
        <v>16</v>
      </c>
      <c r="B32" s="374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0.0052</v>
      </c>
      <c r="G32" s="275" t="n">
        <v>68044.23</v>
      </c>
      <c r="H32" s="268">
        <f>ROUND(F32*G32,2)</f>
        <v/>
      </c>
      <c r="I32" s="248" t="n"/>
      <c r="J32" s="255" t="n"/>
    </row>
    <row r="33" ht="25.5" customHeight="1" s="328">
      <c r="A33" s="246" t="n">
        <v>17</v>
      </c>
      <c r="B33" s="374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8">
      <c r="A34" s="246" t="n">
        <v>18</v>
      </c>
      <c r="B34" s="374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4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6.985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4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0.36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4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0.00396</v>
      </c>
      <c r="G37" s="275" t="n">
        <v>7833.33</v>
      </c>
      <c r="H37" s="268">
        <f>ROUND(F37*G37,2)</f>
        <v/>
      </c>
      <c r="I37" s="248" t="n"/>
      <c r="J37" s="255" t="n"/>
    </row>
    <row r="38">
      <c r="A38" s="246" t="n">
        <v>22</v>
      </c>
      <c r="B38" s="374" t="n"/>
      <c r="C38" s="276" t="inlineStr">
        <is>
          <t>25.2.01.01-0017</t>
        </is>
      </c>
      <c r="D38" s="275" t="inlineStr">
        <is>
          <t>Бирки маркировочные пластмассовые</t>
        </is>
      </c>
      <c r="E38" s="276" t="inlineStr">
        <is>
          <t>100 шт</t>
        </is>
      </c>
      <c r="F38" s="276" t="n">
        <v>0.74</v>
      </c>
      <c r="G38" s="275" t="n">
        <v>30.74</v>
      </c>
      <c r="H38" s="268">
        <f>ROUND(F38*G38,2)</f>
        <v/>
      </c>
      <c r="I38" s="248" t="n"/>
      <c r="J38" s="255" t="n"/>
    </row>
    <row r="39" ht="25.5" customHeight="1" s="328">
      <c r="A39" s="246" t="n">
        <v>23</v>
      </c>
      <c r="B39" s="374" t="n"/>
      <c r="C39" s="276" t="inlineStr">
        <is>
          <t>999-9950</t>
        </is>
      </c>
      <c r="D39" s="275" t="inlineStr">
        <is>
          <t>Вспомогательные ненормируемые материальные ресурсы</t>
        </is>
      </c>
      <c r="E39" s="276" t="inlineStr">
        <is>
          <t>руб</t>
        </is>
      </c>
      <c r="F39" s="276" t="n">
        <v>22.409704</v>
      </c>
      <c r="G39" s="275" t="n">
        <v>1</v>
      </c>
      <c r="H39" s="268">
        <f>ROUND(F39*G39,2)</f>
        <v/>
      </c>
      <c r="I39" s="248" t="n"/>
      <c r="J39" s="255" t="n"/>
    </row>
    <row r="40" ht="25.5" customHeight="1" s="328">
      <c r="A40" s="246" t="n">
        <v>24</v>
      </c>
      <c r="B40" s="374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0.5</v>
      </c>
      <c r="G40" s="275" t="n">
        <v>30.26</v>
      </c>
      <c r="H40" s="268">
        <f>ROUND(F40*G40,2)</f>
        <v/>
      </c>
      <c r="I40" s="248" t="n"/>
      <c r="J40" s="255" t="n"/>
    </row>
    <row r="41">
      <c r="A41" s="246" t="n">
        <v>25</v>
      </c>
      <c r="B41" s="374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4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4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0.00055</v>
      </c>
      <c r="G43" s="275" t="n">
        <v>12454.55</v>
      </c>
      <c r="H43" s="268">
        <f>ROUND(F43*G43,2)</f>
        <v/>
      </c>
      <c r="I43" s="248" t="n"/>
      <c r="J43" s="255" t="n"/>
    </row>
    <row r="44" ht="25.5" customHeight="1" s="328">
      <c r="A44" s="246" t="n">
        <v>28</v>
      </c>
      <c r="B44" s="374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5.92e-05</v>
      </c>
      <c r="G44" s="275" t="n">
        <v>114189.19</v>
      </c>
      <c r="H44" s="268">
        <f>ROUND(F44*G44,2)</f>
        <v/>
      </c>
      <c r="I44" s="248" t="n"/>
      <c r="J44" s="255" t="n"/>
    </row>
    <row r="45">
      <c r="A45" s="246" t="n">
        <v>29</v>
      </c>
      <c r="B45" s="374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4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4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4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4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0.00018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4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0.0296</v>
      </c>
      <c r="G50" s="275" t="n">
        <v>35.81</v>
      </c>
      <c r="H50" s="268">
        <f>ROUND(F50*G50,2)</f>
        <v/>
      </c>
      <c r="I50" s="248" t="n"/>
      <c r="J50" s="255" t="n"/>
    </row>
    <row r="51">
      <c r="A51" s="246" t="n">
        <v>35</v>
      </c>
      <c r="B51" s="374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0.02146</v>
      </c>
      <c r="G51" s="275" t="n">
        <v>39.14</v>
      </c>
      <c r="H51" s="268">
        <f>ROUND(F51*G51,2)</f>
        <v/>
      </c>
      <c r="I51" s="248" t="n"/>
      <c r="J51" s="255" t="n"/>
    </row>
    <row r="52">
      <c r="A52" s="246" t="n">
        <v>36</v>
      </c>
      <c r="B52" s="374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4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0.01406</v>
      </c>
      <c r="G53" s="275" t="n">
        <v>27.74</v>
      </c>
      <c r="H53" s="268">
        <f>ROUND(F53*G53,2)</f>
        <v/>
      </c>
      <c r="I53" s="248" t="n"/>
      <c r="J53" s="255" t="n"/>
    </row>
    <row r="54">
      <c r="A54" s="246" t="n">
        <v>38</v>
      </c>
      <c r="B54" s="374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1.48e-05</v>
      </c>
      <c r="G54" s="275" t="n">
        <v>4729.73</v>
      </c>
      <c r="H54" s="268">
        <f>ROUND(F54*G54,2)</f>
        <v/>
      </c>
      <c r="I54" s="248" t="n"/>
      <c r="J54" s="255" t="n"/>
    </row>
    <row r="56">
      <c r="B56" s="330" t="inlineStr">
        <is>
          <t>Составил ______________________     А.Р. Маркова</t>
        </is>
      </c>
    </row>
    <row r="57">
      <c r="B57" s="313" t="inlineStr">
        <is>
          <t xml:space="preserve">                         (подпись, инициалы, фамилия)</t>
        </is>
      </c>
    </row>
    <row r="59">
      <c r="B59" s="330" t="inlineStr">
        <is>
          <t>Проверил ______________________        А.В. Костянецкая</t>
        </is>
      </c>
    </row>
    <row r="60">
      <c r="B60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43" workbookViewId="0">
      <selection activeCell="B43" sqref="B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5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8">
      <c r="B7" s="376" t="inlineStr">
        <is>
          <t>Наименование разрабатываемого показателя УНЦ — Шкафы РЗА 2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8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8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8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8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8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8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8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8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8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8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8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8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8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topLeftCell="A6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8" min="13" max="13"/>
  </cols>
  <sheetData>
    <row r="1" s="328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8">
      <c r="A2" s="323" t="n"/>
      <c r="B2" s="296" t="n"/>
      <c r="C2" s="299" t="n"/>
      <c r="D2" s="299" t="n"/>
      <c r="E2" s="299" t="n"/>
      <c r="F2" s="299" t="n"/>
      <c r="G2" s="323" t="n"/>
      <c r="H2" s="392" t="inlineStr">
        <is>
          <t>Приложение №5</t>
        </is>
      </c>
      <c r="K2" s="323" t="n"/>
      <c r="L2" s="323" t="n"/>
      <c r="M2" s="323" t="n"/>
      <c r="N2" s="323" t="n"/>
    </row>
    <row r="3" s="328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5" t="inlineStr">
        <is>
          <t>Расчет стоимости СМР и оборудования</t>
        </is>
      </c>
    </row>
    <row r="5" ht="12.75" customFormat="1" customHeight="1" s="324">
      <c r="A5" s="345" t="n"/>
      <c r="B5" s="345" t="n"/>
      <c r="C5" s="306" t="n"/>
      <c r="D5" s="345" t="n"/>
      <c r="E5" s="345" t="n"/>
      <c r="F5" s="345" t="n"/>
      <c r="G5" s="345" t="n"/>
      <c r="H5" s="345" t="n"/>
      <c r="I5" s="345" t="n"/>
      <c r="J5" s="345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Шкафы РЗА 2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7" ht="12.75" customFormat="1" customHeight="1" s="324">
      <c r="A7" s="348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48" t="n"/>
    </row>
    <row r="9" ht="27" customHeight="1" s="328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8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3" t="n"/>
      <c r="L10" s="323" t="n"/>
      <c r="M10" s="323" t="n"/>
      <c r="N10" s="323" t="n"/>
    </row>
    <row r="11" s="328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3" t="n"/>
      <c r="L11" s="323" t="n"/>
      <c r="M11" s="323" t="n"/>
      <c r="N11" s="323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8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3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4" t="n">
        <v>5.2</v>
      </c>
      <c r="F16" s="196">
        <f>G16/E16</f>
        <v/>
      </c>
      <c r="G16" s="196">
        <f>Прил.3!H17</f>
        <v/>
      </c>
      <c r="H16" s="387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3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4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5" t="n">
        <v>2.6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3">
      <c r="A20" s="384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5" t="n">
        <v>2.6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3">
      <c r="A21" s="384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5" t="n">
        <v>19.22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3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4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4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5" t="n">
        <v>19.22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3">
      <c r="A24" s="384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3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2.59999999999999" customFormat="1" customHeight="1" s="323">
      <c r="A29" s="384" t="n">
        <v>8</v>
      </c>
      <c r="B29" s="384" t="inlineStr">
        <is>
          <t>БЦ.30_2.48</t>
        </is>
      </c>
      <c r="C29" s="308" t="inlineStr">
        <is>
          <t>Шкаф РЗ плавки гололеда постоянным током</t>
        </is>
      </c>
      <c r="D29" s="384" t="inlineStr">
        <is>
          <t>шт</t>
        </is>
      </c>
      <c r="E29" s="474" t="n">
        <v>1</v>
      </c>
      <c r="F29" s="401">
        <f>ROUND(I29/'Прил. 10'!$D$14,2)</f>
        <v/>
      </c>
      <c r="G29" s="196">
        <f>ROUND(E29*F29,2)</f>
        <v/>
      </c>
      <c r="H29" s="198">
        <f>G29/$G$32</f>
        <v/>
      </c>
      <c r="I29" s="267" t="n">
        <v>5130000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4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4" t="n"/>
      <c r="B31" s="384" t="n"/>
      <c r="C31" s="308" t="inlineStr">
        <is>
          <t>Итого прочее оборудование</t>
        </is>
      </c>
      <c r="D31" s="272" t="n"/>
      <c r="E31" s="474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8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4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79" t="n"/>
      <c r="B35" s="378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03" t="n"/>
      <c r="J35" s="203" t="n"/>
    </row>
    <row r="36" ht="14.25" customFormat="1" customHeight="1" s="323">
      <c r="A36" s="384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5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3">
      <c r="A37" s="384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6" t="n">
        <v>0.51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3">
      <c r="A38" s="384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6" t="n">
        <v>0.51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3">
      <c r="A39" s="384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5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3">
      <c r="A40" s="384" t="n"/>
      <c r="B40" s="204" t="n"/>
      <c r="C40" s="310" t="inlineStr">
        <is>
          <t>Итого основные материалы</t>
        </is>
      </c>
      <c r="D40" s="395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3">
      <c r="A41" s="384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5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3">
      <c r="A42" s="384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5" t="n">
        <v>0.0052</v>
      </c>
      <c r="F42" s="274" t="n">
        <v>68044.23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38.25" customFormat="1" customHeight="1" s="323">
      <c r="A43" s="384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5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3">
      <c r="A44" s="384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5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3">
      <c r="A45" s="384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5" t="n">
        <v>6.985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3">
      <c r="A46" s="384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5" t="n">
        <v>0.36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14.25" customFormat="1" customHeight="1" s="323">
      <c r="A47" s="384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5" t="n">
        <v>0.00396</v>
      </c>
      <c r="F47" s="274" t="n">
        <v>7833.33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14.25" customFormat="1" customHeight="1" s="323">
      <c r="A48" s="384" t="n">
        <v>17</v>
      </c>
      <c r="B48" s="273" t="inlineStr">
        <is>
          <t>25.2.01.01-0017</t>
        </is>
      </c>
      <c r="C48" s="274" t="inlineStr">
        <is>
          <t>Бирки маркировочные пластмассовые</t>
        </is>
      </c>
      <c r="D48" s="273" t="inlineStr">
        <is>
          <t>100 шт</t>
        </is>
      </c>
      <c r="E48" s="475" t="n">
        <v>0.74</v>
      </c>
      <c r="F48" s="274" t="n">
        <v>30.74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25.5" customFormat="1" customHeight="1" s="323">
      <c r="A49" s="384" t="n">
        <v>18</v>
      </c>
      <c r="B49" s="273" t="inlineStr">
        <is>
          <t>999-9950</t>
        </is>
      </c>
      <c r="C49" s="274" t="inlineStr">
        <is>
          <t>Вспомогательные ненормируемые материальные ресурсы</t>
        </is>
      </c>
      <c r="D49" s="273" t="inlineStr">
        <is>
          <t>руб</t>
        </is>
      </c>
      <c r="E49" s="475" t="n">
        <v>22.409704</v>
      </c>
      <c r="F49" s="274" t="n">
        <v>1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38.25" customFormat="1" customHeight="1" s="323">
      <c r="A50" s="384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5" t="n">
        <v>0.5</v>
      </c>
      <c r="F50" s="274" t="n">
        <v>30.26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14.25" customFormat="1" customHeight="1" s="323">
      <c r="A51" s="384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5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3">
      <c r="A52" s="384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5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14.25" customFormat="1" customHeight="1" s="323">
      <c r="A53" s="384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5" t="n">
        <v>0.00055</v>
      </c>
      <c r="F53" s="274" t="n">
        <v>12454.55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25.5" customFormat="1" customHeight="1" s="323">
      <c r="A54" s="384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5" t="n">
        <v>5.92e-05</v>
      </c>
      <c r="F54" s="274" t="n">
        <v>114189.19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3">
      <c r="A55" s="384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5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3">
      <c r="A56" s="384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5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3">
      <c r="A57" s="384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5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3">
      <c r="A58" s="384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5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3">
      <c r="A59" s="384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5" t="n">
        <v>0.00018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3">
      <c r="A60" s="384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5" t="n">
        <v>0.0296</v>
      </c>
      <c r="F60" s="274" t="n">
        <v>35.81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25.5" customFormat="1" customHeight="1" s="323">
      <c r="A61" s="384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5" t="n">
        <v>0.02146</v>
      </c>
      <c r="F61" s="274" t="n">
        <v>39.14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14.25" customFormat="1" customHeight="1" s="323">
      <c r="A62" s="384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5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3">
      <c r="A63" s="384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5" t="n">
        <v>0.01406</v>
      </c>
      <c r="F63" s="274" t="n">
        <v>27.74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3">
      <c r="A64" s="384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8" t="n">
        <v>1.48e-05</v>
      </c>
      <c r="F64" s="274" t="n">
        <v>4729.73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3">
      <c r="A65" s="384" t="n"/>
      <c r="B65" s="384" t="n"/>
      <c r="C65" s="308" t="inlineStr">
        <is>
          <t>Итого прочие материалы</t>
        </is>
      </c>
      <c r="D65" s="384" t="n"/>
      <c r="E65" s="474" t="n"/>
      <c r="F65" s="386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4" t="n"/>
      <c r="B66" s="384" t="n"/>
      <c r="C66" s="309" t="inlineStr">
        <is>
          <t>Итого по разделу «Материалы»</t>
        </is>
      </c>
      <c r="D66" s="384" t="n"/>
      <c r="E66" s="385" t="n"/>
      <c r="F66" s="386" t="n"/>
      <c r="G66" s="196">
        <f>G40+G65</f>
        <v/>
      </c>
      <c r="H66" s="387">
        <f>G66/$G$66</f>
        <v/>
      </c>
      <c r="I66" s="196" t="n"/>
      <c r="J66" s="196">
        <f>J40+J65</f>
        <v/>
      </c>
    </row>
    <row r="67" ht="14.25" customFormat="1" customHeight="1" s="323">
      <c r="A67" s="384" t="n"/>
      <c r="B67" s="384" t="n"/>
      <c r="C67" s="308" t="inlineStr">
        <is>
          <t>ИТОГО ПО РМ</t>
        </is>
      </c>
      <c r="D67" s="384" t="n"/>
      <c r="E67" s="385" t="n"/>
      <c r="F67" s="386" t="n"/>
      <c r="G67" s="196">
        <f>G14+G26+G66</f>
        <v/>
      </c>
      <c r="H67" s="387" t="n"/>
      <c r="I67" s="196" t="n"/>
      <c r="J67" s="196">
        <f>J14+J26+J66</f>
        <v/>
      </c>
    </row>
    <row r="68" ht="14.25" customFormat="1" customHeight="1" s="323">
      <c r="A68" s="384" t="n"/>
      <c r="B68" s="384" t="n"/>
      <c r="C68" s="308" t="inlineStr">
        <is>
          <t>Накладные расходы</t>
        </is>
      </c>
      <c r="D68" s="298">
        <f>ROUND(G68/(G$16+$G$14),2)</f>
        <v/>
      </c>
      <c r="E68" s="385" t="n"/>
      <c r="F68" s="386" t="n"/>
      <c r="G68" s="196" t="n">
        <v>1145.49</v>
      </c>
      <c r="H68" s="387" t="n"/>
      <c r="I68" s="196" t="n"/>
      <c r="J68" s="196">
        <f>ROUND(D68*(J14+J16),2)</f>
        <v/>
      </c>
    </row>
    <row r="69" ht="14.25" customFormat="1" customHeight="1" s="323">
      <c r="A69" s="384" t="n"/>
      <c r="B69" s="384" t="n"/>
      <c r="C69" s="308" t="inlineStr">
        <is>
          <t>Сметная прибыль</t>
        </is>
      </c>
      <c r="D69" s="298">
        <f>ROUND(G69/(G$14+G$16),2)</f>
        <v/>
      </c>
      <c r="E69" s="385" t="n"/>
      <c r="F69" s="386" t="n"/>
      <c r="G69" s="196" t="n">
        <v>601.39</v>
      </c>
      <c r="H69" s="387" t="n"/>
      <c r="I69" s="196" t="n"/>
      <c r="J69" s="196">
        <f>ROUND(D69*(J14+J16),2)</f>
        <v/>
      </c>
    </row>
    <row r="70" ht="14.25" customFormat="1" customHeight="1" s="323">
      <c r="A70" s="384" t="n"/>
      <c r="B70" s="384" t="n"/>
      <c r="C70" s="308" t="inlineStr">
        <is>
          <t>Итого СМР (с НР и СП)</t>
        </is>
      </c>
      <c r="D70" s="384" t="n"/>
      <c r="E70" s="385" t="n"/>
      <c r="F70" s="386" t="n"/>
      <c r="G70" s="196">
        <f>G14+G26+G66+G68+G69</f>
        <v/>
      </c>
      <c r="H70" s="387" t="n"/>
      <c r="I70" s="196" t="n"/>
      <c r="J70" s="196">
        <f>J14+J26+J66+J68+J69</f>
        <v/>
      </c>
    </row>
    <row r="71" ht="14.25" customFormat="1" customHeight="1" s="323">
      <c r="A71" s="384" t="n"/>
      <c r="B71" s="384" t="n"/>
      <c r="C71" s="308" t="inlineStr">
        <is>
          <t>ВСЕГО СМР + ОБОРУДОВАНИЕ</t>
        </is>
      </c>
      <c r="D71" s="384" t="n"/>
      <c r="E71" s="385" t="n"/>
      <c r="F71" s="386" t="n"/>
      <c r="G71" s="196">
        <f>G70+G32</f>
        <v/>
      </c>
      <c r="H71" s="387" t="n"/>
      <c r="I71" s="196" t="n"/>
      <c r="J71" s="196">
        <f>J70+J32</f>
        <v/>
      </c>
    </row>
    <row r="72" ht="34.5" customFormat="1" customHeight="1" s="323">
      <c r="A72" s="384" t="n"/>
      <c r="B72" s="384" t="n"/>
      <c r="C72" s="308" t="inlineStr">
        <is>
          <t>ИТОГО ПОКАЗАТЕЛЬ НА ЕД. ИЗМ.</t>
        </is>
      </c>
      <c r="D72" s="384" t="inlineStr">
        <is>
          <t>1 ед.</t>
        </is>
      </c>
      <c r="E72" s="479" t="n">
        <v>1</v>
      </c>
      <c r="F72" s="386" t="n"/>
      <c r="G72" s="196">
        <f>G71/E72</f>
        <v/>
      </c>
      <c r="H72" s="387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7" t="inlineStr">
        <is>
          <t>Приложение №6</t>
        </is>
      </c>
    </row>
    <row r="2" ht="21.75" customHeight="1" s="328">
      <c r="A2" s="397" t="n"/>
      <c r="B2" s="397" t="n"/>
      <c r="C2" s="397" t="n"/>
      <c r="D2" s="397" t="n"/>
      <c r="E2" s="397" t="n"/>
      <c r="F2" s="397" t="n"/>
      <c r="G2" s="397" t="n"/>
    </row>
    <row r="3">
      <c r="A3" s="345" t="inlineStr">
        <is>
          <t>Расчет стоимости оборудования</t>
        </is>
      </c>
    </row>
    <row r="4" ht="25.5" customHeight="1" s="328">
      <c r="A4" s="348" t="inlineStr">
        <is>
          <t>Наименование разрабатываемого показателя УНЦ — Шкафы РЗА 2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8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8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8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70.90000000000001" customHeight="1" s="328">
      <c r="A12" s="384" t="n">
        <v>1</v>
      </c>
      <c r="B12" s="271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4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8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8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449" t="inlineStr">
        <is>
          <t>Составил ______________________    Е. М. Добровольская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28" min="1" max="1"/>
    <col width="16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16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66" customHeight="1" s="328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81" customHeight="1" s="328">
      <c r="A11" s="366" t="inlineStr">
        <is>
          <t>И11-93</t>
        </is>
      </c>
      <c r="B11" s="366" t="inlineStr">
        <is>
          <t>УНЦ РЗА</t>
        </is>
      </c>
      <c r="C11" s="319">
        <f>D5</f>
        <v/>
      </c>
      <c r="D11" s="336">
        <f>'Прил.4 РМ'!C41/1000</f>
        <v/>
      </c>
    </row>
    <row r="13">
      <c r="A13" s="324" t="inlineStr">
        <is>
          <t>Составил ______________________      Е. М. Добровольская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2" t="inlineStr">
        <is>
          <t>Приложение № 10</t>
        </is>
      </c>
    </row>
    <row r="5" ht="18.75" customHeight="1" s="328">
      <c r="B5" s="167" t="n"/>
    </row>
    <row r="6" ht="15.75" customHeight="1" s="32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8">
      <c r="B17" s="366" t="n"/>
      <c r="C17" s="366" t="n"/>
      <c r="D17" s="170" t="n"/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8">
      <c r="B21" s="244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449" t="inlineStr">
        <is>
          <t>Составил ______________________        Е. М. Добровольская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8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82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2025-01-24T12:01:32Z</dcterms:modified>
  <cp:lastModifiedBy>Nikolay Ivanov</cp:lastModifiedBy>
  <cp:lastPrinted>2023-11-28T08:41:49Z</cp:lastPrinted>
</cp:coreProperties>
</file>