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166" fontId="1" fillId="4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автоматики регулирования напряжения двух автотрансформаторов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2" t="n"/>
    </row>
    <row r="28">
      <c r="B28" s="330" t="inlineStr">
        <is>
          <t>Составил ______________________    А.Р. Маркова</t>
        </is>
      </c>
    </row>
    <row r="29">
      <c r="B29" s="312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2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2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2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68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автоматики регулирования напряжения двух автотрансформаторов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3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192.964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168.082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5.562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9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10</v>
      </c>
      <c r="G18" s="245" t="n"/>
      <c r="H18" s="265" t="n">
        <v>125.51</v>
      </c>
    </row>
    <row r="19" customFormat="1" s="316">
      <c r="A19" s="370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4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5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4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5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4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36.988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4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36.988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4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9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6.9" customHeight="1" s="328">
      <c r="A26" s="246" t="n">
        <v>11</v>
      </c>
      <c r="B26" s="369" t="n"/>
      <c r="C26" s="276" t="inlineStr">
        <is>
          <t>Прайс из СД ОП</t>
        </is>
      </c>
      <c r="D26" s="287" t="inlineStr">
        <is>
          <t>Шкаф автоматики регулирования напряжения двух автотрансформаторов</t>
        </is>
      </c>
      <c r="E26" s="276" t="inlineStr">
        <is>
          <t>шт</t>
        </is>
      </c>
      <c r="F26" s="276" t="n">
        <v>1</v>
      </c>
      <c r="G26" s="293" t="n">
        <v>319121.41</v>
      </c>
      <c r="H26" s="268">
        <f>ROUND(F26*G26,2)</f>
        <v/>
      </c>
      <c r="I26" s="248" t="n"/>
    </row>
    <row r="27">
      <c r="A27" s="370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4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2.04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4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0.204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4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4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4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0.010716</v>
      </c>
      <c r="G32" s="275" t="n">
        <v>68051.50999999999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4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4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4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17.361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4" t="n"/>
      <c r="C36" s="276" t="inlineStr">
        <is>
          <t>14.4.03.03-0002</t>
        </is>
      </c>
      <c r="D36" s="275" t="inlineStr">
        <is>
          <t>Лак битумный БТ-123</t>
        </is>
      </c>
      <c r="E36" s="276" t="inlineStr">
        <is>
          <t>т</t>
        </is>
      </c>
      <c r="F36" s="276" t="n">
        <v>0.005736</v>
      </c>
      <c r="G36" s="275" t="n">
        <v>7832.98</v>
      </c>
      <c r="H36" s="268">
        <f>ROUND(F36*G36,2)</f>
        <v/>
      </c>
      <c r="I36" s="248" t="n"/>
      <c r="J36" s="255" t="n"/>
    </row>
    <row r="37" ht="25.5" customHeight="1" s="328">
      <c r="A37" s="246" t="n">
        <v>21</v>
      </c>
      <c r="B37" s="374" t="n"/>
      <c r="C37" s="276" t="inlineStr">
        <is>
          <t>999-9950</t>
        </is>
      </c>
      <c r="D37" s="275" t="inlineStr">
        <is>
          <t>Вспомогательные ненормируемые материальные ресурсы</t>
        </is>
      </c>
      <c r="E37" s="276" t="inlineStr">
        <is>
          <t>руб</t>
        </is>
      </c>
      <c r="F37" s="276" t="n">
        <v>36.29156</v>
      </c>
      <c r="G37" s="275" t="n">
        <v>1</v>
      </c>
      <c r="H37" s="268">
        <f>ROUND(F37*G37,2)</f>
        <v/>
      </c>
      <c r="I37" s="248" t="n"/>
      <c r="J37" s="255" t="n"/>
    </row>
    <row r="38">
      <c r="A38" s="246" t="n">
        <v>22</v>
      </c>
      <c r="B38" s="374" t="n"/>
      <c r="C38" s="276" t="inlineStr">
        <is>
          <t>20.1.02.06-0001</t>
        </is>
      </c>
      <c r="D38" s="275" t="inlineStr">
        <is>
          <t>Жир паяльный</t>
        </is>
      </c>
      <c r="E38" s="276" t="inlineStr">
        <is>
          <t>кг</t>
        </is>
      </c>
      <c r="F38" s="276" t="n">
        <v>0.32</v>
      </c>
      <c r="G38" s="275" t="n">
        <v>101</v>
      </c>
      <c r="H38" s="268">
        <f>ROUND(F38*G38,2)</f>
        <v/>
      </c>
      <c r="I38" s="248" t="n"/>
      <c r="J38" s="255" t="n"/>
    </row>
    <row r="39">
      <c r="A39" s="246" t="n">
        <v>23</v>
      </c>
      <c r="B39" s="374" t="n"/>
      <c r="C39" s="276" t="inlineStr">
        <is>
          <t>25.2.01.01-0017</t>
        </is>
      </c>
      <c r="D39" s="275" t="inlineStr">
        <is>
          <t>Бирки маркировочные пластмассовые</t>
        </is>
      </c>
      <c r="E39" s="276" t="inlineStr">
        <is>
          <t>100 шт</t>
        </is>
      </c>
      <c r="F39" s="276" t="n">
        <v>0.6</v>
      </c>
      <c r="G39" s="275" t="n">
        <v>30.73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4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0.48</v>
      </c>
      <c r="G40" s="275" t="n">
        <v>30.27</v>
      </c>
      <c r="H40" s="268">
        <f>ROUND(F40*G40,2)</f>
        <v/>
      </c>
      <c r="I40" s="248" t="n"/>
      <c r="J40" s="255" t="n"/>
    </row>
    <row r="41">
      <c r="A41" s="246" t="n">
        <v>25</v>
      </c>
      <c r="B41" s="374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4" t="n"/>
      <c r="C42" s="276" t="inlineStr">
        <is>
          <t>01.7.15.14-0165</t>
        </is>
      </c>
      <c r="D42" s="275" t="inlineStr">
        <is>
          <t>Шурупы с полукруглой головкой 4x40 мм</t>
        </is>
      </c>
      <c r="E42" s="276" t="inlineStr">
        <is>
          <t>т</t>
        </is>
      </c>
      <c r="F42" s="276" t="n">
        <v>0.000726</v>
      </c>
      <c r="G42" s="275" t="n">
        <v>12451.79</v>
      </c>
      <c r="H42" s="268">
        <f>ROUND(F42*G42,2)</f>
        <v/>
      </c>
      <c r="I42" s="248" t="n"/>
      <c r="J42" s="255" t="n"/>
    </row>
    <row r="43">
      <c r="A43" s="246" t="n">
        <v>27</v>
      </c>
      <c r="B43" s="374" t="n"/>
      <c r="C43" s="276" t="inlineStr">
        <is>
          <t>20.2.01.05-0005</t>
        </is>
      </c>
      <c r="D43" s="275" t="inlineStr">
        <is>
          <t>Гильзы кабельные медные ГМ 16</t>
        </is>
      </c>
      <c r="E43" s="276" t="inlineStr">
        <is>
          <t>100 шт</t>
        </is>
      </c>
      <c r="F43" s="276" t="n">
        <v>0.05</v>
      </c>
      <c r="G43" s="275" t="n">
        <v>143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4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4.8e-05</v>
      </c>
      <c r="G44" s="275" t="n">
        <v>114166.67</v>
      </c>
      <c r="H44" s="268">
        <f>ROUND(F44*G44,2)</f>
        <v/>
      </c>
      <c r="I44" s="248" t="n"/>
      <c r="J44" s="255" t="n"/>
    </row>
    <row r="45">
      <c r="A45" s="246" t="n">
        <v>29</v>
      </c>
      <c r="B45" s="374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4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4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4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4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0.00016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4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0.024</v>
      </c>
      <c r="G50" s="275" t="n">
        <v>35.83</v>
      </c>
      <c r="H50" s="268">
        <f>ROUND(F50*G50,2)</f>
        <v/>
      </c>
      <c r="I50" s="248" t="n"/>
      <c r="J50" s="255" t="n"/>
    </row>
    <row r="51">
      <c r="A51" s="246" t="n">
        <v>35</v>
      </c>
      <c r="B51" s="374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0.0174</v>
      </c>
      <c r="G51" s="275" t="n">
        <v>39.08</v>
      </c>
      <c r="H51" s="268">
        <f>ROUND(F51*G51,2)</f>
        <v/>
      </c>
      <c r="I51" s="248" t="n"/>
      <c r="J51" s="255" t="n"/>
    </row>
    <row r="52">
      <c r="A52" s="246" t="n">
        <v>36</v>
      </c>
      <c r="B52" s="374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4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0.0114</v>
      </c>
      <c r="G53" s="275" t="n">
        <v>28.07</v>
      </c>
      <c r="H53" s="268">
        <f>ROUND(F53*G53,2)</f>
        <v/>
      </c>
      <c r="I53" s="248" t="n"/>
      <c r="J53" s="255" t="n"/>
    </row>
    <row r="54">
      <c r="A54" s="246" t="n">
        <v>38</v>
      </c>
      <c r="B54" s="374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1.2e-05</v>
      </c>
      <c r="G54" s="275" t="n">
        <v>5000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2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автоматики регулирования напряжения двух автотрансформаторов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topLeftCell="A6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92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96" t="n"/>
      <c r="C6" s="200" t="n"/>
      <c r="D6" s="396" t="inlineStr">
        <is>
          <t>Шкафы РЗА 2 архитектуры. Шкаф автоматики регулирования напряжения двух автотрансформаторов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4" t="inlineStr">
        <is>
          <t>на ед. изм.</t>
        </is>
      </c>
      <c r="G10" s="384" t="inlineStr">
        <is>
          <t>общая</t>
        </is>
      </c>
      <c r="H10" s="461" t="n"/>
      <c r="I10" s="384" t="inlineStr">
        <is>
          <t>на ед. изм.</t>
        </is>
      </c>
      <c r="J10" s="384" t="inlineStr">
        <is>
          <t>общая</t>
        </is>
      </c>
      <c r="K10" s="323" t="n"/>
      <c r="L10" s="323" t="n"/>
      <c r="M10" s="323" t="n"/>
      <c r="N10" s="323" t="n"/>
    </row>
    <row r="11" s="328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3" t="n"/>
      <c r="L11" s="323" t="n"/>
      <c r="M11" s="323" t="n"/>
      <c r="N11" s="323" t="n"/>
    </row>
    <row r="12">
      <c r="A12" s="384" t="n"/>
      <c r="B12" s="369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3">
      <c r="A15" s="384" t="n"/>
      <c r="B15" s="38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4" t="n">
        <v>10</v>
      </c>
      <c r="F16" s="196">
        <f>G16/E16</f>
        <v/>
      </c>
      <c r="G16" s="196">
        <f>Прил.3!H17</f>
        <v/>
      </c>
      <c r="H16" s="387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4" t="n"/>
      <c r="B17" s="369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4" t="n"/>
      <c r="B18" s="38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4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5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4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5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4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36.988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4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4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36.988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4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4" t="n"/>
      <c r="B27" s="369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4" t="n">
        <v>8</v>
      </c>
      <c r="B29" s="384" t="inlineStr">
        <is>
          <t>БЦ.30_2.51</t>
        </is>
      </c>
      <c r="C29" s="308" t="inlineStr">
        <is>
          <t>Шкаф автоматики регулирования напряжения двух автотрансформаторов</t>
        </is>
      </c>
      <c r="D29" s="384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1997700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4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4" t="n"/>
      <c r="B31" s="384" t="n"/>
      <c r="C31" s="308" t="inlineStr">
        <is>
          <t>Итого прочее оборудование</t>
        </is>
      </c>
      <c r="D31" s="272" t="n"/>
      <c r="E31" s="474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4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4" t="n"/>
      <c r="B34" s="369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79" t="n"/>
      <c r="B35" s="378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4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4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2.04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4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0.204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4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4" t="n"/>
      <c r="B40" s="204" t="n"/>
      <c r="C40" s="310" t="inlineStr">
        <is>
          <t>Итого основные материалы</t>
        </is>
      </c>
      <c r="D40" s="395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4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4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0.010716</v>
      </c>
      <c r="F42" s="274" t="n">
        <v>68051.50999999999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4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4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4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17.361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4" t="n">
        <v>15</v>
      </c>
      <c r="B46" s="273" t="inlineStr">
        <is>
          <t>14.4.03.03-0002</t>
        </is>
      </c>
      <c r="C46" s="274" t="inlineStr">
        <is>
          <t>Лак битумный БТ-123</t>
        </is>
      </c>
      <c r="D46" s="273" t="inlineStr">
        <is>
          <t>т</t>
        </is>
      </c>
      <c r="E46" s="475" t="n">
        <v>0.005736</v>
      </c>
      <c r="F46" s="274" t="n">
        <v>7832.98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25.5" customFormat="1" customHeight="1" s="323">
      <c r="A47" s="384" t="n">
        <v>16</v>
      </c>
      <c r="B47" s="273" t="inlineStr">
        <is>
          <t>999-9950</t>
        </is>
      </c>
      <c r="C47" s="274" t="inlineStr">
        <is>
          <t>Вспомогательные ненормируемые материальные ресурсы</t>
        </is>
      </c>
      <c r="D47" s="273" t="inlineStr">
        <is>
          <t>руб</t>
        </is>
      </c>
      <c r="E47" s="475" t="n">
        <v>36.29156</v>
      </c>
      <c r="F47" s="274" t="n">
        <v>1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3">
      <c r="A48" s="384" t="n">
        <v>17</v>
      </c>
      <c r="B48" s="273" t="inlineStr">
        <is>
          <t>20.1.02.06-0001</t>
        </is>
      </c>
      <c r="C48" s="274" t="inlineStr">
        <is>
          <t>Жир паяльный</t>
        </is>
      </c>
      <c r="D48" s="273" t="inlineStr">
        <is>
          <t>кг</t>
        </is>
      </c>
      <c r="E48" s="475" t="n">
        <v>0.32</v>
      </c>
      <c r="F48" s="274" t="n">
        <v>101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14.25" customFormat="1" customHeight="1" s="323">
      <c r="A49" s="384" t="n">
        <v>18</v>
      </c>
      <c r="B49" s="273" t="inlineStr">
        <is>
          <t>25.2.01.01-0017</t>
        </is>
      </c>
      <c r="C49" s="274" t="inlineStr">
        <is>
          <t>Бирки маркировочные пластмассовые</t>
        </is>
      </c>
      <c r="D49" s="273" t="inlineStr">
        <is>
          <t>100 шт</t>
        </is>
      </c>
      <c r="E49" s="475" t="n">
        <v>0.6</v>
      </c>
      <c r="F49" s="274" t="n">
        <v>30.73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4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0.48</v>
      </c>
      <c r="F50" s="274" t="n">
        <v>30.27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4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4" t="n">
        <v>21</v>
      </c>
      <c r="B52" s="273" t="inlineStr">
        <is>
          <t>01.7.15.14-0165</t>
        </is>
      </c>
      <c r="C52" s="274" t="inlineStr">
        <is>
          <t>Шурупы с полукруглой головкой 4x40 мм</t>
        </is>
      </c>
      <c r="D52" s="273" t="inlineStr">
        <is>
          <t>т</t>
        </is>
      </c>
      <c r="E52" s="475" t="n">
        <v>0.000726</v>
      </c>
      <c r="F52" s="274" t="n">
        <v>12451.79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4" t="n">
        <v>22</v>
      </c>
      <c r="B53" s="273" t="inlineStr">
        <is>
          <t>20.2.01.05-0005</t>
        </is>
      </c>
      <c r="C53" s="274" t="inlineStr">
        <is>
          <t>Гильзы кабельные медные ГМ 16</t>
        </is>
      </c>
      <c r="D53" s="273" t="inlineStr">
        <is>
          <t>100 шт</t>
        </is>
      </c>
      <c r="E53" s="475" t="n">
        <v>0.05</v>
      </c>
      <c r="F53" s="274" t="n">
        <v>143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4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4.8e-05</v>
      </c>
      <c r="F54" s="274" t="n">
        <v>114166.67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4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4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4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4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4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0.00016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4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0.024</v>
      </c>
      <c r="F60" s="274" t="n">
        <v>35.83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4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0.0174</v>
      </c>
      <c r="F61" s="274" t="n">
        <v>39.08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4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4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0.0114</v>
      </c>
      <c r="F63" s="274" t="n">
        <v>28.07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4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1.2e-05</v>
      </c>
      <c r="F64" s="274" t="n">
        <v>5000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4" t="n"/>
      <c r="B65" s="384" t="n"/>
      <c r="C65" s="308" t="inlineStr">
        <is>
          <t>Итого прочие материалы</t>
        </is>
      </c>
      <c r="D65" s="384" t="n"/>
      <c r="E65" s="474" t="n"/>
      <c r="F65" s="386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4" t="n"/>
      <c r="B66" s="384" t="n"/>
      <c r="C66" s="309" t="inlineStr">
        <is>
          <t>Итого по разделу «Материалы»</t>
        </is>
      </c>
      <c r="D66" s="384" t="n"/>
      <c r="E66" s="385" t="n"/>
      <c r="F66" s="386" t="n"/>
      <c r="G66" s="196">
        <f>G40+G65</f>
        <v/>
      </c>
      <c r="H66" s="387">
        <f>G66/$G$66</f>
        <v/>
      </c>
      <c r="I66" s="196" t="n"/>
      <c r="J66" s="196">
        <f>J40+J65</f>
        <v/>
      </c>
    </row>
    <row r="67" ht="14.25" customFormat="1" customHeight="1" s="323">
      <c r="A67" s="384" t="n"/>
      <c r="B67" s="384" t="n"/>
      <c r="C67" s="308" t="inlineStr">
        <is>
          <t>ИТОГО ПО РМ</t>
        </is>
      </c>
      <c r="D67" s="384" t="n"/>
      <c r="E67" s="385" t="n"/>
      <c r="F67" s="386" t="n"/>
      <c r="G67" s="196">
        <f>G14+G26+G66</f>
        <v/>
      </c>
      <c r="H67" s="387" t="n"/>
      <c r="I67" s="196" t="n"/>
      <c r="J67" s="196">
        <f>J14+J26+J66</f>
        <v/>
      </c>
    </row>
    <row r="68" ht="14.25" customFormat="1" customHeight="1" s="323">
      <c r="A68" s="384" t="n"/>
      <c r="B68" s="384" t="n"/>
      <c r="C68" s="308" t="inlineStr">
        <is>
          <t>Накладные расходы</t>
        </is>
      </c>
      <c r="D68" s="298">
        <f>ROUND(G68/(G$16+$G$14),2)</f>
        <v/>
      </c>
      <c r="E68" s="385" t="n"/>
      <c r="F68" s="386" t="n"/>
      <c r="G68" s="196" t="n">
        <v>1878.07</v>
      </c>
      <c r="H68" s="387" t="n"/>
      <c r="I68" s="196" t="n"/>
      <c r="J68" s="196">
        <f>ROUND(D68*(J14+J16),2)</f>
        <v/>
      </c>
    </row>
    <row r="69" ht="14.25" customFormat="1" customHeight="1" s="323">
      <c r="A69" s="384" t="n"/>
      <c r="B69" s="384" t="n"/>
      <c r="C69" s="308" t="inlineStr">
        <is>
          <t>Сметная прибыль</t>
        </is>
      </c>
      <c r="D69" s="298">
        <f>ROUND(G69/(G$14+G$16),2)</f>
        <v/>
      </c>
      <c r="E69" s="385" t="n"/>
      <c r="F69" s="386" t="n"/>
      <c r="G69" s="196" t="n">
        <v>986.73</v>
      </c>
      <c r="H69" s="387" t="n"/>
      <c r="I69" s="196" t="n"/>
      <c r="J69" s="196">
        <f>ROUND(D69*(J14+J16),2)</f>
        <v/>
      </c>
    </row>
    <row r="70" ht="14.25" customFormat="1" customHeight="1" s="323">
      <c r="A70" s="384" t="n"/>
      <c r="B70" s="384" t="n"/>
      <c r="C70" s="308" t="inlineStr">
        <is>
          <t>Итого СМР (с НР и СП)</t>
        </is>
      </c>
      <c r="D70" s="384" t="n"/>
      <c r="E70" s="385" t="n"/>
      <c r="F70" s="386" t="n"/>
      <c r="G70" s="196">
        <f>G14+G26+G66+G68+G69</f>
        <v/>
      </c>
      <c r="H70" s="387" t="n"/>
      <c r="I70" s="196" t="n"/>
      <c r="J70" s="196">
        <f>J14+J26+J66+J68+J69</f>
        <v/>
      </c>
    </row>
    <row r="71" ht="14.25" customFormat="1" customHeight="1" s="323">
      <c r="A71" s="384" t="n"/>
      <c r="B71" s="384" t="n"/>
      <c r="C71" s="308" t="inlineStr">
        <is>
          <t>ВСЕГО СМР + ОБОРУДОВАНИЕ</t>
        </is>
      </c>
      <c r="D71" s="384" t="n"/>
      <c r="E71" s="385" t="n"/>
      <c r="F71" s="386" t="n"/>
      <c r="G71" s="196">
        <f>G70+G32</f>
        <v/>
      </c>
      <c r="H71" s="387" t="n"/>
      <c r="I71" s="196" t="n"/>
      <c r="J71" s="196">
        <f>J70+J32</f>
        <v/>
      </c>
    </row>
    <row r="72" ht="34.5" customFormat="1" customHeight="1" s="323">
      <c r="A72" s="384" t="n"/>
      <c r="B72" s="384" t="n"/>
      <c r="C72" s="308" t="inlineStr">
        <is>
          <t>ИТОГО ПОКАЗАТЕЛЬ НА ЕД. ИЗМ.</t>
        </is>
      </c>
      <c r="D72" s="384" t="inlineStr">
        <is>
          <t>1 ед.</t>
        </is>
      </c>
      <c r="E72" s="479" t="n">
        <v>1</v>
      </c>
      <c r="F72" s="386" t="n"/>
      <c r="G72" s="196">
        <f>G71/E72</f>
        <v/>
      </c>
      <c r="H72" s="387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автоматики регулирования напряжения двух автотрансформаторов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8">
      <c r="A9" s="308" t="n"/>
      <c r="B9" s="38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4" t="n">
        <v>1</v>
      </c>
      <c r="B12" s="271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1" t="n"/>
      <c r="F13" s="386" t="n"/>
      <c r="G13" s="196">
        <f>SUM(G12:G12)</f>
        <v/>
      </c>
    </row>
    <row r="14" ht="19.5" customHeight="1" s="328">
      <c r="A14" s="384" t="n"/>
      <c r="B14" s="383" t="n"/>
      <c r="C14" s="383" t="inlineStr">
        <is>
          <t>Всего по разделу «Оборудование»</t>
        </is>
      </c>
      <c r="D14" s="383" t="n"/>
      <c r="E14" s="401" t="n"/>
      <c r="F14" s="386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C40" sqref="C40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66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81" customHeight="1" s="328">
      <c r="A11" s="366" t="inlineStr">
        <is>
          <t>И11-96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2025-01-24T12:01:34Z</dcterms:modified>
  <cp:lastModifiedBy>Nikolay Ivanov</cp:lastModifiedBy>
  <cp:lastPrinted>2023-11-28T08:45:10Z</cp:lastPrinted>
</cp:coreProperties>
</file>