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700" windowHeight="807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def2000г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gggg" localSheetId="6">#REF!</definedName>
    <definedName name="htvjyn" localSheetId="6">#REF!</definedName>
    <definedName name="i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rtyrty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дд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нфл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атер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н" localSheetId="6">#REF!</definedName>
    <definedName name="новый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л" localSheetId="6">#REF!</definedName>
    <definedName name="Оренбург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отериФакт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быль_RAB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ект2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УслугиТОиР_ЭС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впыпвфкпа" localSheetId="6">#REF!</definedName>
    <definedName name="ыпры" localSheetId="6">#REF!</definedName>
    <definedName name="ьбюбб" localSheetId="6">#REF!</definedName>
    <definedName name="ььь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Си_1" localSheetId="6">#REF!</definedName>
    <definedName name="юдшншджгп" localSheetId="6">#REF!</definedName>
    <definedName name="юююю" localSheetId="6">#REF!</definedName>
    <definedName name="яап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00"/>
      <sz val="12"/>
      <u val="single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 wrapText="1"/>
    </xf>
    <xf numFmtId="14" fontId="6" fillId="0" borderId="1" applyAlignment="1" pivotButton="0" quotePrefix="1" xfId="0">
      <alignment horizontal="center" vertical="center"/>
    </xf>
    <xf numFmtId="0" fontId="14" fillId="0" borderId="0" pivotButton="0" quotePrefix="0" xfId="0"/>
    <xf numFmtId="168" fontId="1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0" fontId="6" fillId="2" borderId="1" applyAlignment="1" pivotButton="0" quotePrefix="0" xfId="0">
      <alignment horizontal="center" vertical="center" wrapText="1"/>
    </xf>
    <xf numFmtId="0" fontId="9" fillId="2" borderId="0" pivotButton="0" quotePrefix="0" xfId="0"/>
    <xf numFmtId="0" fontId="6" fillId="2" borderId="0" pivotButton="0" quotePrefix="0" xfId="0"/>
    <xf numFmtId="0" fontId="6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justify" vertical="center" wrapText="1"/>
    </xf>
    <xf numFmtId="4" fontId="6" fillId="2" borderId="1" applyAlignment="1" pivotButton="0" quotePrefix="0" xfId="0">
      <alignment horizontal="center" vertical="center" wrapText="1"/>
    </xf>
    <xf numFmtId="0" fontId="9" fillId="2" borderId="0" applyAlignment="1" pivotButton="0" quotePrefix="0" xfId="0">
      <alignment wrapText="1"/>
    </xf>
    <xf numFmtId="0" fontId="6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49" fontId="6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0" fontId="6" fillId="2" borderId="0" applyAlignment="1" pivotButton="0" quotePrefix="0" xfId="0">
      <alignment horizontal="right" vertical="center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2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15" applyAlignment="1" pivotButton="0" quotePrefix="0" xfId="0">
      <alignment horizontal="center" vertical="center"/>
    </xf>
    <xf numFmtId="49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center" vertical="center" wrapText="1"/>
    </xf>
    <xf numFmtId="4" fontId="0" fillId="0" borderId="15" applyAlignment="1" pivotButton="0" quotePrefix="0" xfId="0">
      <alignment horizontal="center" vertical="center"/>
    </xf>
    <xf numFmtId="4" fontId="6" fillId="0" borderId="15" applyAlignment="1" pivotButton="0" quotePrefix="0" xfId="0">
      <alignment horizontal="center" vertical="center"/>
    </xf>
    <xf numFmtId="169" fontId="6" fillId="0" borderId="15" applyAlignment="1" pivotButton="0" quotePrefix="0" xfId="0">
      <alignment horizontal="center" vertical="center"/>
    </xf>
    <xf numFmtId="170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vertical="center" wrapText="1"/>
    </xf>
    <xf numFmtId="166" fontId="6" fillId="0" borderId="15" applyAlignment="1" pivotButton="0" quotePrefix="0" xfId="0">
      <alignment horizontal="center" vertical="center"/>
    </xf>
    <xf numFmtId="0" fontId="6" fillId="0" borderId="15" applyAlignment="1" pivotButton="0" quotePrefix="0" xfId="0">
      <alignment wrapText="1"/>
    </xf>
    <xf numFmtId="0" fontId="10" fillId="0" borderId="15" applyAlignment="1" pivotButton="0" quotePrefix="0" xfId="0">
      <alignment vertical="center" wrapText="1"/>
    </xf>
    <xf numFmtId="4" fontId="10" fillId="0" borderId="15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8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169" fontId="6" fillId="0" borderId="15" applyAlignment="1" pivotButton="0" quotePrefix="0" xfId="0">
      <alignment horizontal="center" vertical="center"/>
    </xf>
    <xf numFmtId="170" fontId="6" fillId="0" borderId="15" applyAlignment="1" pivotButton="0" quotePrefix="0" xfId="0">
      <alignment horizontal="center" vertical="center"/>
    </xf>
    <xf numFmtId="166" fontId="6" fillId="0" borderId="1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5"/>
  <sheetViews>
    <sheetView tabSelected="1" view="pageBreakPreview" topLeftCell="A10" zoomScale="60" zoomScaleNormal="85" workbookViewId="0">
      <selection activeCell="C28" sqref="C28"/>
    </sheetView>
  </sheetViews>
  <sheetFormatPr baseColWidth="8" defaultRowHeight="15.75"/>
  <cols>
    <col width="9.140625" customWidth="1" style="161" min="1" max="2"/>
    <col width="36.85546875" customWidth="1" style="161" min="3" max="3"/>
    <col width="36.5703125" customWidth="1" style="161" min="4" max="4"/>
    <col width="14.28515625" customWidth="1" style="159" min="5" max="5"/>
    <col width="12.140625" customWidth="1" style="159" min="6" max="6"/>
    <col width="12.28515625" customWidth="1" style="159" min="7" max="7"/>
    <col width="15" customWidth="1" style="159" min="8" max="8"/>
  </cols>
  <sheetData>
    <row r="1">
      <c r="E1" s="161" t="n"/>
      <c r="F1" s="161" t="n"/>
      <c r="G1" s="161" t="n"/>
      <c r="H1" s="161" t="n"/>
      <c r="I1" s="161" t="n"/>
    </row>
    <row r="2">
      <c r="E2" s="161" t="n"/>
      <c r="F2" s="161" t="n"/>
      <c r="G2" s="161" t="n"/>
      <c r="H2" s="161" t="n"/>
      <c r="I2" s="161" t="n"/>
    </row>
    <row r="3">
      <c r="A3" s="136" t="n"/>
      <c r="B3" s="166" t="inlineStr">
        <is>
          <t>Приложение № 1</t>
        </is>
      </c>
      <c r="E3" s="136" t="n"/>
      <c r="F3" s="136" t="n"/>
      <c r="G3" s="136" t="n"/>
      <c r="H3" s="136" t="n"/>
      <c r="I3" s="136" t="n"/>
    </row>
    <row r="4">
      <c r="A4" s="136" t="n"/>
      <c r="B4" s="167" t="inlineStr">
        <is>
          <t>Сравнительная таблица отбора объекта-представителя</t>
        </is>
      </c>
      <c r="E4" s="136" t="n"/>
      <c r="F4" s="136" t="n"/>
      <c r="G4" s="136" t="n"/>
      <c r="H4" s="136" t="n"/>
      <c r="I4" s="136" t="n"/>
    </row>
    <row r="5" ht="66" customHeight="1" s="159">
      <c r="A5" s="136" t="n"/>
      <c r="B5" s="1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36" t="n"/>
      <c r="F5" s="136" t="n"/>
      <c r="G5" s="136" t="n"/>
      <c r="H5" s="136" t="n"/>
      <c r="I5" s="136" t="n"/>
    </row>
    <row r="6">
      <c r="A6" s="136" t="n"/>
      <c r="B6" s="141" t="n"/>
      <c r="C6" s="141" t="n"/>
      <c r="D6" s="141" t="n"/>
      <c r="E6" s="136" t="n"/>
      <c r="F6" s="136" t="n"/>
      <c r="G6" s="136" t="n"/>
      <c r="H6" s="136" t="n"/>
      <c r="I6" s="136" t="n"/>
    </row>
    <row r="7" ht="57" customHeight="1" s="159">
      <c r="A7" s="136" t="n"/>
      <c r="B7" s="165">
        <f>_xlfn.CONCAT(TEXT('Прил.5 Расчет СМР и ОБ'!A6,0)," - ",TEXT('Прил.5 Расчет СМР и ОБ'!D6,0))</f>
        <v/>
      </c>
      <c r="E7" s="135" t="n"/>
      <c r="F7" s="136" t="n"/>
      <c r="G7" s="136" t="n"/>
      <c r="H7" s="136" t="n"/>
      <c r="I7" s="136" t="n"/>
    </row>
    <row r="8" ht="15.75" customHeight="1" s="159">
      <c r="A8" s="136" t="n"/>
      <c r="B8" s="142" t="inlineStr">
        <is>
          <t xml:space="preserve">Сопоставимый уровень цен: </t>
        </is>
      </c>
      <c r="C8" s="142" t="n"/>
      <c r="D8" s="143" t="n"/>
      <c r="E8" s="136" t="n"/>
      <c r="F8" s="136" t="n"/>
      <c r="G8" s="136" t="n"/>
      <c r="H8" s="136" t="n"/>
      <c r="I8" s="136" t="n"/>
    </row>
    <row r="9" ht="15.75" customHeight="1" s="159">
      <c r="A9" s="136" t="n"/>
      <c r="B9" s="165" t="inlineStr">
        <is>
          <t>Единица измерения  — 1 ед.</t>
        </is>
      </c>
      <c r="E9" s="135" t="n"/>
      <c r="F9" s="136" t="n"/>
      <c r="G9" s="136" t="n"/>
      <c r="H9" s="136" t="n"/>
      <c r="I9" s="136" t="n"/>
    </row>
    <row r="10">
      <c r="A10" s="136" t="n"/>
      <c r="B10" s="165" t="n"/>
      <c r="C10" s="136" t="n"/>
      <c r="D10" s="136" t="n"/>
      <c r="E10" s="136" t="n"/>
      <c r="F10" s="136" t="n"/>
      <c r="G10" s="136" t="n"/>
      <c r="H10" s="136" t="n"/>
      <c r="I10" s="136" t="n"/>
    </row>
    <row r="11">
      <c r="A11" s="136" t="n"/>
      <c r="B11" s="134" t="inlineStr">
        <is>
          <t>№ п/п</t>
        </is>
      </c>
      <c r="C11" s="134" t="inlineStr">
        <is>
          <t>Параметр</t>
        </is>
      </c>
      <c r="D11" s="134" t="inlineStr">
        <is>
          <t>Объект-представитель 1</t>
        </is>
      </c>
      <c r="E11" s="135" t="n"/>
      <c r="F11" s="136" t="n"/>
      <c r="G11" s="136" t="n"/>
      <c r="H11" s="136" t="n"/>
      <c r="I11" s="136" t="n"/>
    </row>
    <row r="12" ht="31.5" customHeight="1" s="159">
      <c r="A12" s="136" t="n"/>
      <c r="B12" s="134" t="n">
        <v>1</v>
      </c>
      <c r="C12" s="137" t="inlineStr">
        <is>
          <t>Наименование объекта-представителя</t>
        </is>
      </c>
      <c r="D12" s="134" t="n"/>
      <c r="E12" s="136" t="n"/>
      <c r="F12" s="136" t="n"/>
      <c r="G12" s="136" t="n"/>
      <c r="H12" s="136" t="n"/>
      <c r="I12" s="136" t="n"/>
    </row>
    <row r="13" ht="31.5" customHeight="1" s="159">
      <c r="A13" s="136" t="n"/>
      <c r="B13" s="134" t="n">
        <v>2</v>
      </c>
      <c r="C13" s="137" t="inlineStr">
        <is>
          <t>Наименование субъекта Российской Федерации</t>
        </is>
      </c>
      <c r="D13" s="134" t="n"/>
      <c r="E13" s="136" t="n"/>
      <c r="F13" s="136" t="n"/>
      <c r="G13" s="136" t="n"/>
      <c r="H13" s="136" t="n"/>
      <c r="I13" s="136" t="n"/>
    </row>
    <row r="14">
      <c r="A14" s="136" t="n"/>
      <c r="B14" s="134" t="n">
        <v>3</v>
      </c>
      <c r="C14" s="137" t="inlineStr">
        <is>
          <t>Климатический район и подрайон</t>
        </is>
      </c>
      <c r="D14" s="134" t="n"/>
      <c r="E14" s="136" t="n"/>
      <c r="F14" s="136" t="n"/>
      <c r="G14" s="136" t="n"/>
      <c r="H14" s="136" t="n"/>
      <c r="I14" s="136" t="n"/>
    </row>
    <row r="15">
      <c r="A15" s="136" t="n"/>
      <c r="B15" s="134" t="n">
        <v>4</v>
      </c>
      <c r="C15" s="137" t="inlineStr">
        <is>
          <t>Мощность объекта</t>
        </is>
      </c>
      <c r="D15" s="134" t="n">
        <v>1</v>
      </c>
      <c r="E15" s="136" t="n"/>
      <c r="F15" s="136" t="n"/>
      <c r="G15" s="136" t="n"/>
      <c r="H15" s="136" t="n"/>
      <c r="I15" s="136" t="n"/>
    </row>
    <row r="16" ht="100.5" customHeight="1" s="159">
      <c r="A16" s="136" t="n"/>
      <c r="B16" s="134" t="n">
        <v>5</v>
      </c>
      <c r="C16" s="1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4" t="n"/>
      <c r="E16" s="136" t="n"/>
      <c r="F16" s="136" t="n"/>
      <c r="G16" s="136" t="n"/>
      <c r="H16" s="136" t="n"/>
      <c r="I16" s="136" t="n"/>
    </row>
    <row r="17" ht="82.5" customHeight="1" s="159">
      <c r="A17" s="136" t="n"/>
      <c r="B17" s="134" t="n">
        <v>6</v>
      </c>
      <c r="C17" s="1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9" t="n"/>
      <c r="E17" s="140" t="n"/>
      <c r="F17" s="136" t="n"/>
      <c r="G17" s="136" t="n"/>
      <c r="H17" s="136" t="n"/>
      <c r="I17" s="136" t="n"/>
    </row>
    <row r="18">
      <c r="A18" s="136" t="n"/>
      <c r="B18" s="145" t="inlineStr">
        <is>
          <t>6.1</t>
        </is>
      </c>
      <c r="C18" s="137" t="inlineStr">
        <is>
          <t>строительно-монтажные работы</t>
        </is>
      </c>
      <c r="D18" s="139" t="n"/>
      <c r="E18" s="136" t="n"/>
      <c r="F18" s="136" t="n"/>
      <c r="G18" s="136" t="n"/>
      <c r="H18" s="136" t="n"/>
      <c r="I18" s="136" t="n"/>
    </row>
    <row r="19">
      <c r="A19" s="136" t="n"/>
      <c r="B19" s="145" t="inlineStr">
        <is>
          <t>6.2</t>
        </is>
      </c>
      <c r="C19" s="137" t="inlineStr">
        <is>
          <t>оборудование и инвентарь</t>
        </is>
      </c>
      <c r="D19" s="139" t="n"/>
      <c r="E19" s="136" t="n"/>
      <c r="F19" s="136" t="n"/>
      <c r="G19" s="136" t="n"/>
      <c r="H19" s="136" t="n"/>
      <c r="I19" s="136" t="n"/>
    </row>
    <row r="20">
      <c r="A20" s="136" t="n"/>
      <c r="B20" s="145" t="inlineStr">
        <is>
          <t>6.3</t>
        </is>
      </c>
      <c r="C20" s="137" t="inlineStr">
        <is>
          <t>пусконаладочные работы</t>
        </is>
      </c>
      <c r="D20" s="139" t="n"/>
      <c r="E20" s="136" t="n"/>
      <c r="F20" s="136" t="n"/>
      <c r="G20" s="136" t="n"/>
      <c r="H20" s="136" t="n"/>
      <c r="I20" s="136" t="n"/>
    </row>
    <row r="21">
      <c r="B21" s="99" t="inlineStr">
        <is>
          <t>6.4</t>
        </is>
      </c>
      <c r="C21" s="100" t="inlineStr">
        <is>
          <t>прочие и лимитированные затраты</t>
        </is>
      </c>
      <c r="D21" s="229" t="n"/>
      <c r="E21" s="161" t="n"/>
      <c r="F21" s="161" t="n"/>
      <c r="G21" s="161" t="n"/>
      <c r="H21" s="161" t="n"/>
      <c r="I21" s="161" t="n"/>
    </row>
    <row r="22">
      <c r="B22" s="174" t="n">
        <v>7</v>
      </c>
      <c r="C22" s="100" t="inlineStr">
        <is>
          <t>Сопоставимый уровень цен</t>
        </is>
      </c>
      <c r="D22" s="174" t="n"/>
      <c r="E22" s="98" t="n"/>
      <c r="F22" s="161" t="n"/>
      <c r="G22" s="161" t="n"/>
      <c r="H22" s="161" t="n"/>
      <c r="I22" s="161" t="n"/>
    </row>
    <row r="23" ht="119.25" customHeight="1" s="159">
      <c r="B23" s="174" t="n">
        <v>8</v>
      </c>
      <c r="C23" s="10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2" t="n"/>
      <c r="E23" s="161" t="n"/>
      <c r="F23" s="161" t="n"/>
      <c r="G23" s="161" t="n"/>
      <c r="H23" s="161" t="n"/>
      <c r="I23" s="161" t="n"/>
    </row>
    <row r="24" ht="47.25" customHeight="1" s="159">
      <c r="B24" s="174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02" t="n"/>
      <c r="E24" s="98" t="n"/>
      <c r="F24" s="161" t="n"/>
      <c r="G24" s="161" t="n"/>
      <c r="H24" s="161" t="n"/>
      <c r="I24" s="161" t="n"/>
    </row>
    <row r="25">
      <c r="B25" s="174" t="n">
        <v>10</v>
      </c>
      <c r="C25" s="96" t="inlineStr">
        <is>
          <t>Примечание</t>
        </is>
      </c>
      <c r="D25" s="96" t="n"/>
      <c r="E25" s="161" t="n"/>
      <c r="F25" s="161" t="n"/>
      <c r="G25" s="161" t="n"/>
      <c r="H25" s="161" t="n"/>
      <c r="I25" s="161" t="n"/>
    </row>
    <row r="26">
      <c r="B26" s="213" t="n"/>
      <c r="C26" s="104" t="n"/>
      <c r="D26" s="104" t="n"/>
      <c r="E26" s="161" t="n"/>
      <c r="F26" s="161" t="n"/>
      <c r="G26" s="161" t="n"/>
      <c r="H26" s="161" t="n"/>
      <c r="I26" s="161" t="n"/>
    </row>
    <row r="27">
      <c r="B27" s="93" t="n"/>
      <c r="E27" s="161" t="n"/>
      <c r="F27" s="161" t="n"/>
      <c r="G27" s="161" t="n"/>
      <c r="H27" s="161" t="n"/>
      <c r="I27" s="161" t="n"/>
    </row>
    <row r="28">
      <c r="B28" s="161" t="inlineStr">
        <is>
          <t>Составил ______________________        Е.А. Князева</t>
        </is>
      </c>
      <c r="E28" s="161" t="n"/>
      <c r="F28" s="161" t="n"/>
      <c r="G28" s="161" t="n"/>
      <c r="H28" s="161" t="n"/>
      <c r="I28" s="161" t="n"/>
    </row>
    <row r="29" ht="22.5" customHeight="1" s="159">
      <c r="B29" s="114" t="inlineStr">
        <is>
          <t xml:space="preserve">                         (подпись, инициалы, фамилия)</t>
        </is>
      </c>
      <c r="E29" s="161" t="n"/>
      <c r="F29" s="161" t="n"/>
      <c r="G29" s="161" t="n"/>
      <c r="H29" s="161" t="n"/>
      <c r="I29" s="161" t="n"/>
    </row>
    <row r="30">
      <c r="E30" s="161" t="n"/>
      <c r="F30" s="161" t="n"/>
      <c r="G30" s="161" t="n"/>
      <c r="H30" s="161" t="n"/>
      <c r="I30" s="161" t="n"/>
    </row>
    <row r="31">
      <c r="B31" s="161" t="inlineStr">
        <is>
          <t>Проверил ______________________        А.В. Костянецкая</t>
        </is>
      </c>
      <c r="E31" s="161" t="n"/>
      <c r="F31" s="161" t="n"/>
      <c r="G31" s="161" t="n"/>
      <c r="H31" s="161" t="n"/>
      <c r="I31" s="161" t="n"/>
    </row>
    <row r="32" ht="22.5" customHeight="1" s="159">
      <c r="B32" s="114" t="inlineStr">
        <is>
          <t xml:space="preserve">                        (подпись, инициалы, фамилия)</t>
        </is>
      </c>
      <c r="E32" s="161" t="n"/>
      <c r="F32" s="161" t="n"/>
      <c r="G32" s="161" t="n"/>
      <c r="H32" s="161" t="n"/>
      <c r="I32" s="161" t="n"/>
    </row>
    <row r="33">
      <c r="E33" s="161" t="n"/>
      <c r="F33" s="161" t="n"/>
      <c r="G33" s="161" t="n"/>
      <c r="H33" s="161" t="n"/>
      <c r="I33" s="161" t="n"/>
    </row>
    <row r="34">
      <c r="E34" s="161" t="n"/>
      <c r="F34" s="161" t="n"/>
      <c r="G34" s="161" t="n"/>
      <c r="H34" s="161" t="n"/>
      <c r="I34" s="161" t="n"/>
    </row>
    <row r="35">
      <c r="E35" s="161" t="n"/>
      <c r="F35" s="161" t="n"/>
      <c r="G35" s="161" t="n"/>
      <c r="H35" s="161" t="n"/>
      <c r="I35" s="161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  <rowBreaks count="1" manualBreakCount="1">
    <brk id="22" min="0" max="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159" min="1" max="1"/>
    <col width="35.28515625" customWidth="1" style="159" min="3" max="3"/>
    <col width="13.85546875" customWidth="1" style="159" min="4" max="4"/>
    <col width="24.85546875" customWidth="1" style="159" min="5" max="5"/>
    <col width="12.7109375" customWidth="1" style="159" min="6" max="6"/>
    <col width="14.85546875" customWidth="1" style="159" min="7" max="7"/>
    <col width="16.7109375" customWidth="1" style="159" min="8" max="8"/>
    <col width="13" customWidth="1" style="159" min="9" max="10"/>
  </cols>
  <sheetData>
    <row r="1" ht="15.75" customHeight="1" s="159">
      <c r="A1" s="161" t="n"/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</row>
    <row r="2" ht="15.75" customHeight="1" s="159">
      <c r="A2" s="161" t="n"/>
      <c r="B2" s="161" t="n"/>
      <c r="C2" s="161" t="n"/>
      <c r="D2" s="161" t="n"/>
      <c r="E2" s="161" t="n"/>
      <c r="F2" s="161" t="n"/>
      <c r="G2" s="161" t="n"/>
      <c r="H2" s="161" t="n"/>
      <c r="I2" s="161" t="n"/>
      <c r="J2" s="161" t="n"/>
    </row>
    <row r="3" ht="15.75" customHeight="1" s="159">
      <c r="A3" s="161" t="n"/>
      <c r="B3" s="170" t="inlineStr">
        <is>
          <t>Приложение № 2</t>
        </is>
      </c>
    </row>
    <row r="4" ht="15.75" customHeight="1" s="159">
      <c r="A4" s="161" t="n"/>
      <c r="B4" s="173" t="inlineStr">
        <is>
          <t>Расчет стоимости основных видов работ для выбора объекта-представителя</t>
        </is>
      </c>
    </row>
    <row r="5" ht="15.75" customHeight="1" s="159">
      <c r="A5" s="161" t="n"/>
      <c r="B5" s="95" t="n"/>
      <c r="C5" s="95" t="n"/>
      <c r="D5" s="95" t="n"/>
      <c r="E5" s="95" t="n"/>
      <c r="F5" s="95" t="n"/>
      <c r="G5" s="95" t="n"/>
      <c r="H5" s="95" t="n"/>
      <c r="I5" s="95" t="n"/>
      <c r="J5" s="95" t="n"/>
    </row>
    <row r="6" ht="15.75" customHeight="1" s="159">
      <c r="A6" s="161" t="n"/>
      <c r="B6" s="171">
        <f>'Прил.1 Сравнит табл'!B7</f>
        <v/>
      </c>
    </row>
    <row r="7" ht="15.75" customHeight="1" s="159">
      <c r="A7" s="161" t="n"/>
      <c r="B7" s="172">
        <f>'Прил.1 Сравнит табл'!B9</f>
        <v/>
      </c>
    </row>
    <row r="8" ht="15.75" customHeight="1" s="159">
      <c r="A8" s="161" t="n"/>
      <c r="B8" s="172" t="n"/>
      <c r="C8" s="161" t="n"/>
      <c r="D8" s="161" t="n"/>
      <c r="E8" s="161" t="n"/>
      <c r="F8" s="161" t="n"/>
      <c r="G8" s="161" t="n"/>
      <c r="H8" s="161" t="n"/>
      <c r="I8" s="161" t="n"/>
      <c r="J8" s="161" t="n"/>
    </row>
    <row r="9" ht="15.75" customHeight="1" s="159">
      <c r="A9" s="161" t="n"/>
      <c r="B9" s="174" t="inlineStr">
        <is>
          <t>№ п/п</t>
        </is>
      </c>
      <c r="C9" s="1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4" t="inlineStr">
        <is>
          <t>Объект-представитель 1</t>
        </is>
      </c>
      <c r="E9" s="230" t="n"/>
      <c r="F9" s="230" t="n"/>
      <c r="G9" s="230" t="n"/>
      <c r="H9" s="230" t="n"/>
      <c r="I9" s="230" t="n"/>
      <c r="J9" s="231" t="n"/>
    </row>
    <row r="10" ht="15.75" customHeight="1" s="159">
      <c r="A10" s="161" t="n"/>
      <c r="B10" s="232" t="n"/>
      <c r="C10" s="232" t="n"/>
      <c r="D10" s="174" t="inlineStr">
        <is>
          <t>Номер сметы</t>
        </is>
      </c>
      <c r="E10" s="174" t="inlineStr">
        <is>
          <t>Наименование сметы</t>
        </is>
      </c>
      <c r="F10" s="174" t="inlineStr">
        <is>
          <t>Сметная стоимость в уровне цен __ кв. 20__г., тыс. руб.</t>
        </is>
      </c>
      <c r="G10" s="230" t="n"/>
      <c r="H10" s="230" t="n"/>
      <c r="I10" s="230" t="n"/>
      <c r="J10" s="231" t="n"/>
    </row>
    <row r="11" ht="31.5" customHeight="1" s="159">
      <c r="A11" s="161" t="n"/>
      <c r="B11" s="233" t="n"/>
      <c r="C11" s="233" t="n"/>
      <c r="D11" s="233" t="n"/>
      <c r="E11" s="233" t="n"/>
      <c r="F11" s="174" t="inlineStr">
        <is>
          <t>Строительные работы</t>
        </is>
      </c>
      <c r="G11" s="174" t="inlineStr">
        <is>
          <t>Монтажные работы</t>
        </is>
      </c>
      <c r="H11" s="174" t="inlineStr">
        <is>
          <t>Оборудование</t>
        </is>
      </c>
      <c r="I11" s="174" t="inlineStr">
        <is>
          <t>Прочее</t>
        </is>
      </c>
      <c r="J11" s="174" t="inlineStr">
        <is>
          <t>Всего</t>
        </is>
      </c>
    </row>
    <row r="12" ht="15.75" customHeight="1" s="159">
      <c r="A12" s="161" t="n"/>
      <c r="B12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235" t="n"/>
      <c r="D12" s="235" t="n"/>
      <c r="E12" s="235" t="n"/>
      <c r="F12" s="235" t="n"/>
      <c r="G12" s="235" t="n"/>
      <c r="H12" s="235" t="n"/>
      <c r="I12" s="235" t="n"/>
      <c r="J12" s="236" t="n"/>
    </row>
    <row r="13" ht="15" customHeight="1" s="159">
      <c r="A13" s="161" t="n"/>
      <c r="B13" s="237" t="n"/>
      <c r="J13" s="238" t="n"/>
    </row>
    <row r="14" ht="15.75" customHeight="1" s="159">
      <c r="A14" s="161" t="n"/>
      <c r="B14" s="239" t="n"/>
      <c r="C14" s="240" t="n"/>
      <c r="D14" s="240" t="n"/>
      <c r="E14" s="240" t="n"/>
      <c r="F14" s="240" t="n"/>
      <c r="G14" s="240" t="n"/>
      <c r="H14" s="240" t="n"/>
      <c r="I14" s="240" t="n"/>
      <c r="J14" s="241" t="n"/>
    </row>
    <row r="15" ht="15.75" customHeight="1" s="159">
      <c r="A15" s="161" t="n"/>
      <c r="B15" s="169" t="inlineStr">
        <is>
          <t>Всего по объекту:</t>
        </is>
      </c>
      <c r="C15" s="230" t="n"/>
      <c r="D15" s="230" t="n"/>
      <c r="E15" s="231" t="n"/>
      <c r="F15" s="126" t="n"/>
      <c r="G15" s="126" t="n"/>
      <c r="H15" s="126" t="n"/>
      <c r="I15" s="126" t="n"/>
      <c r="J15" s="126" t="n"/>
    </row>
    <row r="16" ht="15.75" customHeight="1" s="159">
      <c r="A16" s="161" t="n"/>
      <c r="B16" s="169" t="inlineStr">
        <is>
          <t>Всего по объекту в сопоставимом уровне цен __кв. 20__г:</t>
        </is>
      </c>
      <c r="C16" s="230" t="n"/>
      <c r="D16" s="230" t="n"/>
      <c r="E16" s="231" t="n"/>
      <c r="F16" s="126" t="n"/>
      <c r="G16" s="126" t="n"/>
      <c r="H16" s="126" t="n"/>
      <c r="I16" s="126" t="n"/>
      <c r="J16" s="126" t="n"/>
    </row>
    <row r="17" ht="15.75" customHeight="1" s="159">
      <c r="A17" s="161" t="n"/>
      <c r="B17" s="161" t="n"/>
      <c r="C17" s="161" t="n"/>
      <c r="D17" s="161" t="n"/>
      <c r="E17" s="161" t="n"/>
      <c r="F17" s="161" t="n"/>
      <c r="G17" s="161" t="n"/>
      <c r="H17" s="161" t="n"/>
      <c r="I17" s="161" t="n"/>
      <c r="J17" s="161" t="n"/>
    </row>
    <row r="19" ht="15.75" customHeight="1" s="159">
      <c r="B19" s="161" t="inlineStr">
        <is>
          <t>Составил ______________________        Е.А. Князева</t>
        </is>
      </c>
      <c r="C19" s="161" t="n"/>
      <c r="D19" s="161" t="n"/>
    </row>
    <row r="20" ht="22.5" customHeight="1" s="159">
      <c r="B20" s="114" t="inlineStr">
        <is>
          <t xml:space="preserve">                         (подпись, инициалы, фамилия)</t>
        </is>
      </c>
      <c r="C20" s="161" t="n"/>
      <c r="D20" s="161" t="n"/>
    </row>
    <row r="21" ht="15.75" customHeight="1" s="159">
      <c r="B21" s="161" t="n"/>
      <c r="C21" s="161" t="n"/>
      <c r="D21" s="161" t="n"/>
    </row>
    <row r="22" ht="15.75" customHeight="1" s="159">
      <c r="B22" s="161" t="inlineStr">
        <is>
          <t>Проверил ______________________        А.В. Костянецкая</t>
        </is>
      </c>
      <c r="C22" s="161" t="n"/>
      <c r="D22" s="161" t="n"/>
    </row>
    <row r="23" ht="22.5" customHeight="1" s="159">
      <c r="B23" s="114" t="inlineStr">
        <is>
          <t xml:space="preserve">                        (подпись, инициалы, фамилия)</t>
        </is>
      </c>
      <c r="C23" s="161" t="n"/>
      <c r="D23" s="161" t="n"/>
    </row>
  </sheetData>
  <mergeCells count="13">
    <mergeCell ref="B7:J7"/>
    <mergeCell ref="B3:J3"/>
    <mergeCell ref="D10:D11"/>
    <mergeCell ref="D9:J9"/>
    <mergeCell ref="F10:J10"/>
    <mergeCell ref="B16:E16"/>
    <mergeCell ref="B15:E15"/>
    <mergeCell ref="B6:J6"/>
    <mergeCell ref="B9:B11"/>
    <mergeCell ref="B4:J4"/>
    <mergeCell ref="E10:E11"/>
    <mergeCell ref="C9:C11"/>
    <mergeCell ref="B12:J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8"/>
  <sheetViews>
    <sheetView view="pageBreakPreview" topLeftCell="A25" workbookViewId="0">
      <selection activeCell="C34" sqref="C34"/>
    </sheetView>
  </sheetViews>
  <sheetFormatPr baseColWidth="8" defaultRowHeight="15.75"/>
  <cols>
    <col width="9.140625" customWidth="1" style="161" min="1" max="1"/>
    <col width="12.5703125" customWidth="1" style="161" min="2" max="2"/>
    <col width="22.42578125" customWidth="1" style="161" min="3" max="3"/>
    <col width="49.7109375" customWidth="1" style="161" min="4" max="4"/>
    <col width="10.140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5.5703125" customWidth="1" style="161" min="9" max="9"/>
    <col width="13.85546875" customWidth="1" style="161" min="10" max="10"/>
    <col width="13" customWidth="1" style="159" min="11" max="11"/>
    <col width="9.140625" customWidth="1" style="159" min="12" max="12"/>
  </cols>
  <sheetData>
    <row r="1">
      <c r="K1" s="161" t="n"/>
    </row>
    <row r="2">
      <c r="A2" s="170" t="inlineStr">
        <is>
          <t xml:space="preserve">Приложение № 3 </t>
        </is>
      </c>
      <c r="K2" s="161" t="n"/>
    </row>
    <row r="3">
      <c r="A3" s="173" t="inlineStr">
        <is>
          <t>Объектная ресурсная ведомость</t>
        </is>
      </c>
      <c r="K3" s="161" t="n"/>
    </row>
    <row r="4" ht="18.75" customHeight="1" s="159">
      <c r="A4" s="172" t="n"/>
      <c r="K4" s="161" t="n"/>
    </row>
    <row r="5">
      <c r="A5" s="171">
        <f>'Прил.1 Сравнит табл'!B7</f>
        <v/>
      </c>
      <c r="K5" s="161" t="n"/>
    </row>
    <row r="6" s="159">
      <c r="A6" s="171" t="n"/>
      <c r="B6" s="171" t="n"/>
      <c r="C6" s="171" t="n"/>
      <c r="D6" s="171" t="n"/>
      <c r="E6" s="171" t="n"/>
      <c r="F6" s="171" t="n"/>
      <c r="G6" s="171" t="n"/>
      <c r="H6" s="171" t="n"/>
      <c r="I6" s="161" t="n"/>
      <c r="J6" s="161" t="n"/>
      <c r="K6" s="161" t="n"/>
    </row>
    <row r="7" s="159">
      <c r="A7" s="171" t="n"/>
      <c r="B7" s="171" t="n"/>
      <c r="C7" s="171" t="n"/>
      <c r="D7" s="171" t="n"/>
      <c r="E7" s="171" t="n"/>
      <c r="F7" s="171" t="n"/>
      <c r="G7" s="171" t="n"/>
      <c r="H7" s="171" t="n"/>
      <c r="I7" s="161" t="n"/>
      <c r="J7" s="161" t="n"/>
      <c r="K7" s="161" t="n"/>
    </row>
    <row r="8">
      <c r="A8" s="171" t="n"/>
      <c r="B8" s="171" t="n"/>
      <c r="C8" s="171" t="n"/>
      <c r="D8" s="171" t="n"/>
      <c r="E8" s="171" t="n"/>
      <c r="F8" s="171" t="n"/>
      <c r="G8" s="171" t="n"/>
      <c r="H8" s="171" t="n"/>
      <c r="K8" s="161" t="n"/>
    </row>
    <row r="9" ht="15.75" customHeight="1" s="159">
      <c r="A9" s="174" t="inlineStr">
        <is>
          <t>п/п</t>
        </is>
      </c>
      <c r="B9" s="174" t="inlineStr">
        <is>
          <t>№ЛСР</t>
        </is>
      </c>
      <c r="C9" s="174" t="inlineStr">
        <is>
          <t>Код ресурса</t>
        </is>
      </c>
      <c r="D9" s="174" t="inlineStr">
        <is>
          <t>Наименование ресурса</t>
        </is>
      </c>
      <c r="E9" s="174" t="inlineStr">
        <is>
          <t>Ед. изм.</t>
        </is>
      </c>
      <c r="F9" s="174" t="inlineStr">
        <is>
          <t>Кол-во единиц по данным объекта-представителя</t>
        </is>
      </c>
      <c r="G9" s="174" t="inlineStr">
        <is>
          <t>Сметная стоимость в ценах на 01.01.2000 (руб.)</t>
        </is>
      </c>
      <c r="H9" s="231" t="n"/>
      <c r="K9" s="161" t="n"/>
    </row>
    <row r="10">
      <c r="A10" s="233" t="n"/>
      <c r="B10" s="233" t="n"/>
      <c r="C10" s="233" t="n"/>
      <c r="D10" s="233" t="n"/>
      <c r="E10" s="233" t="n"/>
      <c r="F10" s="233" t="n"/>
      <c r="G10" s="174" t="inlineStr">
        <is>
          <t>на ед.изм.</t>
        </is>
      </c>
      <c r="H10" s="174" t="inlineStr">
        <is>
          <t>общая</t>
        </is>
      </c>
      <c r="K10" s="161" t="n"/>
    </row>
    <row r="11">
      <c r="A11" s="106" t="n">
        <v>1</v>
      </c>
      <c r="B11" s="106" t="n"/>
      <c r="C11" s="106" t="n">
        <v>2</v>
      </c>
      <c r="D11" s="106" t="inlineStr">
        <is>
          <t>З</t>
        </is>
      </c>
      <c r="E11" s="106" t="n">
        <v>4</v>
      </c>
      <c r="F11" s="106" t="n">
        <v>5</v>
      </c>
      <c r="G11" s="106" t="n">
        <v>6</v>
      </c>
      <c r="H11" s="106" t="n">
        <v>7</v>
      </c>
      <c r="K11" s="161" t="n"/>
    </row>
    <row r="12">
      <c r="A12" s="184" t="inlineStr">
        <is>
          <t>Затраты труда рабочих</t>
        </is>
      </c>
      <c r="B12" s="230" t="n"/>
      <c r="C12" s="230" t="n"/>
      <c r="D12" s="230" t="n"/>
      <c r="E12" s="231" t="n"/>
      <c r="F12" s="107" t="n">
        <v>18.96</v>
      </c>
      <c r="G12" s="107" t="n"/>
      <c r="H12" s="107">
        <f>SUM(H13:H13)</f>
        <v/>
      </c>
      <c r="I12" s="242" t="n"/>
      <c r="J12" s="128" t="n"/>
      <c r="K12" s="150" t="n"/>
    </row>
    <row r="13">
      <c r="A13" s="185" t="n">
        <v>1</v>
      </c>
      <c r="B13" s="127" t="n"/>
      <c r="C13" s="110" t="inlineStr">
        <is>
          <t>1-4-2</t>
        </is>
      </c>
      <c r="D13" s="186" t="inlineStr">
        <is>
          <t>Затраты труда рабочих (ср 4,2)</t>
        </is>
      </c>
      <c r="E13" s="185" t="inlineStr">
        <is>
          <t>чел.-ч</t>
        </is>
      </c>
      <c r="F13" s="185" t="n">
        <v>18.96</v>
      </c>
      <c r="G13" s="112" t="n">
        <v>9.92</v>
      </c>
      <c r="H13" s="112">
        <f>ROUND(F13*G13,2)</f>
        <v/>
      </c>
      <c r="K13" s="161" t="n"/>
    </row>
    <row r="14">
      <c r="A14" s="184" t="inlineStr">
        <is>
          <t>Затраты труда машинистов</t>
        </is>
      </c>
      <c r="B14" s="230" t="n"/>
      <c r="C14" s="230" t="n"/>
      <c r="D14" s="230" t="n"/>
      <c r="E14" s="231" t="n"/>
      <c r="F14" s="184" t="n">
        <v>2.63</v>
      </c>
      <c r="G14" s="107" t="n"/>
      <c r="H14" s="107">
        <f>H15</f>
        <v/>
      </c>
      <c r="K14" s="161" t="n"/>
    </row>
    <row r="15">
      <c r="A15" s="185" t="n">
        <v>2</v>
      </c>
      <c r="B15" s="125" t="n"/>
      <c r="C15" s="118" t="n">
        <v>2</v>
      </c>
      <c r="D15" s="186" t="inlineStr">
        <is>
          <t>Затраты труда машинистов</t>
        </is>
      </c>
      <c r="E15" s="185" t="inlineStr">
        <is>
          <t>чел.-ч</t>
        </is>
      </c>
      <c r="F15" s="185" t="n">
        <v>2.63</v>
      </c>
      <c r="G15" s="112" t="n"/>
      <c r="H15" s="112" t="n">
        <v>33.9</v>
      </c>
      <c r="K15" s="161" t="n"/>
    </row>
    <row r="16">
      <c r="A16" s="184" t="inlineStr">
        <is>
          <t>Машины и механизмы</t>
        </is>
      </c>
      <c r="B16" s="230" t="n"/>
      <c r="C16" s="230" t="n"/>
      <c r="D16" s="230" t="n"/>
      <c r="E16" s="231" t="n"/>
      <c r="F16" s="184" t="n"/>
      <c r="G16" s="107" t="n"/>
      <c r="H16" s="107">
        <f>SUM(H17:H21)</f>
        <v/>
      </c>
      <c r="I16" s="150" t="n"/>
      <c r="J16" s="150" t="n"/>
      <c r="K16" s="150" t="n"/>
    </row>
    <row r="17" ht="31.5" customHeight="1" s="159">
      <c r="A17" s="185" t="n">
        <v>3</v>
      </c>
      <c r="B17" s="125" t="n"/>
      <c r="C17" s="186" t="inlineStr">
        <is>
          <t>91.05.04-010</t>
        </is>
      </c>
      <c r="D17" s="186" t="inlineStr">
        <is>
          <t>Краны мостовые электрические, грузоподъемность 50 т</t>
        </is>
      </c>
      <c r="E17" s="185" t="inlineStr">
        <is>
          <t>маш.час</t>
        </is>
      </c>
      <c r="F17" s="185" t="n">
        <v>0.96</v>
      </c>
      <c r="G17" s="112" t="n">
        <v>197.01</v>
      </c>
      <c r="H17" s="112">
        <f>ROUND(F17*G17,2)</f>
        <v/>
      </c>
      <c r="K17" s="161" t="n"/>
    </row>
    <row r="18" ht="31.5" customHeight="1" s="159">
      <c r="A18" s="185" t="n">
        <v>4</v>
      </c>
      <c r="B18" s="125" t="n"/>
      <c r="C18" s="186" t="inlineStr">
        <is>
          <t>91.05.05-014</t>
        </is>
      </c>
      <c r="D18" s="186" t="inlineStr">
        <is>
          <t>Краны на автомобильном ходу, грузоподъемность 10 т</t>
        </is>
      </c>
      <c r="E18" s="185" t="inlineStr">
        <is>
          <t>маш.час</t>
        </is>
      </c>
      <c r="F18" s="185" t="n">
        <v>0.8</v>
      </c>
      <c r="G18" s="112" t="n">
        <v>111.99</v>
      </c>
      <c r="H18" s="112">
        <f>ROUND(F18*G18,2)</f>
        <v/>
      </c>
      <c r="I18" s="150" t="n"/>
      <c r="J18" s="150" t="n"/>
      <c r="K18" s="150" t="n"/>
    </row>
    <row r="19">
      <c r="A19" s="185" t="n">
        <v>5</v>
      </c>
      <c r="B19" s="125" t="n"/>
      <c r="C19" s="186" t="inlineStr">
        <is>
          <t>91.14.02-001</t>
        </is>
      </c>
      <c r="D19" s="186" t="inlineStr">
        <is>
          <t>Автомобили бортовые, грузоподъемность до 5 т</t>
        </is>
      </c>
      <c r="E19" s="185" t="inlineStr">
        <is>
          <t>маш.час</t>
        </is>
      </c>
      <c r="F19" s="185" t="n">
        <v>0.8</v>
      </c>
      <c r="G19" s="112" t="n">
        <v>65.70999999999999</v>
      </c>
      <c r="H19" s="112">
        <f>ROUND(F19*G19,2)</f>
        <v/>
      </c>
      <c r="K19" s="161" t="n"/>
    </row>
    <row r="20" ht="31.5" customHeight="1" s="159">
      <c r="A20" s="185" t="n">
        <v>6</v>
      </c>
      <c r="B20" s="125" t="n"/>
      <c r="C20" s="186" t="inlineStr">
        <is>
          <t>91.17.04-233</t>
        </is>
      </c>
      <c r="D20" s="186" t="inlineStr">
        <is>
          <t>Установки для сварки ручной дуговой (постоянного тока)</t>
        </is>
      </c>
      <c r="E20" s="185" t="inlineStr">
        <is>
          <t>маш.час</t>
        </is>
      </c>
      <c r="F20" s="185" t="n">
        <v>2.16</v>
      </c>
      <c r="G20" s="112" t="n">
        <v>8.1</v>
      </c>
      <c r="H20" s="112">
        <f>ROUND(F20*G20,2)</f>
        <v/>
      </c>
      <c r="K20" s="161" t="n"/>
    </row>
    <row r="21" ht="31.5" customHeight="1" s="159">
      <c r="A21" s="185" t="n">
        <v>7</v>
      </c>
      <c r="B21" s="125" t="n"/>
      <c r="C21" s="186" t="inlineStr">
        <is>
          <t>91.17.04-161</t>
        </is>
      </c>
      <c r="D21" s="186" t="inlineStr">
        <is>
          <t>Полуавтоматы сварочные номинальным сварочным током 40-500 А</t>
        </is>
      </c>
      <c r="E21" s="185" t="inlineStr">
        <is>
          <t>маш.час</t>
        </is>
      </c>
      <c r="F21" s="185" t="n">
        <v>0.3</v>
      </c>
      <c r="G21" s="112" t="n">
        <v>16.44</v>
      </c>
      <c r="H21" s="112">
        <f>ROUND(F21*G21,2)</f>
        <v/>
      </c>
      <c r="K21" s="161" t="n"/>
    </row>
    <row r="22">
      <c r="A22" s="184" t="inlineStr">
        <is>
          <t>Оборудование</t>
        </is>
      </c>
      <c r="B22" s="230" t="n"/>
      <c r="C22" s="230" t="n"/>
      <c r="D22" s="230" t="n"/>
      <c r="E22" s="231" t="n"/>
      <c r="F22" s="184" t="n"/>
      <c r="G22" s="107" t="n"/>
      <c r="H22" s="107">
        <f>SUM(H23:H23)</f>
        <v/>
      </c>
      <c r="J22" s="120" t="n"/>
    </row>
    <row r="23" ht="47.25" customHeight="1" s="159">
      <c r="A23" s="185" t="n">
        <v>8</v>
      </c>
      <c r="B23" s="125" t="n"/>
      <c r="C23" s="186" t="inlineStr">
        <is>
          <t>Прайс</t>
        </is>
      </c>
      <c r="D23" s="186" t="inlineStr">
        <is>
          <t>Шкаф определения места повреждения по параметрам аварийного режима для 2-х присоединений</t>
        </is>
      </c>
      <c r="E23" s="185" t="inlineStr">
        <is>
          <t>компл.</t>
        </is>
      </c>
      <c r="F23" s="185" t="n">
        <v>1</v>
      </c>
      <c r="G23" s="112" t="n">
        <v>279552.72</v>
      </c>
      <c r="H23" s="112">
        <f>ROUND(F23*G23,2)</f>
        <v/>
      </c>
    </row>
    <row r="24">
      <c r="A24" s="184" t="inlineStr">
        <is>
          <t>Материалы</t>
        </is>
      </c>
      <c r="B24" s="230" t="n"/>
      <c r="C24" s="230" t="n"/>
      <c r="D24" s="230" t="n"/>
      <c r="E24" s="231" t="n"/>
      <c r="F24" s="184" t="n"/>
      <c r="G24" s="107" t="n"/>
      <c r="H24" s="107">
        <f>SUM(H25:H31)</f>
        <v/>
      </c>
      <c r="J24" s="120" t="n"/>
    </row>
    <row r="25" ht="31.5" customHeight="1" s="159">
      <c r="A25" s="185" t="n">
        <v>9</v>
      </c>
      <c r="B25" s="125" t="n"/>
      <c r="C25" s="186" t="inlineStr">
        <is>
          <t>07.2.07.04-0007</t>
        </is>
      </c>
      <c r="D25" s="186" t="inlineStr">
        <is>
          <t>Конструкции стальные индивидуальные решетчатые сварные, масса до 0,1 т</t>
        </is>
      </c>
      <c r="E25" s="185" t="inlineStr">
        <is>
          <t>т</t>
        </is>
      </c>
      <c r="F25" s="185" t="n">
        <v>0.0648</v>
      </c>
      <c r="G25" s="112" t="n">
        <v>11500</v>
      </c>
      <c r="H25" s="112">
        <f>ROUND(F25*G25,2)</f>
        <v/>
      </c>
    </row>
    <row r="26">
      <c r="A26" s="185" t="n">
        <v>10</v>
      </c>
      <c r="B26" s="125" t="n"/>
      <c r="C26" s="186" t="inlineStr">
        <is>
          <t>14.4.02.09-0001</t>
        </is>
      </c>
      <c r="D26" s="186" t="inlineStr">
        <is>
          <t>Краска</t>
        </is>
      </c>
      <c r="E26" s="185" t="inlineStr">
        <is>
          <t>кг</t>
        </is>
      </c>
      <c r="F26" s="185" t="n">
        <v>6.536</v>
      </c>
      <c r="G26" s="112" t="n">
        <v>28.6</v>
      </c>
      <c r="H26" s="112">
        <f>ROUND(F26*G26,2)</f>
        <v/>
      </c>
    </row>
    <row r="27">
      <c r="A27" s="185" t="n">
        <v>11</v>
      </c>
      <c r="B27" s="125" t="n"/>
      <c r="C27" s="186" t="inlineStr">
        <is>
          <t>01.7.15.03-0042</t>
        </is>
      </c>
      <c r="D27" s="186" t="inlineStr">
        <is>
          <t>Болты с гайками и шайбами строительные</t>
        </is>
      </c>
      <c r="E27" s="185" t="inlineStr">
        <is>
          <t>кг</t>
        </is>
      </c>
      <c r="F27" s="185" t="n">
        <v>1</v>
      </c>
      <c r="G27" s="112" t="n">
        <v>9.039999999999999</v>
      </c>
      <c r="H27" s="112">
        <f>ROUND(F27*G27,2)</f>
        <v/>
      </c>
    </row>
    <row r="28" ht="31.5" customHeight="1" s="159">
      <c r="A28" s="185" t="n">
        <v>12</v>
      </c>
      <c r="B28" s="125" t="n"/>
      <c r="C28" s="186" t="inlineStr">
        <is>
          <t>999-9950</t>
        </is>
      </c>
      <c r="D28" s="186" t="inlineStr">
        <is>
          <t>Вспомогательные ненормируемые ресурсы (2% от Оплаты труда рабочих)</t>
        </is>
      </c>
      <c r="E28" s="185" t="inlineStr">
        <is>
          <t>руб.</t>
        </is>
      </c>
      <c r="F28" s="185" t="n">
        <v>3.76</v>
      </c>
      <c r="G28" s="112" t="n">
        <v>1</v>
      </c>
      <c r="H28" s="112">
        <f>ROUND(F28*G28,2)</f>
        <v/>
      </c>
    </row>
    <row r="29" ht="15" customHeight="1" s="159">
      <c r="A29" s="185" t="n">
        <v>13</v>
      </c>
      <c r="B29" s="125" t="n"/>
      <c r="C29" s="186" t="inlineStr">
        <is>
          <t>20.1.02.23-0082</t>
        </is>
      </c>
      <c r="D29" s="186" t="inlineStr">
        <is>
          <t>Перемычки гибкие, тип ПГС-50</t>
        </is>
      </c>
      <c r="E29" s="185" t="inlineStr">
        <is>
          <t>10 шт</t>
        </is>
      </c>
      <c r="F29" s="185" t="n">
        <v>0.08</v>
      </c>
      <c r="G29" s="112" t="n">
        <v>39</v>
      </c>
      <c r="H29" s="112">
        <f>ROUND(F29*G29,2)</f>
        <v/>
      </c>
    </row>
    <row r="30">
      <c r="A30" s="185" t="n">
        <v>14</v>
      </c>
      <c r="B30" s="125" t="n"/>
      <c r="C30" s="186" t="inlineStr">
        <is>
          <t>01.7.11.07-0034</t>
        </is>
      </c>
      <c r="D30" s="186" t="inlineStr">
        <is>
          <t>Электроды сварочные Э42А, диаметр 4 мм</t>
        </is>
      </c>
      <c r="E30" s="185" t="inlineStr">
        <is>
          <t>кг</t>
        </is>
      </c>
      <c r="F30" s="185" t="n">
        <v>0.16</v>
      </c>
      <c r="G30" s="112" t="n">
        <v>10.57</v>
      </c>
      <c r="H30" s="112">
        <f>ROUND(F30*G30,2)</f>
        <v/>
      </c>
    </row>
    <row r="31" ht="31.5" customHeight="1" s="159">
      <c r="A31" s="185" t="n">
        <v>15</v>
      </c>
      <c r="B31" s="125" t="n"/>
      <c r="C31" s="186" t="inlineStr">
        <is>
          <t>08.3.07.01-0076</t>
        </is>
      </c>
      <c r="D31" s="186" t="inlineStr">
        <is>
          <t>Прокат полосовой, горячекатаный, марка стали Ст3сп, ширина 50-200 мм, толщина 4-5 мм</t>
        </is>
      </c>
      <c r="E31" s="185" t="inlineStr">
        <is>
          <t>т</t>
        </is>
      </c>
      <c r="F31" s="185" t="n">
        <v>0.0003</v>
      </c>
      <c r="G31" s="112" t="n">
        <v>5000</v>
      </c>
      <c r="H31" s="112">
        <f>ROUND(F31*G31,2)</f>
        <v/>
      </c>
    </row>
    <row r="34">
      <c r="B34" s="161" t="inlineStr">
        <is>
          <t>Составил ______________________        Е.А. Князева</t>
        </is>
      </c>
    </row>
    <row r="35">
      <c r="B35" s="93" t="inlineStr">
        <is>
          <t xml:space="preserve">                         (подпись, инициалы, фамилия)</t>
        </is>
      </c>
    </row>
    <row r="37">
      <c r="B37" s="161" t="inlineStr">
        <is>
          <t>Проверил ______________________        А.В. Костянецкая</t>
        </is>
      </c>
    </row>
    <row r="38">
      <c r="B38" s="9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59" min="1" max="1"/>
    <col width="36.28515625" customWidth="1" style="159" min="2" max="2"/>
    <col width="18.85546875" customWidth="1" style="159" min="3" max="3"/>
    <col width="18.28515625" customWidth="1" style="159" min="4" max="4"/>
    <col width="18.85546875" customWidth="1" style="159" min="5" max="5"/>
    <col width="0.42578125" customWidth="1" style="159" min="6" max="6"/>
    <col hidden="1" width="12.85546875" customWidth="1" style="159" min="7" max="7"/>
    <col width="9.140625" customWidth="1" style="159" min="8" max="11"/>
    <col width="13.5703125" customWidth="1" style="159" min="12" max="12"/>
    <col width="9.140625" customWidth="1" style="159" min="13" max="13"/>
  </cols>
  <sheetData>
    <row r="1">
      <c r="B1" s="155" t="n"/>
      <c r="C1" s="155" t="n"/>
      <c r="D1" s="155" t="n"/>
      <c r="E1" s="155" t="n"/>
    </row>
    <row r="2">
      <c r="B2" s="155" t="n"/>
      <c r="C2" s="155" t="n"/>
      <c r="D2" s="155" t="n"/>
      <c r="E2" s="211" t="inlineStr">
        <is>
          <t>Приложение № 4</t>
        </is>
      </c>
    </row>
    <row r="3">
      <c r="B3" s="155" t="n"/>
      <c r="C3" s="155" t="n"/>
      <c r="D3" s="155" t="n"/>
      <c r="E3" s="155" t="n"/>
    </row>
    <row r="4">
      <c r="B4" s="155" t="n"/>
      <c r="C4" s="155" t="n"/>
      <c r="D4" s="155" t="n"/>
      <c r="E4" s="155" t="n"/>
    </row>
    <row r="5">
      <c r="B5" s="187" t="inlineStr">
        <is>
          <t>Ресурсная модель</t>
        </is>
      </c>
    </row>
    <row r="6">
      <c r="B6" s="18" t="n"/>
      <c r="C6" s="155" t="n"/>
      <c r="D6" s="155" t="n"/>
      <c r="E6" s="155" t="n"/>
    </row>
    <row r="7" ht="39.75" customHeight="1" s="159">
      <c r="B7" s="188">
        <f>'Прил.1 Сравнит табл'!B7</f>
        <v/>
      </c>
    </row>
    <row r="8">
      <c r="B8" s="189">
        <f>'Прил.1 Сравнит табл'!B9</f>
        <v/>
      </c>
    </row>
    <row r="9">
      <c r="B9" s="18" t="n"/>
      <c r="C9" s="155" t="n"/>
      <c r="D9" s="155" t="n"/>
      <c r="E9" s="155" t="n"/>
    </row>
    <row r="10" ht="51" customHeight="1" s="159">
      <c r="B10" s="191" t="inlineStr">
        <is>
          <t>Наименование</t>
        </is>
      </c>
      <c r="C10" s="191" t="inlineStr">
        <is>
          <t>Сметная стоимость в ценах на 01.01.2023
 (руб.)</t>
        </is>
      </c>
      <c r="D10" s="191" t="inlineStr">
        <is>
          <t>Удельный вес, 
(в СМР)</t>
        </is>
      </c>
      <c r="E10" s="191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ОБ'!J38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ОБ'!J44</f>
        <v/>
      </c>
      <c r="D17" s="33">
        <f>C17/$C$24</f>
        <v/>
      </c>
      <c r="E17" s="33">
        <f>C17/$C$40</f>
        <v/>
      </c>
      <c r="G17" s="243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ОБ'!E48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ОБ'!E47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9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9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9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9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9">
      <c r="B30" s="146" t="inlineStr">
        <is>
          <t>Дополнительные затраты при производстве строительно-монтажных работ в зимнее время - 2,1%</t>
        </is>
      </c>
      <c r="C30" s="147">
        <f>ROUND((C24+C29)*2.1%,2)</f>
        <v/>
      </c>
      <c r="D30" s="146" t="n"/>
      <c r="E30" s="33">
        <f>C30/$C$40</f>
        <v/>
      </c>
    </row>
    <row r="31">
      <c r="B31" s="146" t="inlineStr">
        <is>
          <t xml:space="preserve">Пусконаладочные работы </t>
        </is>
      </c>
      <c r="C31" s="147" t="n">
        <v>105140</v>
      </c>
      <c r="D31" s="146" t="n"/>
      <c r="E31" s="33">
        <f>C31/$C$40</f>
        <v/>
      </c>
    </row>
    <row r="32" ht="25.5" customHeight="1" s="159">
      <c r="B32" s="146" t="inlineStr">
        <is>
          <t>Затраты по перевозке работников к месту работы и обратно</t>
        </is>
      </c>
      <c r="C32" s="147" t="n">
        <v>0</v>
      </c>
      <c r="D32" s="146" t="n"/>
      <c r="E32" s="33">
        <f>C32/$C$40</f>
        <v/>
      </c>
      <c r="G32" s="124" t="n">
        <v>0</v>
      </c>
    </row>
    <row r="33" ht="25.5" customHeight="1" s="159">
      <c r="B33" s="146" t="inlineStr">
        <is>
          <t>Затраты, связанные с осуществлением работ вахтовым методом</t>
        </is>
      </c>
      <c r="C33" s="147" t="n">
        <v>0</v>
      </c>
      <c r="D33" s="146" t="n"/>
      <c r="E33" s="33">
        <f>C33/$C$40</f>
        <v/>
      </c>
      <c r="G33" s="124" t="n">
        <v>0</v>
      </c>
    </row>
    <row r="34" ht="51" customHeight="1" s="159">
      <c r="B34" s="1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7" t="n">
        <v>0</v>
      </c>
      <c r="D34" s="146" t="n"/>
      <c r="E34" s="33">
        <f>C34/$C$40</f>
        <v/>
      </c>
      <c r="G34" s="124" t="n">
        <v>0</v>
      </c>
    </row>
    <row r="35" ht="76.5" customHeight="1" s="159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4" t="n">
        <v>0</v>
      </c>
    </row>
    <row r="36" ht="25.5" customHeight="1" s="159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9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9">
      <c r="B39" s="31" t="inlineStr">
        <is>
          <t>Непредвиденные расходы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ОБ'!E51</f>
        <v/>
      </c>
      <c r="D41" s="31" t="n"/>
      <c r="E41" s="31" t="n"/>
    </row>
    <row r="42">
      <c r="B42" s="21" t="n"/>
      <c r="C42" s="155" t="n"/>
      <c r="D42" s="155" t="n"/>
      <c r="E42" s="155" t="n"/>
    </row>
    <row r="43">
      <c r="B43" s="155" t="inlineStr">
        <is>
          <t>Составил ______________________        Е.А. Князева</t>
        </is>
      </c>
      <c r="C43" s="156" t="n"/>
      <c r="D43" s="155" t="n"/>
      <c r="E43" s="155" t="n"/>
    </row>
    <row r="44">
      <c r="B44" s="158" t="inlineStr">
        <is>
          <t xml:space="preserve">                         (подпись, инициалы, фамилия)</t>
        </is>
      </c>
      <c r="C44" s="156" t="n"/>
      <c r="D44" s="155" t="n"/>
      <c r="E44" s="155" t="n"/>
    </row>
    <row r="45">
      <c r="B45" s="155" t="n"/>
      <c r="C45" s="156" t="n"/>
      <c r="D45" s="155" t="n"/>
      <c r="E45" s="155" t="n"/>
    </row>
    <row r="46">
      <c r="B46" s="155" t="inlineStr">
        <is>
          <t>Проверил ______________________        А.В. Костянецкая</t>
        </is>
      </c>
      <c r="C46" s="156" t="n"/>
      <c r="D46" s="155" t="n"/>
      <c r="E46" s="155" t="n"/>
    </row>
    <row r="47">
      <c r="B47" s="158" t="inlineStr">
        <is>
          <t xml:space="preserve">                        (подпись, инициалы, фамилия)</t>
        </is>
      </c>
      <c r="C47" s="156" t="n"/>
      <c r="D47" s="155" t="n"/>
      <c r="E47" s="155" t="n"/>
    </row>
    <row r="49">
      <c r="B49" s="155" t="n"/>
      <c r="C49" s="155" t="n"/>
      <c r="D49" s="155" t="n"/>
      <c r="E49" s="155" t="n"/>
    </row>
    <row r="50">
      <c r="B50" s="155" t="n"/>
      <c r="C50" s="155" t="n"/>
      <c r="D50" s="155" t="n"/>
      <c r="E50" s="15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58"/>
  <sheetViews>
    <sheetView view="pageBreakPreview" topLeftCell="A37" workbookViewId="0">
      <selection activeCell="B54" sqref="B54"/>
    </sheetView>
  </sheetViews>
  <sheetFormatPr baseColWidth="8" defaultColWidth="9.140625" defaultRowHeight="15" outlineLevelRow="1"/>
  <cols>
    <col width="5.7109375" customWidth="1" style="156" min="1" max="1"/>
    <col width="22.5703125" customWidth="1" style="156" min="2" max="2"/>
    <col width="39.140625" customWidth="1" style="156" min="3" max="3"/>
    <col width="10.7109375" customWidth="1" style="156" min="4" max="4"/>
    <col width="12.7109375" customWidth="1" style="156" min="5" max="5"/>
    <col width="14.5703125" customWidth="1" style="156" min="6" max="6"/>
    <col width="13.42578125" customWidth="1" style="156" min="7" max="7"/>
    <col width="12.7109375" customWidth="1" style="156" min="8" max="8"/>
    <col width="14.5703125" customWidth="1" style="156" min="9" max="9"/>
    <col width="15.140625" customWidth="1" style="156" min="10" max="10"/>
    <col width="2.85546875" customWidth="1" style="156" min="11" max="11"/>
    <col width="10.7109375" customWidth="1" style="156" min="12" max="12"/>
    <col width="10.85546875" customWidth="1" style="156" min="13" max="13"/>
    <col width="9.140625" customWidth="1" style="156" min="14" max="14"/>
    <col width="9.140625" customWidth="1" style="159" min="15" max="15"/>
  </cols>
  <sheetData>
    <row r="2" ht="15.75" customHeight="1" s="159">
      <c r="I2" s="161" t="n"/>
      <c r="J2" s="73" t="inlineStr">
        <is>
          <t>Приложение №5</t>
        </is>
      </c>
    </row>
    <row r="4" ht="12.75" customFormat="1" customHeight="1" s="155">
      <c r="A4" s="187" t="inlineStr">
        <is>
          <t>Расчет стоимости СМР и оборудования</t>
        </is>
      </c>
      <c r="I4" s="187" t="n"/>
      <c r="J4" s="187" t="n"/>
    </row>
    <row r="5" ht="12.75" customFormat="1" customHeight="1" s="155">
      <c r="A5" s="187" t="n"/>
      <c r="B5" s="187" t="n"/>
      <c r="C5" s="187" t="n"/>
      <c r="D5" s="187" t="n"/>
      <c r="E5" s="187" t="n"/>
      <c r="F5" s="187" t="n"/>
      <c r="G5" s="187" t="n"/>
      <c r="H5" s="187" t="n"/>
      <c r="I5" s="187" t="n"/>
      <c r="J5" s="187" t="n"/>
    </row>
    <row r="6" ht="41.25" customFormat="1" customHeight="1" s="155">
      <c r="A6" s="115" t="inlineStr">
        <is>
          <t>Наименование разрабатываемого показателя УНЦ</t>
        </is>
      </c>
      <c r="B6" s="116" t="n"/>
      <c r="C6" s="116" t="n"/>
      <c r="D6" s="201" t="inlineStr">
        <is>
          <t>РЗА и прочие шкафы (панели). Шкаф с одним устройством ОМП</t>
        </is>
      </c>
    </row>
    <row r="7" ht="12.75" customFormat="1" customHeight="1" s="155">
      <c r="A7" s="204">
        <f>'Прил.1 Сравнит табл'!B9</f>
        <v/>
      </c>
      <c r="I7" s="188" t="n"/>
      <c r="J7" s="188" t="n"/>
    </row>
    <row r="8" ht="12.75" customFormat="1" customHeight="1" s="155"/>
    <row r="9" ht="27" customHeight="1" s="159">
      <c r="A9" s="191" t="inlineStr">
        <is>
          <t>№ пп.</t>
        </is>
      </c>
      <c r="B9" s="191" t="inlineStr">
        <is>
          <t>Код ресурса</t>
        </is>
      </c>
      <c r="C9" s="191" t="inlineStr">
        <is>
          <t>Наименование</t>
        </is>
      </c>
      <c r="D9" s="191" t="inlineStr">
        <is>
          <t>Ед. изм.</t>
        </is>
      </c>
      <c r="E9" s="191" t="inlineStr">
        <is>
          <t>Кол-во единиц по проектным данным</t>
        </is>
      </c>
      <c r="F9" s="191" t="inlineStr">
        <is>
          <t>Сметная стоимость в ценах на 01.01.2000 (руб.)</t>
        </is>
      </c>
      <c r="G9" s="231" t="n"/>
      <c r="H9" s="191" t="inlineStr">
        <is>
          <t>Удельный вес, %</t>
        </is>
      </c>
      <c r="I9" s="191" t="inlineStr">
        <is>
          <t>Сметная стоимость в ценах на 01.01.2023 (руб.)</t>
        </is>
      </c>
      <c r="J9" s="231" t="n"/>
    </row>
    <row r="10" ht="28.5" customHeight="1" s="159">
      <c r="A10" s="233" t="n"/>
      <c r="B10" s="233" t="n"/>
      <c r="C10" s="233" t="n"/>
      <c r="D10" s="233" t="n"/>
      <c r="E10" s="233" t="n"/>
      <c r="F10" s="191" t="inlineStr">
        <is>
          <t>на ед. изм.</t>
        </is>
      </c>
      <c r="G10" s="191" t="inlineStr">
        <is>
          <t>общая</t>
        </is>
      </c>
      <c r="H10" s="233" t="n"/>
      <c r="I10" s="191" t="inlineStr">
        <is>
          <t>на ед. изм.</t>
        </is>
      </c>
      <c r="J10" s="191" t="inlineStr">
        <is>
          <t>общая</t>
        </is>
      </c>
    </row>
    <row r="11">
      <c r="A11" s="191" t="n">
        <v>1</v>
      </c>
      <c r="B11" s="191" t="n">
        <v>2</v>
      </c>
      <c r="C11" s="191" t="n">
        <v>3</v>
      </c>
      <c r="D11" s="191" t="n">
        <v>4</v>
      </c>
      <c r="E11" s="191" t="n">
        <v>5</v>
      </c>
      <c r="F11" s="191" t="n">
        <v>6</v>
      </c>
      <c r="G11" s="191" t="n">
        <v>7</v>
      </c>
      <c r="H11" s="191" t="n">
        <v>8</v>
      </c>
      <c r="I11" s="191" t="n">
        <v>9</v>
      </c>
      <c r="J11" s="191" t="n">
        <v>10</v>
      </c>
    </row>
    <row r="12">
      <c r="A12" s="191" t="n"/>
      <c r="B12" s="202" t="inlineStr">
        <is>
          <t>Затраты труда рабочих-строителей</t>
        </is>
      </c>
      <c r="C12" s="230" t="n"/>
      <c r="D12" s="230" t="n"/>
      <c r="E12" s="230" t="n"/>
      <c r="F12" s="230" t="n"/>
      <c r="G12" s="230" t="n"/>
      <c r="H12" s="231" t="n"/>
      <c r="I12" s="42" t="n"/>
      <c r="J12" s="42" t="n"/>
      <c r="L12" s="244" t="n"/>
    </row>
    <row r="13" ht="25.5" customHeight="1" s="159">
      <c r="A13" s="191" t="n">
        <v>1</v>
      </c>
      <c r="B13" s="82" t="inlineStr">
        <is>
          <t>1-4-2</t>
        </is>
      </c>
      <c r="C13" s="190" t="inlineStr">
        <is>
          <t>Затраты труда рабочих-строителей среднего разряда (4,2)</t>
        </is>
      </c>
      <c r="D13" s="191" t="inlineStr">
        <is>
          <t>чел.-ч.</t>
        </is>
      </c>
      <c r="E13" s="245">
        <f>G13/F13</f>
        <v/>
      </c>
      <c r="F13" s="88" t="n">
        <v>9.92</v>
      </c>
      <c r="G13" s="88">
        <f>Прил.3!H12</f>
        <v/>
      </c>
      <c r="H13" s="203">
        <f>G13/G14</f>
        <v/>
      </c>
      <c r="I13" s="88">
        <f>ФОТр.тек.!E13</f>
        <v/>
      </c>
      <c r="J13" s="88">
        <f>ROUND(I13*E13,2)</f>
        <v/>
      </c>
    </row>
    <row r="14" ht="25.5" customFormat="1" customHeight="1" s="156">
      <c r="A14" s="191" t="n"/>
      <c r="B14" s="191" t="n"/>
      <c r="C14" s="202" t="inlineStr">
        <is>
          <t>Итого по разделу "Затраты труда рабочих-строителей"</t>
        </is>
      </c>
      <c r="D14" s="191" t="inlineStr">
        <is>
          <t>чел.-ч.</t>
        </is>
      </c>
      <c r="E14" s="245">
        <f>SUM(E13:E13)</f>
        <v/>
      </c>
      <c r="F14" s="88" t="n"/>
      <c r="G14" s="88">
        <f>SUM(G13:G13)</f>
        <v/>
      </c>
      <c r="H14" s="203" t="n">
        <v>1</v>
      </c>
      <c r="I14" s="88" t="n"/>
      <c r="J14" s="88">
        <f>SUM(J13:J13)</f>
        <v/>
      </c>
      <c r="L14" s="81" t="n"/>
    </row>
    <row r="15" ht="14.25" customFormat="1" customHeight="1" s="156">
      <c r="A15" s="191" t="n"/>
      <c r="B15" s="190" t="inlineStr">
        <is>
          <t>Затраты труда машинистов</t>
        </is>
      </c>
      <c r="C15" s="230" t="n"/>
      <c r="D15" s="230" t="n"/>
      <c r="E15" s="230" t="n"/>
      <c r="F15" s="230" t="n"/>
      <c r="G15" s="230" t="n"/>
      <c r="H15" s="231" t="n"/>
      <c r="I15" s="42" t="n"/>
      <c r="J15" s="42" t="n"/>
      <c r="L15" s="244" t="n"/>
    </row>
    <row r="16" ht="14.25" customFormat="1" customHeight="1" s="156">
      <c r="A16" s="191" t="n">
        <v>2</v>
      </c>
      <c r="B16" s="191" t="n">
        <v>2</v>
      </c>
      <c r="C16" s="190" t="inlineStr">
        <is>
          <t>Затраты труда машинистов</t>
        </is>
      </c>
      <c r="D16" s="191" t="inlineStr">
        <is>
          <t>чел.-ч.</t>
        </is>
      </c>
      <c r="E16" s="245">
        <f>Прил.3!F15</f>
        <v/>
      </c>
      <c r="F16" s="88">
        <f>G16/E16</f>
        <v/>
      </c>
      <c r="G16" s="88">
        <f>Прил.3!H15</f>
        <v/>
      </c>
      <c r="H16" s="203" t="n">
        <v>1</v>
      </c>
      <c r="I16" s="88">
        <f>ROUND(F16*Прил.10!D10,2)</f>
        <v/>
      </c>
      <c r="J16" s="88">
        <f>ROUND(I16*E16,2)</f>
        <v/>
      </c>
      <c r="L16" s="69" t="n"/>
    </row>
    <row r="17" ht="14.25" customFormat="1" customHeight="1" s="156">
      <c r="A17" s="191" t="n"/>
      <c r="B17" s="202" t="inlineStr">
        <is>
          <t>Машины и механизмы</t>
        </is>
      </c>
      <c r="C17" s="230" t="n"/>
      <c r="D17" s="230" t="n"/>
      <c r="E17" s="230" t="n"/>
      <c r="F17" s="230" t="n"/>
      <c r="G17" s="230" t="n"/>
      <c r="H17" s="231" t="n"/>
      <c r="I17" s="203" t="n"/>
      <c r="J17" s="203" t="n"/>
    </row>
    <row r="18" ht="14.25" customFormat="1" customHeight="1" s="156">
      <c r="A18" s="191" t="n"/>
      <c r="B18" s="190" t="inlineStr">
        <is>
          <t>Основные машины и механизмы</t>
        </is>
      </c>
      <c r="C18" s="230" t="n"/>
      <c r="D18" s="230" t="n"/>
      <c r="E18" s="230" t="n"/>
      <c r="F18" s="230" t="n"/>
      <c r="G18" s="230" t="n"/>
      <c r="H18" s="231" t="n"/>
      <c r="I18" s="42" t="n"/>
      <c r="J18" s="42" t="n"/>
    </row>
    <row r="19" ht="25.5" customFormat="1" customHeight="1" s="156">
      <c r="A19" s="191" t="n">
        <v>3</v>
      </c>
      <c r="B19" s="82" t="inlineStr">
        <is>
          <t>91.05.04-010</t>
        </is>
      </c>
      <c r="C19" s="190" t="inlineStr">
        <is>
          <t>Краны мостовые электрические, грузоподъемность 50 т</t>
        </is>
      </c>
      <c r="D19" s="191" t="inlineStr">
        <is>
          <t>маш.час</t>
        </is>
      </c>
      <c r="E19" s="245" t="n">
        <v>0.96</v>
      </c>
      <c r="F19" s="210" t="n">
        <v>197.01</v>
      </c>
      <c r="G19" s="88">
        <f>ROUND(E19*F19,2)</f>
        <v/>
      </c>
      <c r="H19" s="203">
        <f>G19/$G$26</f>
        <v/>
      </c>
      <c r="I19" s="88">
        <f>ROUND(F19*Прил.10!$D$11,2)</f>
        <v/>
      </c>
      <c r="J19" s="88">
        <f>ROUND(I19*E19,2)</f>
        <v/>
      </c>
    </row>
    <row r="20" ht="25.5" customFormat="1" customHeight="1" s="156">
      <c r="A20" s="191" t="n">
        <v>4</v>
      </c>
      <c r="B20" s="82" t="inlineStr">
        <is>
          <t>91.05.05-014</t>
        </is>
      </c>
      <c r="C20" s="190" t="inlineStr">
        <is>
          <t>Краны на автомобильном ходу, грузоподъемность 10 т</t>
        </is>
      </c>
      <c r="D20" s="191" t="inlineStr">
        <is>
          <t>маш.час</t>
        </is>
      </c>
      <c r="E20" s="245" t="n">
        <v>0.8</v>
      </c>
      <c r="F20" s="210" t="n">
        <v>111.99</v>
      </c>
      <c r="G20" s="88">
        <f>ROUND(E20*F20,2)</f>
        <v/>
      </c>
      <c r="H20" s="203">
        <f>G20/$G$26</f>
        <v/>
      </c>
      <c r="I20" s="88">
        <f>ROUND(F20*Прил.10!$D$11,2)</f>
        <v/>
      </c>
      <c r="J20" s="88">
        <f>ROUND(I20*E20,2)</f>
        <v/>
      </c>
    </row>
    <row r="21" ht="25.5" customFormat="1" customHeight="1" s="156">
      <c r="A21" s="191" t="n">
        <v>5</v>
      </c>
      <c r="B21" s="82" t="inlineStr">
        <is>
          <t>91.14.02-001</t>
        </is>
      </c>
      <c r="C21" s="190" t="inlineStr">
        <is>
          <t>Автомобили бортовые, грузоподъемность до 5 т</t>
        </is>
      </c>
      <c r="D21" s="191" t="inlineStr">
        <is>
          <t>маш.час</t>
        </is>
      </c>
      <c r="E21" s="245" t="n">
        <v>0.8</v>
      </c>
      <c r="F21" s="210" t="n">
        <v>65.70999999999999</v>
      </c>
      <c r="G21" s="88">
        <f>ROUND(E21*F21,2)</f>
        <v/>
      </c>
      <c r="H21" s="203">
        <f>G21/$G$26</f>
        <v/>
      </c>
      <c r="I21" s="88">
        <f>ROUND(F21*Прил.10!$D$11,2)</f>
        <v/>
      </c>
      <c r="J21" s="88">
        <f>ROUND(I21*E21,2)</f>
        <v/>
      </c>
    </row>
    <row r="22" ht="14.25" customFormat="1" customHeight="1" s="156">
      <c r="B22" s="191" t="n"/>
      <c r="C22" s="190" t="inlineStr">
        <is>
          <t>Итого основные машины и механизмы</t>
        </is>
      </c>
      <c r="D22" s="191" t="n"/>
      <c r="E22" s="246" t="n"/>
      <c r="F22" s="88" t="n"/>
      <c r="G22" s="88">
        <f>SUM(G19:G21)</f>
        <v/>
      </c>
      <c r="H22" s="203">
        <f>G22/G26</f>
        <v/>
      </c>
      <c r="I22" s="88" t="n"/>
      <c r="J22" s="88">
        <f>SUM(J19:J21)</f>
        <v/>
      </c>
      <c r="L22" s="247" t="n"/>
    </row>
    <row r="23" outlineLevel="1" ht="25.5" customFormat="1" customHeight="1" s="156">
      <c r="A23" s="191" t="n">
        <v>6</v>
      </c>
      <c r="B23" s="130" t="inlineStr">
        <is>
          <t>91.17.04-233</t>
        </is>
      </c>
      <c r="C23" s="131" t="inlineStr">
        <is>
          <t>Установки для сварки ручной дуговой (постоянного тока)</t>
        </is>
      </c>
      <c r="D23" s="212" t="inlineStr">
        <is>
          <t>маш.час</t>
        </is>
      </c>
      <c r="E23" s="130" t="n">
        <v>2.16</v>
      </c>
      <c r="F23" s="133" t="n">
        <v>8.1</v>
      </c>
      <c r="G23" s="88">
        <f>ROUND(E23*F23,2)</f>
        <v/>
      </c>
      <c r="H23" s="203">
        <f>G23/$G$26</f>
        <v/>
      </c>
      <c r="I23" s="88">
        <f>ROUND(F23*Прил.10!$D$11,2)</f>
        <v/>
      </c>
      <c r="J23" s="88">
        <f>ROUND(I23*E23,2)</f>
        <v/>
      </c>
      <c r="L23" s="247" t="n"/>
    </row>
    <row r="24" outlineLevel="1" ht="25.5" customFormat="1" customHeight="1" s="156">
      <c r="A24" s="191" t="n">
        <v>7</v>
      </c>
      <c r="B24" s="130" t="inlineStr">
        <is>
          <t>91.17.04-161</t>
        </is>
      </c>
      <c r="C24" s="131" t="inlineStr">
        <is>
          <t>Полуавтоматы сварочные номинальным сварочным током 40-500 А</t>
        </is>
      </c>
      <c r="D24" s="212" t="inlineStr">
        <is>
          <t>маш.час</t>
        </is>
      </c>
      <c r="E24" s="130" t="n">
        <v>0.3</v>
      </c>
      <c r="F24" s="133" t="n">
        <v>16.44</v>
      </c>
      <c r="G24" s="88">
        <f>ROUND(E24*F24,2)</f>
        <v/>
      </c>
      <c r="H24" s="203">
        <f>G24/$G$26</f>
        <v/>
      </c>
      <c r="I24" s="88">
        <f>ROUND(F24*Прил.10!$D$11,2)</f>
        <v/>
      </c>
      <c r="J24" s="88">
        <f>ROUND(I24*E24,2)</f>
        <v/>
      </c>
      <c r="L24" s="247" t="n"/>
    </row>
    <row r="25" ht="14.25" customFormat="1" customHeight="1" s="156">
      <c r="A25" s="191" t="n"/>
      <c r="B25" s="191" t="n"/>
      <c r="C25" s="190" t="inlineStr">
        <is>
          <t>Итого прочие машины и механизмы</t>
        </is>
      </c>
      <c r="D25" s="191" t="n"/>
      <c r="E25" s="192" t="n"/>
      <c r="F25" s="88" t="n"/>
      <c r="G25" s="88">
        <f>SUM(G23:G24)</f>
        <v/>
      </c>
      <c r="H25" s="203">
        <f>G25/G26</f>
        <v/>
      </c>
      <c r="I25" s="88" t="n"/>
      <c r="J25" s="88">
        <f>SUM(J23:J24)</f>
        <v/>
      </c>
      <c r="K25" s="247" t="n"/>
      <c r="L25" s="244" t="n"/>
    </row>
    <row r="26" ht="25.5" customFormat="1" customHeight="1" s="156">
      <c r="A26" s="191" t="n"/>
      <c r="B26" s="205" t="n"/>
      <c r="C26" s="195" t="inlineStr">
        <is>
          <t>Итого по разделу «Машины и механизмы»</t>
        </is>
      </c>
      <c r="D26" s="205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9">
      <c r="A27" s="85" t="n"/>
      <c r="B27" s="195" t="inlineStr">
        <is>
          <t xml:space="preserve">Оборудование </t>
        </is>
      </c>
      <c r="C27" s="235" t="n"/>
      <c r="D27" s="235" t="n"/>
      <c r="E27" s="235" t="n"/>
      <c r="F27" s="235" t="n"/>
      <c r="G27" s="235" t="n"/>
      <c r="H27" s="235" t="n"/>
      <c r="I27" s="235" t="n"/>
      <c r="J27" s="236" t="n"/>
      <c r="K27" s="156" t="n"/>
      <c r="L27" s="156" t="n"/>
      <c r="M27" s="156" t="n"/>
      <c r="N27" s="156" t="n"/>
    </row>
    <row r="28" ht="15" customHeight="1" s="159">
      <c r="A28" s="191" t="n"/>
      <c r="B28" s="190" t="inlineStr">
        <is>
          <t>Основное оборудование</t>
        </is>
      </c>
      <c r="C28" s="230" t="n"/>
      <c r="D28" s="230" t="n"/>
      <c r="E28" s="230" t="n"/>
      <c r="F28" s="230" t="n"/>
      <c r="G28" s="230" t="n"/>
      <c r="H28" s="230" t="n"/>
      <c r="I28" s="230" t="n"/>
      <c r="J28" s="231" t="n"/>
      <c r="K28" s="156" t="n"/>
      <c r="L28" s="156" t="n"/>
      <c r="M28" s="156" t="n"/>
      <c r="N28" s="156" t="n"/>
    </row>
    <row r="29" ht="38.25" customHeight="1" s="159">
      <c r="A29" s="191" t="n">
        <v>8</v>
      </c>
      <c r="B29" s="82" t="inlineStr">
        <is>
          <t>БЦ.30_1.119</t>
        </is>
      </c>
      <c r="C29" s="190" t="inlineStr">
        <is>
          <t>Шкаф определения места повреждения по параметрам аварийного режима для 2-х присоединений</t>
        </is>
      </c>
      <c r="D29" s="191" t="inlineStr">
        <is>
          <t>компл.</t>
        </is>
      </c>
      <c r="E29" s="245" t="n">
        <v>1</v>
      </c>
      <c r="F29" s="193">
        <f>ROUND(I29/Прил.10!$D$13,2)</f>
        <v/>
      </c>
      <c r="G29" s="88">
        <f>ROUND(E29*F29,2)</f>
        <v/>
      </c>
      <c r="H29" s="203">
        <f>G29/$G$32</f>
        <v/>
      </c>
      <c r="I29" s="88" t="n">
        <v>1750000</v>
      </c>
      <c r="J29" s="88">
        <f>ROUND(I29*E29,2)</f>
        <v/>
      </c>
      <c r="K29" s="156" t="n"/>
      <c r="L29" s="156" t="n"/>
      <c r="M29" s="156" t="n"/>
      <c r="N29" s="156" t="n"/>
    </row>
    <row r="30" s="159">
      <c r="A30" s="89" t="n"/>
      <c r="B30" s="191" t="n"/>
      <c r="C30" s="190" t="inlineStr">
        <is>
          <t>Итого основное оборудование</t>
        </is>
      </c>
      <c r="D30" s="191" t="n"/>
      <c r="E30" s="245" t="n"/>
      <c r="F30" s="193" t="n"/>
      <c r="G30" s="88">
        <f>SUM(G29:G29)</f>
        <v/>
      </c>
      <c r="H30" s="203">
        <f>G30/$G$32</f>
        <v/>
      </c>
      <c r="I30" s="88" t="n"/>
      <c r="J30" s="88">
        <f>SUM(J29:J29)</f>
        <v/>
      </c>
      <c r="K30" s="247" t="n"/>
      <c r="L30" s="156" t="n"/>
      <c r="M30" s="156" t="n"/>
      <c r="N30" s="156" t="n"/>
    </row>
    <row r="31" s="159">
      <c r="A31" s="89" t="n"/>
      <c r="B31" s="191" t="n"/>
      <c r="C31" s="190" t="inlineStr">
        <is>
          <t>Итого прочее оборудование</t>
        </is>
      </c>
      <c r="D31" s="191" t="n"/>
      <c r="E31" s="192" t="n"/>
      <c r="F31" s="193" t="n"/>
      <c r="G31" s="88" t="n">
        <v>0</v>
      </c>
      <c r="H31" s="203">
        <f>G31/$G$32</f>
        <v/>
      </c>
      <c r="I31" s="88" t="n"/>
      <c r="J31" s="88" t="n">
        <v>0</v>
      </c>
      <c r="K31" s="247" t="n"/>
      <c r="L31" s="248" t="n"/>
      <c r="M31" s="156" t="n"/>
      <c r="N31" s="156" t="n"/>
    </row>
    <row r="32" s="159">
      <c r="A32" s="191" t="n"/>
      <c r="B32" s="191" t="n"/>
      <c r="C32" s="202" t="inlineStr">
        <is>
          <t>Итого по разделу «Оборудование»</t>
        </is>
      </c>
      <c r="D32" s="191" t="n"/>
      <c r="E32" s="192" t="n"/>
      <c r="F32" s="193" t="n"/>
      <c r="G32" s="88">
        <f>G30+G31</f>
        <v/>
      </c>
      <c r="H32" s="203">
        <f>(G30+G31)/G32</f>
        <v/>
      </c>
      <c r="I32" s="88" t="n"/>
      <c r="J32" s="88">
        <f>J31+J30</f>
        <v/>
      </c>
      <c r="K32" s="247" t="n"/>
      <c r="L32" s="156" t="n"/>
      <c r="M32" s="156" t="n"/>
      <c r="N32" s="156" t="n"/>
    </row>
    <row r="33" ht="25.5" customHeight="1" s="159">
      <c r="A33" s="191" t="n"/>
      <c r="B33" s="191" t="n"/>
      <c r="C33" s="190" t="inlineStr">
        <is>
          <t>в том числе технологическое оборудование</t>
        </is>
      </c>
      <c r="D33" s="191" t="n"/>
      <c r="E33" s="192" t="n"/>
      <c r="F33" s="193" t="n"/>
      <c r="G33" s="88">
        <f>'Прил.6 Расчет ОБ'!G15</f>
        <v/>
      </c>
      <c r="H33" s="203">
        <f>G33/$G$32</f>
        <v/>
      </c>
      <c r="I33" s="88" t="n"/>
      <c r="J33" s="88">
        <f>ROUND(G33*Прил.10!$D$13,2)</f>
        <v/>
      </c>
      <c r="K33" s="247" t="n"/>
      <c r="L33" s="156" t="n"/>
      <c r="M33" s="156" t="n"/>
      <c r="N33" s="156" t="n"/>
    </row>
    <row r="34" ht="14.25" customFormat="1" customHeight="1" s="156">
      <c r="A34" s="206" t="n"/>
      <c r="B34" s="249" t="inlineStr">
        <is>
          <t>Материалы</t>
        </is>
      </c>
      <c r="J34" s="238" t="n"/>
      <c r="K34" s="247" t="n"/>
    </row>
    <row r="35" ht="14.25" customFormat="1" customHeight="1" s="156">
      <c r="A35" s="191" t="n"/>
      <c r="B35" s="190" t="inlineStr">
        <is>
          <t>Основные материалы</t>
        </is>
      </c>
      <c r="C35" s="230" t="n"/>
      <c r="D35" s="230" t="n"/>
      <c r="E35" s="230" t="n"/>
      <c r="F35" s="230" t="n"/>
      <c r="G35" s="230" t="n"/>
      <c r="H35" s="231" t="n"/>
      <c r="I35" s="203" t="n"/>
      <c r="J35" s="203" t="n"/>
    </row>
    <row r="36" ht="25.5" customFormat="1" customHeight="1" s="156">
      <c r="A36" s="191" t="n">
        <v>9</v>
      </c>
      <c r="B36" s="82" t="inlineStr">
        <is>
          <t>07.2.07.04-0007</t>
        </is>
      </c>
      <c r="C36" s="190" t="inlineStr">
        <is>
          <t>Конструкции стальные индивидуальные решетчатые сварные, масса до 0,1 т</t>
        </is>
      </c>
      <c r="D36" s="191" t="inlineStr">
        <is>
          <t>т</t>
        </is>
      </c>
      <c r="E36" s="245" t="n">
        <v>0.0648</v>
      </c>
      <c r="F36" s="210" t="n">
        <v>11500</v>
      </c>
      <c r="G36" s="88">
        <f>ROUND(E36*F36,2)</f>
        <v/>
      </c>
      <c r="H36" s="203">
        <f>G36/$G$45</f>
        <v/>
      </c>
      <c r="I36" s="88">
        <f>ROUND(F36*Прил.10!$D$12,2)</f>
        <v/>
      </c>
      <c r="J36" s="88">
        <f>ROUND(I36*E36,2)</f>
        <v/>
      </c>
    </row>
    <row r="37" ht="14.25" customFormat="1" customHeight="1" s="156">
      <c r="A37" s="191" t="n">
        <v>10</v>
      </c>
      <c r="B37" s="82" t="inlineStr">
        <is>
          <t>14.4.02.09-0001</t>
        </is>
      </c>
      <c r="C37" s="190" t="inlineStr">
        <is>
          <t>Краска</t>
        </is>
      </c>
      <c r="D37" s="191" t="inlineStr">
        <is>
          <t>кг</t>
        </is>
      </c>
      <c r="E37" s="245" t="n">
        <v>6.536</v>
      </c>
      <c r="F37" s="210" t="n">
        <v>28.6</v>
      </c>
      <c r="G37" s="88">
        <f>ROUND(E37*F37,2)</f>
        <v/>
      </c>
      <c r="H37" s="203">
        <f>G37/$G$45</f>
        <v/>
      </c>
      <c r="I37" s="88">
        <f>ROUND(F37*Прил.10!$D$12,2)</f>
        <v/>
      </c>
      <c r="J37" s="88">
        <f>ROUND(I37*E37,2)</f>
        <v/>
      </c>
    </row>
    <row r="38" ht="14.25" customFormat="1" customHeight="1" s="156">
      <c r="B38" s="191" t="n"/>
      <c r="C38" s="190" t="inlineStr">
        <is>
          <t>Итого основные материалы</t>
        </is>
      </c>
      <c r="D38" s="191" t="n"/>
      <c r="E38" s="245" t="n"/>
      <c r="F38" s="193" t="n"/>
      <c r="G38" s="88">
        <f>SUM(G36:G37)</f>
        <v/>
      </c>
      <c r="H38" s="203">
        <f>G38/$G$45</f>
        <v/>
      </c>
      <c r="I38" s="88" t="n"/>
      <c r="J38" s="88">
        <f>SUM(J36:J37)</f>
        <v/>
      </c>
      <c r="K38" s="247" t="n"/>
    </row>
    <row r="39" outlineLevel="1" ht="14.25" customFormat="1" customHeight="1" s="156">
      <c r="A39" s="191" t="n">
        <v>11</v>
      </c>
      <c r="B39" s="130" t="inlineStr">
        <is>
          <t>01.7.15.03-0042</t>
        </is>
      </c>
      <c r="C39" s="190" t="inlineStr">
        <is>
          <t>Болты с гайками и шайбами строительные</t>
        </is>
      </c>
      <c r="D39" s="191" t="inlineStr">
        <is>
          <t>кг</t>
        </is>
      </c>
      <c r="E39" s="245" t="n">
        <v>1</v>
      </c>
      <c r="F39" s="210" t="n">
        <v>9.039999999999999</v>
      </c>
      <c r="G39" s="88">
        <f>ROUND(F39*E39,2)</f>
        <v/>
      </c>
      <c r="H39" s="203">
        <f>G39/$G$45</f>
        <v/>
      </c>
      <c r="I39" s="88">
        <f>ROUND(F39*Прил.10!$D$12,2)</f>
        <v/>
      </c>
      <c r="J39" s="88">
        <f>ROUND(I39*E39,2)</f>
        <v/>
      </c>
    </row>
    <row r="40" outlineLevel="1" ht="25.5" customFormat="1" customHeight="1" s="156">
      <c r="A40" s="191" t="n">
        <v>12</v>
      </c>
      <c r="B40" s="82" t="inlineStr">
        <is>
          <t>999-9950</t>
        </is>
      </c>
      <c r="C40" s="190" t="inlineStr">
        <is>
          <t>Вспомогательные ненормируемые ресурсы (2% от Оплаты труда рабочих)</t>
        </is>
      </c>
      <c r="D40" s="191" t="inlineStr">
        <is>
          <t>руб.</t>
        </is>
      </c>
      <c r="E40" s="245" t="n">
        <v>3.76</v>
      </c>
      <c r="F40" s="210" t="n">
        <v>1</v>
      </c>
      <c r="G40" s="88">
        <f>ROUND(F40*E40,2)</f>
        <v/>
      </c>
      <c r="H40" s="203">
        <f>G40/$G$45</f>
        <v/>
      </c>
      <c r="I40" s="88">
        <f>ROUND(F40*Прил.10!$D$12,2)</f>
        <v/>
      </c>
      <c r="J40" s="88">
        <f>ROUND(I40*E40,2)</f>
        <v/>
      </c>
    </row>
    <row r="41" outlineLevel="1" ht="14.25" customFormat="1" customHeight="1" s="156">
      <c r="A41" s="191" t="n">
        <v>13</v>
      </c>
      <c r="B41" s="82" t="inlineStr">
        <is>
          <t>20.1.02.23-0082</t>
        </is>
      </c>
      <c r="C41" s="190" t="inlineStr">
        <is>
          <t>Перемычки гибкие, тип ПГС-50</t>
        </is>
      </c>
      <c r="D41" s="191" t="inlineStr">
        <is>
          <t>10 шт</t>
        </is>
      </c>
      <c r="E41" s="245" t="n">
        <v>0.08</v>
      </c>
      <c r="F41" s="210" t="n">
        <v>39</v>
      </c>
      <c r="G41" s="88">
        <f>ROUND(F41*E41,2)</f>
        <v/>
      </c>
      <c r="H41" s="203">
        <f>G41/$G$45</f>
        <v/>
      </c>
      <c r="I41" s="88">
        <f>ROUND(F41*Прил.10!$D$12,2)</f>
        <v/>
      </c>
      <c r="J41" s="88">
        <f>ROUND(I41*E41,2)</f>
        <v/>
      </c>
    </row>
    <row r="42" outlineLevel="1" ht="25.5" customFormat="1" customHeight="1" s="156">
      <c r="A42" s="191" t="n">
        <v>14</v>
      </c>
      <c r="B42" s="82" t="inlineStr">
        <is>
          <t>01.7.11.07-0034</t>
        </is>
      </c>
      <c r="C42" s="190" t="inlineStr">
        <is>
          <t>Электроды сварочные Э42А, диаметр 4 мм</t>
        </is>
      </c>
      <c r="D42" s="191" t="inlineStr">
        <is>
          <t>кг</t>
        </is>
      </c>
      <c r="E42" s="245" t="n">
        <v>0.16</v>
      </c>
      <c r="F42" s="210" t="n">
        <v>10.57</v>
      </c>
      <c r="G42" s="88">
        <f>ROUND(F42*E42,2)</f>
        <v/>
      </c>
      <c r="H42" s="203">
        <f>G42/$G$45</f>
        <v/>
      </c>
      <c r="I42" s="88">
        <f>ROUND(F42*Прил.10!$D$12,2)</f>
        <v/>
      </c>
      <c r="J42" s="88">
        <f>ROUND(I42*E42,2)</f>
        <v/>
      </c>
    </row>
    <row r="43" outlineLevel="1" ht="38.25" customFormat="1" customHeight="1" s="156">
      <c r="A43" s="191" t="n">
        <v>15</v>
      </c>
      <c r="B43" s="82" t="inlineStr">
        <is>
          <t>08.3.07.01-0076</t>
        </is>
      </c>
      <c r="C43" s="190" t="inlineStr">
        <is>
          <t>Прокат полосовой, горячекатаный, марка стали Ст3сп, ширина 50-200 мм, толщина 4-5 мм</t>
        </is>
      </c>
      <c r="D43" s="191" t="inlineStr">
        <is>
          <t>т</t>
        </is>
      </c>
      <c r="E43" s="245" t="n">
        <v>0.0003</v>
      </c>
      <c r="F43" s="210" t="n">
        <v>5000</v>
      </c>
      <c r="G43" s="88">
        <f>ROUND(F43*E43,2)</f>
        <v/>
      </c>
      <c r="H43" s="203">
        <f>G43/$G$45</f>
        <v/>
      </c>
      <c r="I43" s="88">
        <f>ROUND(F43*Прил.10!$D$12,2)</f>
        <v/>
      </c>
      <c r="J43" s="88">
        <f>ROUND(I43*E43,2)</f>
        <v/>
      </c>
    </row>
    <row r="44" ht="13.9" customFormat="1" customHeight="1" s="156">
      <c r="A44" s="191" t="n"/>
      <c r="B44" s="191" t="n"/>
      <c r="C44" s="190" t="inlineStr">
        <is>
          <t>Итого прочие материалы</t>
        </is>
      </c>
      <c r="D44" s="191" t="n"/>
      <c r="E44" s="192" t="n"/>
      <c r="F44" s="193" t="n"/>
      <c r="G44" s="88">
        <f>SUM(G39:G43)</f>
        <v/>
      </c>
      <c r="H44" s="203">
        <f>G44/G45</f>
        <v/>
      </c>
      <c r="I44" s="88" t="n"/>
      <c r="J44" s="88">
        <f>SUM(J39:J43)</f>
        <v/>
      </c>
      <c r="L44" s="248" t="n"/>
    </row>
    <row r="45" ht="14.25" customFormat="1" customHeight="1" s="156">
      <c r="A45" s="191" t="n"/>
      <c r="B45" s="191" t="n"/>
      <c r="C45" s="202" t="inlineStr">
        <is>
          <t>Итого по разделу «Материалы»</t>
        </is>
      </c>
      <c r="D45" s="191" t="n"/>
      <c r="E45" s="192" t="n"/>
      <c r="F45" s="193" t="n"/>
      <c r="G45" s="88">
        <f>G38+G44</f>
        <v/>
      </c>
      <c r="H45" s="203" t="n">
        <v>1</v>
      </c>
      <c r="I45" s="193" t="n"/>
      <c r="J45" s="88">
        <f>J38+J44</f>
        <v/>
      </c>
      <c r="K45" s="247" t="n"/>
    </row>
    <row r="46" ht="14.25" customFormat="1" customHeight="1" s="156">
      <c r="A46" s="191" t="n"/>
      <c r="B46" s="191" t="n"/>
      <c r="C46" s="190" t="inlineStr">
        <is>
          <t>ИТОГО ПО РМ</t>
        </is>
      </c>
      <c r="D46" s="191" t="n"/>
      <c r="E46" s="192" t="n"/>
      <c r="F46" s="193" t="n"/>
      <c r="G46" s="88">
        <f>G14+G26+G45</f>
        <v/>
      </c>
      <c r="H46" s="203" t="n"/>
      <c r="I46" s="193" t="n"/>
      <c r="J46" s="88">
        <f>J14+J26+J45</f>
        <v/>
      </c>
    </row>
    <row r="47" ht="14.25" customFormat="1" customHeight="1" s="156">
      <c r="A47" s="191" t="n"/>
      <c r="B47" s="191" t="n"/>
      <c r="C47" s="190" t="inlineStr">
        <is>
          <t>Накладные расходы</t>
        </is>
      </c>
      <c r="D47" s="191" t="inlineStr">
        <is>
          <t>%</t>
        </is>
      </c>
      <c r="E47" s="67">
        <f>ROUND(G47/(G14+G16),2)</f>
        <v/>
      </c>
      <c r="F47" s="193" t="n"/>
      <c r="G47" s="88" t="n">
        <v>210.88</v>
      </c>
      <c r="H47" s="203" t="n"/>
      <c r="I47" s="193" t="n"/>
      <c r="J47" s="88">
        <f>ROUND(E47*(J14+J16),2)</f>
        <v/>
      </c>
      <c r="K47" s="68" t="n"/>
    </row>
    <row r="48" ht="14.25" customFormat="1" customHeight="1" s="156">
      <c r="A48" s="191" t="n"/>
      <c r="B48" s="191" t="n"/>
      <c r="C48" s="190" t="inlineStr">
        <is>
          <t>Сметная прибыль</t>
        </is>
      </c>
      <c r="D48" s="191" t="inlineStr">
        <is>
          <t>%</t>
        </is>
      </c>
      <c r="E48" s="67">
        <f>ROUND(G48/(G14+G16),2)</f>
        <v/>
      </c>
      <c r="F48" s="193" t="n"/>
      <c r="G48" s="88" t="n">
        <v>144.29</v>
      </c>
      <c r="H48" s="203" t="n"/>
      <c r="I48" s="193" t="n"/>
      <c r="J48" s="88">
        <f>ROUND(E48*(J14+J16),2)</f>
        <v/>
      </c>
      <c r="K48" s="68" t="n"/>
    </row>
    <row r="49" ht="14.25" customFormat="1" customHeight="1" s="156">
      <c r="A49" s="191" t="n"/>
      <c r="B49" s="191" t="n"/>
      <c r="C49" s="190" t="inlineStr">
        <is>
          <t>Итого СМР (с НР и СП)</t>
        </is>
      </c>
      <c r="D49" s="191" t="n"/>
      <c r="E49" s="192" t="n"/>
      <c r="F49" s="193" t="n"/>
      <c r="G49" s="88">
        <f>G14+G26+G45+G47+G48</f>
        <v/>
      </c>
      <c r="H49" s="203" t="n"/>
      <c r="I49" s="193" t="n"/>
      <c r="J49" s="88">
        <f>J14+J26+J45+J47+J48</f>
        <v/>
      </c>
      <c r="L49" s="69" t="n"/>
    </row>
    <row r="50" ht="14.25" customFormat="1" customHeight="1" s="156">
      <c r="A50" s="191" t="n"/>
      <c r="B50" s="191" t="n"/>
      <c r="C50" s="190" t="inlineStr">
        <is>
          <t>ВСЕГО СМР + ОБОРУДОВАНИЕ</t>
        </is>
      </c>
      <c r="D50" s="191" t="n"/>
      <c r="E50" s="192" t="n"/>
      <c r="F50" s="193" t="n"/>
      <c r="G50" s="88">
        <f>G49+G32</f>
        <v/>
      </c>
      <c r="H50" s="203" t="n"/>
      <c r="I50" s="193" t="n"/>
      <c r="J50" s="88">
        <f>J49+J32</f>
        <v/>
      </c>
      <c r="L50" s="68" t="n"/>
    </row>
    <row r="51" ht="14.25" customFormat="1" customHeight="1" s="156">
      <c r="A51" s="191" t="n"/>
      <c r="B51" s="191" t="n"/>
      <c r="C51" s="190" t="inlineStr">
        <is>
          <t>ИТОГО ПОКАЗАТЕЛЬ НА ЕД. ИЗМ.</t>
        </is>
      </c>
      <c r="D51" s="191" t="inlineStr">
        <is>
          <t>ед.</t>
        </is>
      </c>
      <c r="E51" s="121" t="n">
        <v>1</v>
      </c>
      <c r="F51" s="193" t="n"/>
      <c r="G51" s="88">
        <f>G50/E51</f>
        <v/>
      </c>
      <c r="H51" s="203" t="n"/>
      <c r="I51" s="193" t="n"/>
      <c r="J51" s="88">
        <f>J50/E51</f>
        <v/>
      </c>
      <c r="L51" s="244" t="n"/>
    </row>
    <row r="53" ht="14.25" customFormat="1" customHeight="1" s="156">
      <c r="A53" s="157" t="n"/>
    </row>
    <row r="54" ht="14.25" customFormat="1" customHeight="1" s="156">
      <c r="A54" s="155" t="inlineStr">
        <is>
          <t>Составил ______________________        Е.А. Князева</t>
        </is>
      </c>
      <c r="B54" s="156" t="n"/>
    </row>
    <row r="55" ht="14.25" customFormat="1" customHeight="1" s="156">
      <c r="A55" s="158" t="inlineStr">
        <is>
          <t xml:space="preserve">                         (подпись, инициалы, фамилия)</t>
        </is>
      </c>
      <c r="B55" s="156" t="n"/>
    </row>
    <row r="56" ht="14.25" customFormat="1" customHeight="1" s="156">
      <c r="A56" s="155" t="n"/>
      <c r="B56" s="156" t="n"/>
    </row>
    <row r="57" ht="14.25" customFormat="1" customHeight="1" s="156">
      <c r="A57" s="155" t="inlineStr">
        <is>
          <t>Проверил ______________________        А.В. Костянецкая</t>
        </is>
      </c>
      <c r="B57" s="156" t="n"/>
    </row>
    <row r="58" ht="14.25" customFormat="1" customHeight="1" s="156">
      <c r="A58" s="158" t="inlineStr">
        <is>
          <t xml:space="preserve">                        (подпись, инициалы, фамилия)</t>
        </is>
      </c>
      <c r="B58" s="156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159" min="1" max="1"/>
    <col width="14.85546875" customWidth="1" style="159" min="2" max="2"/>
    <col width="39.140625" customWidth="1" style="159" min="3" max="3"/>
    <col width="8.28515625" customWidth="1" style="159" min="4" max="4"/>
    <col width="13.5703125" customWidth="1" style="159" min="5" max="5"/>
    <col width="12.42578125" customWidth="1" style="159" min="6" max="6"/>
    <col width="14.140625" customWidth="1" style="159" min="7" max="7"/>
  </cols>
  <sheetData>
    <row r="1">
      <c r="A1" s="211" t="inlineStr">
        <is>
          <t>Приложение №6</t>
        </is>
      </c>
    </row>
    <row r="2">
      <c r="A2" s="211" t="n"/>
      <c r="B2" s="211" t="n"/>
      <c r="C2" s="211" t="n"/>
      <c r="D2" s="211" t="n"/>
      <c r="E2" s="211" t="n"/>
      <c r="F2" s="211" t="n"/>
      <c r="G2" s="211" t="n"/>
    </row>
    <row r="3">
      <c r="A3" s="211" t="n"/>
      <c r="B3" s="211" t="n"/>
      <c r="C3" s="211" t="n"/>
      <c r="D3" s="211" t="n"/>
      <c r="E3" s="211" t="n"/>
      <c r="F3" s="211" t="n"/>
      <c r="G3" s="211" t="n"/>
    </row>
    <row r="4">
      <c r="A4" s="211" t="n"/>
      <c r="B4" s="211" t="n"/>
      <c r="C4" s="211" t="n"/>
      <c r="D4" s="211" t="n"/>
      <c r="E4" s="211" t="n"/>
      <c r="F4" s="211" t="n"/>
      <c r="G4" s="211" t="n"/>
    </row>
    <row r="5">
      <c r="A5" s="187" t="inlineStr">
        <is>
          <t>Расчет стоимости оборудования</t>
        </is>
      </c>
    </row>
    <row r="6" ht="64.5" customHeight="1" s="159">
      <c r="A6" s="213">
        <f>'Прил.1 Сравнит табл'!B7</f>
        <v/>
      </c>
    </row>
    <row r="7">
      <c r="A7" s="155" t="n"/>
      <c r="B7" s="155" t="n"/>
      <c r="C7" s="155" t="n"/>
      <c r="D7" s="155" t="n"/>
      <c r="E7" s="155" t="n"/>
      <c r="F7" s="155" t="n"/>
      <c r="G7" s="155" t="n"/>
    </row>
    <row r="8" ht="30" customHeight="1" s="159">
      <c r="A8" s="212" t="inlineStr">
        <is>
          <t>№ пп.</t>
        </is>
      </c>
      <c r="B8" s="212" t="inlineStr">
        <is>
          <t>Код ресурса</t>
        </is>
      </c>
      <c r="C8" s="212" t="inlineStr">
        <is>
          <t>Наименование</t>
        </is>
      </c>
      <c r="D8" s="212" t="inlineStr">
        <is>
          <t>Ед. изм.</t>
        </is>
      </c>
      <c r="E8" s="191" t="inlineStr">
        <is>
          <t>Кол-во единиц по проектным данным</t>
        </is>
      </c>
      <c r="F8" s="212" t="inlineStr">
        <is>
          <t>Сметная стоимость в ценах на 01.01.2000 (руб.)</t>
        </is>
      </c>
      <c r="G8" s="231" t="n"/>
    </row>
    <row r="9">
      <c r="A9" s="233" t="n"/>
      <c r="B9" s="233" t="n"/>
      <c r="C9" s="233" t="n"/>
      <c r="D9" s="233" t="n"/>
      <c r="E9" s="233" t="n"/>
      <c r="F9" s="191" t="inlineStr">
        <is>
          <t>на ед. изм.</t>
        </is>
      </c>
      <c r="G9" s="191" t="inlineStr">
        <is>
          <t>общая</t>
        </is>
      </c>
    </row>
    <row r="10">
      <c r="A10" s="191" t="n">
        <v>1</v>
      </c>
      <c r="B10" s="191" t="n">
        <v>2</v>
      </c>
      <c r="C10" s="191" t="n">
        <v>3</v>
      </c>
      <c r="D10" s="191" t="n">
        <v>4</v>
      </c>
      <c r="E10" s="191" t="n">
        <v>5</v>
      </c>
      <c r="F10" s="191" t="n">
        <v>6</v>
      </c>
      <c r="G10" s="191" t="n">
        <v>7</v>
      </c>
    </row>
    <row r="11" ht="15" customHeight="1" s="159">
      <c r="A11" s="31" t="n"/>
      <c r="B11" s="190" t="inlineStr">
        <is>
          <t>ИНЖЕНЕРНОЕ ОБОРУДОВАНИЕ</t>
        </is>
      </c>
      <c r="C11" s="230" t="n"/>
      <c r="D11" s="230" t="n"/>
      <c r="E11" s="230" t="n"/>
      <c r="F11" s="230" t="n"/>
      <c r="G11" s="231" t="n"/>
    </row>
    <row r="12" ht="27" customHeight="1" s="159">
      <c r="A12" s="191" t="n"/>
      <c r="B12" s="202" t="n"/>
      <c r="C12" s="190" t="inlineStr">
        <is>
          <t>ИТОГО ИНЖЕНЕРНОЕ ОБОРУДОВАНИЕ</t>
        </is>
      </c>
      <c r="D12" s="202" t="n"/>
      <c r="E12" s="9" t="n"/>
      <c r="F12" s="193" t="n"/>
      <c r="G12" s="193" t="n">
        <v>0</v>
      </c>
    </row>
    <row r="13">
      <c r="A13" s="191" t="n"/>
      <c r="B13" s="190" t="inlineStr">
        <is>
          <t>ТЕХНОЛОГИЧЕСКОЕ ОБОРУДОВАНИЕ</t>
        </is>
      </c>
      <c r="C13" s="230" t="n"/>
      <c r="D13" s="230" t="n"/>
      <c r="E13" s="230" t="n"/>
      <c r="F13" s="230" t="n"/>
      <c r="G13" s="231" t="n"/>
    </row>
    <row r="14" ht="38.25" customHeight="1" s="159">
      <c r="A14" s="191" t="n">
        <v>1</v>
      </c>
      <c r="B14" s="121">
        <f>'Прил.5 Расчет СМР и ОБ'!B29</f>
        <v/>
      </c>
      <c r="C14" s="122">
        <f>'Прил.5 Расчет СМР и ОБ'!C29</f>
        <v/>
      </c>
      <c r="D14" s="121">
        <f>'Прил.5 Расчет СМР и ОБ'!D29</f>
        <v/>
      </c>
      <c r="E14" s="121">
        <f>'Прил.5 Расчет СМР и ОБ'!E29</f>
        <v/>
      </c>
      <c r="F14" s="88">
        <f>'Прил.5 Расчет СМР и ОБ'!F29</f>
        <v/>
      </c>
      <c r="G14" s="88">
        <f>ROUND(E14*F14,2)</f>
        <v/>
      </c>
    </row>
    <row r="15" ht="25.5" customHeight="1" s="159">
      <c r="A15" s="191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193" t="n"/>
      <c r="G15" s="88">
        <f>SUM(G14:G14)</f>
        <v/>
      </c>
    </row>
    <row r="16" ht="19.5" customHeight="1" s="159">
      <c r="A16" s="191" t="n"/>
      <c r="B16" s="190" t="n"/>
      <c r="C16" s="190" t="inlineStr">
        <is>
          <t>Всего по разделу «Оборудование»</t>
        </is>
      </c>
      <c r="D16" s="190" t="n"/>
      <c r="E16" s="210" t="n"/>
      <c r="F16" s="193" t="n"/>
      <c r="G16" s="88">
        <f>G12+G15</f>
        <v/>
      </c>
    </row>
    <row r="17">
      <c r="A17" s="157" t="n"/>
      <c r="B17" s="12" t="n"/>
      <c r="C17" s="157" t="n"/>
      <c r="D17" s="157" t="n"/>
      <c r="E17" s="157" t="n"/>
      <c r="F17" s="157" t="n"/>
      <c r="G17" s="157" t="n"/>
    </row>
    <row r="18" s="159">
      <c r="A18" s="155" t="inlineStr">
        <is>
          <t>Составил ______________________        Е.А. Князева</t>
        </is>
      </c>
      <c r="B18" s="156" t="n"/>
      <c r="C18" s="156" t="n"/>
      <c r="D18" s="157" t="n"/>
      <c r="E18" s="157" t="n"/>
      <c r="F18" s="157" t="n"/>
      <c r="G18" s="157" t="n"/>
    </row>
    <row r="19" s="159">
      <c r="A19" s="158" t="inlineStr">
        <is>
          <t xml:space="preserve">                         (подпись, инициалы, фамилия)</t>
        </is>
      </c>
      <c r="B19" s="156" t="n"/>
      <c r="C19" s="156" t="n"/>
      <c r="D19" s="157" t="n"/>
      <c r="E19" s="157" t="n"/>
      <c r="F19" s="157" t="n"/>
      <c r="G19" s="157" t="n"/>
    </row>
    <row r="20" s="159">
      <c r="A20" s="155" t="n"/>
      <c r="B20" s="156" t="n"/>
      <c r="C20" s="156" t="n"/>
      <c r="D20" s="157" t="n"/>
      <c r="E20" s="157" t="n"/>
      <c r="F20" s="157" t="n"/>
      <c r="G20" s="157" t="n"/>
    </row>
    <row r="21" s="159">
      <c r="A21" s="155" t="inlineStr">
        <is>
          <t>Проверил ______________________        А.В. Костянецкая</t>
        </is>
      </c>
      <c r="B21" s="156" t="n"/>
      <c r="C21" s="156" t="n"/>
      <c r="D21" s="157" t="n"/>
      <c r="E21" s="157" t="n"/>
      <c r="F21" s="157" t="n"/>
      <c r="G21" s="157" t="n"/>
    </row>
    <row r="22" s="159">
      <c r="A22" s="158" t="inlineStr">
        <is>
          <t xml:space="preserve">                        (подпись, инициалы, фамилия)</t>
        </is>
      </c>
      <c r="B22" s="156" t="n"/>
      <c r="C22" s="156" t="n"/>
      <c r="D22" s="157" t="n"/>
      <c r="E22" s="157" t="n"/>
      <c r="F22" s="157" t="n"/>
      <c r="G22" s="157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59" min="1" max="1"/>
    <col width="16.42578125" customWidth="1" style="159" min="2" max="2"/>
    <col width="37.140625" customWidth="1" style="159" min="3" max="3"/>
    <col width="49" customWidth="1" style="159" min="4" max="4"/>
    <col width="9.140625" customWidth="1" style="159" min="5" max="5"/>
  </cols>
  <sheetData>
    <row r="1" ht="15.75" customHeight="1" s="159">
      <c r="A1" s="161" t="n"/>
      <c r="B1" s="161" t="n"/>
      <c r="C1" s="161" t="n"/>
      <c r="D1" s="161" t="inlineStr">
        <is>
          <t>Приложение №7</t>
        </is>
      </c>
    </row>
    <row r="2" ht="15.75" customHeight="1" s="159">
      <c r="A2" s="161" t="n"/>
      <c r="B2" s="161" t="n"/>
      <c r="C2" s="161" t="n"/>
      <c r="D2" s="161" t="n"/>
    </row>
    <row r="3" ht="15.75" customHeight="1" s="159">
      <c r="A3" s="161" t="n"/>
      <c r="B3" s="150" t="inlineStr">
        <is>
          <t>Расчет показателя УНЦ</t>
        </is>
      </c>
      <c r="C3" s="161" t="n"/>
      <c r="D3" s="161" t="n"/>
    </row>
    <row r="4" ht="15.75" customHeight="1" s="159">
      <c r="A4" s="161" t="n"/>
      <c r="B4" s="161" t="n"/>
      <c r="C4" s="161" t="n"/>
      <c r="D4" s="161" t="n"/>
    </row>
    <row r="5" ht="31.5" customHeight="1" s="159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5.75" customHeight="1" s="159">
      <c r="A6" s="161" t="inlineStr">
        <is>
          <t>Единица измерения  — 1 ед</t>
        </is>
      </c>
      <c r="B6" s="161" t="n"/>
      <c r="C6" s="161" t="n"/>
      <c r="D6" s="161" t="n"/>
    </row>
    <row r="7" ht="15.75" customHeight="1" s="159">
      <c r="A7" s="161" t="n"/>
      <c r="B7" s="161" t="n"/>
      <c r="C7" s="161" t="n"/>
      <c r="D7" s="161" t="n"/>
    </row>
    <row r="8">
      <c r="A8" s="174" t="inlineStr">
        <is>
          <t>Код показателя</t>
        </is>
      </c>
      <c r="B8" s="174" t="inlineStr">
        <is>
          <t>Наименование показателя</t>
        </is>
      </c>
      <c r="C8" s="174" t="inlineStr">
        <is>
          <t>Наименование РМ, входящих в состав показателя</t>
        </is>
      </c>
      <c r="D8" s="174" t="inlineStr">
        <is>
          <t>Норматив цены на 01.01.2023, тыс.руб.</t>
        </is>
      </c>
    </row>
    <row r="9">
      <c r="A9" s="233" t="n"/>
      <c r="B9" s="233" t="n"/>
      <c r="C9" s="233" t="n"/>
      <c r="D9" s="233" t="n"/>
    </row>
    <row r="10" ht="15.75" customHeight="1" s="159">
      <c r="A10" s="174" t="n">
        <v>1</v>
      </c>
      <c r="B10" s="174" t="n">
        <v>2</v>
      </c>
      <c r="C10" s="174" t="n">
        <v>3</v>
      </c>
      <c r="D10" s="174" t="n">
        <v>4</v>
      </c>
    </row>
    <row r="11" ht="31.5" customHeight="1" s="159">
      <c r="A11" s="174" t="inlineStr">
        <is>
          <t>И12-04</t>
        </is>
      </c>
      <c r="B11" s="174" t="inlineStr">
        <is>
          <t xml:space="preserve">УНЦ РЗА и прочие шкафы </t>
        </is>
      </c>
      <c r="C11" s="153">
        <f>D5</f>
        <v/>
      </c>
      <c r="D11" s="154">
        <f>'Прил.4 РМ'!C41/1000</f>
        <v/>
      </c>
    </row>
    <row r="13">
      <c r="A13" s="155" t="inlineStr">
        <is>
          <t>Составил ______________________      Е. А. Князева</t>
        </is>
      </c>
      <c r="B13" s="156" t="n"/>
      <c r="C13" s="156" t="n"/>
      <c r="D13" s="157" t="n"/>
    </row>
    <row r="14">
      <c r="A14" s="158" t="inlineStr">
        <is>
          <t xml:space="preserve">                         (подпись, инициалы, фамилия)</t>
        </is>
      </c>
      <c r="B14" s="156" t="n"/>
      <c r="C14" s="156" t="n"/>
      <c r="D14" s="157" t="n"/>
    </row>
    <row r="15">
      <c r="A15" s="155" t="n"/>
      <c r="B15" s="156" t="n"/>
      <c r="C15" s="156" t="n"/>
      <c r="D15" s="157" t="n"/>
    </row>
    <row r="16">
      <c r="A16" s="155" t="inlineStr">
        <is>
          <t>Проверил ______________________        А.В. Костянецкая</t>
        </is>
      </c>
      <c r="B16" s="156" t="n"/>
      <c r="C16" s="156" t="n"/>
      <c r="D16" s="157" t="n"/>
    </row>
    <row r="17">
      <c r="A17" s="158" t="inlineStr">
        <is>
          <t xml:space="preserve">                        (подпись, инициалы, фамилия)</t>
        </is>
      </c>
      <c r="B17" s="156" t="n"/>
      <c r="C17" s="156" t="n"/>
      <c r="D17" s="15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159" min="2" max="2"/>
    <col width="37" customWidth="1" style="159" min="3" max="3"/>
    <col width="32" customWidth="1" style="159" min="4" max="4"/>
  </cols>
  <sheetData>
    <row r="4" ht="15.75" customHeight="1" s="159">
      <c r="B4" s="170" t="inlineStr">
        <is>
          <t>Приложение № 10</t>
        </is>
      </c>
    </row>
    <row r="5" ht="18.75" customHeight="1" s="159">
      <c r="B5" s="22" t="n"/>
    </row>
    <row r="6" ht="15.75" customHeight="1" s="159">
      <c r="B6" s="173" t="inlineStr">
        <is>
          <t>Используемые индексы изменений сметной стоимости и нормы сопутствующих затрат</t>
        </is>
      </c>
    </row>
    <row r="7">
      <c r="B7" s="215" t="n"/>
    </row>
    <row r="8" ht="47.25" customHeight="1" s="159">
      <c r="B8" s="174" t="inlineStr">
        <is>
          <t>Наименование индекса / норм сопутствующих затрат</t>
        </is>
      </c>
      <c r="C8" s="174" t="inlineStr">
        <is>
          <t>Дата применения и обоснование индекса / норм сопутствующих затрат</t>
        </is>
      </c>
      <c r="D8" s="174" t="inlineStr">
        <is>
          <t>Размер индекса / норма сопутствующих затрат</t>
        </is>
      </c>
    </row>
    <row r="9" ht="15.75" customHeight="1" s="159">
      <c r="B9" s="174" t="n">
        <v>1</v>
      </c>
      <c r="C9" s="174" t="n">
        <v>2</v>
      </c>
      <c r="D9" s="174" t="n">
        <v>3</v>
      </c>
    </row>
    <row r="10" ht="31.5" customHeight="1" s="159">
      <c r="B10" s="174" t="inlineStr">
        <is>
          <t xml:space="preserve">Индекс изменения сметной стоимости на 1 квартал 2023 года. ОЗП </t>
        </is>
      </c>
      <c r="C10" s="174" t="inlineStr">
        <is>
          <t>Письмо Минстроя России от 30.03.2023г. №17106-ИФ/09  прил.1</t>
        </is>
      </c>
      <c r="D10" s="174" t="n">
        <v>44.29</v>
      </c>
    </row>
    <row r="11" ht="31.5" customHeight="1" s="159">
      <c r="B11" s="174" t="inlineStr">
        <is>
          <t>Индекс изменения сметной стоимости на 1 квартал 2023 года. ЭМ</t>
        </is>
      </c>
      <c r="C11" s="174" t="inlineStr">
        <is>
          <t>Письмо Минстроя России от 30.03.2023г. №17106-ИФ/09  прил.1</t>
        </is>
      </c>
      <c r="D11" s="174" t="n">
        <v>13.47</v>
      </c>
    </row>
    <row r="12" ht="31.5" customHeight="1" s="159">
      <c r="B12" s="174" t="inlineStr">
        <is>
          <t>Индекс изменения сметной стоимости на 1 квартал 2023 года. МАТ</t>
        </is>
      </c>
      <c r="C12" s="174" t="inlineStr">
        <is>
          <t>Письмо Минстроя России от 30.03.2023г. №17106-ИФ/09  прил.1</t>
        </is>
      </c>
      <c r="D12" s="174" t="n">
        <v>8.039999999999999</v>
      </c>
    </row>
    <row r="13" ht="31.5" customHeight="1" s="159">
      <c r="B13" s="174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174" t="n">
        <v>6.26</v>
      </c>
    </row>
    <row r="14" ht="78.75" customHeight="1" s="159">
      <c r="B14" s="174" t="inlineStr">
        <is>
          <t>Временные здания и сооружения</t>
        </is>
      </c>
      <c r="C14" s="17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9">
      <c r="B15" s="174" t="inlineStr">
        <is>
          <t>Дополнительные затраты при производстве строительно-монтажных работ в зимнее время</t>
        </is>
      </c>
      <c r="C15" s="17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9">
      <c r="B16" s="174" t="inlineStr">
        <is>
          <t xml:space="preserve">Пусконаладочные работы </t>
        </is>
      </c>
      <c r="C16" s="174" t="n"/>
      <c r="D16" s="174" t="n"/>
    </row>
    <row r="17" ht="31.5" customHeight="1" s="159">
      <c r="B17" s="174" t="inlineStr">
        <is>
          <t>Строительный контроль</t>
        </is>
      </c>
      <c r="C17" s="174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9">
      <c r="B18" s="174" t="inlineStr">
        <is>
          <t>Авторский надзор - 0,2%</t>
        </is>
      </c>
      <c r="C18" s="174" t="inlineStr">
        <is>
          <t>Приказ от 4.08.2020 № 421/пр п.173</t>
        </is>
      </c>
      <c r="D18" s="29" t="n">
        <v>0.002</v>
      </c>
    </row>
    <row r="19" ht="24" customHeight="1" s="159">
      <c r="B19" s="174" t="inlineStr">
        <is>
          <t>Непредвиденные расходы</t>
        </is>
      </c>
      <c r="C19" s="174" t="inlineStr">
        <is>
          <t>Приказ от 4.08.2020 № 421/пр п.179</t>
        </is>
      </c>
      <c r="D19" s="29" t="n">
        <v>0.03</v>
      </c>
    </row>
    <row r="20" ht="18.75" customHeight="1" s="159">
      <c r="B20" s="23" t="n"/>
    </row>
    <row r="21" ht="18.75" customHeight="1" s="159">
      <c r="B21" s="23" t="n"/>
    </row>
    <row r="22" ht="18.75" customHeight="1" s="159">
      <c r="B22" s="23" t="n"/>
    </row>
    <row r="23" ht="18.75" customHeight="1" s="159">
      <c r="B23" s="23" t="n"/>
    </row>
    <row r="26">
      <c r="B26" s="155" t="inlineStr">
        <is>
          <t>Составил ______________________        Е.А. Князева</t>
        </is>
      </c>
      <c r="C26" s="156" t="n"/>
    </row>
    <row r="27">
      <c r="B27" s="158" t="inlineStr">
        <is>
          <t xml:space="preserve">                         (подпись, инициалы, фамилия)</t>
        </is>
      </c>
      <c r="C27" s="156" t="n"/>
    </row>
    <row r="28">
      <c r="B28" s="155" t="n"/>
      <c r="C28" s="156" t="n"/>
    </row>
    <row r="29">
      <c r="B29" s="155" t="inlineStr">
        <is>
          <t>Проверил ______________________        А.В. Костянецкая</t>
        </is>
      </c>
      <c r="C29" s="156" t="n"/>
    </row>
    <row r="30">
      <c r="B30" s="158" t="inlineStr">
        <is>
          <t xml:space="preserve">                        (подпись, инициалы, фамилия)</t>
        </is>
      </c>
      <c r="C30" s="15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6"/>
  <colBreaks count="1" manualBreakCount="1">
    <brk id="4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159" min="2" max="2"/>
    <col width="13" customWidth="1" style="159" min="3" max="3"/>
    <col width="22.85546875" customWidth="1" style="159" min="4" max="4"/>
    <col width="21.5703125" customWidth="1" style="159" min="5" max="5"/>
    <col width="43.85546875" customWidth="1" style="159" min="6" max="6"/>
  </cols>
  <sheetData>
    <row r="1" s="159"/>
    <row r="2" ht="18" customHeight="1" s="159">
      <c r="A2" s="173" t="inlineStr">
        <is>
          <t>Расчет размера средств на оплату труда рабочих-строителей в текущем уровне цен (ФОТр.тек.)</t>
        </is>
      </c>
    </row>
    <row r="3" s="159"/>
    <row r="4" ht="18" customHeight="1" s="159">
      <c r="A4" s="160" t="inlineStr">
        <is>
          <t>Составлен в уровне цен на 01.01.2023 г.</t>
        </is>
      </c>
      <c r="B4" s="161" t="n"/>
      <c r="C4" s="161" t="n"/>
      <c r="D4" s="161" t="n"/>
      <c r="E4" s="161" t="n"/>
      <c r="F4" s="161" t="n"/>
      <c r="G4" s="161" t="n"/>
    </row>
    <row r="5" ht="15.6" customHeight="1" s="159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61" t="n"/>
    </row>
    <row r="6" ht="15.6" customHeight="1" s="159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61" t="n"/>
    </row>
    <row r="7" ht="109.15" customHeight="1" s="159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220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1" t="n"/>
    </row>
    <row r="8" ht="31.15" customHeight="1" s="159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221">
        <f>1973/12</f>
        <v/>
      </c>
      <c r="F8" s="218" t="inlineStr">
        <is>
          <t>Производственный календарь 2023 год
(40-часов.неделя)</t>
        </is>
      </c>
      <c r="G8" s="163" t="n"/>
    </row>
    <row r="9" ht="15.6" customHeight="1" s="159">
      <c r="A9" s="217" t="inlineStr">
        <is>
          <t>1.3</t>
        </is>
      </c>
      <c r="B9" s="218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221" t="n">
        <v>1</v>
      </c>
      <c r="F9" s="218" t="n"/>
      <c r="G9" s="163" t="n"/>
    </row>
    <row r="10" ht="15.6" customHeight="1" s="159">
      <c r="A10" s="217" t="inlineStr">
        <is>
          <t>1.4</t>
        </is>
      </c>
      <c r="B10" s="218" t="inlineStr">
        <is>
          <t>Средний разряд работ</t>
        </is>
      </c>
      <c r="C10" s="219" t="n"/>
      <c r="D10" s="219" t="n"/>
      <c r="E10" s="250" t="n">
        <v>4.2</v>
      </c>
      <c r="F10" s="218" t="inlineStr">
        <is>
          <t>РТМ</t>
        </is>
      </c>
      <c r="G10" s="163" t="n"/>
    </row>
    <row r="11" ht="78" customHeight="1" s="159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251" t="n">
        <v>1.38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1" t="n"/>
    </row>
    <row r="12" ht="78" customHeight="1" s="159">
      <c r="A12" s="217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252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3" t="n"/>
    </row>
    <row r="13" ht="62.45" customHeight="1" s="159">
      <c r="A13" s="217" t="inlineStr">
        <is>
          <t>1.7</t>
        </is>
      </c>
      <c r="B13" s="227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8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2025-01-24T12:01:39Z</dcterms:modified>
  <cp:lastModifiedBy>Nikolay Ivanov</cp:lastModifiedBy>
  <cp:lastPrinted>2023-11-30T12:16:15Z</cp:lastPrinted>
</cp:coreProperties>
</file>