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5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view="pageBreakPreview" topLeftCell="A1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9.140625" customWidth="1" style="302" min="5" max="5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" customHeight="1" s="300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00" t="n"/>
      <c r="C6" s="200" t="n"/>
      <c r="D6" s="200" t="n"/>
    </row>
    <row r="7" ht="64.5" customHeight="1" s="300">
      <c r="B7" s="341" t="inlineStr">
        <is>
          <t>Наименование разрабатываемого показателя УНЦ - Сети связи. СКС</t>
        </is>
      </c>
    </row>
    <row r="8" ht="31.5" customHeight="1" s="300">
      <c r="B8" s="341" t="inlineStr">
        <is>
          <t>Сопоставимый уровень цен: 4 кв. 2017 г.</t>
        </is>
      </c>
    </row>
    <row r="9" ht="15.75" customHeight="1" s="300">
      <c r="B9" s="341" t="inlineStr">
        <is>
          <t>Единица измерения  — 1 шт.</t>
        </is>
      </c>
    </row>
    <row r="10">
      <c r="B10" s="341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</row>
    <row r="12" ht="96.75" customHeight="1" s="300">
      <c r="B12" s="345" t="n">
        <v>1</v>
      </c>
      <c r="C12" s="331" t="inlineStr">
        <is>
          <t>Наименование объекта-представителя</t>
        </is>
      </c>
      <c r="D12" s="345" t="inlineStr">
        <is>
          <t>ПС 220 кВ Вектор (СТС, МС, СРДП, ГГС, СГП), ПС 330 кВ Зеленогорск (СЕС, СКС, ЛВС)</t>
        </is>
      </c>
    </row>
    <row r="13">
      <c r="B13" s="345" t="n">
        <v>2</v>
      </c>
      <c r="C13" s="331" t="inlineStr">
        <is>
          <t>Наименование субъекта Российской Федерации</t>
        </is>
      </c>
      <c r="D13" s="345" t="inlineStr">
        <is>
          <t>Санкт-Петербург</t>
        </is>
      </c>
    </row>
    <row r="14">
      <c r="B14" s="345" t="n">
        <v>3</v>
      </c>
      <c r="C14" s="331" t="inlineStr">
        <is>
          <t>Климатический район и подрайон</t>
        </is>
      </c>
      <c r="D14" s="345" t="inlineStr">
        <is>
          <t>IIБ</t>
        </is>
      </c>
    </row>
    <row r="15">
      <c r="B15" s="345" t="n">
        <v>4</v>
      </c>
      <c r="C15" s="331" t="inlineStr">
        <is>
          <t>Мощность объекта</t>
        </is>
      </c>
      <c r="D15" s="345" t="n">
        <v>7</v>
      </c>
    </row>
    <row r="16" ht="252" customHeight="1" s="300">
      <c r="B16" s="345" t="n">
        <v>5</v>
      </c>
      <c r="C16" s="15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Система телефонной связи - УПАТС,  с 48 цифровыми  и 48 аналоговыми абоненскими комплектами;
Микросотовая связь - контроллер DECT встроенный в УПАТС, с 10 абонентскими комплектами;
Громкоговорящая связь - 40 громкоговорителей;
Структурированная кабельная сеть - оптичесокий КРОСС на 96 портов; медный КРОСС на 24 порта; 
Локальная вычислительная сеть - маршрутизатор - 2шт, коммутатор - 2 шт;
Система гарантированного питания - в составе с выпрямителями, преобразователем и АКБ</t>
        </is>
      </c>
    </row>
    <row r="17" ht="79.5" customHeight="1" s="300">
      <c r="B17" s="345" t="n">
        <v>6</v>
      </c>
      <c r="C17" s="15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>
      <c r="B18" s="204" t="inlineStr">
        <is>
          <t>6.1</t>
        </is>
      </c>
      <c r="C18" s="331" t="inlineStr">
        <is>
          <t>строительно-монтажные работы</t>
        </is>
      </c>
      <c r="D18" s="203" t="n">
        <v>207.1021</v>
      </c>
    </row>
    <row r="19" ht="15.75" customHeight="1" s="300">
      <c r="B19" s="204" t="inlineStr">
        <is>
          <t>6.2</t>
        </is>
      </c>
      <c r="C19" s="331" t="inlineStr">
        <is>
          <t>оборудование и инвентарь</t>
        </is>
      </c>
      <c r="D19" s="203">
        <f>4562.2095</f>
        <v/>
      </c>
    </row>
    <row r="20" ht="16.5" customHeight="1" s="300">
      <c r="B20" s="204" t="inlineStr">
        <is>
          <t>6.3</t>
        </is>
      </c>
      <c r="C20" s="331" t="inlineStr">
        <is>
          <t>пусконаладочные работы</t>
        </is>
      </c>
      <c r="D20" s="203" t="inlineStr">
        <is>
          <t>-</t>
        </is>
      </c>
    </row>
    <row r="21" ht="35.25" customHeight="1" s="300">
      <c r="B21" s="204" t="inlineStr">
        <is>
          <t>6.4</t>
        </is>
      </c>
      <c r="C21" s="205" t="inlineStr">
        <is>
          <t>прочие и лимитированные затраты</t>
        </is>
      </c>
      <c r="D21" s="203" t="inlineStr">
        <is>
          <t>-</t>
        </is>
      </c>
    </row>
    <row r="22">
      <c r="B22" s="345" t="n">
        <v>7</v>
      </c>
      <c r="C22" s="205" t="inlineStr">
        <is>
          <t>Сопоставимый уровень цен</t>
        </is>
      </c>
      <c r="D22" s="206" t="inlineStr">
        <is>
          <t>4 кв. 2017 г.</t>
        </is>
      </c>
    </row>
    <row r="23" ht="123" customHeight="1" s="300">
      <c r="B23" s="345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60.75" customHeight="1" s="300">
      <c r="B24" s="345" t="n">
        <v>9</v>
      </c>
      <c r="C24" s="153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</row>
    <row r="25" ht="48" customHeight="1" s="300">
      <c r="B25" s="345" t="n">
        <v>10</v>
      </c>
      <c r="C25" s="331" t="inlineStr">
        <is>
          <t>Примечание</t>
        </is>
      </c>
      <c r="D25" s="345" t="n"/>
    </row>
    <row r="26">
      <c r="B26" s="208" t="n"/>
      <c r="C26" s="209" t="n"/>
      <c r="D26" s="209" t="n"/>
    </row>
    <row r="27" ht="37.5" customHeight="1" s="300">
      <c r="B27" s="165" t="n"/>
    </row>
    <row r="28">
      <c r="B28" s="302" t="inlineStr">
        <is>
          <t>Составил ______________________    Д.Ю. Нефедова</t>
        </is>
      </c>
    </row>
    <row r="29">
      <c r="B29" s="165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5"/>
  <sheetViews>
    <sheetView view="pageBreakPreview" topLeftCell="A7" zoomScale="70" zoomScaleNormal="70" workbookViewId="0">
      <selection activeCell="E39" sqref="E39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.140625" customWidth="1" style="302" min="11" max="11"/>
  </cols>
  <sheetData>
    <row r="3">
      <c r="B3" s="339" t="inlineStr">
        <is>
          <t>Приложение № 2</t>
        </is>
      </c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</row>
    <row r="6" ht="29.25" customHeight="1" s="300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00">
      <c r="B8" s="162" t="n"/>
    </row>
    <row r="9" ht="15.75" customHeight="1" s="300">
      <c r="A9" s="302" t="n"/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  <c r="K9" s="302" t="n"/>
    </row>
    <row r="10" ht="15.75" customHeight="1" s="300">
      <c r="A10" s="302" t="n"/>
      <c r="B10" s="429" t="n"/>
      <c r="C10" s="429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2017г., тыс. руб.</t>
        </is>
      </c>
      <c r="G10" s="427" t="n"/>
      <c r="H10" s="427" t="n"/>
      <c r="I10" s="427" t="n"/>
      <c r="J10" s="428" t="n"/>
      <c r="K10" s="302" t="n"/>
    </row>
    <row r="11" ht="31.5" customHeight="1" s="300">
      <c r="A11" s="302" t="n"/>
      <c r="B11" s="430" t="n"/>
      <c r="C11" s="430" t="n"/>
      <c r="D11" s="430" t="n"/>
      <c r="E11" s="43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  <c r="K11" s="302" t="n"/>
    </row>
    <row r="12" ht="325.9" customHeight="1" s="300">
      <c r="A12" s="302" t="n"/>
      <c r="B12" s="322" t="n">
        <v>1</v>
      </c>
      <c r="C12" s="324" t="inlineStr">
        <is>
          <t>Система телефонной связи - УПАТС,  с 48 цифровыми  и 48 аналоговыми абоненскими комплектами;
Микросотовая связь - контроллер DECT встроенный в УПАТС, с 10 абонентскими комплектами;
Громкоговорящая связь - 40 громкоговорителей;
Структурированная кабельная сеть - оптичесокий КРОСС на 96 портов; медный КРОСС на 24 порта; 
Локальная вычислительная сеть - маршрутизатор - 2шт, коммутатор - 2 шт;
Система гарантированного питания - в составе с выпрямителями, преобразователем и АКБ</t>
        </is>
      </c>
      <c r="D12" s="330" t="inlineStr">
        <is>
          <t>05-08-01</t>
        </is>
      </c>
      <c r="E12" s="331" t="inlineStr">
        <is>
          <t xml:space="preserve">Внутриобъектная связь </t>
        </is>
      </c>
      <c r="F12" s="325" t="n"/>
      <c r="G12" s="327" t="n">
        <v>207.1021</v>
      </c>
      <c r="H12" s="327">
        <f>4562.2095</f>
        <v/>
      </c>
      <c r="I12" s="327" t="n"/>
      <c r="J12" s="327">
        <f>SUM(F12:I12)</f>
        <v/>
      </c>
      <c r="K12" s="302" t="n"/>
    </row>
    <row r="13" ht="15.75" customHeight="1" s="300">
      <c r="A13" s="302" t="n"/>
      <c r="B13" s="343" t="inlineStr">
        <is>
          <t>Всего по объекту:</t>
        </is>
      </c>
      <c r="C13" s="427" t="n"/>
      <c r="D13" s="427" t="n"/>
      <c r="E13" s="428" t="n"/>
      <c r="F13" s="326" t="n"/>
      <c r="G13" s="328">
        <f>G12</f>
        <v/>
      </c>
      <c r="H13" s="328">
        <f>H12</f>
        <v/>
      </c>
      <c r="I13" s="328" t="n"/>
      <c r="J13" s="327">
        <f>SUM(F13:I13)</f>
        <v/>
      </c>
      <c r="K13" s="302" t="n"/>
    </row>
    <row r="14" s="300">
      <c r="A14" s="302" t="n"/>
      <c r="B14" s="343" t="inlineStr">
        <is>
          <t>Всего по объекту в сопоставимом уровне цен 4 кв. 2017г:</t>
        </is>
      </c>
      <c r="C14" s="427" t="n"/>
      <c r="D14" s="427" t="n"/>
      <c r="E14" s="428" t="n"/>
      <c r="F14" s="163" t="n"/>
      <c r="G14" s="329">
        <f>G13</f>
        <v/>
      </c>
      <c r="H14" s="329">
        <f>H13</f>
        <v/>
      </c>
      <c r="I14" s="329" t="n"/>
      <c r="J14" s="327">
        <f>SUM(F14:I14)</f>
        <v/>
      </c>
      <c r="K14" s="302" t="n"/>
    </row>
    <row r="15" ht="15" customHeight="1" s="300">
      <c r="A15" s="302" t="n"/>
      <c r="B15" s="302" t="n"/>
      <c r="C15" s="302" t="n"/>
      <c r="D15" s="302" t="n"/>
      <c r="E15" s="302" t="n"/>
      <c r="F15" s="302" t="n"/>
      <c r="G15" s="302" t="n"/>
      <c r="H15" s="302" t="n"/>
      <c r="I15" s="302" t="n"/>
      <c r="J15" s="302" t="n"/>
      <c r="K15" s="302" t="n"/>
    </row>
    <row r="16" ht="15" customHeight="1" s="300">
      <c r="A16" s="302" t="n"/>
      <c r="B16" s="302" t="n"/>
      <c r="C16" s="302" t="n"/>
      <c r="D16" s="302" t="n"/>
      <c r="E16" s="302" t="n"/>
      <c r="F16" s="302" t="n"/>
      <c r="G16" s="302" t="n"/>
      <c r="H16" s="302" t="n"/>
      <c r="I16" s="302" t="n"/>
      <c r="J16" s="302" t="n"/>
      <c r="K16" s="302" t="n"/>
    </row>
    <row r="17" ht="15" customHeight="1" s="300">
      <c r="A17" s="302" t="n"/>
      <c r="B17" s="302" t="n"/>
      <c r="C17" s="302" t="n"/>
      <c r="D17" s="302" t="n"/>
      <c r="E17" s="302" t="n"/>
      <c r="F17" s="302" t="n"/>
      <c r="G17" s="302" t="n"/>
      <c r="H17" s="302" t="n"/>
      <c r="I17" s="302" t="n"/>
      <c r="J17" s="302" t="n"/>
      <c r="K17" s="302" t="n"/>
    </row>
    <row r="18" ht="15" customHeight="1" s="300">
      <c r="A18" s="302" t="n"/>
      <c r="B18" s="302" t="n"/>
      <c r="C18" s="296" t="inlineStr">
        <is>
          <t>Составил ______________________     Д.Ю. Нефедова</t>
        </is>
      </c>
      <c r="D18" s="297" t="n"/>
      <c r="E18" s="297" t="n"/>
      <c r="F18" s="302" t="n"/>
      <c r="G18" s="302" t="n"/>
      <c r="H18" s="302" t="n"/>
      <c r="I18" s="302" t="n"/>
      <c r="J18" s="302" t="n"/>
      <c r="K18" s="302" t="n"/>
    </row>
    <row r="19" ht="15" customHeight="1" s="300">
      <c r="A19" s="302" t="n"/>
      <c r="B19" s="302" t="n"/>
      <c r="C19" s="299" t="inlineStr">
        <is>
          <t xml:space="preserve">                         (подпись, инициалы, фамилия)</t>
        </is>
      </c>
      <c r="D19" s="297" t="n"/>
      <c r="E19" s="297" t="n"/>
      <c r="F19" s="302" t="n"/>
      <c r="G19" s="302" t="n"/>
      <c r="H19" s="302" t="n"/>
      <c r="I19" s="302" t="n"/>
      <c r="J19" s="302" t="n"/>
      <c r="K19" s="302" t="n"/>
    </row>
    <row r="20" ht="15" customHeight="1" s="300">
      <c r="A20" s="302" t="n"/>
      <c r="B20" s="302" t="n"/>
      <c r="C20" s="296" t="n"/>
      <c r="D20" s="297" t="n"/>
      <c r="E20" s="297" t="n"/>
      <c r="F20" s="302" t="n"/>
      <c r="G20" s="302" t="n"/>
      <c r="H20" s="302" t="n"/>
      <c r="I20" s="302" t="n"/>
      <c r="J20" s="302" t="n"/>
      <c r="K20" s="302" t="n"/>
    </row>
    <row r="21" ht="15" customHeight="1" s="300">
      <c r="A21" s="302" t="n"/>
      <c r="B21" s="302" t="n"/>
      <c r="C21" s="296" t="inlineStr">
        <is>
          <t>Проверил ______________________        А.В. Костянецкая</t>
        </is>
      </c>
      <c r="D21" s="297" t="n"/>
      <c r="E21" s="297" t="n"/>
      <c r="F21" s="302" t="n"/>
      <c r="G21" s="302" t="n"/>
      <c r="H21" s="302" t="n"/>
      <c r="I21" s="302" t="n"/>
      <c r="J21" s="302" t="n"/>
      <c r="K21" s="302" t="n"/>
    </row>
    <row r="22" ht="15" customHeight="1" s="300">
      <c r="A22" s="302" t="n"/>
      <c r="B22" s="302" t="n"/>
      <c r="C22" s="299" t="inlineStr">
        <is>
          <t xml:space="preserve">                        (подпись, инициалы, фамилия)</t>
        </is>
      </c>
      <c r="D22" s="297" t="n"/>
      <c r="E22" s="297" t="n"/>
      <c r="F22" s="302" t="n"/>
      <c r="G22" s="302" t="n"/>
      <c r="H22" s="302" t="n"/>
      <c r="I22" s="302" t="n"/>
      <c r="J22" s="302" t="n"/>
      <c r="K22" s="302" t="n"/>
    </row>
    <row r="23" ht="15" customHeight="1" s="300">
      <c r="A23" s="302" t="n"/>
      <c r="B23" s="302" t="n"/>
      <c r="C23" s="302" t="n"/>
      <c r="D23" s="302" t="n"/>
      <c r="E23" s="302" t="n"/>
      <c r="F23" s="302" t="n"/>
      <c r="G23" s="302" t="n"/>
      <c r="H23" s="302" t="n"/>
      <c r="I23" s="302" t="n"/>
      <c r="J23" s="302" t="n"/>
      <c r="K23" s="302" t="n"/>
    </row>
    <row r="24" ht="15" customHeight="1" s="300">
      <c r="A24" s="302" t="n"/>
      <c r="B24" s="302" t="n"/>
      <c r="C24" s="302" t="n"/>
      <c r="D24" s="302" t="n"/>
      <c r="E24" s="302" t="n"/>
      <c r="F24" s="302" t="n"/>
      <c r="G24" s="302" t="n"/>
      <c r="H24" s="302" t="n"/>
      <c r="I24" s="302" t="n"/>
      <c r="J24" s="302" t="n"/>
      <c r="K24" s="302" t="n"/>
    </row>
    <row r="25" ht="15" customHeight="1" s="300">
      <c r="A25" s="302" t="n"/>
      <c r="B25" s="302" t="n"/>
      <c r="C25" s="302" t="n"/>
      <c r="D25" s="302" t="n"/>
      <c r="E25" s="302" t="n"/>
      <c r="F25" s="302" t="n"/>
      <c r="G25" s="302" t="n"/>
      <c r="H25" s="302" t="n"/>
      <c r="I25" s="302" t="n"/>
      <c r="J25" s="302" t="n"/>
      <c r="K25" s="302" t="n"/>
    </row>
    <row r="26" ht="15" customHeight="1" s="300"/>
    <row r="27" ht="15" customHeight="1" s="300"/>
    <row r="28" ht="15" customHeight="1" s="300"/>
    <row r="29" ht="15" customHeight="1" s="300"/>
    <row r="30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127"/>
  <sheetViews>
    <sheetView view="pageBreakPreview" topLeftCell="A116" workbookViewId="0">
      <selection activeCell="A133" sqref="A133:XFD269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9"/>
    <col width="13.140625" customWidth="1" style="302" min="10" max="10"/>
    <col width="15" customWidth="1" style="302" min="11" max="11"/>
    <col width="9.140625" customWidth="1" style="302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00">
      <c r="A4" s="210" t="n"/>
      <c r="B4" s="210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1" t="n"/>
    </row>
    <row r="6" ht="33.75" customHeight="1" s="300">
      <c r="A6" s="351" t="inlineStr">
        <is>
          <t>Наименование разрабатываемого показателя УНЦ -  Сети связи. СКС</t>
        </is>
      </c>
    </row>
    <row r="7" s="300">
      <c r="A7" s="211" t="n"/>
      <c r="B7" s="211" t="n"/>
      <c r="C7" s="211" t="n"/>
      <c r="D7" s="211" t="n"/>
      <c r="E7" s="211" t="n"/>
      <c r="F7" s="211" t="n"/>
      <c r="G7" s="211" t="n"/>
      <c r="H7" s="211" t="n"/>
      <c r="I7" s="302" t="n"/>
      <c r="J7" s="302" t="n"/>
      <c r="K7" s="302" t="n"/>
      <c r="L7" s="302" t="n"/>
    </row>
    <row r="8">
      <c r="A8" s="211" t="n"/>
      <c r="B8" s="211" t="n"/>
      <c r="C8" s="211" t="n"/>
      <c r="D8" s="211" t="n"/>
      <c r="E8" s="211" t="n"/>
      <c r="F8" s="211" t="n"/>
      <c r="G8" s="211" t="n"/>
      <c r="H8" s="211" t="n"/>
    </row>
    <row r="9" ht="38.25" customHeight="1" s="300">
      <c r="A9" s="345" t="inlineStr">
        <is>
          <t>п/п</t>
        </is>
      </c>
      <c r="B9" s="345" t="inlineStr">
        <is>
          <t>№ЛСР</t>
        </is>
      </c>
      <c r="C9" s="345" t="inlineStr">
        <is>
          <t>Код ресурса</t>
        </is>
      </c>
      <c r="D9" s="345" t="inlineStr">
        <is>
          <t>Наименование ресурса</t>
        </is>
      </c>
      <c r="E9" s="345" t="inlineStr">
        <is>
          <t>Ед. изм.</t>
        </is>
      </c>
      <c r="F9" s="345" t="inlineStr">
        <is>
          <t>Кол-во единиц по данным объекта-представителя</t>
        </is>
      </c>
      <c r="G9" s="345" t="inlineStr">
        <is>
          <t>Сметная стоимость в ценах на 01.01.2000 (руб.)</t>
        </is>
      </c>
      <c r="H9" s="428" t="n"/>
    </row>
    <row r="10" ht="40.5" customHeight="1" s="300">
      <c r="A10" s="430" t="n"/>
      <c r="B10" s="430" t="n"/>
      <c r="C10" s="430" t="n"/>
      <c r="D10" s="430" t="n"/>
      <c r="E10" s="430" t="n"/>
      <c r="F10" s="430" t="n"/>
      <c r="G10" s="345" t="inlineStr">
        <is>
          <t>на ед.изм.</t>
        </is>
      </c>
      <c r="H10" s="345" t="inlineStr">
        <is>
          <t>общая</t>
        </is>
      </c>
    </row>
    <row r="11">
      <c r="A11" s="346" t="n">
        <v>1</v>
      </c>
      <c r="B11" s="346" t="n"/>
      <c r="C11" s="346" t="n">
        <v>2</v>
      </c>
      <c r="D11" s="346" t="inlineStr">
        <is>
          <t>З</t>
        </is>
      </c>
      <c r="E11" s="346" t="n">
        <v>4</v>
      </c>
      <c r="F11" s="346" t="n">
        <v>5</v>
      </c>
      <c r="G11" s="346" t="n">
        <v>6</v>
      </c>
      <c r="H11" s="346" t="n">
        <v>7</v>
      </c>
    </row>
    <row r="12" customFormat="1" s="291">
      <c r="A12" s="348" t="inlineStr">
        <is>
          <t>Затраты труда рабочих</t>
        </is>
      </c>
      <c r="B12" s="427" t="n"/>
      <c r="C12" s="427" t="n"/>
      <c r="D12" s="427" t="n"/>
      <c r="E12" s="428" t="n"/>
      <c r="F12" s="431" t="n">
        <v>1281.35</v>
      </c>
      <c r="G12" s="177" t="n"/>
      <c r="H12" s="431">
        <f>SUM(H13:H23)</f>
        <v/>
      </c>
      <c r="I12" s="302" t="n"/>
      <c r="J12" s="302" t="n"/>
      <c r="K12" s="302" t="n"/>
      <c r="L12" s="302" t="n"/>
      <c r="M12" s="302" t="n"/>
      <c r="N12" s="302" t="n"/>
    </row>
    <row r="13">
      <c r="A13" s="379" t="n">
        <v>1</v>
      </c>
      <c r="B13" s="178" t="n"/>
      <c r="C13" s="215" t="inlineStr">
        <is>
          <t>1-3-0</t>
        </is>
      </c>
      <c r="D13" s="216" t="inlineStr">
        <is>
          <t>Затраты труда рабочих (ср 3)</t>
        </is>
      </c>
      <c r="E13" s="379" t="inlineStr">
        <is>
          <t>чел.час</t>
        </is>
      </c>
      <c r="F13" s="432" t="n">
        <v>408.64</v>
      </c>
      <c r="G13" s="218" t="n">
        <v>8.529999999999999</v>
      </c>
      <c r="H13" s="218">
        <f>ROUND(F13*G13,2)</f>
        <v/>
      </c>
    </row>
    <row r="14">
      <c r="A14" s="379" t="n">
        <v>2</v>
      </c>
      <c r="B14" s="178" t="n"/>
      <c r="C14" s="215" t="inlineStr">
        <is>
          <t>1-4-0</t>
        </is>
      </c>
      <c r="D14" s="216" t="inlineStr">
        <is>
          <t>Затраты труда рабочих (ср 4)</t>
        </is>
      </c>
      <c r="E14" s="379" t="inlineStr">
        <is>
          <t>чел.час</t>
        </is>
      </c>
      <c r="F14" s="432" t="n">
        <v>342.39</v>
      </c>
      <c r="G14" s="218" t="n">
        <v>9.619999999999999</v>
      </c>
      <c r="H14" s="218">
        <f>ROUND(F14*G14,2)</f>
        <v/>
      </c>
    </row>
    <row r="15">
      <c r="A15" s="379" t="n">
        <v>3</v>
      </c>
      <c r="B15" s="178" t="n"/>
      <c r="C15" s="215" t="inlineStr">
        <is>
          <t>1-6-0</t>
        </is>
      </c>
      <c r="D15" s="216" t="inlineStr">
        <is>
          <t>Затраты труда рабочих (ср 6)</t>
        </is>
      </c>
      <c r="E15" s="379" t="inlineStr">
        <is>
          <t>чел.час</t>
        </is>
      </c>
      <c r="F15" s="432" t="n">
        <v>243</v>
      </c>
      <c r="G15" s="218" t="n">
        <v>12.92</v>
      </c>
      <c r="H15" s="218">
        <f>ROUND(F15*G15,2)</f>
        <v/>
      </c>
    </row>
    <row r="16">
      <c r="A16" s="379" t="n">
        <v>4</v>
      </c>
      <c r="B16" s="178" t="n"/>
      <c r="C16" s="215" t="inlineStr">
        <is>
          <t>1-4-5</t>
        </is>
      </c>
      <c r="D16" s="216" t="inlineStr">
        <is>
          <t>Затраты труда рабочих (ср 4,5)</t>
        </is>
      </c>
      <c r="E16" s="379" t="inlineStr">
        <is>
          <t>чел.час</t>
        </is>
      </c>
      <c r="F16" s="432" t="n">
        <v>195.7</v>
      </c>
      <c r="G16" s="218" t="n">
        <v>10.35</v>
      </c>
      <c r="H16" s="218">
        <f>ROUND(F16*G16,2)</f>
        <v/>
      </c>
    </row>
    <row r="17">
      <c r="A17" s="379" t="n">
        <v>5</v>
      </c>
      <c r="B17" s="178" t="n"/>
      <c r="C17" s="215" t="inlineStr">
        <is>
          <t>1-5-0</t>
        </is>
      </c>
      <c r="D17" s="216" t="inlineStr">
        <is>
          <t>Затраты труда рабочих (ср 5)</t>
        </is>
      </c>
      <c r="E17" s="379" t="inlineStr">
        <is>
          <t>чел.час</t>
        </is>
      </c>
      <c r="F17" s="432" t="n">
        <v>29.49</v>
      </c>
      <c r="G17" s="218" t="n">
        <v>11.09</v>
      </c>
      <c r="H17" s="218">
        <f>ROUND(F17*G17,2)</f>
        <v/>
      </c>
    </row>
    <row r="18">
      <c r="A18" s="379" t="n">
        <v>6</v>
      </c>
      <c r="B18" s="178" t="n"/>
      <c r="C18" s="215" t="inlineStr">
        <is>
          <t>1-3-9</t>
        </is>
      </c>
      <c r="D18" s="216" t="inlineStr">
        <is>
          <t>Затраты труда рабочих (ср 3,9)</t>
        </is>
      </c>
      <c r="E18" s="379" t="inlineStr">
        <is>
          <t>чел.час</t>
        </is>
      </c>
      <c r="F18" s="432" t="n">
        <v>14.04</v>
      </c>
      <c r="G18" s="218" t="n">
        <v>9.51</v>
      </c>
      <c r="H18" s="218">
        <f>ROUND(F18*G18,2)</f>
        <v/>
      </c>
    </row>
    <row r="19">
      <c r="A19" s="379" t="n">
        <v>7</v>
      </c>
      <c r="B19" s="178" t="n"/>
      <c r="C19" s="215" t="inlineStr">
        <is>
          <t>1-3-8</t>
        </is>
      </c>
      <c r="D19" s="216" t="inlineStr">
        <is>
          <t>Затраты труда рабочих (ср 3,8)</t>
        </is>
      </c>
      <c r="E19" s="379" t="inlineStr">
        <is>
          <t>чел.час</t>
        </is>
      </c>
      <c r="F19" s="432" t="n">
        <v>12.56</v>
      </c>
      <c r="G19" s="218" t="n">
        <v>9.4</v>
      </c>
      <c r="H19" s="218">
        <f>ROUND(F19*G19,2)</f>
        <v/>
      </c>
    </row>
    <row r="20">
      <c r="A20" s="379" t="n">
        <v>8</v>
      </c>
      <c r="B20" s="178" t="n"/>
      <c r="C20" s="215" t="inlineStr">
        <is>
          <t>1-3-2</t>
        </is>
      </c>
      <c r="D20" s="216" t="inlineStr">
        <is>
          <t>Затраты труда рабочих (ср 3,2)</t>
        </is>
      </c>
      <c r="E20" s="379" t="inlineStr">
        <is>
          <t>чел.час</t>
        </is>
      </c>
      <c r="F20" s="432" t="n">
        <v>13.43</v>
      </c>
      <c r="G20" s="218" t="n">
        <v>8.74</v>
      </c>
      <c r="H20" s="218">
        <f>ROUND(F20*G20,2)</f>
        <v/>
      </c>
    </row>
    <row r="21">
      <c r="A21" s="379" t="n">
        <v>9</v>
      </c>
      <c r="B21" s="178" t="n"/>
      <c r="C21" s="215" t="inlineStr">
        <is>
          <t>1-3-1</t>
        </is>
      </c>
      <c r="D21" s="216" t="inlineStr">
        <is>
          <t>Затраты труда рабочих (ср 3,1)</t>
        </is>
      </c>
      <c r="E21" s="379" t="inlineStr">
        <is>
          <t>чел.час</t>
        </is>
      </c>
      <c r="F21" s="432" t="n">
        <v>12.36</v>
      </c>
      <c r="G21" s="218" t="n">
        <v>8.640000000000001</v>
      </c>
      <c r="H21" s="218">
        <f>ROUND(F21*G21,2)</f>
        <v/>
      </c>
    </row>
    <row r="22">
      <c r="A22" s="379" t="n">
        <v>10</v>
      </c>
      <c r="B22" s="178" t="n"/>
      <c r="C22" s="215" t="inlineStr">
        <is>
          <t>1-4-2</t>
        </is>
      </c>
      <c r="D22" s="216" t="inlineStr">
        <is>
          <t>Затраты труда рабочих (ср 4,2)</t>
        </is>
      </c>
      <c r="E22" s="379" t="inlineStr">
        <is>
          <t>чел.час</t>
        </is>
      </c>
      <c r="F22" s="432" t="n">
        <v>5.62</v>
      </c>
      <c r="G22" s="218" t="n">
        <v>9.92</v>
      </c>
      <c r="H22" s="218">
        <f>ROUND(F22*G22,2)</f>
        <v/>
      </c>
    </row>
    <row r="23">
      <c r="A23" s="379" t="n">
        <v>11</v>
      </c>
      <c r="B23" s="178" t="n"/>
      <c r="C23" s="215" t="inlineStr">
        <is>
          <t>1-3-5</t>
        </is>
      </c>
      <c r="D23" s="216" t="inlineStr">
        <is>
          <t>Затраты труда рабочих (ср 3,5)</t>
        </is>
      </c>
      <c r="E23" s="379" t="inlineStr">
        <is>
          <t>чел.час</t>
        </is>
      </c>
      <c r="F23" s="432" t="n">
        <v>4.12</v>
      </c>
      <c r="G23" s="218" t="n">
        <v>9.07</v>
      </c>
      <c r="H23" s="218">
        <f>ROUND(F23*G23,2)</f>
        <v/>
      </c>
    </row>
    <row r="24">
      <c r="A24" s="347" t="inlineStr">
        <is>
          <t>Затраты труда машинистов</t>
        </is>
      </c>
      <c r="B24" s="427" t="n"/>
      <c r="C24" s="427" t="n"/>
      <c r="D24" s="427" t="n"/>
      <c r="E24" s="428" t="n"/>
      <c r="F24" s="348" t="n"/>
      <c r="G24" s="180" t="n"/>
      <c r="H24" s="431">
        <f>H25</f>
        <v/>
      </c>
    </row>
    <row r="25">
      <c r="A25" s="379" t="n">
        <v>12</v>
      </c>
      <c r="B25" s="349" t="n"/>
      <c r="C25" s="215" t="n">
        <v>2</v>
      </c>
      <c r="D25" s="216" t="inlineStr">
        <is>
          <t>Затраты труда машинистов</t>
        </is>
      </c>
      <c r="E25" s="379" t="inlineStr">
        <is>
          <t>чел.-ч</t>
        </is>
      </c>
      <c r="F25" s="432" t="n">
        <v>62.4</v>
      </c>
      <c r="G25" s="218" t="n"/>
      <c r="H25" s="433" t="n">
        <v>632.1799999999999</v>
      </c>
    </row>
    <row r="26" customFormat="1" s="291">
      <c r="A26" s="348" t="inlineStr">
        <is>
          <t>Машины и механизмы</t>
        </is>
      </c>
      <c r="B26" s="427" t="n"/>
      <c r="C26" s="427" t="n"/>
      <c r="D26" s="427" t="n"/>
      <c r="E26" s="428" t="n"/>
      <c r="F26" s="348" t="n"/>
      <c r="G26" s="180" t="n"/>
      <c r="H26" s="431">
        <f>SUM(H27:H38)</f>
        <v/>
      </c>
      <c r="I26" s="302" t="n"/>
      <c r="J26" s="302" t="n"/>
      <c r="K26" s="302" t="n"/>
      <c r="L26" s="302" t="n"/>
      <c r="M26" s="302" t="n"/>
      <c r="N26" s="302" t="n"/>
    </row>
    <row r="27">
      <c r="A27" s="379" t="n">
        <v>13</v>
      </c>
      <c r="B27" s="349" t="n"/>
      <c r="C27" s="215" t="inlineStr">
        <is>
          <t>91.06.05-011</t>
        </is>
      </c>
      <c r="D27" s="216" t="inlineStr">
        <is>
          <t>Погрузчик, грузоподъемность 5 т</t>
        </is>
      </c>
      <c r="E27" s="379" t="inlineStr">
        <is>
          <t>маш.час</t>
        </is>
      </c>
      <c r="F27" s="379" t="n">
        <v>58.28</v>
      </c>
      <c r="G27" s="221" t="n">
        <v>89.98999999999999</v>
      </c>
      <c r="H27" s="218">
        <f>ROUND(F27*G27,2)</f>
        <v/>
      </c>
    </row>
    <row r="28">
      <c r="A28" s="379" t="n">
        <v>14</v>
      </c>
      <c r="B28" s="349" t="n"/>
      <c r="C28" s="215" t="inlineStr">
        <is>
          <t>91.05.05-014</t>
        </is>
      </c>
      <c r="D28" s="216" t="inlineStr">
        <is>
          <t>Краны на автомобильном ходу, грузоподъемность 10 т</t>
        </is>
      </c>
      <c r="E28" s="379" t="inlineStr">
        <is>
          <t>маш.час</t>
        </is>
      </c>
      <c r="F28" s="379" t="n">
        <v>0.85</v>
      </c>
      <c r="G28" s="221" t="n">
        <v>111.99</v>
      </c>
      <c r="H28" s="218">
        <f>ROUND(F28*G28,2)</f>
        <v/>
      </c>
    </row>
    <row r="29" customFormat="1" s="291">
      <c r="A29" s="379" t="n">
        <v>15</v>
      </c>
      <c r="B29" s="349" t="n"/>
      <c r="C29" s="215" t="inlineStr">
        <is>
          <t>91.21.12-002</t>
        </is>
      </c>
      <c r="D29" s="216" t="inlineStr">
        <is>
          <t>Ножницы листовые кривошипные гильотинные</t>
        </is>
      </c>
      <c r="E29" s="379" t="inlineStr">
        <is>
          <t>маш.час</t>
        </is>
      </c>
      <c r="F29" s="379" t="n">
        <v>1.11</v>
      </c>
      <c r="G29" s="221" t="n">
        <v>70</v>
      </c>
      <c r="H29" s="218">
        <f>ROUND(F29*G29,2)</f>
        <v/>
      </c>
      <c r="I29" s="302" t="n"/>
      <c r="J29" s="302" t="n"/>
      <c r="K29" s="302" t="n"/>
      <c r="L29" s="302" t="n"/>
      <c r="M29" s="302" t="n"/>
      <c r="N29" s="302" t="n"/>
    </row>
    <row r="30" customFormat="1" s="291">
      <c r="A30" s="379" t="n">
        <v>16</v>
      </c>
      <c r="B30" s="349" t="n"/>
      <c r="C30" s="215" t="inlineStr">
        <is>
          <t>91.14.02-001</t>
        </is>
      </c>
      <c r="D30" s="216" t="inlineStr">
        <is>
          <t>Автомобили бортовые, грузоподъемность: до 5 т</t>
        </is>
      </c>
      <c r="E30" s="379" t="inlineStr">
        <is>
          <t>маш.час</t>
        </is>
      </c>
      <c r="F30" s="379" t="n">
        <v>1</v>
      </c>
      <c r="G30" s="221" t="n">
        <v>65.70999999999999</v>
      </c>
      <c r="H30" s="218">
        <f>ROUND(F30*G30,2)</f>
        <v/>
      </c>
      <c r="I30" s="302" t="n"/>
      <c r="J30" s="302" t="n"/>
      <c r="K30" s="302" t="n"/>
      <c r="L30" s="302" t="n"/>
      <c r="M30" s="302" t="n"/>
      <c r="N30" s="302" t="n"/>
    </row>
    <row r="31" customFormat="1" s="291">
      <c r="A31" s="379" t="n">
        <v>17</v>
      </c>
      <c r="B31" s="349" t="n"/>
      <c r="C31" s="215" t="inlineStr">
        <is>
          <t>91.21.16-014</t>
        </is>
      </c>
      <c r="D31" s="216" t="inlineStr">
        <is>
          <t>Пресс: листогибочный кривошипный 1000 кН (100 тс)</t>
        </is>
      </c>
      <c r="E31" s="379" t="inlineStr">
        <is>
          <t>маш.час</t>
        </is>
      </c>
      <c r="F31" s="379" t="n">
        <v>1.11</v>
      </c>
      <c r="G31" s="221" t="n">
        <v>56.24</v>
      </c>
      <c r="H31" s="218">
        <f>ROUND(F31*G31,2)</f>
        <v/>
      </c>
      <c r="I31" s="302" t="n"/>
      <c r="J31" s="302" t="n"/>
      <c r="K31" s="302" t="n"/>
      <c r="L31" s="302" t="n"/>
      <c r="M31" s="302" t="n"/>
      <c r="N31" s="302" t="n"/>
    </row>
    <row r="32" ht="25.5" customFormat="1" customHeight="1" s="291">
      <c r="A32" s="379" t="n">
        <v>18</v>
      </c>
      <c r="B32" s="349" t="n"/>
      <c r="C32" s="215" t="inlineStr">
        <is>
          <t>91.17.04-233</t>
        </is>
      </c>
      <c r="D32" s="216" t="inlineStr">
        <is>
          <t>Установки для сварки: ручной дуговой (постоянного тока)</t>
        </is>
      </c>
      <c r="E32" s="379" t="inlineStr">
        <is>
          <t>маш.час</t>
        </is>
      </c>
      <c r="F32" s="379" t="n">
        <v>3.77</v>
      </c>
      <c r="G32" s="221" t="n">
        <v>8.1</v>
      </c>
      <c r="H32" s="218">
        <f>ROUND(F32*G32,2)</f>
        <v/>
      </c>
      <c r="I32" s="302" t="n"/>
      <c r="J32" s="302" t="n"/>
      <c r="K32" s="302" t="n"/>
      <c r="L32" s="302" t="n"/>
      <c r="M32" s="302" t="n"/>
      <c r="N32" s="302" t="n"/>
    </row>
    <row r="33" customFormat="1" s="291">
      <c r="A33" s="379" t="n">
        <v>19</v>
      </c>
      <c r="B33" s="349" t="n"/>
      <c r="C33" s="215" t="inlineStr">
        <is>
          <t>91.21.16-013</t>
        </is>
      </c>
      <c r="D33" s="216" t="inlineStr">
        <is>
          <t>Пресс: кривошипный простого действия 25 кН (2,5 тс)</t>
        </is>
      </c>
      <c r="E33" s="379" t="inlineStr">
        <is>
          <t>маш.час</t>
        </is>
      </c>
      <c r="F33" s="379" t="n">
        <v>1.11</v>
      </c>
      <c r="G33" s="221" t="n">
        <v>16.92</v>
      </c>
      <c r="H33" s="218">
        <f>ROUND(F33*G33,2)</f>
        <v/>
      </c>
      <c r="I33" s="302" t="n"/>
      <c r="J33" s="302" t="n"/>
      <c r="K33" s="302" t="n"/>
      <c r="L33" s="302" t="n"/>
      <c r="M33" s="302" t="n"/>
      <c r="N33" s="302" t="n"/>
    </row>
    <row r="34" ht="25.5" customFormat="1" customHeight="1" s="291">
      <c r="A34" s="379" t="n">
        <v>20</v>
      </c>
      <c r="B34" s="349" t="n"/>
      <c r="C34" s="215" t="inlineStr">
        <is>
          <t>91.21.01-012</t>
        </is>
      </c>
      <c r="D34" s="216" t="inlineStr">
        <is>
          <t>Агрегаты окрасочные высокого давления для окраски поверхностей конструкций, мощность 1 кВт</t>
        </is>
      </c>
      <c r="E34" s="379" t="inlineStr">
        <is>
          <t>маш.час</t>
        </is>
      </c>
      <c r="F34" s="379" t="n">
        <v>1.13</v>
      </c>
      <c r="G34" s="221" t="n">
        <v>6.82</v>
      </c>
      <c r="H34" s="218">
        <f>ROUND(F34*G34,2)</f>
        <v/>
      </c>
      <c r="I34" s="302" t="n"/>
      <c r="J34" s="302" t="n"/>
      <c r="K34" s="302" t="n"/>
      <c r="L34" s="302" t="n"/>
      <c r="M34" s="302" t="n"/>
      <c r="N34" s="302" t="n"/>
    </row>
    <row r="35" customFormat="1" s="291">
      <c r="A35" s="379" t="n">
        <v>21</v>
      </c>
      <c r="B35" s="349" t="n"/>
      <c r="C35" s="215" t="inlineStr">
        <is>
          <t>91.14.02-002</t>
        </is>
      </c>
      <c r="D35" s="216" t="inlineStr">
        <is>
          <t>Автомобили бортовые, грузоподъемность: до 8 т</t>
        </is>
      </c>
      <c r="E35" s="379" t="inlineStr">
        <is>
          <t>маш.час</t>
        </is>
      </c>
      <c r="F35" s="379" t="n">
        <v>0.04</v>
      </c>
      <c r="G35" s="221" t="n">
        <v>85.84</v>
      </c>
      <c r="H35" s="218">
        <f>ROUND(F35*G35,2)</f>
        <v/>
      </c>
      <c r="I35" s="302" t="n"/>
      <c r="J35" s="302" t="n"/>
      <c r="K35" s="302" t="n"/>
      <c r="L35" s="302" t="n"/>
      <c r="M35" s="302" t="n"/>
      <c r="N35" s="302" t="n"/>
    </row>
    <row r="36" customFormat="1" s="291">
      <c r="A36" s="379" t="n">
        <v>22</v>
      </c>
      <c r="B36" s="349" t="n"/>
      <c r="C36" s="215" t="inlineStr">
        <is>
          <t>91.21.19-031</t>
        </is>
      </c>
      <c r="D36" s="216" t="inlineStr">
        <is>
          <t>Станок: сверлильный</t>
        </is>
      </c>
      <c r="E36" s="379" t="inlineStr">
        <is>
          <t>маш.час</t>
        </is>
      </c>
      <c r="F36" s="379" t="n">
        <v>1.11</v>
      </c>
      <c r="G36" s="221" t="n">
        <v>2.36</v>
      </c>
      <c r="H36" s="218">
        <f>ROUND(F36*G36,2)</f>
        <v/>
      </c>
      <c r="I36" s="302" t="n"/>
      <c r="J36" s="302" t="n"/>
      <c r="K36" s="302" t="n"/>
      <c r="L36" s="302" t="n"/>
      <c r="M36" s="302" t="n"/>
      <c r="N36" s="302" t="n"/>
    </row>
    <row r="37" ht="25.5" customFormat="1" customHeight="1" s="291">
      <c r="A37" s="379" t="n">
        <v>23</v>
      </c>
      <c r="B37" s="349" t="n"/>
      <c r="C37" s="215" t="inlineStr">
        <is>
          <t>91.06.03-060</t>
        </is>
      </c>
      <c r="D37" s="216" t="inlineStr">
        <is>
          <t>Лебедки электрические тяговым усилием: до 5,79 кН (0,59 т)</t>
        </is>
      </c>
      <c r="E37" s="379" t="inlineStr">
        <is>
          <t>маш.час</t>
        </is>
      </c>
      <c r="F37" s="379" t="n">
        <v>1.45</v>
      </c>
      <c r="G37" s="221" t="n">
        <v>1.7</v>
      </c>
      <c r="H37" s="218">
        <f>ROUND(F37*G37,2)</f>
        <v/>
      </c>
      <c r="I37" s="302" t="n"/>
      <c r="J37" s="302" t="n"/>
      <c r="K37" s="302" t="n"/>
      <c r="L37" s="302" t="n"/>
      <c r="M37" s="302" t="n"/>
      <c r="N37" s="302" t="n"/>
    </row>
    <row r="38" customFormat="1" s="291">
      <c r="A38" s="379" t="n">
        <v>24</v>
      </c>
      <c r="B38" s="349" t="n"/>
      <c r="C38" s="215" t="inlineStr">
        <is>
          <t>91.06.01-003</t>
        </is>
      </c>
      <c r="D38" s="216" t="inlineStr">
        <is>
          <t>Домкраты гидравлические, грузоподъемность 63-100 т</t>
        </is>
      </c>
      <c r="E38" s="379" t="inlineStr">
        <is>
          <t>маш.час</t>
        </is>
      </c>
      <c r="F38" s="379" t="n">
        <v>1.09</v>
      </c>
      <c r="G38" s="221" t="n">
        <v>0.9</v>
      </c>
      <c r="H38" s="218">
        <f>ROUND(F38*G38,2)</f>
        <v/>
      </c>
      <c r="I38" s="302" t="n"/>
      <c r="J38" s="302" t="n"/>
      <c r="K38" s="302" t="n"/>
      <c r="L38" s="302" t="n"/>
      <c r="M38" s="302" t="n"/>
      <c r="N38" s="302" t="n"/>
    </row>
    <row r="39" ht="15" customHeight="1" s="300">
      <c r="A39" s="348" t="inlineStr">
        <is>
          <t>Оборудование</t>
        </is>
      </c>
      <c r="B39" s="427" t="n"/>
      <c r="C39" s="427" t="n"/>
      <c r="D39" s="427" t="n"/>
      <c r="E39" s="428" t="n"/>
      <c r="F39" s="177" t="n"/>
      <c r="G39" s="177" t="n"/>
      <c r="H39" s="431">
        <f>SUM(H40:H53)</f>
        <v/>
      </c>
      <c r="M39" s="302" t="n"/>
      <c r="N39" s="302" t="n"/>
    </row>
    <row r="40" ht="25.5" customHeight="1" s="300">
      <c r="A40" s="222" t="n">
        <v>25</v>
      </c>
      <c r="B40" s="349" t="n"/>
      <c r="C40" s="215" t="inlineStr">
        <is>
          <t>Прайс из СД ОП</t>
        </is>
      </c>
      <c r="D40" s="216" t="inlineStr">
        <is>
          <t xml:space="preserve">Оборудование структурированной кабельной сети в комплекте </t>
        </is>
      </c>
      <c r="E40" s="379" t="inlineStr">
        <is>
          <t>компл</t>
        </is>
      </c>
      <c r="F40" s="379" t="n">
        <v>1</v>
      </c>
      <c r="G40" s="218" t="n">
        <v>788461.61</v>
      </c>
      <c r="H40" s="218">
        <f>ROUND(F40*G40,2)</f>
        <v/>
      </c>
    </row>
    <row r="41" ht="123.6" customHeight="1" s="300">
      <c r="A41" s="222" t="n">
        <v>26</v>
      </c>
      <c r="B41" s="349" t="n"/>
      <c r="C41" s="215" t="inlineStr">
        <is>
          <t>Прайс из СД ОП</t>
        </is>
      </c>
      <c r="D41" s="216" t="inlineStr">
        <is>
      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      </is>
      </c>
      <c r="E41" s="379" t="inlineStr">
        <is>
          <t>компл</t>
        </is>
      </c>
      <c r="F41" s="379" t="n">
        <v>1</v>
      </c>
      <c r="G41" s="218" t="n">
        <v>273841.6</v>
      </c>
      <c r="H41" s="218">
        <f>ROUND(F41*G41,2)</f>
        <v/>
      </c>
    </row>
    <row r="42">
      <c r="A42" s="222" t="n">
        <v>27</v>
      </c>
      <c r="B42" s="349" t="n"/>
      <c r="C42" s="215" t="inlineStr">
        <is>
          <t>Прайс из СД ОП</t>
        </is>
      </c>
      <c r="D42" s="216" t="inlineStr">
        <is>
          <t>Блок-контакт состояния</t>
        </is>
      </c>
      <c r="E42" s="379" t="inlineStr">
        <is>
          <t>шт</t>
        </is>
      </c>
      <c r="F42" s="379" t="n">
        <v>11</v>
      </c>
      <c r="G42" s="218" t="n">
        <v>196.91</v>
      </c>
      <c r="H42" s="218">
        <f>ROUND(F42*G42,2)</f>
        <v/>
      </c>
    </row>
    <row r="43" ht="25.5" customHeight="1" s="300">
      <c r="A43" s="222" t="n">
        <v>28</v>
      </c>
      <c r="B43" s="349" t="n"/>
      <c r="C43" s="215" t="inlineStr">
        <is>
          <t>2.1.01.09-0042</t>
        </is>
      </c>
      <c r="D43" s="216" t="inlineStr">
        <is>
          <t>Выключатели автоматические: «IEK» ВА47-100 4Р 63А, характеристика</t>
        </is>
      </c>
      <c r="E43" s="379" t="inlineStr">
        <is>
          <t>шт</t>
        </is>
      </c>
      <c r="F43" s="379" t="n">
        <v>4</v>
      </c>
      <c r="G43" s="218" t="n">
        <v>204.29</v>
      </c>
      <c r="H43" s="218">
        <f>ROUND(F43*G43,2)</f>
        <v/>
      </c>
    </row>
    <row r="44">
      <c r="A44" s="222" t="n">
        <v>29</v>
      </c>
      <c r="B44" s="349" t="n"/>
      <c r="C44" s="215" t="inlineStr">
        <is>
          <t>Прайс из СД ОП</t>
        </is>
      </c>
      <c r="D44" s="216" t="inlineStr">
        <is>
          <t>PDA-DN 80 Рамка под два модуля</t>
        </is>
      </c>
      <c r="E44" s="379" t="inlineStr">
        <is>
          <t>шт</t>
        </is>
      </c>
      <c r="F44" s="379" t="n">
        <v>25</v>
      </c>
      <c r="G44" s="218" t="n">
        <v>9.84</v>
      </c>
      <c r="H44" s="218">
        <f>ROUND(F44*G44,2)</f>
        <v/>
      </c>
    </row>
    <row r="45" ht="25.5" customHeight="1" s="300">
      <c r="A45" s="222" t="n">
        <v>30</v>
      </c>
      <c r="B45" s="349" t="n"/>
      <c r="C45" s="215" t="inlineStr">
        <is>
          <t>20.4.03.03-0013</t>
        </is>
      </c>
      <c r="D45" s="216" t="inlineStr">
        <is>
          <t>Розетка телефонная для открытой проводки, РТ-4, белая</t>
        </is>
      </c>
      <c r="E45" s="379" t="inlineStr">
        <is>
          <t>100 шт</t>
        </is>
      </c>
      <c r="F45" s="379" t="n">
        <v>0.35</v>
      </c>
      <c r="G45" s="218" t="n">
        <v>671</v>
      </c>
      <c r="H45" s="218">
        <f>ROUND(F45*G45,2)</f>
        <v/>
      </c>
    </row>
    <row r="46" ht="22.5" customHeight="1" s="300">
      <c r="A46" s="222" t="n">
        <v>31</v>
      </c>
      <c r="B46" s="349" t="n"/>
      <c r="C46" s="215" t="inlineStr">
        <is>
          <t>20.1.02.15-0013</t>
        </is>
      </c>
      <c r="D46" s="216" t="inlineStr">
        <is>
          <t>Соединитель восьмиканальный модульный (интернет-розетка)</t>
        </is>
      </c>
      <c r="E46" s="379" t="inlineStr">
        <is>
          <t>шт</t>
        </is>
      </c>
      <c r="F46" s="379" t="n">
        <v>25</v>
      </c>
      <c r="G46" s="218" t="n">
        <v>3.09</v>
      </c>
      <c r="H46" s="218">
        <f>ROUND(F46*G46,2)</f>
        <v/>
      </c>
    </row>
    <row r="47">
      <c r="A47" s="222" t="n">
        <v>32</v>
      </c>
      <c r="B47" s="349" t="n"/>
      <c r="C47" s="215" t="inlineStr">
        <is>
          <t>Прайс из СД ОП</t>
        </is>
      </c>
      <c r="D47" s="216" t="inlineStr">
        <is>
          <t xml:space="preserve">Заглушка VIVA 1мод     </t>
        </is>
      </c>
      <c r="E47" s="379" t="inlineStr">
        <is>
          <t>шт</t>
        </is>
      </c>
      <c r="F47" s="379" t="n">
        <v>15</v>
      </c>
      <c r="G47" s="218" t="n">
        <v>3.03</v>
      </c>
      <c r="H47" s="218">
        <f>ROUND(F47*G47,2)</f>
        <v/>
      </c>
    </row>
    <row r="48" ht="25.5" customHeight="1" s="300">
      <c r="A48" s="222" t="n">
        <v>33</v>
      </c>
      <c r="B48" s="349" t="n"/>
      <c r="C48" s="215" t="inlineStr">
        <is>
          <t>Прайс из СД ОП</t>
        </is>
      </c>
      <c r="D48" s="216" t="inlineStr">
        <is>
          <t xml:space="preserve">Суппорт BRAVA 4мод. для башенок TOR и каб.-канала TBN  </t>
        </is>
      </c>
      <c r="E48" s="379" t="inlineStr">
        <is>
          <t>шт</t>
        </is>
      </c>
      <c r="F48" s="379" t="n">
        <v>4</v>
      </c>
      <c r="G48" s="218" t="n">
        <v>7.09</v>
      </c>
      <c r="H48" s="218">
        <f>ROUND(F48*G48,2)</f>
        <v/>
      </c>
    </row>
    <row r="49" ht="25.5" customHeight="1" s="300">
      <c r="A49" s="222" t="n">
        <v>34</v>
      </c>
      <c r="B49" s="349" t="n"/>
      <c r="C49" s="215" t="inlineStr">
        <is>
          <t>20.1.02.15-0013</t>
        </is>
      </c>
      <c r="D49" s="216" t="inlineStr">
        <is>
          <t>Соединитель восьмиканальный модульный (интернет-розетка)</t>
        </is>
      </c>
      <c r="E49" s="379" t="inlineStr">
        <is>
          <t>шт</t>
        </is>
      </c>
      <c r="F49" s="379" t="n">
        <v>2</v>
      </c>
      <c r="G49" s="218" t="n">
        <v>3.09</v>
      </c>
      <c r="H49" s="218">
        <f>ROUND(F49*G49,2)</f>
        <v/>
      </c>
    </row>
    <row r="50">
      <c r="A50" s="222" t="n">
        <v>35</v>
      </c>
      <c r="B50" s="349" t="n"/>
      <c r="C50" s="215" t="inlineStr">
        <is>
          <t>21.1.04.01-0005</t>
        </is>
      </c>
      <c r="D50" s="216" t="inlineStr">
        <is>
          <t>Кабель (витая пара) UTP 19C-U5-03GY-B305</t>
        </is>
      </c>
      <c r="E50" s="379" t="inlineStr">
        <is>
          <t>1000 м</t>
        </is>
      </c>
      <c r="F50" s="379" t="n">
        <v>0.004</v>
      </c>
      <c r="G50" s="218" t="n">
        <v>1235</v>
      </c>
      <c r="H50" s="218">
        <f>ROUND(F50*G50,2)</f>
        <v/>
      </c>
    </row>
    <row r="51">
      <c r="A51" s="222" t="n">
        <v>36</v>
      </c>
      <c r="B51" s="349" t="n"/>
      <c r="C51" s="215" t="inlineStr">
        <is>
          <t>21.1.04.01-0005</t>
        </is>
      </c>
      <c r="D51" s="216" t="inlineStr">
        <is>
          <t>Кабель (витая пара) UTP 19C-U5-03GY-B305</t>
        </is>
      </c>
      <c r="E51" s="379" t="inlineStr">
        <is>
          <t>1000 м</t>
        </is>
      </c>
      <c r="F51" s="379" t="n">
        <v>0.002</v>
      </c>
      <c r="G51" s="218" t="n">
        <v>1235</v>
      </c>
      <c r="H51" s="218">
        <f>ROUND(F51*G51,2)</f>
        <v/>
      </c>
    </row>
    <row r="52">
      <c r="A52" s="222" t="n">
        <v>37</v>
      </c>
      <c r="B52" s="349" t="n"/>
      <c r="C52" s="215" t="inlineStr">
        <is>
          <t>21.1.04.01-0005</t>
        </is>
      </c>
      <c r="D52" s="216" t="inlineStr">
        <is>
          <t>Кабель (витая пара) UTP 19C-U5-03GY-B305</t>
        </is>
      </c>
      <c r="E52" s="379" t="inlineStr">
        <is>
          <t>1000 м</t>
        </is>
      </c>
      <c r="F52" s="379" t="n">
        <v>0.002</v>
      </c>
      <c r="G52" s="218" t="n">
        <v>1235</v>
      </c>
      <c r="H52" s="218">
        <f>ROUND(F52*G52,2)</f>
        <v/>
      </c>
    </row>
    <row r="53">
      <c r="A53" s="222" t="n">
        <v>38</v>
      </c>
      <c r="B53" s="349" t="n"/>
      <c r="C53" s="215" t="inlineStr">
        <is>
          <t>21.1.04.01-0005</t>
        </is>
      </c>
      <c r="D53" s="216" t="inlineStr">
        <is>
          <t>Кабель (витая пара) UTP 19C-U5-03GY-B305</t>
        </is>
      </c>
      <c r="E53" s="379" t="inlineStr">
        <is>
          <t>1000 м</t>
        </is>
      </c>
      <c r="F53" s="379" t="n">
        <v>0.002</v>
      </c>
      <c r="G53" s="218" t="n">
        <v>1235</v>
      </c>
      <c r="H53" s="218">
        <f>ROUND(F53*G53,2)</f>
        <v/>
      </c>
    </row>
    <row r="54">
      <c r="A54" s="348" t="inlineStr">
        <is>
          <t>Материалы</t>
        </is>
      </c>
      <c r="B54" s="427" t="n"/>
      <c r="C54" s="427" t="n"/>
      <c r="D54" s="427" t="n"/>
      <c r="E54" s="428" t="n"/>
      <c r="F54" s="348" t="n"/>
      <c r="G54" s="180" t="n"/>
      <c r="H54" s="431">
        <f>SUM(H55:H120)</f>
        <v/>
      </c>
    </row>
    <row r="55">
      <c r="A55" s="222" t="n">
        <v>39</v>
      </c>
      <c r="B55" s="349" t="n"/>
      <c r="C55" s="215" t="inlineStr">
        <is>
          <t>24.3.03.15-0201</t>
        </is>
      </c>
      <c r="D55" s="216" t="inlineStr">
        <is>
          <t>Трубы полиэтиленовые</t>
        </is>
      </c>
      <c r="E55" s="379" t="inlineStr">
        <is>
          <t>м</t>
        </is>
      </c>
      <c r="F55" s="379" t="n">
        <v>95.88</v>
      </c>
      <c r="G55" s="218" t="n">
        <v>30.6</v>
      </c>
      <c r="H55" s="218">
        <f>ROUND(F55*G55,2)</f>
        <v/>
      </c>
    </row>
    <row r="56">
      <c r="A56" s="222" t="n">
        <v>40</v>
      </c>
      <c r="B56" s="349" t="n"/>
      <c r="C56" s="215" t="inlineStr">
        <is>
          <t>08.3.08.02-0022</t>
        </is>
      </c>
      <c r="D56" s="216" t="inlineStr">
        <is>
          <t>Сталь угловая: 50х50 мм</t>
        </is>
      </c>
      <c r="E56" s="379" t="inlineStr">
        <is>
          <t>т</t>
        </is>
      </c>
      <c r="F56" s="379" t="n">
        <v>0.07439999999999999</v>
      </c>
      <c r="G56" s="218" t="n">
        <v>5763</v>
      </c>
      <c r="H56" s="218">
        <f>ROUND(F56*G56,2)</f>
        <v/>
      </c>
    </row>
    <row r="57">
      <c r="A57" s="222" t="n">
        <v>41</v>
      </c>
      <c r="B57" s="349" t="n"/>
      <c r="C57" s="215" t="inlineStr">
        <is>
          <t>20.2.10.03-0021</t>
        </is>
      </c>
      <c r="D57" s="216" t="inlineStr">
        <is>
          <t>Наконечники кабельные: П6-4Д-МУЗ</t>
        </is>
      </c>
      <c r="E57" s="379" t="inlineStr">
        <is>
          <t>100 шт</t>
        </is>
      </c>
      <c r="F57" s="379" t="n">
        <v>0.51</v>
      </c>
      <c r="G57" s="218" t="n">
        <v>580</v>
      </c>
      <c r="H57" s="218">
        <f>ROUND(F57*G57,2)</f>
        <v/>
      </c>
    </row>
    <row r="58" ht="25.5" customHeight="1" s="300">
      <c r="A58" s="222" t="n">
        <v>42</v>
      </c>
      <c r="B58" s="349" t="n"/>
      <c r="C58" s="215" t="inlineStr">
        <is>
          <t>999-9950</t>
        </is>
      </c>
      <c r="D58" s="216" t="inlineStr">
        <is>
          <t>Вспомогательные ненормируемые ресурсы (2% от Оплаты труда рабочих)</t>
        </is>
      </c>
      <c r="E58" s="379" t="inlineStr">
        <is>
          <t>руб.</t>
        </is>
      </c>
      <c r="F58" s="379" t="n">
        <v>256.647</v>
      </c>
      <c r="G58" s="218" t="n">
        <v>1</v>
      </c>
      <c r="H58" s="218">
        <f>ROUND(F58*G58,2)</f>
        <v/>
      </c>
    </row>
    <row r="59">
      <c r="A59" s="222" t="n">
        <v>43</v>
      </c>
      <c r="B59" s="349" t="n"/>
      <c r="C59" s="215" t="inlineStr">
        <is>
          <t>08.3.11.01-0001</t>
        </is>
      </c>
      <c r="D59" s="216" t="inlineStr">
        <is>
          <t>Сталь швеллерная № 4</t>
        </is>
      </c>
      <c r="E59" s="379" t="inlineStr">
        <is>
          <t>т</t>
        </is>
      </c>
      <c r="F59" s="379" t="n">
        <v>0.03</v>
      </c>
      <c r="G59" s="218" t="n">
        <v>6800</v>
      </c>
      <c r="H59" s="218">
        <f>ROUND(F59*G59,2)</f>
        <v/>
      </c>
    </row>
    <row r="60" ht="25.5" customHeight="1" s="300">
      <c r="A60" s="222" t="n">
        <v>44</v>
      </c>
      <c r="B60" s="349" t="n"/>
      <c r="C60" s="215" t="inlineStr">
        <is>
          <t>08.3.05.02-0052</t>
        </is>
      </c>
      <c r="D60" s="216" t="inlineStr">
        <is>
          <t>Сталь листовая горячекатаная марки Ст3 толщиной: 2-6 мм</t>
        </is>
      </c>
      <c r="E60" s="379" t="inlineStr">
        <is>
          <t>т</t>
        </is>
      </c>
      <c r="F60" s="379" t="n">
        <v>0.034</v>
      </c>
      <c r="G60" s="218" t="n">
        <v>5941.89</v>
      </c>
      <c r="H60" s="218">
        <f>ROUND(F60*G60,2)</f>
        <v/>
      </c>
    </row>
    <row r="61" ht="25.5" customHeight="1" s="300">
      <c r="A61" s="222" t="n">
        <v>45</v>
      </c>
      <c r="B61" s="349" t="n"/>
      <c r="C61" s="215" t="inlineStr">
        <is>
          <t>08.3.11.01-0032</t>
        </is>
      </c>
      <c r="D61" s="216" t="inlineStr">
        <is>
          <t>Сталь швеллерная, марки Ст3, перфорированная: ШП 60х35 мм</t>
        </is>
      </c>
      <c r="E61" s="379" t="inlineStr">
        <is>
          <t>м</t>
        </is>
      </c>
      <c r="F61" s="379" t="n">
        <v>7.59</v>
      </c>
      <c r="G61" s="218" t="n">
        <v>23.79</v>
      </c>
      <c r="H61" s="218">
        <f>ROUND(F61*G61,2)</f>
        <v/>
      </c>
    </row>
    <row r="62" ht="51" customHeight="1" s="300">
      <c r="A62" s="222" t="n">
        <v>46</v>
      </c>
      <c r="B62" s="349" t="n"/>
      <c r="C62" s="215" t="inlineStr">
        <is>
          <t>21.2.03.02-0001</t>
        </is>
      </c>
      <c r="D62" s="216" t="inlineStr">
        <is>
      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      </is>
      </c>
      <c r="E62" s="379" t="inlineStr">
        <is>
          <t>1000 м</t>
        </is>
      </c>
      <c r="F62" s="379" t="n">
        <v>0.06</v>
      </c>
      <c r="G62" s="218" t="n">
        <v>3005.8</v>
      </c>
      <c r="H62" s="218">
        <f>ROUND(F62*G62,2)</f>
        <v/>
      </c>
    </row>
    <row r="63">
      <c r="A63" s="222" t="n">
        <v>47</v>
      </c>
      <c r="B63" s="349" t="n"/>
      <c r="C63" s="215" t="inlineStr">
        <is>
          <t>01.7.20.04-0003</t>
        </is>
      </c>
      <c r="D63" s="216" t="inlineStr">
        <is>
          <t>Нитки суровые</t>
        </is>
      </c>
      <c r="E63" s="379" t="inlineStr">
        <is>
          <t>кг</t>
        </is>
      </c>
      <c r="F63" s="379" t="n">
        <v>0.8852</v>
      </c>
      <c r="G63" s="218" t="n">
        <v>155</v>
      </c>
      <c r="H63" s="218">
        <f>ROUND(F63*G63,2)</f>
        <v/>
      </c>
    </row>
    <row r="64">
      <c r="A64" s="222" t="n">
        <v>48</v>
      </c>
      <c r="B64" s="349" t="n"/>
      <c r="C64" s="215" t="inlineStr">
        <is>
          <t>14.4.04.12-0008</t>
        </is>
      </c>
      <c r="D64" s="216" t="inlineStr">
        <is>
          <t>Эмаль эпоксидная: ЭП-140 защитная</t>
        </is>
      </c>
      <c r="E64" s="379" t="inlineStr">
        <is>
          <t>т</t>
        </is>
      </c>
      <c r="F64" s="379" t="n">
        <v>0.0018</v>
      </c>
      <c r="G64" s="218" t="n">
        <v>75000</v>
      </c>
      <c r="H64" s="218">
        <f>ROUND(F64*G64,2)</f>
        <v/>
      </c>
    </row>
    <row r="65" ht="25.5" customHeight="1" s="300">
      <c r="A65" s="222" t="n">
        <v>49</v>
      </c>
      <c r="B65" s="349" t="n"/>
      <c r="C65" s="215" t="inlineStr">
        <is>
          <t>08.3.08.02-0091</t>
        </is>
      </c>
      <c r="D65" s="216" t="inlineStr">
        <is>
          <t>Сталь угловая, марки Ст3, перфорированная УП 35х35 мм</t>
        </is>
      </c>
      <c r="E65" s="379" t="inlineStr">
        <is>
          <t>м</t>
        </is>
      </c>
      <c r="F65" s="379" t="n">
        <v>7.6</v>
      </c>
      <c r="G65" s="218" t="n">
        <v>15.13</v>
      </c>
      <c r="H65" s="218">
        <f>ROUND(F65*G65,2)</f>
        <v/>
      </c>
    </row>
    <row r="66" ht="25.5" customHeight="1" s="300">
      <c r="A66" s="222" t="n">
        <v>50</v>
      </c>
      <c r="B66" s="349" t="n"/>
      <c r="C66" s="215" t="inlineStr">
        <is>
          <t>07.2.07.04-0007</t>
        </is>
      </c>
      <c r="D66" s="216" t="inlineStr">
        <is>
          <t>Конструкции стальные индивидуальные: решетчатые сварные массой до 0,1 т</t>
        </is>
      </c>
      <c r="E66" s="379" t="inlineStr">
        <is>
          <t>т</t>
        </is>
      </c>
      <c r="F66" s="379" t="n">
        <v>0.008999999999999999</v>
      </c>
      <c r="G66" s="218" t="n">
        <v>11500</v>
      </c>
      <c r="H66" s="218">
        <f>ROUND(F66*G66,2)</f>
        <v/>
      </c>
    </row>
    <row r="67">
      <c r="A67" s="222" t="n">
        <v>51</v>
      </c>
      <c r="B67" s="349" t="n"/>
      <c r="C67" s="215" t="inlineStr">
        <is>
          <t>25.2.01.01-0017</t>
        </is>
      </c>
      <c r="D67" s="216" t="inlineStr">
        <is>
          <t>Бирки маркировочные пластмассовые</t>
        </is>
      </c>
      <c r="E67" s="379" t="inlineStr">
        <is>
          <t>100 шт</t>
        </is>
      </c>
      <c r="F67" s="379" t="n">
        <v>3.22</v>
      </c>
      <c r="G67" s="218" t="n">
        <v>30.74</v>
      </c>
      <c r="H67" s="218">
        <f>ROUND(F67*G67,2)</f>
        <v/>
      </c>
    </row>
    <row r="68" ht="25.5" customHeight="1" s="300">
      <c r="A68" s="222" t="n">
        <v>52</v>
      </c>
      <c r="B68" s="349" t="n"/>
      <c r="C68" s="215" t="inlineStr">
        <is>
          <t>11.2.11.05-0002</t>
        </is>
      </c>
      <c r="D68" s="216" t="inlineStr">
        <is>
          <t>Фанера клееная марки ФК и ФБА, сорт В/ВВ толщиной: 4 мм</t>
        </is>
      </c>
      <c r="E68" s="379" t="inlineStr">
        <is>
          <t>м3</t>
        </is>
      </c>
      <c r="F68" s="379" t="n">
        <v>0.018</v>
      </c>
      <c r="G68" s="218" t="n">
        <v>4949.4</v>
      </c>
      <c r="H68" s="218">
        <f>ROUND(F68*G68,2)</f>
        <v/>
      </c>
    </row>
    <row r="69" ht="25.5" customHeight="1" s="300">
      <c r="A69" s="222" t="n">
        <v>53</v>
      </c>
      <c r="B69" s="349" t="n"/>
      <c r="C69" s="215" t="inlineStr">
        <is>
          <t>14.4.02.04-0221</t>
        </is>
      </c>
      <c r="D69" s="216" t="inlineStr">
        <is>
          <t>Краски масляные и алкидные, готовые к применению белила цинковые: МА-15</t>
        </is>
      </c>
      <c r="E69" s="379" t="inlineStr">
        <is>
          <t>т</t>
        </is>
      </c>
      <c r="F69" s="379" t="n">
        <v>0.0033</v>
      </c>
      <c r="G69" s="218" t="n">
        <v>26932.42</v>
      </c>
      <c r="H69" s="218">
        <f>ROUND(F69*G69,2)</f>
        <v/>
      </c>
    </row>
    <row r="70" ht="25.5" customHeight="1" s="300">
      <c r="A70" s="222" t="n">
        <v>54</v>
      </c>
      <c r="B70" s="349" t="n"/>
      <c r="C70" s="215" t="inlineStr">
        <is>
          <t>10.3.02.03-0012</t>
        </is>
      </c>
      <c r="D70" s="216" t="inlineStr">
        <is>
          <t>Припои оловянно-свинцовые бессурьмянистые марки: ПОС40</t>
        </is>
      </c>
      <c r="E70" s="379" t="inlineStr">
        <is>
          <t>кг</t>
        </is>
      </c>
      <c r="F70" s="379" t="n">
        <v>1.287</v>
      </c>
      <c r="G70" s="218" t="n">
        <v>65.75</v>
      </c>
      <c r="H70" s="218">
        <f>ROUND(F70*G70,2)</f>
        <v/>
      </c>
    </row>
    <row r="71" ht="25.5" customHeight="1" s="300">
      <c r="A71" s="222" t="n">
        <v>55</v>
      </c>
      <c r="B71" s="349" t="n"/>
      <c r="C71" s="215" t="inlineStr">
        <is>
          <t>08.3.05.02-0058</t>
        </is>
      </c>
      <c r="D71" s="216" t="inlineStr">
        <is>
          <t>Сталь листовая горячекатаная марки Ст3 толщиной: 6-8 мм</t>
        </is>
      </c>
      <c r="E71" s="379" t="inlineStr">
        <is>
          <t>т</t>
        </is>
      </c>
      <c r="F71" s="379" t="n">
        <v>0.012</v>
      </c>
      <c r="G71" s="218" t="n">
        <v>5891.61</v>
      </c>
      <c r="H71" s="218">
        <f>ROUND(F71*G71,2)</f>
        <v/>
      </c>
    </row>
    <row r="72" ht="38.25" customHeight="1" s="300">
      <c r="A72" s="222" t="n">
        <v>56</v>
      </c>
      <c r="B72" s="349" t="n"/>
      <c r="C72" s="215" t="inlineStr">
        <is>
          <t>08.3.07.01-0011</t>
        </is>
      </c>
      <c r="D72" s="21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E72" s="379" t="inlineStr">
        <is>
          <t>т</t>
        </is>
      </c>
      <c r="F72" s="379" t="n">
        <v>0.012</v>
      </c>
      <c r="G72" s="218" t="n">
        <v>5817.58</v>
      </c>
      <c r="H72" s="218">
        <f>ROUND(F72*G72,2)</f>
        <v/>
      </c>
    </row>
    <row r="73" ht="25.5" customHeight="1" s="300">
      <c r="A73" s="222" t="n">
        <v>57</v>
      </c>
      <c r="B73" s="349" t="n"/>
      <c r="C73" s="215" t="inlineStr">
        <is>
          <t>10.3.02.03-0011</t>
        </is>
      </c>
      <c r="D73" s="216" t="inlineStr">
        <is>
          <t>Припои оловянно-свинцовые бессурьмянистые марки: ПОС30</t>
        </is>
      </c>
      <c r="E73" s="379" t="inlineStr">
        <is>
          <t>кг</t>
        </is>
      </c>
      <c r="F73" s="379" t="n">
        <v>1.021</v>
      </c>
      <c r="G73" s="218" t="n">
        <v>68.05</v>
      </c>
      <c r="H73" s="218">
        <f>ROUND(F73*G73,2)</f>
        <v/>
      </c>
    </row>
    <row r="74">
      <c r="A74" s="222" t="n">
        <v>58</v>
      </c>
      <c r="B74" s="349" t="n"/>
      <c r="C74" s="215" t="inlineStr">
        <is>
          <t>14.4.04.09-0017</t>
        </is>
      </c>
      <c r="D74" s="216" t="inlineStr">
        <is>
          <t>Эмаль ХВ-124 защитная, зеленая</t>
        </is>
      </c>
      <c r="E74" s="379" t="inlineStr">
        <is>
          <t>т</t>
        </is>
      </c>
      <c r="F74" s="379" t="n">
        <v>0.0022</v>
      </c>
      <c r="G74" s="218" t="n">
        <v>28300.4</v>
      </c>
      <c r="H74" s="218">
        <f>ROUND(F74*G74,2)</f>
        <v/>
      </c>
    </row>
    <row r="75">
      <c r="A75" s="222" t="n">
        <v>59</v>
      </c>
      <c r="B75" s="349" t="n"/>
      <c r="C75" s="215" t="inlineStr">
        <is>
          <t>01.7.15.07-0012</t>
        </is>
      </c>
      <c r="D75" s="216" t="inlineStr">
        <is>
          <t>Дюбели пластмассовые с шурупами 12х70 мм</t>
        </is>
      </c>
      <c r="E75" s="379" t="inlineStr">
        <is>
          <t>100 шт</t>
        </is>
      </c>
      <c r="F75" s="379" t="n">
        <v>0.6899999999999999</v>
      </c>
      <c r="G75" s="218" t="n">
        <v>83</v>
      </c>
      <c r="H75" s="218">
        <f>ROUND(F75*G75,2)</f>
        <v/>
      </c>
    </row>
    <row r="76">
      <c r="A76" s="222" t="n">
        <v>60</v>
      </c>
      <c r="B76" s="349" t="n"/>
      <c r="C76" s="215" t="inlineStr">
        <is>
          <t>14.5.05.02-0001</t>
        </is>
      </c>
      <c r="D76" s="216" t="inlineStr">
        <is>
          <t>Олифа натуральная</t>
        </is>
      </c>
      <c r="E76" s="379" t="inlineStr">
        <is>
          <t>кг</t>
        </is>
      </c>
      <c r="F76" s="379" t="n">
        <v>1.7</v>
      </c>
      <c r="G76" s="218" t="n">
        <v>32.6</v>
      </c>
      <c r="H76" s="218">
        <f>ROUND(F76*G76,2)</f>
        <v/>
      </c>
    </row>
    <row r="77">
      <c r="A77" s="222" t="n">
        <v>61</v>
      </c>
      <c r="B77" s="349" t="n"/>
      <c r="C77" s="215" t="inlineStr">
        <is>
          <t>01.7.15.14-0165</t>
        </is>
      </c>
      <c r="D77" s="216" t="inlineStr">
        <is>
          <t>Шурупы с полукруглой головкой: 4x40 мм</t>
        </is>
      </c>
      <c r="E77" s="379" t="inlineStr">
        <is>
          <t>т</t>
        </is>
      </c>
      <c r="F77" s="379" t="n">
        <v>0.0044</v>
      </c>
      <c r="G77" s="218" t="n">
        <v>12430</v>
      </c>
      <c r="H77" s="218">
        <f>ROUND(F77*G77,2)</f>
        <v/>
      </c>
    </row>
    <row r="78" ht="38.25" customHeight="1" s="300">
      <c r="A78" s="222" t="n">
        <v>62</v>
      </c>
      <c r="B78" s="349" t="n"/>
      <c r="C78" s="215" t="inlineStr">
        <is>
          <t>01.7.06.05-0042</t>
        </is>
      </c>
      <c r="D78" s="216" t="inlineStr">
        <is>
          <t>Лента липкая изоляционная на поликасиновом компаунде марки ЛСЭПЛ, шириной 20-30 мм, толщиной от 0,14 до 0,19 мм</t>
        </is>
      </c>
      <c r="E78" s="379" t="inlineStr">
        <is>
          <t>кг</t>
        </is>
      </c>
      <c r="F78" s="379" t="n">
        <v>0.585</v>
      </c>
      <c r="G78" s="218" t="n">
        <v>91.29000000000001</v>
      </c>
      <c r="H78" s="218">
        <f>ROUND(F78*G78,2)</f>
        <v/>
      </c>
    </row>
    <row r="79">
      <c r="A79" s="222" t="n">
        <v>63</v>
      </c>
      <c r="B79" s="349" t="n"/>
      <c r="C79" s="215" t="inlineStr">
        <is>
          <t>01.7.11.07-0032</t>
        </is>
      </c>
      <c r="D79" s="216" t="inlineStr">
        <is>
          <t>Электроды диаметром: 4 мм Э42</t>
        </is>
      </c>
      <c r="E79" s="379" t="inlineStr">
        <is>
          <t>т</t>
        </is>
      </c>
      <c r="F79" s="379" t="n">
        <v>0.0046</v>
      </c>
      <c r="G79" s="218" t="n">
        <v>10315.01</v>
      </c>
      <c r="H79" s="218">
        <f>ROUND(F79*G79,2)</f>
        <v/>
      </c>
    </row>
    <row r="80">
      <c r="A80" s="222" t="n">
        <v>64</v>
      </c>
      <c r="B80" s="349" t="n"/>
      <c r="C80" s="215" t="inlineStr">
        <is>
          <t>20.1.02.23-0082</t>
        </is>
      </c>
      <c r="D80" s="216" t="inlineStr">
        <is>
          <t>Перемычки гибкие, тип ПГС-50</t>
        </is>
      </c>
      <c r="E80" s="379" t="inlineStr">
        <is>
          <t>10 шт</t>
        </is>
      </c>
      <c r="F80" s="379" t="n">
        <v>0.9</v>
      </c>
      <c r="G80" s="218" t="n">
        <v>39</v>
      </c>
      <c r="H80" s="218">
        <f>ROUND(F80*G80,2)</f>
        <v/>
      </c>
    </row>
    <row r="81">
      <c r="A81" s="222" t="n">
        <v>65</v>
      </c>
      <c r="B81" s="349" t="n"/>
      <c r="C81" s="215" t="inlineStr">
        <is>
          <t>01.7.02.07-0011</t>
        </is>
      </c>
      <c r="D81" s="216" t="inlineStr">
        <is>
          <t>Прессшпан листовой, марки А</t>
        </is>
      </c>
      <c r="E81" s="379" t="inlineStr">
        <is>
          <t>кг</t>
        </is>
      </c>
      <c r="F81" s="379" t="n">
        <v>0.71</v>
      </c>
      <c r="G81" s="218" t="n">
        <v>47.57</v>
      </c>
      <c r="H81" s="218">
        <f>ROUND(F81*G81,2)</f>
        <v/>
      </c>
    </row>
    <row r="82">
      <c r="A82" s="222" t="n">
        <v>66</v>
      </c>
      <c r="B82" s="349" t="n"/>
      <c r="C82" s="215" t="inlineStr">
        <is>
          <t>14.4.03.17-0011</t>
        </is>
      </c>
      <c r="D82" s="216" t="inlineStr">
        <is>
          <t>Лак электроизоляционный 318</t>
        </is>
      </c>
      <c r="E82" s="379" t="inlineStr">
        <is>
          <t>кг</t>
        </is>
      </c>
      <c r="F82" s="379" t="n">
        <v>0.896</v>
      </c>
      <c r="G82" s="218" t="n">
        <v>35.63</v>
      </c>
      <c r="H82" s="218">
        <f>ROUND(F82*G82,2)</f>
        <v/>
      </c>
    </row>
    <row r="83">
      <c r="A83" s="222" t="n">
        <v>67</v>
      </c>
      <c r="B83" s="349" t="n"/>
      <c r="C83" s="215" t="inlineStr">
        <is>
          <t>20.2.08.05-0017</t>
        </is>
      </c>
      <c r="D83" s="216" t="inlineStr">
        <is>
          <t>Профиль монтажный</t>
        </is>
      </c>
      <c r="E83" s="379" t="inlineStr">
        <is>
          <t>шт</t>
        </is>
      </c>
      <c r="F83" s="379" t="n">
        <v>0.47</v>
      </c>
      <c r="G83" s="218" t="n">
        <v>66.81999999999999</v>
      </c>
      <c r="H83" s="218">
        <f>ROUND(F83*G83,2)</f>
        <v/>
      </c>
    </row>
    <row r="84" ht="51" customHeight="1" s="300">
      <c r="A84" s="222" t="n">
        <v>68</v>
      </c>
      <c r="B84" s="349" t="n"/>
      <c r="C84" s="215" t="inlineStr">
        <is>
          <t>21.2.03.09-0101</t>
        </is>
      </c>
      <c r="D84" s="216" t="inlineStr">
        <is>
      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      </is>
      </c>
      <c r="E84" s="379" t="inlineStr">
        <is>
          <t>1000 м</t>
        </is>
      </c>
      <c r="F84" s="379" t="n">
        <v>0.0028</v>
      </c>
      <c r="G84" s="218" t="n">
        <v>10534.99</v>
      </c>
      <c r="H84" s="218">
        <f>ROUND(F84*G84,2)</f>
        <v/>
      </c>
    </row>
    <row r="85">
      <c r="A85" s="222" t="n">
        <v>69</v>
      </c>
      <c r="B85" s="349" t="n"/>
      <c r="C85" s="215" t="inlineStr">
        <is>
          <t>20.2.08.07-0072</t>
        </is>
      </c>
      <c r="D85" s="216" t="inlineStr">
        <is>
          <t>Скобы: металлические для крепления проводов</t>
        </is>
      </c>
      <c r="E85" s="379" t="inlineStr">
        <is>
          <t>10 шт</t>
        </is>
      </c>
      <c r="F85" s="379" t="n">
        <v>1</v>
      </c>
      <c r="G85" s="218" t="n">
        <v>29.4</v>
      </c>
      <c r="H85" s="218">
        <f>ROUND(F85*G85,2)</f>
        <v/>
      </c>
    </row>
    <row r="86">
      <c r="A86" s="222" t="n">
        <v>70</v>
      </c>
      <c r="B86" s="349" t="n"/>
      <c r="C86" s="215" t="inlineStr">
        <is>
          <t>01.7.15.03-0042</t>
        </is>
      </c>
      <c r="D86" s="216" t="inlineStr">
        <is>
          <t>Болты с гайками и шайбами строительные</t>
        </is>
      </c>
      <c r="E86" s="379" t="inlineStr">
        <is>
          <t>кг</t>
        </is>
      </c>
      <c r="F86" s="379" t="n">
        <v>3.191</v>
      </c>
      <c r="G86" s="218" t="n">
        <v>9.039999999999999</v>
      </c>
      <c r="H86" s="218">
        <f>ROUND(F86*G86,2)</f>
        <v/>
      </c>
    </row>
    <row r="87">
      <c r="A87" s="222" t="n">
        <v>71</v>
      </c>
      <c r="B87" s="349" t="n"/>
      <c r="C87" s="215" t="inlineStr">
        <is>
          <t>14.4.01.01-0003</t>
        </is>
      </c>
      <c r="D87" s="216" t="inlineStr">
        <is>
          <t>Грунтовка: ГФ-021 красно-коричневая</t>
        </is>
      </c>
      <c r="E87" s="379" t="inlineStr">
        <is>
          <t>т</t>
        </is>
      </c>
      <c r="F87" s="379" t="n">
        <v>0.0014</v>
      </c>
      <c r="G87" s="218" t="n">
        <v>15620</v>
      </c>
      <c r="H87" s="218">
        <f>ROUND(F87*G87,2)</f>
        <v/>
      </c>
    </row>
    <row r="88">
      <c r="A88" s="222" t="n">
        <v>72</v>
      </c>
      <c r="B88" s="349" t="n"/>
      <c r="C88" s="215" t="inlineStr">
        <is>
          <t>20.2.10.03-0020</t>
        </is>
      </c>
      <c r="D88" s="216" t="inlineStr">
        <is>
          <t>Наконечники кабельные: П2.5-4Д-МУ3</t>
        </is>
      </c>
      <c r="E88" s="379" t="inlineStr">
        <is>
          <t>100 шт</t>
        </is>
      </c>
      <c r="F88" s="379" t="n">
        <v>0.1</v>
      </c>
      <c r="G88" s="218" t="n">
        <v>203</v>
      </c>
      <c r="H88" s="218">
        <f>ROUND(F88*G88,2)</f>
        <v/>
      </c>
    </row>
    <row r="89" ht="25.5" customHeight="1" s="300">
      <c r="A89" s="222" t="n">
        <v>73</v>
      </c>
      <c r="B89" s="349" t="n"/>
      <c r="C89" s="215" t="inlineStr">
        <is>
          <t>08.3.07.01-0064</t>
        </is>
      </c>
      <c r="D89" s="216" t="inlineStr">
        <is>
          <t>Сталь полосовая: горячекатаная, марки Ст3, толщина 2-6 мм, ширина 30-40 мм, перфорированная</t>
        </is>
      </c>
      <c r="E89" s="379" t="inlineStr">
        <is>
          <t>м</t>
        </is>
      </c>
      <c r="F89" s="379" t="n">
        <v>1.59</v>
      </c>
      <c r="G89" s="218" t="n">
        <v>12.37</v>
      </c>
      <c r="H89" s="218">
        <f>ROUND(F89*G89,2)</f>
        <v/>
      </c>
    </row>
    <row r="90">
      <c r="A90" s="222" t="n">
        <v>74</v>
      </c>
      <c r="B90" s="349" t="n"/>
      <c r="C90" s="215" t="inlineStr">
        <is>
          <t>20.2.02.02-0011</t>
        </is>
      </c>
      <c r="D90" s="216" t="inlineStr">
        <is>
          <t>Заглушки</t>
        </is>
      </c>
      <c r="E90" s="379" t="inlineStr">
        <is>
          <t>10 шт</t>
        </is>
      </c>
      <c r="F90" s="379" t="n">
        <v>0.9399999999999999</v>
      </c>
      <c r="G90" s="218" t="n">
        <v>19.9</v>
      </c>
      <c r="H90" s="218">
        <f>ROUND(F90*G90,2)</f>
        <v/>
      </c>
    </row>
    <row r="91">
      <c r="A91" s="222" t="n">
        <v>75</v>
      </c>
      <c r="B91" s="349" t="n"/>
      <c r="C91" s="215" t="inlineStr">
        <is>
          <t>01.7.15.07-0007</t>
        </is>
      </c>
      <c r="D91" s="216" t="inlineStr">
        <is>
          <t>Дюбели пластмассовые диаметр 14 мм</t>
        </is>
      </c>
      <c r="E91" s="379" t="inlineStr">
        <is>
          <t>100 шт</t>
        </is>
      </c>
      <c r="F91" s="379" t="n">
        <v>0.58</v>
      </c>
      <c r="G91" s="218" t="n">
        <v>26.6</v>
      </c>
      <c r="H91" s="218">
        <f>ROUND(F91*G91,2)</f>
        <v/>
      </c>
    </row>
    <row r="92" ht="25.5" customHeight="1" s="300">
      <c r="A92" s="222" t="n">
        <v>76</v>
      </c>
      <c r="B92" s="349" t="n"/>
      <c r="C92" s="215" t="inlineStr">
        <is>
          <t>24.3.01.01-0004</t>
        </is>
      </c>
      <c r="D92" s="216" t="inlineStr">
        <is>
          <t>Трубка полихлорвиниловая ПХВ-305 диаметром 6-10 мм</t>
        </is>
      </c>
      <c r="E92" s="379" t="inlineStr">
        <is>
          <t>кг</t>
        </is>
      </c>
      <c r="F92" s="379" t="n">
        <v>0.35</v>
      </c>
      <c r="G92" s="218" t="n">
        <v>38.34</v>
      </c>
      <c r="H92" s="218">
        <f>ROUND(F92*G92,2)</f>
        <v/>
      </c>
    </row>
    <row r="93">
      <c r="A93" s="222" t="n">
        <v>77</v>
      </c>
      <c r="B93" s="349" t="n"/>
      <c r="C93" s="215" t="inlineStr">
        <is>
          <t>04.3.01.09-0016</t>
        </is>
      </c>
      <c r="D93" s="216" t="inlineStr">
        <is>
          <t>Раствор готовый кладочный цементный марки: 200</t>
        </is>
      </c>
      <c r="E93" s="379" t="inlineStr">
        <is>
          <t>м3</t>
        </is>
      </c>
      <c r="F93" s="379" t="n">
        <v>0.0197</v>
      </c>
      <c r="G93" s="218" t="n">
        <v>600</v>
      </c>
      <c r="H93" s="218">
        <f>ROUND(F93*G93,2)</f>
        <v/>
      </c>
    </row>
    <row r="94">
      <c r="A94" s="222" t="n">
        <v>78</v>
      </c>
      <c r="B94" s="349" t="n"/>
      <c r="C94" s="215" t="inlineStr">
        <is>
          <t>01.7.15.07-0014</t>
        </is>
      </c>
      <c r="D94" s="216" t="inlineStr">
        <is>
          <t>Дюбели распорные полипропиленовые</t>
        </is>
      </c>
      <c r="E94" s="379" t="inlineStr">
        <is>
          <t>100 шт</t>
        </is>
      </c>
      <c r="F94" s="379" t="n">
        <v>0.126</v>
      </c>
      <c r="G94" s="218" t="n">
        <v>86</v>
      </c>
      <c r="H94" s="218">
        <f>ROUND(F94*G94,2)</f>
        <v/>
      </c>
    </row>
    <row r="95">
      <c r="A95" s="222" t="n">
        <v>79</v>
      </c>
      <c r="B95" s="349" t="n"/>
      <c r="C95" s="215" t="inlineStr">
        <is>
          <t>14.4.02.09-0001</t>
        </is>
      </c>
      <c r="D95" s="216" t="inlineStr">
        <is>
          <t>Краска</t>
        </is>
      </c>
      <c r="E95" s="379" t="inlineStr">
        <is>
          <t>кг</t>
        </is>
      </c>
      <c r="F95" s="379" t="n">
        <v>0.324</v>
      </c>
      <c r="G95" s="218" t="n">
        <v>28.6</v>
      </c>
      <c r="H95" s="218">
        <f>ROUND(F95*G95,2)</f>
        <v/>
      </c>
    </row>
    <row r="96">
      <c r="A96" s="222" t="n">
        <v>80</v>
      </c>
      <c r="B96" s="349" t="n"/>
      <c r="C96" s="215" t="inlineStr">
        <is>
          <t>14.5.09.07-0029</t>
        </is>
      </c>
      <c r="D96" s="216" t="inlineStr">
        <is>
          <t>Растворитель марки: Р-4</t>
        </is>
      </c>
      <c r="E96" s="379" t="inlineStr">
        <is>
          <t>т</t>
        </is>
      </c>
      <c r="F96" s="379" t="n">
        <v>0.0009</v>
      </c>
      <c r="G96" s="218" t="n">
        <v>9420</v>
      </c>
      <c r="H96" s="218">
        <f>ROUND(F96*G96,2)</f>
        <v/>
      </c>
    </row>
    <row r="97">
      <c r="A97" s="222" t="n">
        <v>81</v>
      </c>
      <c r="B97" s="349" t="n"/>
      <c r="C97" s="215" t="inlineStr">
        <is>
          <t>20.2.02.01-0019</t>
        </is>
      </c>
      <c r="D97" s="216" t="inlineStr">
        <is>
          <t>Втулки изолирующие</t>
        </is>
      </c>
      <c r="E97" s="379" t="inlineStr">
        <is>
          <t>1000 шт</t>
        </is>
      </c>
      <c r="F97" s="379" t="n">
        <v>0.0301</v>
      </c>
      <c r="G97" s="218" t="n">
        <v>270</v>
      </c>
      <c r="H97" s="218">
        <f>ROUND(F97*G97,2)</f>
        <v/>
      </c>
    </row>
    <row r="98">
      <c r="A98" s="222" t="n">
        <v>82</v>
      </c>
      <c r="B98" s="349" t="n"/>
      <c r="C98" s="215" t="inlineStr">
        <is>
          <t>08.1.02.04-0012</t>
        </is>
      </c>
      <c r="D98" s="216" t="inlineStr">
        <is>
          <t>Жесть белая толщиной: 0,25 мм</t>
        </is>
      </c>
      <c r="E98" s="379" t="inlineStr">
        <is>
          <t>т</t>
        </is>
      </c>
      <c r="F98" s="379" t="n">
        <v>0.0007</v>
      </c>
      <c r="G98" s="218" t="n">
        <v>10971.06</v>
      </c>
      <c r="H98" s="218">
        <f>ROUND(F98*G98,2)</f>
        <v/>
      </c>
    </row>
    <row r="99">
      <c r="A99" s="222" t="n">
        <v>83</v>
      </c>
      <c r="B99" s="349" t="n"/>
      <c r="C99" s="215" t="inlineStr">
        <is>
          <t>01.7.11.07-0034</t>
        </is>
      </c>
      <c r="D99" s="216" t="inlineStr">
        <is>
          <t>Электроды диаметром: 4 мм Э42А</t>
        </is>
      </c>
      <c r="E99" s="379" t="inlineStr">
        <is>
          <t>кг</t>
        </is>
      </c>
      <c r="F99" s="379" t="n">
        <v>0.63</v>
      </c>
      <c r="G99" s="218" t="n">
        <v>10.57</v>
      </c>
      <c r="H99" s="218">
        <f>ROUND(F99*G99,2)</f>
        <v/>
      </c>
    </row>
    <row r="100" ht="25.5" customHeight="1" s="300">
      <c r="A100" s="222" t="n">
        <v>84</v>
      </c>
      <c r="B100" s="349" t="n"/>
      <c r="C100" s="215" t="inlineStr">
        <is>
          <t>01.7.15.03-0031</t>
        </is>
      </c>
      <c r="D100" s="216" t="inlineStr">
        <is>
          <t>Болты с гайками и шайбами оцинкованные, диаметр: 6 мм</t>
        </is>
      </c>
      <c r="E100" s="379" t="inlineStr">
        <is>
          <t>кг</t>
        </is>
      </c>
      <c r="F100" s="379" t="n">
        <v>0.2</v>
      </c>
      <c r="G100" s="218" t="n">
        <v>28.22</v>
      </c>
      <c r="H100" s="218">
        <f>ROUND(F100*G100,2)</f>
        <v/>
      </c>
    </row>
    <row r="101">
      <c r="A101" s="222" t="n">
        <v>85</v>
      </c>
      <c r="B101" s="349" t="n"/>
      <c r="C101" s="215" t="inlineStr">
        <is>
          <t>14.4.03.08-0001</t>
        </is>
      </c>
      <c r="D101" s="216" t="inlineStr">
        <is>
          <t>Лак пропиточный без растворителей АС-9115</t>
        </is>
      </c>
      <c r="E101" s="379" t="inlineStr">
        <is>
          <t>т</t>
        </is>
      </c>
      <c r="F101" s="379" t="n">
        <v>0.0001</v>
      </c>
      <c r="G101" s="218" t="n">
        <v>52539.7</v>
      </c>
      <c r="H101" s="218">
        <f>ROUND(F101*G101,2)</f>
        <v/>
      </c>
    </row>
    <row r="102">
      <c r="A102" s="222" t="n">
        <v>86</v>
      </c>
      <c r="B102" s="349" t="n"/>
      <c r="C102" s="215" t="inlineStr">
        <is>
          <t>14.1.02.01-0002</t>
        </is>
      </c>
      <c r="D102" s="216" t="inlineStr">
        <is>
          <t>Клей БМК-5к</t>
        </is>
      </c>
      <c r="E102" s="379" t="inlineStr">
        <is>
          <t>кг</t>
        </is>
      </c>
      <c r="F102" s="379" t="n">
        <v>0.188</v>
      </c>
      <c r="G102" s="218" t="n">
        <v>25.8</v>
      </c>
      <c r="H102" s="218">
        <f>ROUND(F102*G102,2)</f>
        <v/>
      </c>
    </row>
    <row r="103" ht="25.5" customHeight="1" s="300">
      <c r="A103" s="222" t="n">
        <v>87</v>
      </c>
      <c r="B103" s="349" t="n"/>
      <c r="C103" s="215" t="inlineStr">
        <is>
          <t>01.7.19.04-0031</t>
        </is>
      </c>
      <c r="D103" s="216" t="inlineStr">
        <is>
          <t>Прокладки резиновые (пластина техническая прессованная)</t>
        </is>
      </c>
      <c r="E103" s="379" t="inlineStr">
        <is>
          <t>кг</t>
        </is>
      </c>
      <c r="F103" s="379" t="n">
        <v>0.192</v>
      </c>
      <c r="G103" s="218" t="n">
        <v>23.09</v>
      </c>
      <c r="H103" s="218">
        <f>ROUND(F103*G103,2)</f>
        <v/>
      </c>
    </row>
    <row r="104">
      <c r="A104" s="222" t="n">
        <v>88</v>
      </c>
      <c r="B104" s="349" t="n"/>
      <c r="C104" s="215" t="inlineStr">
        <is>
          <t>01.7.20.03-0012</t>
        </is>
      </c>
      <c r="D104" s="216" t="inlineStr">
        <is>
          <t>Мешковина джутовая</t>
        </is>
      </c>
      <c r="E104" s="379" t="inlineStr">
        <is>
          <t>м2</t>
        </is>
      </c>
      <c r="F104" s="379" t="n">
        <v>0.45</v>
      </c>
      <c r="G104" s="218" t="n">
        <v>8.33</v>
      </c>
      <c r="H104" s="218">
        <f>ROUND(F104*G104,2)</f>
        <v/>
      </c>
    </row>
    <row r="105" ht="25.5" customHeight="1" s="300">
      <c r="A105" s="222" t="n">
        <v>89</v>
      </c>
      <c r="B105" s="349" t="n"/>
      <c r="C105" s="215" t="inlineStr">
        <is>
          <t>10.2.02.08-0001</t>
        </is>
      </c>
      <c r="D105" s="216" t="inlineStr">
        <is>
          <t>Проволока медная круглая электротехническая ММ (мягкая) диаметром 1,0-3,0 мм и выше</t>
        </is>
      </c>
      <c r="E105" s="379" t="inlineStr">
        <is>
          <t>т</t>
        </is>
      </c>
      <c r="F105" s="379" t="n">
        <v>0.0001</v>
      </c>
      <c r="G105" s="218" t="n">
        <v>37517</v>
      </c>
      <c r="H105" s="218">
        <f>ROUND(F105*G105,2)</f>
        <v/>
      </c>
    </row>
    <row r="106" ht="25.5" customHeight="1" s="300">
      <c r="A106" s="222" t="n">
        <v>90</v>
      </c>
      <c r="B106" s="349" t="n"/>
      <c r="C106" s="215" t="inlineStr">
        <is>
          <t>01.7.06.05-0041</t>
        </is>
      </c>
      <c r="D106" s="216" t="inlineStr">
        <is>
          <t>Лента изоляционная прорезиненная односторонняя ширина 20 мм, толщина 0,25-0,35 мм</t>
        </is>
      </c>
      <c r="E106" s="379" t="inlineStr">
        <is>
          <t>кг</t>
        </is>
      </c>
      <c r="F106" s="379" t="n">
        <v>0.108</v>
      </c>
      <c r="G106" s="218" t="n">
        <v>30.4</v>
      </c>
      <c r="H106" s="218">
        <f>ROUND(F106*G106,2)</f>
        <v/>
      </c>
    </row>
    <row r="107">
      <c r="A107" s="222" t="n">
        <v>91</v>
      </c>
      <c r="B107" s="349" t="n"/>
      <c r="C107" s="215" t="inlineStr">
        <is>
          <t>01.3.01.02-0002</t>
        </is>
      </c>
      <c r="D107" s="216" t="inlineStr">
        <is>
          <t>Вазелин технический</t>
        </is>
      </c>
      <c r="E107" s="379" t="inlineStr">
        <is>
          <t>кг</t>
        </is>
      </c>
      <c r="F107" s="379" t="n">
        <v>0.064</v>
      </c>
      <c r="G107" s="218" t="n">
        <v>44.97</v>
      </c>
      <c r="H107" s="218">
        <f>ROUND(F107*G107,2)</f>
        <v/>
      </c>
    </row>
    <row r="108">
      <c r="A108" s="222" t="n">
        <v>92</v>
      </c>
      <c r="B108" s="349" t="n"/>
      <c r="C108" s="215" t="inlineStr">
        <is>
          <t>01.7.17.11-0003</t>
        </is>
      </c>
      <c r="D108" s="216" t="inlineStr">
        <is>
          <t>Бумага шлифовальная</t>
        </is>
      </c>
      <c r="E108" s="379" t="inlineStr">
        <is>
          <t>10 листов</t>
        </is>
      </c>
      <c r="F108" s="379" t="n">
        <v>0.05</v>
      </c>
      <c r="G108" s="218" t="n">
        <v>37.5</v>
      </c>
      <c r="H108" s="218">
        <f>ROUND(F108*G108,2)</f>
        <v/>
      </c>
    </row>
    <row r="109">
      <c r="A109" s="222" t="n">
        <v>93</v>
      </c>
      <c r="B109" s="349" t="n"/>
      <c r="C109" s="215" t="inlineStr">
        <is>
          <t>01.7.03.04-0001</t>
        </is>
      </c>
      <c r="D109" s="216" t="inlineStr">
        <is>
          <t>Электроэнергия</t>
        </is>
      </c>
      <c r="E109" s="379" t="inlineStr">
        <is>
          <t>кВт-ч</t>
        </is>
      </c>
      <c r="F109" s="379" t="n">
        <v>4.692</v>
      </c>
      <c r="G109" s="218" t="n">
        <v>0.4</v>
      </c>
      <c r="H109" s="218">
        <f>ROUND(F109*G109,2)</f>
        <v/>
      </c>
    </row>
    <row r="110">
      <c r="A110" s="222" t="n">
        <v>94</v>
      </c>
      <c r="B110" s="349" t="n"/>
      <c r="C110" s="215" t="inlineStr">
        <is>
          <t>03.1.01.01-0002</t>
        </is>
      </c>
      <c r="D110" s="216" t="inlineStr">
        <is>
          <t>Гипсовые вяжущие, марка: Г3</t>
        </is>
      </c>
      <c r="E110" s="379" t="inlineStr">
        <is>
          <t>т</t>
        </is>
      </c>
      <c r="F110" s="379" t="n">
        <v>0.0022</v>
      </c>
      <c r="G110" s="218" t="n">
        <v>729.98</v>
      </c>
      <c r="H110" s="218">
        <f>ROUND(F110*G110,2)</f>
        <v/>
      </c>
    </row>
    <row r="111">
      <c r="A111" s="222" t="n">
        <v>95</v>
      </c>
      <c r="B111" s="349" t="n"/>
      <c r="C111" s="215" t="inlineStr">
        <is>
          <t>01.3.05.17-0002</t>
        </is>
      </c>
      <c r="D111" s="216" t="inlineStr">
        <is>
          <t>Канифоль сосновая</t>
        </is>
      </c>
      <c r="E111" s="379" t="inlineStr">
        <is>
          <t>кг</t>
        </is>
      </c>
      <c r="F111" s="379" t="n">
        <v>0.05</v>
      </c>
      <c r="G111" s="218" t="n">
        <v>27.74</v>
      </c>
      <c r="H111" s="218">
        <f>ROUND(F111*G111,2)</f>
        <v/>
      </c>
      <c r="I111" s="232" t="n"/>
      <c r="J111" s="195" t="n"/>
      <c r="K111" s="195" t="n"/>
    </row>
    <row r="112">
      <c r="A112" s="222" t="n">
        <v>96</v>
      </c>
      <c r="B112" s="349" t="n"/>
      <c r="C112" s="215" t="inlineStr">
        <is>
          <t>01.7.11.06-0028</t>
        </is>
      </c>
      <c r="D112" s="216" t="inlineStr">
        <is>
          <t>Флюс: ФКДТ</t>
        </is>
      </c>
      <c r="E112" s="379" t="inlineStr">
        <is>
          <t>кг</t>
        </is>
      </c>
      <c r="F112" s="379" t="n">
        <v>0.01</v>
      </c>
      <c r="G112" s="218" t="n">
        <v>138.76</v>
      </c>
      <c r="H112" s="218">
        <f>ROUND(F112*G112,2)</f>
        <v/>
      </c>
      <c r="I112" s="232" t="n"/>
      <c r="J112" s="195" t="n"/>
      <c r="K112" s="195" t="n"/>
    </row>
    <row r="113">
      <c r="A113" s="222" t="n">
        <v>97</v>
      </c>
      <c r="B113" s="349" t="n"/>
      <c r="C113" s="215" t="inlineStr">
        <is>
          <t>14.5.09.11-0101</t>
        </is>
      </c>
      <c r="D113" s="216" t="inlineStr">
        <is>
          <t>Уайт-спирит</t>
        </is>
      </c>
      <c r="E113" s="379" t="inlineStr">
        <is>
          <t>т</t>
        </is>
      </c>
      <c r="F113" s="379" t="n">
        <v>0.0002</v>
      </c>
      <c r="G113" s="218" t="n">
        <v>6667</v>
      </c>
      <c r="H113" s="218">
        <f>ROUND(F113*G113,2)</f>
        <v/>
      </c>
      <c r="I113" s="232" t="n"/>
      <c r="J113" s="195" t="n"/>
      <c r="K113" s="195" t="n"/>
    </row>
    <row r="114">
      <c r="A114" s="222" t="n">
        <v>98</v>
      </c>
      <c r="B114" s="349" t="n"/>
      <c r="C114" s="215" t="inlineStr">
        <is>
          <t>01.7.20.04-0005</t>
        </is>
      </c>
      <c r="D114" s="216" t="inlineStr">
        <is>
          <t>Нитки швейные</t>
        </is>
      </c>
      <c r="E114" s="379" t="inlineStr">
        <is>
          <t>кг</t>
        </is>
      </c>
      <c r="F114" s="379" t="n">
        <v>0.008999999999999999</v>
      </c>
      <c r="G114" s="218" t="n">
        <v>133.05</v>
      </c>
      <c r="H114" s="218">
        <f>ROUND(F114*G114,2)</f>
        <v/>
      </c>
      <c r="I114" s="232" t="n"/>
      <c r="J114" s="195" t="n"/>
      <c r="K114" s="195" t="n"/>
    </row>
    <row r="115" ht="25.5" customHeight="1" s="300">
      <c r="A115" s="222" t="n">
        <v>99</v>
      </c>
      <c r="B115" s="349" t="n"/>
      <c r="C115" s="215" t="inlineStr">
        <is>
          <t>10.3.02.03-0013</t>
        </is>
      </c>
      <c r="D115" s="216" t="inlineStr">
        <is>
          <t>Припои оловянно-свинцовые бессурьмянистые марки: ПОС61</t>
        </is>
      </c>
      <c r="E115" s="379" t="inlineStr">
        <is>
          <t>кг</t>
        </is>
      </c>
      <c r="F115" s="379" t="n">
        <v>0.01</v>
      </c>
      <c r="G115" s="218" t="n">
        <v>114.22</v>
      </c>
      <c r="H115" s="218">
        <f>ROUND(F115*G115,2)</f>
        <v/>
      </c>
      <c r="I115" s="232" t="n"/>
      <c r="J115" s="195" t="n"/>
      <c r="K115" s="195" t="n"/>
    </row>
    <row r="116">
      <c r="A116" s="222" t="n">
        <v>100</v>
      </c>
      <c r="B116" s="349" t="n"/>
      <c r="C116" s="215" t="inlineStr">
        <is>
          <t>01.7.07.10-0001</t>
        </is>
      </c>
      <c r="D116" s="216" t="inlineStr">
        <is>
          <t>Патроны для строительно-монтажного пистолета</t>
        </is>
      </c>
      <c r="E116" s="379" t="inlineStr">
        <is>
          <t>1000 шт</t>
        </is>
      </c>
      <c r="F116" s="379" t="n">
        <v>0.004</v>
      </c>
      <c r="G116" s="218" t="n">
        <v>253.8</v>
      </c>
      <c r="H116" s="218">
        <f>ROUND(F116*G116,2)</f>
        <v/>
      </c>
      <c r="I116" s="232" t="n"/>
      <c r="J116" s="195" t="n"/>
      <c r="K116" s="195" t="n"/>
    </row>
    <row r="117">
      <c r="A117" s="222" t="n">
        <v>101</v>
      </c>
      <c r="B117" s="349" t="n"/>
      <c r="C117" s="215" t="inlineStr">
        <is>
          <t>22.2.02.15-0001</t>
        </is>
      </c>
      <c r="D117" s="216" t="inlineStr">
        <is>
          <t>Скрепы 10х2</t>
        </is>
      </c>
      <c r="E117" s="379" t="inlineStr">
        <is>
          <t>кг</t>
        </is>
      </c>
      <c r="F117" s="379" t="n">
        <v>0.03</v>
      </c>
      <c r="G117" s="218" t="n">
        <v>15.37</v>
      </c>
      <c r="H117" s="218">
        <f>ROUND(F117*G117,2)</f>
        <v/>
      </c>
      <c r="I117" s="232" t="n"/>
      <c r="J117" s="195" t="n"/>
      <c r="K117" s="195" t="n"/>
    </row>
    <row r="118">
      <c r="A118" s="222" t="n">
        <v>102</v>
      </c>
      <c r="B118" s="349" t="n"/>
      <c r="C118" s="215" t="inlineStr">
        <is>
          <t>14.1.01.01-0003</t>
        </is>
      </c>
      <c r="D118" s="216" t="inlineStr">
        <is>
          <t>Клей столярный сухой</t>
        </is>
      </c>
      <c r="E118" s="379" t="inlineStr">
        <is>
          <t>кг</t>
        </is>
      </c>
      <c r="F118" s="379" t="n">
        <v>0.025</v>
      </c>
      <c r="G118" s="218" t="n">
        <v>16.95</v>
      </c>
      <c r="H118" s="218">
        <f>ROUND(F118*G118,2)</f>
        <v/>
      </c>
      <c r="I118" s="232" t="n"/>
      <c r="J118" s="195" t="n"/>
      <c r="K118" s="195" t="n"/>
    </row>
    <row r="119">
      <c r="A119" s="222" t="n">
        <v>103</v>
      </c>
      <c r="B119" s="349" t="n"/>
      <c r="C119" s="215" t="inlineStr">
        <is>
          <t>01.3.01.07-0009</t>
        </is>
      </c>
      <c r="D119" s="216" t="inlineStr">
        <is>
          <t>Спирт этиловый ректификованный технический, сорт I</t>
        </is>
      </c>
      <c r="E119" s="379" t="inlineStr">
        <is>
          <t>кг</t>
        </is>
      </c>
      <c r="F119" s="379" t="n">
        <v>0.0056</v>
      </c>
      <c r="G119" s="218" t="n">
        <v>38.89</v>
      </c>
      <c r="H119" s="218">
        <f>ROUND(F119*G119,2)</f>
        <v/>
      </c>
      <c r="I119" s="232" t="n"/>
      <c r="J119" s="195" t="n"/>
      <c r="K119" s="195" t="n"/>
    </row>
    <row r="120">
      <c r="A120" s="222" t="n">
        <v>104</v>
      </c>
      <c r="B120" s="349" t="n"/>
      <c r="C120" s="215" t="inlineStr">
        <is>
          <t>01.7.02.09-0002</t>
        </is>
      </c>
      <c r="D120" s="216" t="inlineStr">
        <is>
          <t>Шпагат бумажный</t>
        </is>
      </c>
      <c r="E120" s="379" t="inlineStr">
        <is>
          <t>кг</t>
        </is>
      </c>
      <c r="F120" s="379" t="n">
        <v>0.008999999999999999</v>
      </c>
      <c r="G120" s="218" t="n">
        <v>11.5</v>
      </c>
      <c r="H120" s="218">
        <f>ROUND(F120*G120,2)</f>
        <v/>
      </c>
      <c r="I120" s="232" t="n"/>
      <c r="J120" s="195" t="n"/>
      <c r="K120" s="195" t="n"/>
    </row>
    <row r="123">
      <c r="B123" s="302" t="inlineStr">
        <is>
          <t>Составил ______________________     Д.Ю. Нефедова</t>
        </is>
      </c>
    </row>
    <row r="124">
      <c r="B124" s="165" t="inlineStr">
        <is>
          <t xml:space="preserve">                         (подпись, инициалы, фамилия)</t>
        </is>
      </c>
    </row>
    <row r="126">
      <c r="B126" s="302" t="inlineStr">
        <is>
          <t>Проверил ______________________        А.В. Костянецкая</t>
        </is>
      </c>
    </row>
    <row r="127">
      <c r="B127" s="16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A24:E24"/>
    <mergeCell ref="A9:A10"/>
    <mergeCell ref="A54:E54"/>
    <mergeCell ref="E9:E10"/>
    <mergeCell ref="A2:H2"/>
    <mergeCell ref="A39:E39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2" t="inlineStr">
        <is>
          <t>Ресурсная модель</t>
        </is>
      </c>
    </row>
    <row r="6">
      <c r="B6" s="224" t="n"/>
      <c r="C6" s="296" t="n"/>
      <c r="D6" s="296" t="n"/>
      <c r="E6" s="296" t="n"/>
    </row>
    <row r="7" ht="38.25" customHeight="1" s="300">
      <c r="B7" s="353" t="inlineStr">
        <is>
          <t>Наименование разрабатываемого показателя УНЦ — Сети связи. СКС</t>
        </is>
      </c>
    </row>
    <row r="8">
      <c r="B8" s="354" t="inlineStr">
        <is>
          <t>Единица измерения  — 1 шт</t>
        </is>
      </c>
    </row>
    <row r="9">
      <c r="B9" s="224" t="n"/>
      <c r="C9" s="296" t="n"/>
      <c r="D9" s="296" t="n"/>
      <c r="E9" s="296" t="n"/>
    </row>
    <row r="10" ht="51" customHeight="1" s="300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227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227">
        <f>'Прил.5 Расчет СМР и ОБ'!J20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227">
        <f>'Прил.5 Расчет СМР и ОБ'!J32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227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227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227">
        <f>'Прил.5 Расчет СМР и ОБ'!J73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227">
        <f>'Прил.5 Расчет СМР и ОБ'!J123</f>
        <v/>
      </c>
      <c r="D17" s="228">
        <f>C17/$C$24</f>
        <v/>
      </c>
      <c r="E17" s="228">
        <f>C17/$C$40</f>
        <v/>
      </c>
      <c r="G17" s="434" t="n"/>
    </row>
    <row r="18">
      <c r="B18" s="226" t="inlineStr">
        <is>
          <t>МАТЕРИАЛЫ, ВСЕГО:</t>
        </is>
      </c>
      <c r="C18" s="227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227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227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0">
        <f>'Прил.5 Расчет СМР и ОБ'!D127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227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0">
        <f>'Прил.5 Расчет СМР и ОБ'!D126</f>
        <v/>
      </c>
      <c r="D23" s="228" t="n"/>
      <c r="E23" s="226" t="n"/>
    </row>
    <row r="24">
      <c r="B24" s="226" t="inlineStr">
        <is>
          <t>ВСЕГО СМР с НР и СП</t>
        </is>
      </c>
      <c r="C24" s="227">
        <f>C19+C20+C22</f>
        <v/>
      </c>
      <c r="D24" s="228">
        <f>C24/$C$24</f>
        <v/>
      </c>
      <c r="E24" s="228">
        <f>C24/$C$40</f>
        <v/>
      </c>
    </row>
    <row r="25" ht="25.5" customHeight="1" s="300">
      <c r="B25" s="226" t="inlineStr">
        <is>
          <t>ВСЕГО стоимость оборудования, в том числе</t>
        </is>
      </c>
      <c r="C25" s="227">
        <f>'Прил.5 Расчет СМР и ОБ'!J52</f>
        <v/>
      </c>
      <c r="D25" s="228" t="n"/>
      <c r="E25" s="228">
        <f>C25/$C$40</f>
        <v/>
      </c>
    </row>
    <row r="26" ht="25.5" customHeight="1" s="300">
      <c r="B26" s="226" t="inlineStr">
        <is>
          <t>стоимость оборудования технологического</t>
        </is>
      </c>
      <c r="C26" s="227">
        <f>'Прил.5 Расчет СМР и ОБ'!J53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159">
        <f>C24+C25</f>
        <v/>
      </c>
      <c r="D27" s="228" t="n"/>
      <c r="E27" s="228">
        <f>C27/$C$40</f>
        <v/>
      </c>
    </row>
    <row r="28" ht="33" customHeight="1" s="300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  <c r="F28" s="231" t="n"/>
    </row>
    <row r="29" ht="25.5" customHeight="1" s="300">
      <c r="B29" s="226" t="inlineStr">
        <is>
          <t>Временные здания и сооружения - 3,9%</t>
        </is>
      </c>
      <c r="C29" s="159">
        <f>ROUND(C24*3.9%,2)</f>
        <v/>
      </c>
      <c r="D29" s="226" t="n"/>
      <c r="E29" s="228">
        <f>C29/$C$40</f>
        <v/>
      </c>
    </row>
    <row r="30" ht="38.25" customHeight="1" s="300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26" t="n"/>
      <c r="E30" s="228">
        <f>C30/$C$40</f>
        <v/>
      </c>
      <c r="F30" s="231" t="n"/>
    </row>
    <row r="31">
      <c r="B31" s="226" t="inlineStr">
        <is>
          <t>Пусконаладочные работы</t>
        </is>
      </c>
      <c r="C31" s="159" t="n">
        <v>158550</v>
      </c>
      <c r="D31" s="226" t="n"/>
      <c r="E31" s="228">
        <f>C31/$C$40</f>
        <v/>
      </c>
    </row>
    <row r="32" ht="25.5" customHeight="1" s="300">
      <c r="B32" s="226" t="inlineStr">
        <is>
          <t>Затраты по перевозке работников к месту работы и обратно</t>
        </is>
      </c>
      <c r="C32" s="159">
        <f>ROUND(C27*0%,2)</f>
        <v/>
      </c>
      <c r="D32" s="226" t="n"/>
      <c r="E32" s="228">
        <f>C32/$C$40</f>
        <v/>
      </c>
    </row>
    <row r="33" ht="25.5" customHeight="1" s="300">
      <c r="B33" s="226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26" t="n"/>
      <c r="E33" s="228">
        <f>C33/$C$40</f>
        <v/>
      </c>
    </row>
    <row r="34" ht="51" customHeight="1" s="300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26" t="n"/>
      <c r="E34" s="228">
        <f>C34/$C$40</f>
        <v/>
      </c>
      <c r="H34" s="232" t="n"/>
    </row>
    <row r="35" ht="76.5" customHeight="1" s="300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26" t="n"/>
      <c r="E35" s="228">
        <f>C35/$C$40</f>
        <v/>
      </c>
    </row>
    <row r="36" ht="25.5" customHeight="1" s="300">
      <c r="B36" s="226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26" t="n"/>
      <c r="E36" s="228">
        <f>C36/$C$40</f>
        <v/>
      </c>
      <c r="L36" s="231" t="n"/>
    </row>
    <row r="37">
      <c r="B37" s="226" t="inlineStr">
        <is>
          <t>Авторский надзор - 0,2%</t>
        </is>
      </c>
      <c r="C37" s="159">
        <f>ROUND((C27+C32+C33+C34+C35+C29+C31+C30)*0.2%,2)</f>
        <v/>
      </c>
      <c r="D37" s="226" t="n"/>
      <c r="E37" s="228">
        <f>C37/$C$40</f>
        <v/>
      </c>
      <c r="L37" s="231" t="n"/>
    </row>
    <row r="38" ht="38.25" customHeight="1" s="300">
      <c r="B38" s="226" t="inlineStr">
        <is>
          <t>ИТОГО (СМР+ОБОРУДОВАНИЕ+ПРОЧ. ЗАТР., УЧТЕННЫЕ ПОКАЗАТЕЛЕМ)</t>
        </is>
      </c>
      <c r="C38" s="227">
        <f>C27+C32+C33+C34+C35+C29+C31+C30+C36+C37</f>
        <v/>
      </c>
      <c r="D38" s="226" t="n"/>
      <c r="E38" s="228">
        <f>C38/$C$40</f>
        <v/>
      </c>
    </row>
    <row r="39" ht="13.5" customHeight="1" s="300">
      <c r="B39" s="226" t="inlineStr">
        <is>
          <t>Непредвиденные расходы</t>
        </is>
      </c>
      <c r="C39" s="227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227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227">
        <f>C40/'Прил.5 Расчет СМР и ОБ'!E130</f>
        <v/>
      </c>
      <c r="D41" s="226" t="n"/>
      <c r="E41" s="226" t="n"/>
    </row>
    <row r="42">
      <c r="B42" s="166" t="n"/>
      <c r="C42" s="296" t="n"/>
      <c r="D42" s="296" t="n"/>
      <c r="E42" s="296" t="n"/>
    </row>
    <row r="43">
      <c r="B43" s="166" t="inlineStr">
        <is>
          <t>Составил ____________________________ Д.Ю. Нефедова</t>
        </is>
      </c>
      <c r="C43" s="296" t="n"/>
      <c r="D43" s="296" t="n"/>
      <c r="E43" s="296" t="n"/>
    </row>
    <row r="44">
      <c r="B44" s="166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166" t="n"/>
      <c r="C45" s="296" t="n"/>
      <c r="D45" s="296" t="n"/>
      <c r="E45" s="296" t="n"/>
    </row>
    <row r="46">
      <c r="B46" s="166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4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6"/>
  <sheetViews>
    <sheetView view="pageBreakPreview" topLeftCell="A70" zoomScale="85" workbookViewId="0">
      <selection activeCell="B132" sqref="B132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00" min="13" max="13"/>
  </cols>
  <sheetData>
    <row r="1" s="30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00">
      <c r="A2" s="297" t="n"/>
      <c r="B2" s="297" t="n"/>
      <c r="C2" s="297" t="n"/>
      <c r="D2" s="297" t="n"/>
      <c r="E2" s="297" t="n"/>
      <c r="F2" s="297" t="n"/>
      <c r="G2" s="297" t="n"/>
      <c r="H2" s="355" t="inlineStr">
        <is>
          <t>Приложение №5</t>
        </is>
      </c>
      <c r="K2" s="297" t="n"/>
      <c r="L2" s="297" t="n"/>
      <c r="M2" s="297" t="n"/>
      <c r="N2" s="297" t="n"/>
    </row>
    <row r="3" s="30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6">
      <c r="A4" s="332" t="inlineStr">
        <is>
          <t>Расчет стоимости СМР и оборудования</t>
        </is>
      </c>
    </row>
    <row r="5" ht="12.75" customFormat="1" customHeight="1" s="296">
      <c r="A5" s="332" t="n"/>
      <c r="B5" s="332" t="n"/>
      <c r="C5" s="382" t="n"/>
      <c r="D5" s="332" t="n"/>
      <c r="E5" s="332" t="n"/>
      <c r="F5" s="332" t="n"/>
      <c r="G5" s="332" t="n"/>
      <c r="H5" s="332" t="n"/>
      <c r="I5" s="332" t="n"/>
      <c r="J5" s="332" t="n"/>
    </row>
    <row r="6" ht="27.75" customFormat="1" customHeight="1" s="296">
      <c r="A6" s="237" t="inlineStr">
        <is>
          <t>Наименование разрабатываемого показателя УНЦ</t>
        </is>
      </c>
      <c r="B6" s="238" t="n"/>
      <c r="C6" s="238" t="n"/>
      <c r="D6" s="361" t="inlineStr">
        <is>
          <t>Сети связи. СКС</t>
        </is>
      </c>
    </row>
    <row r="7" ht="12.75" customFormat="1" customHeight="1" s="296">
      <c r="A7" s="335" t="inlineStr">
        <is>
          <t>Единица измерения  — 1 шт</t>
        </is>
      </c>
      <c r="I7" s="353" t="n"/>
      <c r="J7" s="353" t="n"/>
    </row>
    <row r="8" ht="13.5" customFormat="1" customHeight="1" s="296">
      <c r="A8" s="335" t="n"/>
    </row>
    <row r="9" ht="27" customHeight="1" s="300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28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28" t="n"/>
      <c r="K9" s="297" t="n"/>
      <c r="L9" s="297" t="n"/>
      <c r="M9" s="297" t="n"/>
      <c r="N9" s="297" t="n"/>
    </row>
    <row r="10" ht="28.5" customHeight="1" s="300">
      <c r="A10" s="430" t="n"/>
      <c r="B10" s="430" t="n"/>
      <c r="C10" s="430" t="n"/>
      <c r="D10" s="430" t="n"/>
      <c r="E10" s="430" t="n"/>
      <c r="F10" s="358" t="inlineStr">
        <is>
          <t>на ед. изм.</t>
        </is>
      </c>
      <c r="G10" s="358" t="inlineStr">
        <is>
          <t>общая</t>
        </is>
      </c>
      <c r="H10" s="430" t="n"/>
      <c r="I10" s="358" t="inlineStr">
        <is>
          <t>на ед. изм.</t>
        </is>
      </c>
      <c r="J10" s="358" t="inlineStr">
        <is>
          <t>общая</t>
        </is>
      </c>
      <c r="K10" s="297" t="n"/>
      <c r="L10" s="297" t="n"/>
      <c r="M10" s="297" t="n"/>
      <c r="N10" s="297" t="n"/>
    </row>
    <row r="11" s="300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297" t="n"/>
      <c r="L11" s="297" t="n"/>
      <c r="M11" s="297" t="n"/>
      <c r="N11" s="297" t="n"/>
    </row>
    <row r="12">
      <c r="A12" s="358" t="n"/>
      <c r="B12" s="347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189" t="n"/>
      <c r="J12" s="189" t="n"/>
    </row>
    <row r="13" ht="25.5" customHeight="1" s="300">
      <c r="A13" s="358" t="n">
        <v>1</v>
      </c>
      <c r="B13" s="240" t="inlineStr">
        <is>
          <t>1-4-1</t>
        </is>
      </c>
      <c r="C13" s="366" t="inlineStr">
        <is>
          <t>Затраты труда рабочих-строителей среднего разряда (4,1)</t>
        </is>
      </c>
      <c r="D13" s="358" t="inlineStr">
        <is>
          <t>чел.-ч.</t>
        </is>
      </c>
      <c r="E13" s="435">
        <f>G13/F13</f>
        <v/>
      </c>
      <c r="F13" s="250" t="n">
        <v>9.76</v>
      </c>
      <c r="G13" s="250">
        <f>Прил.3!H12</f>
        <v/>
      </c>
      <c r="H13" s="249">
        <f>G13/G14</f>
        <v/>
      </c>
      <c r="I13" s="250">
        <f>ФОТр.тек.!E13</f>
        <v/>
      </c>
      <c r="J13" s="250">
        <f>ROUND(I13*E13,2)</f>
        <v/>
      </c>
    </row>
    <row r="14" ht="25.5" customFormat="1" customHeight="1" s="297">
      <c r="A14" s="358" t="n"/>
      <c r="B14" s="358" t="n"/>
      <c r="C14" s="347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35">
        <f>SUM(E13)</f>
        <v/>
      </c>
      <c r="F14" s="250" t="n"/>
      <c r="G14" s="250">
        <f>SUM(G13:G13)</f>
        <v/>
      </c>
      <c r="H14" s="369" t="n">
        <v>1</v>
      </c>
      <c r="I14" s="189" t="n"/>
      <c r="J14" s="250">
        <f>SUM(J13:J13)</f>
        <v/>
      </c>
    </row>
    <row r="15" ht="14.25" customFormat="1" customHeight="1" s="297">
      <c r="A15" s="358" t="n"/>
      <c r="B15" s="366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189" t="n"/>
      <c r="J15" s="189" t="n"/>
    </row>
    <row r="16" ht="14.25" customFormat="1" customHeight="1" s="297">
      <c r="A16" s="358" t="n">
        <v>2</v>
      </c>
      <c r="B16" s="358" t="n">
        <v>2</v>
      </c>
      <c r="C16" s="366" t="inlineStr">
        <is>
          <t>Затраты труда машинистов</t>
        </is>
      </c>
      <c r="D16" s="358" t="inlineStr">
        <is>
          <t>чел.-ч.</t>
        </is>
      </c>
      <c r="E16" s="435">
        <f>Прил.3!F25</f>
        <v/>
      </c>
      <c r="F16" s="250">
        <f>G16/E16</f>
        <v/>
      </c>
      <c r="G16" s="250">
        <f>Прил.3!H24</f>
        <v/>
      </c>
      <c r="H16" s="369" t="n">
        <v>1</v>
      </c>
      <c r="I16" s="250">
        <f>ROUND(F16*Прил.10!D13,2)</f>
        <v/>
      </c>
      <c r="J16" s="250">
        <f>ROUND(I16*E16,2)</f>
        <v/>
      </c>
    </row>
    <row r="17" ht="14.25" customFormat="1" customHeight="1" s="297">
      <c r="A17" s="358" t="n"/>
      <c r="B17" s="347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189" t="n"/>
      <c r="J17" s="189" t="n"/>
    </row>
    <row r="18" ht="14.25" customFormat="1" customHeight="1" s="297">
      <c r="A18" s="358" t="n"/>
      <c r="B18" s="366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189" t="n"/>
      <c r="J18" s="189" t="n"/>
    </row>
    <row r="19" ht="14.25" customFormat="1" customHeight="1" s="297">
      <c r="A19" s="358" t="n">
        <v>3</v>
      </c>
      <c r="B19" s="240" t="inlineStr">
        <is>
          <t>91.06.05-011</t>
        </is>
      </c>
      <c r="C19" s="366" t="inlineStr">
        <is>
          <t>Погрузчик, грузоподъемность 5 т</t>
        </is>
      </c>
      <c r="D19" s="358" t="inlineStr">
        <is>
          <t>маш.час</t>
        </is>
      </c>
      <c r="E19" s="435" t="n">
        <v>58.28</v>
      </c>
      <c r="F19" s="368" t="n">
        <v>89.98999999999999</v>
      </c>
      <c r="G19" s="250">
        <f>ROUND(E19*F19,2)</f>
        <v/>
      </c>
      <c r="H19" s="249">
        <f>G19/$G$33</f>
        <v/>
      </c>
      <c r="I19" s="250">
        <f>ROUND(F19*Прил.10!$D$14,2)</f>
        <v/>
      </c>
      <c r="J19" s="250">
        <f>ROUND(I19*E19,2)</f>
        <v/>
      </c>
    </row>
    <row r="20" ht="14.25" customFormat="1" customHeight="1" s="297">
      <c r="A20" s="358" t="n"/>
      <c r="B20" s="358" t="n"/>
      <c r="C20" s="366" t="inlineStr">
        <is>
          <t>Итого основные машины и механизмы</t>
        </is>
      </c>
      <c r="D20" s="358" t="n"/>
      <c r="E20" s="435" t="n"/>
      <c r="F20" s="250" t="n"/>
      <c r="G20" s="250">
        <f>SUM(G19)</f>
        <v/>
      </c>
      <c r="H20" s="369">
        <f>G20/G33</f>
        <v/>
      </c>
      <c r="I20" s="248" t="n"/>
      <c r="J20" s="250">
        <f>SUM(J19)</f>
        <v/>
      </c>
    </row>
    <row r="21" hidden="1" outlineLevel="1" ht="25.5" customFormat="1" customHeight="1" s="297">
      <c r="A21" s="358" t="n">
        <v>4</v>
      </c>
      <c r="B21" s="240" t="inlineStr">
        <is>
          <t>91.05.05-014</t>
        </is>
      </c>
      <c r="C21" s="366" t="inlineStr">
        <is>
          <t>Краны на автомобильном ходу, грузоподъемность 10 т</t>
        </is>
      </c>
      <c r="D21" s="358" t="inlineStr">
        <is>
          <t>маш.час</t>
        </is>
      </c>
      <c r="E21" s="435" t="n">
        <v>0.85</v>
      </c>
      <c r="F21" s="368" t="n">
        <v>111.99</v>
      </c>
      <c r="G21" s="250">
        <f>ROUND(E21*F21,2)</f>
        <v/>
      </c>
      <c r="H21" s="249">
        <f>G21/$G$33</f>
        <v/>
      </c>
      <c r="I21" s="250">
        <f>ROUND(F21*Прил.10!$D$14,2)</f>
        <v/>
      </c>
      <c r="J21" s="250">
        <f>ROUND(I21*E21,2)</f>
        <v/>
      </c>
    </row>
    <row r="22" hidden="1" outlineLevel="1" ht="25.5" customFormat="1" customHeight="1" s="297">
      <c r="A22" s="358" t="n">
        <v>5</v>
      </c>
      <c r="B22" s="240" t="inlineStr">
        <is>
          <t>91.21.12-002</t>
        </is>
      </c>
      <c r="C22" s="366" t="inlineStr">
        <is>
          <t>Ножницы листовые кривошипные гильотинные</t>
        </is>
      </c>
      <c r="D22" s="358" t="inlineStr">
        <is>
          <t>маш.час</t>
        </is>
      </c>
      <c r="E22" s="435" t="n">
        <v>1.11</v>
      </c>
      <c r="F22" s="368" t="n">
        <v>70</v>
      </c>
      <c r="G22" s="250">
        <f>ROUND(E22*F22,2)</f>
        <v/>
      </c>
      <c r="H22" s="249">
        <f>G22/$G$33</f>
        <v/>
      </c>
      <c r="I22" s="250">
        <f>ROUND(F22*Прил.10!$D$14,2)</f>
        <v/>
      </c>
      <c r="J22" s="250">
        <f>ROUND(I22*E22,2)</f>
        <v/>
      </c>
    </row>
    <row r="23" hidden="1" outlineLevel="1" ht="25.5" customFormat="1" customHeight="1" s="297">
      <c r="A23" s="358" t="n">
        <v>6</v>
      </c>
      <c r="B23" s="240" t="inlineStr">
        <is>
          <t>91.14.02-001</t>
        </is>
      </c>
      <c r="C23" s="366" t="inlineStr">
        <is>
          <t>Автомобили бортовые, грузоподъемность: до 5 т</t>
        </is>
      </c>
      <c r="D23" s="358" t="inlineStr">
        <is>
          <t>маш.час</t>
        </is>
      </c>
      <c r="E23" s="435" t="n">
        <v>1</v>
      </c>
      <c r="F23" s="368" t="n">
        <v>65.70999999999999</v>
      </c>
      <c r="G23" s="250">
        <f>ROUND(E23*F23,2)</f>
        <v/>
      </c>
      <c r="H23" s="249">
        <f>G23/$G$33</f>
        <v/>
      </c>
      <c r="I23" s="250">
        <f>ROUND(F23*Прил.10!$D$14,2)</f>
        <v/>
      </c>
      <c r="J23" s="250">
        <f>ROUND(I23*E23,2)</f>
        <v/>
      </c>
    </row>
    <row r="24" hidden="1" outlineLevel="1" ht="25.5" customFormat="1" customHeight="1" s="297">
      <c r="A24" s="358" t="n">
        <v>7</v>
      </c>
      <c r="B24" s="240" t="inlineStr">
        <is>
          <t>91.21.16-014</t>
        </is>
      </c>
      <c r="C24" s="366" t="inlineStr">
        <is>
          <t>Пресс: листогибочный кривошипный 1000 кН (100 тс)</t>
        </is>
      </c>
      <c r="D24" s="358" t="inlineStr">
        <is>
          <t>маш.час</t>
        </is>
      </c>
      <c r="E24" s="435" t="n">
        <v>1.11</v>
      </c>
      <c r="F24" s="368" t="n">
        <v>56.24</v>
      </c>
      <c r="G24" s="250">
        <f>ROUND(E24*F24,2)</f>
        <v/>
      </c>
      <c r="H24" s="249">
        <f>G24/$G$33</f>
        <v/>
      </c>
      <c r="I24" s="250">
        <f>ROUND(F24*Прил.10!$D$14,2)</f>
        <v/>
      </c>
      <c r="J24" s="250">
        <f>ROUND(I24*E24,2)</f>
        <v/>
      </c>
    </row>
    <row r="25" hidden="1" outlineLevel="1" ht="25.5" customFormat="1" customHeight="1" s="297">
      <c r="A25" s="358" t="n">
        <v>8</v>
      </c>
      <c r="B25" s="240" t="inlineStr">
        <is>
          <t>91.17.04-233</t>
        </is>
      </c>
      <c r="C25" s="366" t="inlineStr">
        <is>
          <t>Установки для сварки: ручной дуговой (постоянного тока)</t>
        </is>
      </c>
      <c r="D25" s="358" t="inlineStr">
        <is>
          <t>маш.час</t>
        </is>
      </c>
      <c r="E25" s="435" t="n">
        <v>3.77</v>
      </c>
      <c r="F25" s="368" t="n">
        <v>8.1</v>
      </c>
      <c r="G25" s="250">
        <f>ROUND(E25*F25,2)</f>
        <v/>
      </c>
      <c r="H25" s="249">
        <f>G25/$G$33</f>
        <v/>
      </c>
      <c r="I25" s="250">
        <f>ROUND(F25*Прил.10!$D$14,2)</f>
        <v/>
      </c>
      <c r="J25" s="250">
        <f>ROUND(I25*E25,2)</f>
        <v/>
      </c>
    </row>
    <row r="26" hidden="1" outlineLevel="1" ht="25.5" customFormat="1" customHeight="1" s="297">
      <c r="A26" s="358" t="n">
        <v>9</v>
      </c>
      <c r="B26" s="240" t="inlineStr">
        <is>
          <t>91.21.16-013</t>
        </is>
      </c>
      <c r="C26" s="366" t="inlineStr">
        <is>
          <t>Пресс: кривошипный простого действия 25 кН (2,5 тс)</t>
        </is>
      </c>
      <c r="D26" s="358" t="inlineStr">
        <is>
          <t>маш.час</t>
        </is>
      </c>
      <c r="E26" s="435" t="n">
        <v>1.11</v>
      </c>
      <c r="F26" s="368" t="n">
        <v>16.92</v>
      </c>
      <c r="G26" s="250">
        <f>ROUND(E26*F26,2)</f>
        <v/>
      </c>
      <c r="H26" s="249">
        <f>G26/$G$33</f>
        <v/>
      </c>
      <c r="I26" s="250">
        <f>ROUND(F26*Прил.10!$D$14,2)</f>
        <v/>
      </c>
      <c r="J26" s="250">
        <f>ROUND(I26*E26,2)</f>
        <v/>
      </c>
    </row>
    <row r="27" hidden="1" outlineLevel="1" ht="38.25" customFormat="1" customHeight="1" s="297">
      <c r="A27" s="358" t="n">
        <v>10</v>
      </c>
      <c r="B27" s="240" t="inlineStr">
        <is>
          <t>91.21.01-012</t>
        </is>
      </c>
      <c r="C27" s="366" t="inlineStr">
        <is>
          <t>Агрегаты окрасочные высокого давления для окраски поверхностей конструкций, мощность 1 кВт</t>
        </is>
      </c>
      <c r="D27" s="358" t="inlineStr">
        <is>
          <t>маш.час</t>
        </is>
      </c>
      <c r="E27" s="435" t="n">
        <v>1.13</v>
      </c>
      <c r="F27" s="368" t="n">
        <v>6.82</v>
      </c>
      <c r="G27" s="250">
        <f>ROUND(E27*F27,2)</f>
        <v/>
      </c>
      <c r="H27" s="249">
        <f>G27/$G$33</f>
        <v/>
      </c>
      <c r="I27" s="250">
        <f>ROUND(F27*Прил.10!$D$14,2)</f>
        <v/>
      </c>
      <c r="J27" s="250">
        <f>ROUND(I27*E27,2)</f>
        <v/>
      </c>
    </row>
    <row r="28" hidden="1" outlineLevel="1" ht="25.5" customFormat="1" customHeight="1" s="297">
      <c r="A28" s="358" t="n">
        <v>11</v>
      </c>
      <c r="B28" s="240" t="inlineStr">
        <is>
          <t>91.14.02-002</t>
        </is>
      </c>
      <c r="C28" s="366" t="inlineStr">
        <is>
          <t>Автомобили бортовые, грузоподъемность: до 8 т</t>
        </is>
      </c>
      <c r="D28" s="358" t="inlineStr">
        <is>
          <t>маш.час</t>
        </is>
      </c>
      <c r="E28" s="435" t="n">
        <v>0.04</v>
      </c>
      <c r="F28" s="368" t="n">
        <v>85.84</v>
      </c>
      <c r="G28" s="250">
        <f>ROUND(E28*F28,2)</f>
        <v/>
      </c>
      <c r="H28" s="249">
        <f>G28/$G$33</f>
        <v/>
      </c>
      <c r="I28" s="250">
        <f>ROUND(F28*Прил.10!$D$14,2)</f>
        <v/>
      </c>
      <c r="J28" s="250">
        <f>ROUND(I28*E28,2)</f>
        <v/>
      </c>
    </row>
    <row r="29" hidden="1" outlineLevel="1" ht="14.25" customFormat="1" customHeight="1" s="297">
      <c r="A29" s="358" t="n">
        <v>12</v>
      </c>
      <c r="B29" s="240" t="inlineStr">
        <is>
          <t>91.21.19-031</t>
        </is>
      </c>
      <c r="C29" s="366" t="inlineStr">
        <is>
          <t>Станок: сверлильный</t>
        </is>
      </c>
      <c r="D29" s="358" t="inlineStr">
        <is>
          <t>маш.час</t>
        </is>
      </c>
      <c r="E29" s="435" t="n">
        <v>1.11</v>
      </c>
      <c r="F29" s="368" t="n">
        <v>2.36</v>
      </c>
      <c r="G29" s="250">
        <f>ROUND(E29*F29,2)</f>
        <v/>
      </c>
      <c r="H29" s="249">
        <f>G29/$G$33</f>
        <v/>
      </c>
      <c r="I29" s="250">
        <f>ROUND(F29*Прил.10!$D$14,2)</f>
        <v/>
      </c>
      <c r="J29" s="250">
        <f>ROUND(I29*E29,2)</f>
        <v/>
      </c>
    </row>
    <row r="30" hidden="1" outlineLevel="1" ht="25.5" customFormat="1" customHeight="1" s="297">
      <c r="A30" s="358" t="n">
        <v>13</v>
      </c>
      <c r="B30" s="240" t="inlineStr">
        <is>
          <t>91.06.03-060</t>
        </is>
      </c>
      <c r="C30" s="366" t="inlineStr">
        <is>
          <t>Лебедки электрические тяговым усилием: до 5,79 кН (0,59 т)</t>
        </is>
      </c>
      <c r="D30" s="358" t="inlineStr">
        <is>
          <t>маш.час</t>
        </is>
      </c>
      <c r="E30" s="435" t="n">
        <v>1.45</v>
      </c>
      <c r="F30" s="368" t="n">
        <v>1.7</v>
      </c>
      <c r="G30" s="250">
        <f>ROUND(E30*F30,2)</f>
        <v/>
      </c>
      <c r="H30" s="249">
        <f>G30/$G$33</f>
        <v/>
      </c>
      <c r="I30" s="250">
        <f>ROUND(F30*Прил.10!$D$14,2)</f>
        <v/>
      </c>
      <c r="J30" s="250">
        <f>ROUND(I30*E30,2)</f>
        <v/>
      </c>
    </row>
    <row r="31" hidden="1" outlineLevel="1" ht="25.5" customFormat="1" customHeight="1" s="297">
      <c r="A31" s="358" t="n">
        <v>14</v>
      </c>
      <c r="B31" s="240" t="inlineStr">
        <is>
          <t>91.06.01-003</t>
        </is>
      </c>
      <c r="C31" s="366" t="inlineStr">
        <is>
          <t>Домкраты гидравлические, грузоподъемность 63-100 т</t>
        </is>
      </c>
      <c r="D31" s="358" t="inlineStr">
        <is>
          <t>маш.час</t>
        </is>
      </c>
      <c r="E31" s="435" t="n">
        <v>1.09</v>
      </c>
      <c r="F31" s="368" t="n">
        <v>0.9</v>
      </c>
      <c r="G31" s="250">
        <f>ROUND(E31*F31,2)</f>
        <v/>
      </c>
      <c r="H31" s="249">
        <f>G31/$G$33</f>
        <v/>
      </c>
      <c r="I31" s="250">
        <f>ROUND(F31*Прил.10!$D$14,2)</f>
        <v/>
      </c>
      <c r="J31" s="250">
        <f>ROUND(I31*E31,2)</f>
        <v/>
      </c>
    </row>
    <row r="32" collapsed="1" ht="14.25" customFormat="1" customHeight="1" s="297">
      <c r="A32" s="358" t="n"/>
      <c r="B32" s="358" t="n"/>
      <c r="C32" s="366" t="inlineStr">
        <is>
          <t>Итого прочие машины и механизмы</t>
        </is>
      </c>
      <c r="D32" s="358" t="n"/>
      <c r="E32" s="367" t="n"/>
      <c r="F32" s="250" t="n"/>
      <c r="G32" s="248">
        <f>SUM(G21:G31)</f>
        <v/>
      </c>
      <c r="H32" s="249">
        <f>G32/G33</f>
        <v/>
      </c>
      <c r="I32" s="250" t="n"/>
      <c r="J32" s="248">
        <f>SUM(J21:J31)</f>
        <v/>
      </c>
    </row>
    <row r="33" ht="25.5" customFormat="1" customHeight="1" s="297">
      <c r="A33" s="358" t="n"/>
      <c r="B33" s="358" t="n"/>
      <c r="C33" s="347" t="inlineStr">
        <is>
          <t>Итого по разделу «Машины и механизмы»</t>
        </is>
      </c>
      <c r="D33" s="358" t="n"/>
      <c r="E33" s="367" t="n"/>
      <c r="F33" s="250" t="n"/>
      <c r="G33" s="250">
        <f>G20+G32</f>
        <v/>
      </c>
      <c r="H33" s="186" t="n">
        <v>1</v>
      </c>
      <c r="I33" s="187" t="n"/>
      <c r="J33" s="250">
        <f>J20+J32</f>
        <v/>
      </c>
    </row>
    <row r="34" ht="14.25" customFormat="1" customHeight="1" s="297">
      <c r="A34" s="358" t="n"/>
      <c r="B34" s="347" t="inlineStr">
        <is>
          <t>Оборудование</t>
        </is>
      </c>
      <c r="C34" s="427" t="n"/>
      <c r="D34" s="427" t="n"/>
      <c r="E34" s="427" t="n"/>
      <c r="F34" s="427" t="n"/>
      <c r="G34" s="427" t="n"/>
      <c r="H34" s="428" t="n"/>
      <c r="I34" s="189" t="n"/>
      <c r="J34" s="189" t="n"/>
    </row>
    <row r="35">
      <c r="A35" s="358" t="n"/>
      <c r="B35" s="366" t="inlineStr">
        <is>
          <t>Основное оборудование</t>
        </is>
      </c>
      <c r="C35" s="427" t="n"/>
      <c r="D35" s="427" t="n"/>
      <c r="E35" s="427" t="n"/>
      <c r="F35" s="427" t="n"/>
      <c r="G35" s="427" t="n"/>
      <c r="H35" s="428" t="n"/>
      <c r="I35" s="189" t="n"/>
      <c r="J35" s="189" t="n"/>
      <c r="K35" s="297" t="n"/>
      <c r="L35" s="297" t="n"/>
    </row>
    <row r="36" ht="25.5" customFormat="1" customHeight="1" s="297">
      <c r="A36" s="358" t="n">
        <v>15</v>
      </c>
      <c r="B36" s="285" t="inlineStr">
        <is>
          <t>Прайс из СД ОП</t>
        </is>
      </c>
      <c r="C36" s="284" t="inlineStr">
        <is>
          <t xml:space="preserve">Оборудование структурированной кабельной сети в комплекте </t>
        </is>
      </c>
      <c r="D36" s="285" t="inlineStr">
        <is>
          <t>компл</t>
        </is>
      </c>
      <c r="E36" s="436" t="n">
        <v>1</v>
      </c>
      <c r="F36" s="287">
        <f>ROUND(I36/Прил.10!D16,2)</f>
        <v/>
      </c>
      <c r="G36" s="288">
        <f>ROUND(E36*F36,2)</f>
        <v/>
      </c>
      <c r="H36" s="282">
        <f>G36/$G$52</f>
        <v/>
      </c>
      <c r="I36" s="250" t="n">
        <v>4935769.68</v>
      </c>
      <c r="J36" s="250">
        <f>ROUND(I36*E36,2)</f>
        <v/>
      </c>
    </row>
    <row r="37" ht="127.5" customFormat="1" customHeight="1" s="297">
      <c r="A37" s="358" t="n">
        <v>16</v>
      </c>
      <c r="B37" s="285" t="inlineStr">
        <is>
          <t>Прайс из СД ОП</t>
        </is>
      </c>
      <c r="C37" s="284" t="inlineStr">
        <is>
      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      </is>
      </c>
      <c r="D37" s="285" t="inlineStr">
        <is>
          <t>компл</t>
        </is>
      </c>
      <c r="E37" s="436" t="n">
        <v>1</v>
      </c>
      <c r="F37" s="287">
        <f>ROUND(I37/Прил.10!D16,2)</f>
        <v/>
      </c>
      <c r="G37" s="288">
        <f>ROUND(E37*F37,2)</f>
        <v/>
      </c>
      <c r="H37" s="282">
        <f>G37/$G$52</f>
        <v/>
      </c>
      <c r="I37" s="250" t="n">
        <v>1714248.42</v>
      </c>
      <c r="J37" s="250">
        <f>ROUND(I37*E37,2)</f>
        <v/>
      </c>
    </row>
    <row r="38">
      <c r="A38" s="358" t="n"/>
      <c r="B38" s="285" t="n"/>
      <c r="C38" s="284" t="inlineStr">
        <is>
          <t>Итого основное оборудование</t>
        </is>
      </c>
      <c r="D38" s="285" t="n"/>
      <c r="E38" s="436" t="n"/>
      <c r="F38" s="287" t="n"/>
      <c r="G38" s="288">
        <f>SUM(G36:G37)</f>
        <v/>
      </c>
      <c r="H38" s="282">
        <f>G38/$G$52</f>
        <v/>
      </c>
      <c r="I38" s="248" t="n"/>
      <c r="J38" s="250">
        <f>SUM(J36:J37)</f>
        <v/>
      </c>
      <c r="K38" s="297" t="n"/>
      <c r="L38" s="297" t="n"/>
    </row>
    <row r="39" hidden="1" outlineLevel="1" ht="14.25" customFormat="1" customHeight="1" s="297">
      <c r="A39" s="358" t="n">
        <v>17</v>
      </c>
      <c r="B39" s="285" t="inlineStr">
        <is>
          <t>Прайс из СД ОП</t>
        </is>
      </c>
      <c r="C39" s="284" t="inlineStr">
        <is>
          <t>Блок-контакт состояния</t>
        </is>
      </c>
      <c r="D39" s="285" t="inlineStr">
        <is>
          <t>шт</t>
        </is>
      </c>
      <c r="E39" s="436" t="n">
        <v>11</v>
      </c>
      <c r="F39" s="287" t="n">
        <v>196.91</v>
      </c>
      <c r="G39" s="288">
        <f>ROUND(E39*F39,2)</f>
        <v/>
      </c>
      <c r="H39" s="282">
        <f>G39/$G$52</f>
        <v/>
      </c>
      <c r="I39" s="250">
        <f>ROUND(F39*Прил.10!$D$16,2)</f>
        <v/>
      </c>
      <c r="J39" s="250">
        <f>ROUND(I39*E39,2)</f>
        <v/>
      </c>
    </row>
    <row r="40" hidden="1" outlineLevel="1" ht="25.5" customFormat="1" customHeight="1" s="297">
      <c r="A40" s="358" t="n">
        <v>18</v>
      </c>
      <c r="B40" s="285" t="inlineStr">
        <is>
          <t>2.1.01.09-0042</t>
        </is>
      </c>
      <c r="C40" s="284" t="inlineStr">
        <is>
          <t>Выключатели автоматические: «IEK» ВА47-100 4Р 63А, характеристика</t>
        </is>
      </c>
      <c r="D40" s="285" t="inlineStr">
        <is>
          <t>шт</t>
        </is>
      </c>
      <c r="E40" s="436" t="n">
        <v>4</v>
      </c>
      <c r="F40" s="287" t="n">
        <v>204.29</v>
      </c>
      <c r="G40" s="288">
        <f>ROUND(E40*F40,2)</f>
        <v/>
      </c>
      <c r="H40" s="282">
        <f>G40/$G$52</f>
        <v/>
      </c>
      <c r="I40" s="250">
        <f>ROUND(F40*Прил.10!$D$16,2)</f>
        <v/>
      </c>
      <c r="J40" s="250">
        <f>ROUND(I40*E40,2)</f>
        <v/>
      </c>
    </row>
    <row r="41" hidden="1" outlineLevel="1" ht="14.25" customFormat="1" customHeight="1" s="297">
      <c r="A41" s="358" t="n">
        <v>19</v>
      </c>
      <c r="B41" s="285" t="inlineStr">
        <is>
          <t>Прайс из СД ОП</t>
        </is>
      </c>
      <c r="C41" s="284" t="inlineStr">
        <is>
          <t>PDA-DN 80 Рамка под два модуля</t>
        </is>
      </c>
      <c r="D41" s="285" t="inlineStr">
        <is>
          <t>шт</t>
        </is>
      </c>
      <c r="E41" s="436" t="n">
        <v>25</v>
      </c>
      <c r="F41" s="287" t="n">
        <v>9.84</v>
      </c>
      <c r="G41" s="288">
        <f>ROUND(E41*F41,2)</f>
        <v/>
      </c>
      <c r="H41" s="282">
        <f>G41/$G$52</f>
        <v/>
      </c>
      <c r="I41" s="250">
        <f>ROUND(F41*Прил.10!$D$16,2)</f>
        <v/>
      </c>
      <c r="J41" s="250">
        <f>ROUND(I41*E41,2)</f>
        <v/>
      </c>
    </row>
    <row r="42" hidden="1" outlineLevel="1" ht="25.5" customFormat="1" customHeight="1" s="297">
      <c r="A42" s="358" t="n">
        <v>20</v>
      </c>
      <c r="B42" s="285" t="inlineStr">
        <is>
          <t>20.4.03.03-0013</t>
        </is>
      </c>
      <c r="C42" s="284" t="inlineStr">
        <is>
          <t>Розетка телефонная для открытой проводки, РТ-4, белая</t>
        </is>
      </c>
      <c r="D42" s="285" t="inlineStr">
        <is>
          <t>100 шт</t>
        </is>
      </c>
      <c r="E42" s="436" t="n">
        <v>0.35</v>
      </c>
      <c r="F42" s="287" t="n">
        <v>671</v>
      </c>
      <c r="G42" s="288">
        <f>ROUND(E42*F42,2)</f>
        <v/>
      </c>
      <c r="H42" s="282">
        <f>G42/$G$52</f>
        <v/>
      </c>
      <c r="I42" s="250">
        <f>ROUND(F42*Прил.10!$D$16,2)</f>
        <v/>
      </c>
      <c r="J42" s="250">
        <f>ROUND(I42*E42,2)</f>
        <v/>
      </c>
    </row>
    <row r="43" hidden="1" outlineLevel="1" ht="25.5" customFormat="1" customHeight="1" s="297">
      <c r="A43" s="358" t="n">
        <v>21</v>
      </c>
      <c r="B43" s="285" t="inlineStr">
        <is>
          <t>20.1.02.15-0013</t>
        </is>
      </c>
      <c r="C43" s="284" t="inlineStr">
        <is>
          <t>Соединитель восьмиканальный модульный (интернет-розетка)</t>
        </is>
      </c>
      <c r="D43" s="285" t="inlineStr">
        <is>
          <t>шт</t>
        </is>
      </c>
      <c r="E43" s="436" t="n">
        <v>25</v>
      </c>
      <c r="F43" s="287" t="n">
        <v>3.09</v>
      </c>
      <c r="G43" s="288">
        <f>ROUND(E43*F43,2)</f>
        <v/>
      </c>
      <c r="H43" s="282">
        <f>G43/$G$52</f>
        <v/>
      </c>
      <c r="I43" s="250">
        <f>ROUND(F43*Прил.10!$D$16,2)</f>
        <v/>
      </c>
      <c r="J43" s="250">
        <f>ROUND(I43*E43,2)</f>
        <v/>
      </c>
    </row>
    <row r="44" hidden="1" outlineLevel="1" ht="14.25" customFormat="1" customHeight="1" s="297">
      <c r="A44" s="358" t="n">
        <v>22</v>
      </c>
      <c r="B44" s="358" t="inlineStr">
        <is>
          <t>Прайс из СД ОП</t>
        </is>
      </c>
      <c r="C44" s="366" t="inlineStr">
        <is>
          <t xml:space="preserve">Заглушка VIVA 1мод     </t>
        </is>
      </c>
      <c r="D44" s="358" t="inlineStr">
        <is>
          <t>шт</t>
        </is>
      </c>
      <c r="E44" s="437" t="n">
        <v>15</v>
      </c>
      <c r="F44" s="368" t="n">
        <v>3.03</v>
      </c>
      <c r="G44" s="250">
        <f>ROUND(E44*F44,2)</f>
        <v/>
      </c>
      <c r="H44" s="249">
        <f>G44/$G$52</f>
        <v/>
      </c>
      <c r="I44" s="250">
        <f>ROUND(F44*Прил.10!$D$16,2)</f>
        <v/>
      </c>
      <c r="J44" s="250">
        <f>ROUND(I44*E44,2)</f>
        <v/>
      </c>
    </row>
    <row r="45" hidden="1" outlineLevel="1" ht="25.5" customFormat="1" customHeight="1" s="297">
      <c r="A45" s="358" t="n">
        <v>23</v>
      </c>
      <c r="B45" s="358" t="inlineStr">
        <is>
          <t>Прайс из СД ОП</t>
        </is>
      </c>
      <c r="C45" s="366" t="inlineStr">
        <is>
          <t xml:space="preserve">Суппорт BRAVA 4мод. для башенок TOR и каб.-канала TBN  </t>
        </is>
      </c>
      <c r="D45" s="358" t="inlineStr">
        <is>
          <t>шт</t>
        </is>
      </c>
      <c r="E45" s="437" t="n">
        <v>4</v>
      </c>
      <c r="F45" s="368" t="n">
        <v>7.09</v>
      </c>
      <c r="G45" s="250">
        <f>ROUND(E45*F45,2)</f>
        <v/>
      </c>
      <c r="H45" s="249">
        <f>G45/$G$52</f>
        <v/>
      </c>
      <c r="I45" s="250">
        <f>ROUND(F45*Прил.10!$D$16,2)</f>
        <v/>
      </c>
      <c r="J45" s="250">
        <f>ROUND(I45*E45,2)</f>
        <v/>
      </c>
    </row>
    <row r="46" hidden="1" outlineLevel="1" ht="25.5" customFormat="1" customHeight="1" s="297">
      <c r="A46" s="358" t="n">
        <v>24</v>
      </c>
      <c r="B46" s="358" t="inlineStr">
        <is>
          <t>20.1.02.15-0013</t>
        </is>
      </c>
      <c r="C46" s="366" t="inlineStr">
        <is>
          <t>Соединитель восьмиканальный модульный (интернет-розетка)</t>
        </is>
      </c>
      <c r="D46" s="358" t="inlineStr">
        <is>
          <t>шт</t>
        </is>
      </c>
      <c r="E46" s="437" t="n">
        <v>2</v>
      </c>
      <c r="F46" s="368" t="n">
        <v>3.09</v>
      </c>
      <c r="G46" s="250">
        <f>ROUND(E46*F46,2)</f>
        <v/>
      </c>
      <c r="H46" s="249">
        <f>G46/$G$52</f>
        <v/>
      </c>
      <c r="I46" s="250">
        <f>ROUND(F46*Прил.10!$D$16,2)</f>
        <v/>
      </c>
      <c r="J46" s="250">
        <f>ROUND(I46*E46,2)</f>
        <v/>
      </c>
    </row>
    <row r="47" hidden="1" outlineLevel="1" ht="25.5" customFormat="1" customHeight="1" s="297">
      <c r="A47" s="358" t="n">
        <v>25</v>
      </c>
      <c r="B47" s="358" t="inlineStr">
        <is>
          <t>21.1.04.01-0005</t>
        </is>
      </c>
      <c r="C47" s="366" t="inlineStr">
        <is>
          <t>Кабель (витая пара) UTP 19C-U5-03GY-B305</t>
        </is>
      </c>
      <c r="D47" s="358" t="inlineStr">
        <is>
          <t>1000 м</t>
        </is>
      </c>
      <c r="E47" s="437" t="n">
        <v>0.004</v>
      </c>
      <c r="F47" s="368" t="n">
        <v>1235</v>
      </c>
      <c r="G47" s="250">
        <f>ROUND(E47*F47,2)</f>
        <v/>
      </c>
      <c r="H47" s="249">
        <f>G47/$G$52</f>
        <v/>
      </c>
      <c r="I47" s="250">
        <f>ROUND(F47*Прил.10!$D$16,2)</f>
        <v/>
      </c>
      <c r="J47" s="250">
        <f>ROUND(I47*E47,2)</f>
        <v/>
      </c>
    </row>
    <row r="48" hidden="1" outlineLevel="1" ht="25.5" customFormat="1" customHeight="1" s="297">
      <c r="A48" s="358" t="n">
        <v>26</v>
      </c>
      <c r="B48" s="358" t="inlineStr">
        <is>
          <t>21.1.04.01-0005</t>
        </is>
      </c>
      <c r="C48" s="366" t="inlineStr">
        <is>
          <t>Кабель (витая пара) UTP 19C-U5-03GY-B305</t>
        </is>
      </c>
      <c r="D48" s="358" t="inlineStr">
        <is>
          <t>1000 м</t>
        </is>
      </c>
      <c r="E48" s="437" t="n">
        <v>0.002</v>
      </c>
      <c r="F48" s="368" t="n">
        <v>1235</v>
      </c>
      <c r="G48" s="250">
        <f>ROUND(E48*F48,2)</f>
        <v/>
      </c>
      <c r="H48" s="249">
        <f>G48/$G$52</f>
        <v/>
      </c>
      <c r="I48" s="250">
        <f>ROUND(F48*Прил.10!$D$16,2)</f>
        <v/>
      </c>
      <c r="J48" s="250">
        <f>ROUND(I48*E48,2)</f>
        <v/>
      </c>
    </row>
    <row r="49" hidden="1" outlineLevel="1" ht="25.5" customFormat="1" customHeight="1" s="297">
      <c r="A49" s="358" t="n">
        <v>27</v>
      </c>
      <c r="B49" s="358" t="inlineStr">
        <is>
          <t>21.1.04.01-0005</t>
        </is>
      </c>
      <c r="C49" s="366" t="inlineStr">
        <is>
          <t>Кабель (витая пара) UTP 19C-U5-03GY-B305</t>
        </is>
      </c>
      <c r="D49" s="358" t="inlineStr">
        <is>
          <t>1000 м</t>
        </is>
      </c>
      <c r="E49" s="437" t="n">
        <v>0.002</v>
      </c>
      <c r="F49" s="368" t="n">
        <v>1235</v>
      </c>
      <c r="G49" s="250">
        <f>ROUND(E49*F49,2)</f>
        <v/>
      </c>
      <c r="H49" s="249">
        <f>G49/$G$52</f>
        <v/>
      </c>
      <c r="I49" s="250">
        <f>ROUND(F49*Прил.10!$D$16,2)</f>
        <v/>
      </c>
      <c r="J49" s="250">
        <f>ROUND(I49*E49,2)</f>
        <v/>
      </c>
    </row>
    <row r="50" hidden="1" outlineLevel="1" ht="25.5" customFormat="1" customHeight="1" s="297">
      <c r="A50" s="358" t="n">
        <v>28</v>
      </c>
      <c r="B50" s="358" t="inlineStr">
        <is>
          <t>21.1.04.01-0005</t>
        </is>
      </c>
      <c r="C50" s="366" t="inlineStr">
        <is>
          <t>Кабель (витая пара) UTP 19C-U5-03GY-B305</t>
        </is>
      </c>
      <c r="D50" s="358" t="inlineStr">
        <is>
          <t>1000 м</t>
        </is>
      </c>
      <c r="E50" s="437" t="n">
        <v>0.002</v>
      </c>
      <c r="F50" s="368" t="n">
        <v>1235</v>
      </c>
      <c r="G50" s="250">
        <f>ROUND(E50*F50,2)</f>
        <v/>
      </c>
      <c r="H50" s="249">
        <f>G50/$G$52</f>
        <v/>
      </c>
      <c r="I50" s="250">
        <f>ROUND(F50*Прил.10!$D$16,2)</f>
        <v/>
      </c>
      <c r="J50" s="250">
        <f>ROUND(I50*E50,2)</f>
        <v/>
      </c>
    </row>
    <row r="51" collapsed="1" s="300">
      <c r="A51" s="358" t="n"/>
      <c r="B51" s="358" t="n"/>
      <c r="C51" s="366" t="inlineStr">
        <is>
          <t>Итого прочее оборудование</t>
        </is>
      </c>
      <c r="D51" s="358" t="n"/>
      <c r="E51" s="435" t="n"/>
      <c r="F51" s="368" t="n"/>
      <c r="G51" s="250">
        <f>SUM(G39:G50)</f>
        <v/>
      </c>
      <c r="H51" s="249">
        <f>G51/$G$52</f>
        <v/>
      </c>
      <c r="I51" s="248" t="n"/>
      <c r="J51" s="250">
        <f>SUM(J39:J50)</f>
        <v/>
      </c>
      <c r="K51" s="297" t="n"/>
      <c r="L51" s="297" t="n"/>
    </row>
    <row r="52">
      <c r="A52" s="358" t="n"/>
      <c r="B52" s="358" t="n"/>
      <c r="C52" s="347" t="inlineStr">
        <is>
          <t>Итого по разделу «Оборудование»</t>
        </is>
      </c>
      <c r="D52" s="358" t="n"/>
      <c r="E52" s="367" t="n"/>
      <c r="F52" s="368" t="n"/>
      <c r="G52" s="250">
        <f>G38+G51</f>
        <v/>
      </c>
      <c r="H52" s="249">
        <f>H38+H51</f>
        <v/>
      </c>
      <c r="I52" s="248" t="n"/>
      <c r="J52" s="250">
        <f>J51+J38</f>
        <v/>
      </c>
      <c r="K52" s="297" t="n"/>
      <c r="L52" s="297" t="n"/>
    </row>
    <row r="53" ht="25.5" customHeight="1" s="300">
      <c r="A53" s="358" t="n"/>
      <c r="B53" s="358" t="n"/>
      <c r="C53" s="366" t="inlineStr">
        <is>
          <t>в том числе технологическое оборудование</t>
        </is>
      </c>
      <c r="D53" s="358" t="n"/>
      <c r="E53" s="437" t="n"/>
      <c r="F53" s="368" t="n"/>
      <c r="G53" s="250">
        <f>'Прил.6 Расчет ОБ'!G26</f>
        <v/>
      </c>
      <c r="H53" s="369" t="n"/>
      <c r="I53" s="248" t="n"/>
      <c r="J53" s="250">
        <f>J52</f>
        <v/>
      </c>
      <c r="K53" s="297" t="n"/>
      <c r="L53" s="297" t="n"/>
    </row>
    <row r="54" ht="14.25" customFormat="1" customHeight="1" s="297">
      <c r="A54" s="358" t="n"/>
      <c r="B54" s="347" t="inlineStr">
        <is>
          <t>Материалы</t>
        </is>
      </c>
      <c r="C54" s="427" t="n"/>
      <c r="D54" s="427" t="n"/>
      <c r="E54" s="427" t="n"/>
      <c r="F54" s="427" t="n"/>
      <c r="G54" s="427" t="n"/>
      <c r="H54" s="428" t="n"/>
      <c r="I54" s="189" t="n"/>
      <c r="J54" s="189" t="n"/>
    </row>
    <row r="55" ht="14.25" customFormat="1" customHeight="1" s="297">
      <c r="A55" s="359" t="n"/>
      <c r="B55" s="362" t="inlineStr">
        <is>
          <t>Основные материалы</t>
        </is>
      </c>
      <c r="C55" s="438" t="n"/>
      <c r="D55" s="438" t="n"/>
      <c r="E55" s="438" t="n"/>
      <c r="F55" s="438" t="n"/>
      <c r="G55" s="438" t="n"/>
      <c r="H55" s="439" t="n"/>
      <c r="I55" s="254" t="n"/>
      <c r="J55" s="254" t="n"/>
    </row>
    <row r="56" ht="14.25" customFormat="1" customHeight="1" s="297">
      <c r="A56" s="358" t="n">
        <v>29</v>
      </c>
      <c r="B56" s="358" t="inlineStr">
        <is>
          <t>24.3.03.15-0201</t>
        </is>
      </c>
      <c r="C56" s="366" t="inlineStr">
        <is>
          <t>Трубы полиэтиленовые</t>
        </is>
      </c>
      <c r="D56" s="358" t="inlineStr">
        <is>
          <t>м</t>
        </is>
      </c>
      <c r="E56" s="437" t="n">
        <v>95.88</v>
      </c>
      <c r="F56" s="368" t="n">
        <v>30.6</v>
      </c>
      <c r="G56" s="250">
        <f>ROUND(E56*F56,2)</f>
        <v/>
      </c>
      <c r="H56" s="249">
        <f>G56/$G$124</f>
        <v/>
      </c>
      <c r="I56" s="250">
        <f>ROUND(F56*Прил.10!$D$15,2)</f>
        <v/>
      </c>
      <c r="J56" s="250">
        <f>ROUND(I56*E56,2)</f>
        <v/>
      </c>
    </row>
    <row r="57" ht="14.25" customFormat="1" customHeight="1" s="297">
      <c r="A57" s="358" t="n">
        <v>30</v>
      </c>
      <c r="B57" s="358" t="inlineStr">
        <is>
          <t>08.3.08.02-0022</t>
        </is>
      </c>
      <c r="C57" s="366" t="inlineStr">
        <is>
          <t>Сталь угловая: 50х50 мм</t>
        </is>
      </c>
      <c r="D57" s="358" t="inlineStr">
        <is>
          <t>т</t>
        </is>
      </c>
      <c r="E57" s="437" t="n">
        <v>0.07439999999999999</v>
      </c>
      <c r="F57" s="368" t="n">
        <v>5763</v>
      </c>
      <c r="G57" s="250">
        <f>ROUND(E57*F57,2)</f>
        <v/>
      </c>
      <c r="H57" s="249">
        <f>G57/$G$124</f>
        <v/>
      </c>
      <c r="I57" s="250">
        <f>ROUND(F57*Прил.10!$D$15,2)</f>
        <v/>
      </c>
      <c r="J57" s="250">
        <f>ROUND(I57*E57,2)</f>
        <v/>
      </c>
    </row>
    <row r="58" ht="14.25" customFormat="1" customHeight="1" s="297">
      <c r="A58" s="358" t="n">
        <v>31</v>
      </c>
      <c r="B58" s="358" t="inlineStr">
        <is>
          <t>20.2.10.03-0021</t>
        </is>
      </c>
      <c r="C58" s="366" t="inlineStr">
        <is>
          <t>Наконечники кабельные: П6-4Д-МУЗ</t>
        </is>
      </c>
      <c r="D58" s="358" t="inlineStr">
        <is>
          <t>100 шт</t>
        </is>
      </c>
      <c r="E58" s="437" t="n">
        <v>0.51</v>
      </c>
      <c r="F58" s="368" t="n">
        <v>580</v>
      </c>
      <c r="G58" s="250">
        <f>ROUND(E58*F58,2)</f>
        <v/>
      </c>
      <c r="H58" s="249">
        <f>G58/$G$124</f>
        <v/>
      </c>
      <c r="I58" s="250">
        <f>ROUND(F58*Прил.10!$D$15,2)</f>
        <v/>
      </c>
      <c r="J58" s="250">
        <f>ROUND(I58*E58,2)</f>
        <v/>
      </c>
    </row>
    <row r="59" ht="25.5" customFormat="1" customHeight="1" s="297">
      <c r="A59" s="358" t="n">
        <v>32</v>
      </c>
      <c r="B59" s="358" t="inlineStr">
        <is>
          <t>999-9950</t>
        </is>
      </c>
      <c r="C59" s="366" t="inlineStr">
        <is>
          <t>Вспомогательные ненормируемые ресурсы (2% от Оплаты труда рабочих)</t>
        </is>
      </c>
      <c r="D59" s="358" t="inlineStr">
        <is>
          <t>руб.</t>
        </is>
      </c>
      <c r="E59" s="437" t="n">
        <v>256.647</v>
      </c>
      <c r="F59" s="368" t="n">
        <v>1</v>
      </c>
      <c r="G59" s="250">
        <f>ROUND(E59*F59,2)</f>
        <v/>
      </c>
      <c r="H59" s="249">
        <f>G59/$G$124</f>
        <v/>
      </c>
      <c r="I59" s="250">
        <f>ROUND(F59*Прил.10!$D$15,2)</f>
        <v/>
      </c>
      <c r="J59" s="250">
        <f>ROUND(I59*E59,2)</f>
        <v/>
      </c>
    </row>
    <row r="60" ht="14.25" customFormat="1" customHeight="1" s="297">
      <c r="A60" s="358" t="n">
        <v>33</v>
      </c>
      <c r="B60" s="358" t="inlineStr">
        <is>
          <t>08.3.11.01-0001</t>
        </is>
      </c>
      <c r="C60" s="366" t="inlineStr">
        <is>
          <t>Сталь швеллерная № 4</t>
        </is>
      </c>
      <c r="D60" s="358" t="inlineStr">
        <is>
          <t>т</t>
        </is>
      </c>
      <c r="E60" s="437" t="n">
        <v>0.03</v>
      </c>
      <c r="F60" s="368" t="n">
        <v>6800</v>
      </c>
      <c r="G60" s="250">
        <f>ROUND(E60*F60,2)</f>
        <v/>
      </c>
      <c r="H60" s="249">
        <f>G60/$G$124</f>
        <v/>
      </c>
      <c r="I60" s="250">
        <f>ROUND(F60*Прил.10!$D$15,2)</f>
        <v/>
      </c>
      <c r="J60" s="250">
        <f>ROUND(I60*E60,2)</f>
        <v/>
      </c>
    </row>
    <row r="61" ht="25.5" customFormat="1" customHeight="1" s="297">
      <c r="A61" s="358" t="n">
        <v>34</v>
      </c>
      <c r="B61" s="358" t="inlineStr">
        <is>
          <t>08.3.05.02-0052</t>
        </is>
      </c>
      <c r="C61" s="366" t="inlineStr">
        <is>
          <t>Сталь листовая горячекатаная марки Ст3 толщиной: 2-6 мм</t>
        </is>
      </c>
      <c r="D61" s="358" t="inlineStr">
        <is>
          <t>т</t>
        </is>
      </c>
      <c r="E61" s="437" t="n">
        <v>0.034</v>
      </c>
      <c r="F61" s="368" t="n">
        <v>5941.89</v>
      </c>
      <c r="G61" s="250">
        <f>ROUND(E61*F61,2)</f>
        <v/>
      </c>
      <c r="H61" s="249">
        <f>G61/$G$124</f>
        <v/>
      </c>
      <c r="I61" s="250">
        <f>ROUND(F61*Прил.10!$D$15,2)</f>
        <v/>
      </c>
      <c r="J61" s="250">
        <f>ROUND(I61*E61,2)</f>
        <v/>
      </c>
    </row>
    <row r="62" ht="25.5" customFormat="1" customHeight="1" s="297">
      <c r="A62" s="358" t="n">
        <v>35</v>
      </c>
      <c r="B62" s="358" t="inlineStr">
        <is>
          <t>08.3.11.01-0032</t>
        </is>
      </c>
      <c r="C62" s="366" t="inlineStr">
        <is>
          <t>Сталь швеллерная, марки Ст3, перфорированная: ШП 60х35 мм</t>
        </is>
      </c>
      <c r="D62" s="358" t="inlineStr">
        <is>
          <t>м</t>
        </is>
      </c>
      <c r="E62" s="437" t="n">
        <v>7.59</v>
      </c>
      <c r="F62" s="368" t="n">
        <v>23.79</v>
      </c>
      <c r="G62" s="250">
        <f>ROUND(E62*F62,2)</f>
        <v/>
      </c>
      <c r="H62" s="249">
        <f>G62/$G$124</f>
        <v/>
      </c>
      <c r="I62" s="250">
        <f>ROUND(F62*Прил.10!$D$15,2)</f>
        <v/>
      </c>
      <c r="J62" s="250">
        <f>ROUND(I62*E62,2)</f>
        <v/>
      </c>
    </row>
    <row r="63" ht="63.75" customFormat="1" customHeight="1" s="297">
      <c r="A63" s="358" t="n">
        <v>36</v>
      </c>
      <c r="B63" s="358" t="inlineStr">
        <is>
          <t>21.2.03.02-0001</t>
        </is>
      </c>
      <c r="C63" s="366" t="inlineStr">
        <is>
      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      </is>
      </c>
      <c r="D63" s="358" t="inlineStr">
        <is>
          <t>1000 м</t>
        </is>
      </c>
      <c r="E63" s="437" t="n">
        <v>0.06</v>
      </c>
      <c r="F63" s="368" t="n">
        <v>3005.8</v>
      </c>
      <c r="G63" s="250">
        <f>ROUND(E63*F63,2)</f>
        <v/>
      </c>
      <c r="H63" s="249">
        <f>G63/$G$124</f>
        <v/>
      </c>
      <c r="I63" s="250">
        <f>ROUND(F63*Прил.10!$D$15,2)</f>
        <v/>
      </c>
      <c r="J63" s="250">
        <f>ROUND(I63*E63,2)</f>
        <v/>
      </c>
    </row>
    <row r="64" ht="14.25" customFormat="1" customHeight="1" s="297">
      <c r="A64" s="358" t="n">
        <v>37</v>
      </c>
      <c r="B64" s="358" t="inlineStr">
        <is>
          <t>01.7.20.04-0003</t>
        </is>
      </c>
      <c r="C64" s="366" t="inlineStr">
        <is>
          <t>Нитки суровые</t>
        </is>
      </c>
      <c r="D64" s="358" t="inlineStr">
        <is>
          <t>кг</t>
        </is>
      </c>
      <c r="E64" s="437" t="n">
        <v>0.8852</v>
      </c>
      <c r="F64" s="368" t="n">
        <v>155</v>
      </c>
      <c r="G64" s="250">
        <f>ROUND(E64*F64,2)</f>
        <v/>
      </c>
      <c r="H64" s="249">
        <f>G64/$G$124</f>
        <v/>
      </c>
      <c r="I64" s="250">
        <f>ROUND(F64*Прил.10!$D$15,2)</f>
        <v/>
      </c>
      <c r="J64" s="250">
        <f>ROUND(I64*E64,2)</f>
        <v/>
      </c>
    </row>
    <row r="65" ht="14.25" customFormat="1" customHeight="1" s="297">
      <c r="A65" s="358" t="n">
        <v>38</v>
      </c>
      <c r="B65" s="358" t="inlineStr">
        <is>
          <t>14.4.04.12-0008</t>
        </is>
      </c>
      <c r="C65" s="366" t="inlineStr">
        <is>
          <t>Эмаль эпоксидная: ЭП-140 защитная</t>
        </is>
      </c>
      <c r="D65" s="358" t="inlineStr">
        <is>
          <t>т</t>
        </is>
      </c>
      <c r="E65" s="437" t="n">
        <v>0.0018</v>
      </c>
      <c r="F65" s="368" t="n">
        <v>75000</v>
      </c>
      <c r="G65" s="250">
        <f>ROUND(E65*F65,2)</f>
        <v/>
      </c>
      <c r="H65" s="249">
        <f>G65/$G$124</f>
        <v/>
      </c>
      <c r="I65" s="250">
        <f>ROUND(F65*Прил.10!$D$15,2)</f>
        <v/>
      </c>
      <c r="J65" s="250">
        <f>ROUND(I65*E65,2)</f>
        <v/>
      </c>
    </row>
    <row r="66" ht="25.5" customFormat="1" customHeight="1" s="297">
      <c r="A66" s="358" t="n">
        <v>39</v>
      </c>
      <c r="B66" s="358" t="inlineStr">
        <is>
          <t>08.3.08.02-0091</t>
        </is>
      </c>
      <c r="C66" s="366" t="inlineStr">
        <is>
          <t>Сталь угловая, марки Ст3, перфорированная УП 35х35 мм</t>
        </is>
      </c>
      <c r="D66" s="358" t="inlineStr">
        <is>
          <t>м</t>
        </is>
      </c>
      <c r="E66" s="437" t="n">
        <v>7.6</v>
      </c>
      <c r="F66" s="368" t="n">
        <v>15.13</v>
      </c>
      <c r="G66" s="250">
        <f>ROUND(E66*F66,2)</f>
        <v/>
      </c>
      <c r="H66" s="249">
        <f>G66/$G$124</f>
        <v/>
      </c>
      <c r="I66" s="250">
        <f>ROUND(F66*Прил.10!$D$15,2)</f>
        <v/>
      </c>
      <c r="J66" s="250">
        <f>ROUND(I66*E66,2)</f>
        <v/>
      </c>
    </row>
    <row r="67" ht="25.5" customFormat="1" customHeight="1" s="297">
      <c r="A67" s="358" t="n">
        <v>40</v>
      </c>
      <c r="B67" s="358" t="inlineStr">
        <is>
          <t>07.2.07.04-0007</t>
        </is>
      </c>
      <c r="C67" s="366" t="inlineStr">
        <is>
          <t>Конструкции стальные индивидуальные: решетчатые сварные массой до 0,1 т</t>
        </is>
      </c>
      <c r="D67" s="358" t="inlineStr">
        <is>
          <t>т</t>
        </is>
      </c>
      <c r="E67" s="437" t="n">
        <v>0.008999999999999999</v>
      </c>
      <c r="F67" s="368" t="n">
        <v>11500</v>
      </c>
      <c r="G67" s="250">
        <f>ROUND(E67*F67,2)</f>
        <v/>
      </c>
      <c r="H67" s="249">
        <f>G67/$G$124</f>
        <v/>
      </c>
      <c r="I67" s="250">
        <f>ROUND(F67*Прил.10!$D$15,2)</f>
        <v/>
      </c>
      <c r="J67" s="250">
        <f>ROUND(I67*E67,2)</f>
        <v/>
      </c>
    </row>
    <row r="68" ht="14.25" customFormat="1" customHeight="1" s="297">
      <c r="A68" s="358" t="n">
        <v>41</v>
      </c>
      <c r="B68" s="358" t="inlineStr">
        <is>
          <t>25.2.01.01-0017</t>
        </is>
      </c>
      <c r="C68" s="366" t="inlineStr">
        <is>
          <t>Бирки маркировочные пластмассовые</t>
        </is>
      </c>
      <c r="D68" s="358" t="inlineStr">
        <is>
          <t>100 шт</t>
        </is>
      </c>
      <c r="E68" s="437" t="n">
        <v>3.22</v>
      </c>
      <c r="F68" s="368" t="n">
        <v>30.74</v>
      </c>
      <c r="G68" s="250">
        <f>ROUND(E68*F68,2)</f>
        <v/>
      </c>
      <c r="H68" s="249">
        <f>G68/$G$124</f>
        <v/>
      </c>
      <c r="I68" s="250">
        <f>ROUND(F68*Прил.10!$D$15,2)</f>
        <v/>
      </c>
      <c r="J68" s="250">
        <f>ROUND(I68*E68,2)</f>
        <v/>
      </c>
    </row>
    <row r="69" ht="25.5" customFormat="1" customHeight="1" s="297">
      <c r="A69" s="358" t="n">
        <v>42</v>
      </c>
      <c r="B69" s="358" t="inlineStr">
        <is>
          <t>11.2.11.05-0002</t>
        </is>
      </c>
      <c r="C69" s="366" t="inlineStr">
        <is>
          <t>Фанера клееная марки ФК и ФБА, сорт В/ВВ толщиной: 4 мм</t>
        </is>
      </c>
      <c r="D69" s="358" t="inlineStr">
        <is>
          <t>м3</t>
        </is>
      </c>
      <c r="E69" s="437" t="n">
        <v>0.018</v>
      </c>
      <c r="F69" s="368" t="n">
        <v>4949.4</v>
      </c>
      <c r="G69" s="250">
        <f>ROUND(E69*F69,2)</f>
        <v/>
      </c>
      <c r="H69" s="249">
        <f>G69/$G$124</f>
        <v/>
      </c>
      <c r="I69" s="250">
        <f>ROUND(F69*Прил.10!$D$15,2)</f>
        <v/>
      </c>
      <c r="J69" s="250">
        <f>ROUND(I69*E69,2)</f>
        <v/>
      </c>
    </row>
    <row r="70" ht="25.5" customFormat="1" customHeight="1" s="297">
      <c r="A70" s="358" t="n">
        <v>43</v>
      </c>
      <c r="B70" s="358" t="inlineStr">
        <is>
          <t>14.4.02.04-0221</t>
        </is>
      </c>
      <c r="C70" s="366" t="inlineStr">
        <is>
          <t>Краски масляные и алкидные, готовые к применению белила цинковые: МА-15</t>
        </is>
      </c>
      <c r="D70" s="358" t="inlineStr">
        <is>
          <t>т</t>
        </is>
      </c>
      <c r="E70" s="437" t="n">
        <v>0.0033</v>
      </c>
      <c r="F70" s="368" t="n">
        <v>26932.42</v>
      </c>
      <c r="G70" s="250">
        <f>ROUND(E70*F70,2)</f>
        <v/>
      </c>
      <c r="H70" s="249">
        <f>G70/$G$124</f>
        <v/>
      </c>
      <c r="I70" s="250">
        <f>ROUND(F70*Прил.10!$D$15,2)</f>
        <v/>
      </c>
      <c r="J70" s="250">
        <f>ROUND(I70*E70,2)</f>
        <v/>
      </c>
    </row>
    <row r="71" ht="25.5" customFormat="1" customHeight="1" s="297">
      <c r="A71" s="358" t="n">
        <v>44</v>
      </c>
      <c r="B71" s="358" t="inlineStr">
        <is>
          <t>10.3.02.03-0012</t>
        </is>
      </c>
      <c r="C71" s="366" t="inlineStr">
        <is>
          <t>Припои оловянно-свинцовые бессурьмянистые марки: ПОС40</t>
        </is>
      </c>
      <c r="D71" s="358" t="inlineStr">
        <is>
          <t>кг</t>
        </is>
      </c>
      <c r="E71" s="437" t="n">
        <v>1.287</v>
      </c>
      <c r="F71" s="368" t="n">
        <v>65.75</v>
      </c>
      <c r="G71" s="250">
        <f>ROUND(E71*F71,2)</f>
        <v/>
      </c>
      <c r="H71" s="249">
        <f>G71/$G$124</f>
        <v/>
      </c>
      <c r="I71" s="250">
        <f>ROUND(F71*Прил.10!$D$15,2)</f>
        <v/>
      </c>
      <c r="J71" s="250">
        <f>ROUND(I71*E71,2)</f>
        <v/>
      </c>
    </row>
    <row r="72" ht="25.5" customFormat="1" customHeight="1" s="297">
      <c r="A72" s="358" t="n">
        <v>45</v>
      </c>
      <c r="B72" s="358" t="inlineStr">
        <is>
          <t>08.3.05.02-0058</t>
        </is>
      </c>
      <c r="C72" s="366" t="inlineStr">
        <is>
          <t>Сталь листовая горячекатаная марки Ст3 толщиной: 6-8 мм</t>
        </is>
      </c>
      <c r="D72" s="358" t="inlineStr">
        <is>
          <t>т</t>
        </is>
      </c>
      <c r="E72" s="437" t="n">
        <v>0.012</v>
      </c>
      <c r="F72" s="368" t="n">
        <v>5891.61</v>
      </c>
      <c r="G72" s="250">
        <f>ROUND(E72*F72,2)</f>
        <v/>
      </c>
      <c r="H72" s="249">
        <f>G72/$G$124</f>
        <v/>
      </c>
      <c r="I72" s="250">
        <f>ROUND(F72*Прил.10!$D$15,2)</f>
        <v/>
      </c>
      <c r="J72" s="250">
        <f>ROUND(I72*E72,2)</f>
        <v/>
      </c>
    </row>
    <row r="73" ht="14.25" customFormat="1" customHeight="1" s="297">
      <c r="A73" s="360" t="n"/>
      <c r="B73" s="256" t="n"/>
      <c r="C73" s="257" t="inlineStr">
        <is>
          <t>Итого основные материалы</t>
        </is>
      </c>
      <c r="D73" s="360" t="n"/>
      <c r="E73" s="440" t="n"/>
      <c r="F73" s="261" t="n"/>
      <c r="G73" s="261">
        <f>SUM(G56:G72)</f>
        <v/>
      </c>
      <c r="H73" s="249">
        <f>G73/$G$124</f>
        <v/>
      </c>
      <c r="I73" s="250" t="n"/>
      <c r="J73" s="261">
        <f>SUM(J56:J72)</f>
        <v/>
      </c>
    </row>
    <row r="74" hidden="1" outlineLevel="1" ht="51" customFormat="1" customHeight="1" s="297">
      <c r="A74" s="358" t="n">
        <v>46</v>
      </c>
      <c r="B74" s="358" t="inlineStr">
        <is>
          <t>08.3.07.01-0011</t>
        </is>
      </c>
      <c r="C74" s="36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D74" s="358" t="inlineStr">
        <is>
          <t>т</t>
        </is>
      </c>
      <c r="E74" s="437" t="n">
        <v>0.012</v>
      </c>
      <c r="F74" s="368" t="n">
        <v>5817.58</v>
      </c>
      <c r="G74" s="250">
        <f>ROUND(E74*F74,2)</f>
        <v/>
      </c>
      <c r="H74" s="249">
        <f>G74/$G$124</f>
        <v/>
      </c>
      <c r="I74" s="250">
        <f>ROUND(F74*Прил.10!$D$15,2)</f>
        <v/>
      </c>
      <c r="J74" s="250">
        <f>ROUND(I74*E74,2)</f>
        <v/>
      </c>
    </row>
    <row r="75" hidden="1" outlineLevel="1" ht="25.5" customFormat="1" customHeight="1" s="297">
      <c r="A75" s="358" t="n">
        <v>47</v>
      </c>
      <c r="B75" s="358" t="inlineStr">
        <is>
          <t>10.3.02.03-0011</t>
        </is>
      </c>
      <c r="C75" s="366" t="inlineStr">
        <is>
          <t>Припои оловянно-свинцовые бессурьмянистые марки: ПОС30</t>
        </is>
      </c>
      <c r="D75" s="358" t="inlineStr">
        <is>
          <t>кг</t>
        </is>
      </c>
      <c r="E75" s="437" t="n">
        <v>1.021</v>
      </c>
      <c r="F75" s="368" t="n">
        <v>68.05</v>
      </c>
      <c r="G75" s="250">
        <f>ROUND(E75*F75,2)</f>
        <v/>
      </c>
      <c r="H75" s="249">
        <f>G75/$G$124</f>
        <v/>
      </c>
      <c r="I75" s="250">
        <f>ROUND(F75*Прил.10!$D$15,2)</f>
        <v/>
      </c>
      <c r="J75" s="250">
        <f>ROUND(I75*E75,2)</f>
        <v/>
      </c>
    </row>
    <row r="76" hidden="1" outlineLevel="1" ht="14.25" customFormat="1" customHeight="1" s="297">
      <c r="A76" s="358" t="n">
        <v>48</v>
      </c>
      <c r="B76" s="358" t="inlineStr">
        <is>
          <t>14.4.04.09-0017</t>
        </is>
      </c>
      <c r="C76" s="366" t="inlineStr">
        <is>
          <t>Эмаль ХВ-124 защитная, зеленая</t>
        </is>
      </c>
      <c r="D76" s="358" t="inlineStr">
        <is>
          <t>т</t>
        </is>
      </c>
      <c r="E76" s="437" t="n">
        <v>0.0022</v>
      </c>
      <c r="F76" s="368" t="n">
        <v>28300.4</v>
      </c>
      <c r="G76" s="250">
        <f>ROUND(E76*F76,2)</f>
        <v/>
      </c>
      <c r="H76" s="249">
        <f>G76/$G$124</f>
        <v/>
      </c>
      <c r="I76" s="250">
        <f>ROUND(F76*Прил.10!$D$15,2)</f>
        <v/>
      </c>
      <c r="J76" s="250">
        <f>ROUND(I76*E76,2)</f>
        <v/>
      </c>
    </row>
    <row r="77" hidden="1" outlineLevel="1" ht="25.5" customFormat="1" customHeight="1" s="297">
      <c r="A77" s="358" t="n">
        <v>49</v>
      </c>
      <c r="B77" s="358" t="inlineStr">
        <is>
          <t>01.7.15.07-0012</t>
        </is>
      </c>
      <c r="C77" s="366" t="inlineStr">
        <is>
          <t>Дюбели пластмассовые с шурупами 12х70 мм</t>
        </is>
      </c>
      <c r="D77" s="358" t="inlineStr">
        <is>
          <t>100 шт</t>
        </is>
      </c>
      <c r="E77" s="437" t="n">
        <v>0.6899999999999999</v>
      </c>
      <c r="F77" s="368" t="n">
        <v>83</v>
      </c>
      <c r="G77" s="250">
        <f>ROUND(E77*F77,2)</f>
        <v/>
      </c>
      <c r="H77" s="249">
        <f>G77/$G$124</f>
        <v/>
      </c>
      <c r="I77" s="250">
        <f>ROUND(F77*Прил.10!$D$15,2)</f>
        <v/>
      </c>
      <c r="J77" s="250">
        <f>ROUND(I77*E77,2)</f>
        <v/>
      </c>
    </row>
    <row r="78" hidden="1" outlineLevel="1" ht="14.25" customFormat="1" customHeight="1" s="297">
      <c r="A78" s="358" t="n">
        <v>50</v>
      </c>
      <c r="B78" s="358" t="inlineStr">
        <is>
          <t>14.5.05.02-0001</t>
        </is>
      </c>
      <c r="C78" s="366" t="inlineStr">
        <is>
          <t>Олифа натуральная</t>
        </is>
      </c>
      <c r="D78" s="358" t="inlineStr">
        <is>
          <t>кг</t>
        </is>
      </c>
      <c r="E78" s="437" t="n">
        <v>1.7</v>
      </c>
      <c r="F78" s="368" t="n">
        <v>32.6</v>
      </c>
      <c r="G78" s="250">
        <f>ROUND(E78*F78,2)</f>
        <v/>
      </c>
      <c r="H78" s="249">
        <f>G78/$G$124</f>
        <v/>
      </c>
      <c r="I78" s="250">
        <f>ROUND(F78*Прил.10!$D$15,2)</f>
        <v/>
      </c>
      <c r="J78" s="250">
        <f>ROUND(I78*E78,2)</f>
        <v/>
      </c>
    </row>
    <row r="79" hidden="1" outlineLevel="1" ht="14.25" customFormat="1" customHeight="1" s="297">
      <c r="A79" s="358" t="n">
        <v>51</v>
      </c>
      <c r="B79" s="358" t="inlineStr">
        <is>
          <t>01.7.15.14-0165</t>
        </is>
      </c>
      <c r="C79" s="366" t="inlineStr">
        <is>
          <t>Шурупы с полукруглой головкой: 4x40 мм</t>
        </is>
      </c>
      <c r="D79" s="358" t="inlineStr">
        <is>
          <t>т</t>
        </is>
      </c>
      <c r="E79" s="437" t="n">
        <v>0.0044</v>
      </c>
      <c r="F79" s="368" t="n">
        <v>12430</v>
      </c>
      <c r="G79" s="250">
        <f>ROUND(E79*F79,2)</f>
        <v/>
      </c>
      <c r="H79" s="249">
        <f>G79/$G$124</f>
        <v/>
      </c>
      <c r="I79" s="250">
        <f>ROUND(F79*Прил.10!$D$15,2)</f>
        <v/>
      </c>
      <c r="J79" s="250">
        <f>ROUND(I79*E79,2)</f>
        <v/>
      </c>
    </row>
    <row r="80" hidden="1" outlineLevel="1" ht="51" customFormat="1" customHeight="1" s="297">
      <c r="A80" s="358" t="n">
        <v>52</v>
      </c>
      <c r="B80" s="358" t="inlineStr">
        <is>
          <t>01.7.06.05-0042</t>
        </is>
      </c>
      <c r="C80" s="366" t="inlineStr">
        <is>
          <t>Лента липкая изоляционная на поликасиновом компаунде марки ЛСЭПЛ, шириной 20-30 мм, толщиной от 0,14 до 0,19 мм</t>
        </is>
      </c>
      <c r="D80" s="358" t="inlineStr">
        <is>
          <t>кг</t>
        </is>
      </c>
      <c r="E80" s="437" t="n">
        <v>0.585</v>
      </c>
      <c r="F80" s="368" t="n">
        <v>91.29000000000001</v>
      </c>
      <c r="G80" s="250">
        <f>ROUND(E80*F80,2)</f>
        <v/>
      </c>
      <c r="H80" s="249">
        <f>G80/$G$124</f>
        <v/>
      </c>
      <c r="I80" s="250">
        <f>ROUND(F80*Прил.10!$D$15,2)</f>
        <v/>
      </c>
      <c r="J80" s="250">
        <f>ROUND(I80*E80,2)</f>
        <v/>
      </c>
    </row>
    <row r="81" hidden="1" outlineLevel="1" ht="14.25" customFormat="1" customHeight="1" s="297">
      <c r="A81" s="358" t="n">
        <v>53</v>
      </c>
      <c r="B81" s="358" t="inlineStr">
        <is>
          <t>01.7.11.07-0032</t>
        </is>
      </c>
      <c r="C81" s="366" t="inlineStr">
        <is>
          <t>Электроды диаметром: 4 мм Э42</t>
        </is>
      </c>
      <c r="D81" s="358" t="inlineStr">
        <is>
          <t>т</t>
        </is>
      </c>
      <c r="E81" s="437" t="n">
        <v>0.0046</v>
      </c>
      <c r="F81" s="368" t="n">
        <v>10315.01</v>
      </c>
      <c r="G81" s="250">
        <f>ROUND(E81*F81,2)</f>
        <v/>
      </c>
      <c r="H81" s="249">
        <f>G81/$G$124</f>
        <v/>
      </c>
      <c r="I81" s="250">
        <f>ROUND(F81*Прил.10!$D$15,2)</f>
        <v/>
      </c>
      <c r="J81" s="250">
        <f>ROUND(I81*E81,2)</f>
        <v/>
      </c>
    </row>
    <row r="82" hidden="1" outlineLevel="1" ht="14.25" customFormat="1" customHeight="1" s="297">
      <c r="A82" s="358" t="n">
        <v>54</v>
      </c>
      <c r="B82" s="358" t="inlineStr">
        <is>
          <t>20.1.02.23-0082</t>
        </is>
      </c>
      <c r="C82" s="366" t="inlineStr">
        <is>
          <t>Перемычки гибкие, тип ПГС-50</t>
        </is>
      </c>
      <c r="D82" s="358" t="inlineStr">
        <is>
          <t>10 шт</t>
        </is>
      </c>
      <c r="E82" s="437" t="n">
        <v>0.9</v>
      </c>
      <c r="F82" s="368" t="n">
        <v>39</v>
      </c>
      <c r="G82" s="250">
        <f>ROUND(E82*F82,2)</f>
        <v/>
      </c>
      <c r="H82" s="249">
        <f>G82/$G$124</f>
        <v/>
      </c>
      <c r="I82" s="250">
        <f>ROUND(F82*Прил.10!$D$15,2)</f>
        <v/>
      </c>
      <c r="J82" s="250">
        <f>ROUND(I82*E82,2)</f>
        <v/>
      </c>
    </row>
    <row r="83" hidden="1" outlineLevel="1" ht="14.25" customFormat="1" customHeight="1" s="297">
      <c r="A83" s="358" t="n">
        <v>55</v>
      </c>
      <c r="B83" s="358" t="inlineStr">
        <is>
          <t>01.7.02.07-0011</t>
        </is>
      </c>
      <c r="C83" s="366" t="inlineStr">
        <is>
          <t>Прессшпан листовой, марки А</t>
        </is>
      </c>
      <c r="D83" s="358" t="inlineStr">
        <is>
          <t>кг</t>
        </is>
      </c>
      <c r="E83" s="437" t="n">
        <v>0.71</v>
      </c>
      <c r="F83" s="368" t="n">
        <v>47.57</v>
      </c>
      <c r="G83" s="250">
        <f>ROUND(E83*F83,2)</f>
        <v/>
      </c>
      <c r="H83" s="249">
        <f>G83/$G$124</f>
        <v/>
      </c>
      <c r="I83" s="250">
        <f>ROUND(F83*Прил.10!$D$15,2)</f>
        <v/>
      </c>
      <c r="J83" s="250">
        <f>ROUND(I83*E83,2)</f>
        <v/>
      </c>
    </row>
    <row r="84" hidden="1" outlineLevel="1" ht="14.25" customFormat="1" customHeight="1" s="297">
      <c r="A84" s="358" t="n">
        <v>56</v>
      </c>
      <c r="B84" s="358" t="inlineStr">
        <is>
          <t>14.4.03.17-0011</t>
        </is>
      </c>
      <c r="C84" s="366" t="inlineStr">
        <is>
          <t>Лак электроизоляционный 318</t>
        </is>
      </c>
      <c r="D84" s="358" t="inlineStr">
        <is>
          <t>кг</t>
        </is>
      </c>
      <c r="E84" s="437" t="n">
        <v>0.896</v>
      </c>
      <c r="F84" s="368" t="n">
        <v>35.63</v>
      </c>
      <c r="G84" s="250">
        <f>ROUND(E84*F84,2)</f>
        <v/>
      </c>
      <c r="H84" s="249">
        <f>G84/$G$124</f>
        <v/>
      </c>
      <c r="I84" s="250">
        <f>ROUND(F84*Прил.10!$D$15,2)</f>
        <v/>
      </c>
      <c r="J84" s="250">
        <f>ROUND(I84*E84,2)</f>
        <v/>
      </c>
    </row>
    <row r="85" hidden="1" outlineLevel="1" ht="14.25" customFormat="1" customHeight="1" s="297">
      <c r="A85" s="358" t="n">
        <v>57</v>
      </c>
      <c r="B85" s="358" t="inlineStr">
        <is>
          <t>20.2.08.05-0017</t>
        </is>
      </c>
      <c r="C85" s="366" t="inlineStr">
        <is>
          <t>Профиль монтажный</t>
        </is>
      </c>
      <c r="D85" s="358" t="inlineStr">
        <is>
          <t>шт</t>
        </is>
      </c>
      <c r="E85" s="437" t="n">
        <v>0.47</v>
      </c>
      <c r="F85" s="368" t="n">
        <v>66.81999999999999</v>
      </c>
      <c r="G85" s="250">
        <f>ROUND(E85*F85,2)</f>
        <v/>
      </c>
      <c r="H85" s="249">
        <f>G85/$G$124</f>
        <v/>
      </c>
      <c r="I85" s="250">
        <f>ROUND(F85*Прил.10!$D$15,2)</f>
        <v/>
      </c>
      <c r="J85" s="250">
        <f>ROUND(I85*E85,2)</f>
        <v/>
      </c>
    </row>
    <row r="86" hidden="1" outlineLevel="1" ht="63.75" customFormat="1" customHeight="1" s="297">
      <c r="A86" s="358" t="n">
        <v>58</v>
      </c>
      <c r="B86" s="358" t="inlineStr">
        <is>
          <t>21.2.03.09-0101</t>
        </is>
      </c>
      <c r="C86" s="366" t="inlineStr">
        <is>
      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      </is>
      </c>
      <c r="D86" s="358" t="inlineStr">
        <is>
          <t>1000 м</t>
        </is>
      </c>
      <c r="E86" s="437" t="n">
        <v>0.0028</v>
      </c>
      <c r="F86" s="368" t="n">
        <v>10534.99</v>
      </c>
      <c r="G86" s="250">
        <f>ROUND(E86*F86,2)</f>
        <v/>
      </c>
      <c r="H86" s="249">
        <f>G86/$G$124</f>
        <v/>
      </c>
      <c r="I86" s="250">
        <f>ROUND(F86*Прил.10!$D$15,2)</f>
        <v/>
      </c>
      <c r="J86" s="250">
        <f>ROUND(I86*E86,2)</f>
        <v/>
      </c>
    </row>
    <row r="87" hidden="1" outlineLevel="1" ht="25.5" customFormat="1" customHeight="1" s="297">
      <c r="A87" s="358" t="n">
        <v>59</v>
      </c>
      <c r="B87" s="358" t="inlineStr">
        <is>
          <t>20.2.08.07-0072</t>
        </is>
      </c>
      <c r="C87" s="366" t="inlineStr">
        <is>
          <t>Скобы: металлические для крепления проводов</t>
        </is>
      </c>
      <c r="D87" s="358" t="inlineStr">
        <is>
          <t>10 шт</t>
        </is>
      </c>
      <c r="E87" s="437" t="n">
        <v>1</v>
      </c>
      <c r="F87" s="368" t="n">
        <v>29.4</v>
      </c>
      <c r="G87" s="250">
        <f>ROUND(E87*F87,2)</f>
        <v/>
      </c>
      <c r="H87" s="249">
        <f>G87/$G$124</f>
        <v/>
      </c>
      <c r="I87" s="250">
        <f>ROUND(F87*Прил.10!$D$15,2)</f>
        <v/>
      </c>
      <c r="J87" s="250">
        <f>ROUND(I87*E87,2)</f>
        <v/>
      </c>
    </row>
    <row r="88" hidden="1" outlineLevel="1" ht="14.25" customFormat="1" customHeight="1" s="297">
      <c r="A88" s="358" t="n">
        <v>60</v>
      </c>
      <c r="B88" s="358" t="inlineStr">
        <is>
          <t>01.7.15.03-0042</t>
        </is>
      </c>
      <c r="C88" s="366" t="inlineStr">
        <is>
          <t>Болты с гайками и шайбами строительные</t>
        </is>
      </c>
      <c r="D88" s="358" t="inlineStr">
        <is>
          <t>кг</t>
        </is>
      </c>
      <c r="E88" s="437" t="n">
        <v>3.191</v>
      </c>
      <c r="F88" s="368" t="n">
        <v>9.039999999999999</v>
      </c>
      <c r="G88" s="250">
        <f>ROUND(E88*F88,2)</f>
        <v/>
      </c>
      <c r="H88" s="249">
        <f>G88/$G$124</f>
        <v/>
      </c>
      <c r="I88" s="250">
        <f>ROUND(F88*Прил.10!$D$15,2)</f>
        <v/>
      </c>
      <c r="J88" s="250">
        <f>ROUND(I88*E88,2)</f>
        <v/>
      </c>
    </row>
    <row r="89" hidden="1" outlineLevel="1" ht="14.25" customFormat="1" customHeight="1" s="297">
      <c r="A89" s="358" t="n">
        <v>61</v>
      </c>
      <c r="B89" s="358" t="inlineStr">
        <is>
          <t>14.4.01.01-0003</t>
        </is>
      </c>
      <c r="C89" s="366" t="inlineStr">
        <is>
          <t>Грунтовка: ГФ-021 красно-коричневая</t>
        </is>
      </c>
      <c r="D89" s="358" t="inlineStr">
        <is>
          <t>т</t>
        </is>
      </c>
      <c r="E89" s="437" t="n">
        <v>0.0014</v>
      </c>
      <c r="F89" s="368" t="n">
        <v>15620</v>
      </c>
      <c r="G89" s="250">
        <f>ROUND(E89*F89,2)</f>
        <v/>
      </c>
      <c r="H89" s="249">
        <f>G89/$G$124</f>
        <v/>
      </c>
      <c r="I89" s="250">
        <f>ROUND(F89*Прил.10!$D$15,2)</f>
        <v/>
      </c>
      <c r="J89" s="250">
        <f>ROUND(I89*E89,2)</f>
        <v/>
      </c>
    </row>
    <row r="90" hidden="1" outlineLevel="1" ht="14.25" customFormat="1" customHeight="1" s="297">
      <c r="A90" s="358" t="n">
        <v>62</v>
      </c>
      <c r="B90" s="358" t="inlineStr">
        <is>
          <t>20.2.10.03-0020</t>
        </is>
      </c>
      <c r="C90" s="366" t="inlineStr">
        <is>
          <t>Наконечники кабельные: П2.5-4Д-МУ3</t>
        </is>
      </c>
      <c r="D90" s="358" t="inlineStr">
        <is>
          <t>100 шт</t>
        </is>
      </c>
      <c r="E90" s="437" t="n">
        <v>0.1</v>
      </c>
      <c r="F90" s="368" t="n">
        <v>203</v>
      </c>
      <c r="G90" s="250">
        <f>ROUND(E90*F90,2)</f>
        <v/>
      </c>
      <c r="H90" s="249">
        <f>G90/$G$124</f>
        <v/>
      </c>
      <c r="I90" s="250">
        <f>ROUND(F90*Прил.10!$D$15,2)</f>
        <v/>
      </c>
      <c r="J90" s="250">
        <f>ROUND(I90*E90,2)</f>
        <v/>
      </c>
    </row>
    <row r="91" hidden="1" outlineLevel="1" ht="38.25" customFormat="1" customHeight="1" s="297">
      <c r="A91" s="358" t="n">
        <v>63</v>
      </c>
      <c r="B91" s="358" t="inlineStr">
        <is>
          <t>08.3.07.01-0064</t>
        </is>
      </c>
      <c r="C91" s="366" t="inlineStr">
        <is>
          <t>Сталь полосовая: горячекатаная, марки Ст3, толщина 2-6 мм, ширина 30-40 мм, перфорированная</t>
        </is>
      </c>
      <c r="D91" s="358" t="inlineStr">
        <is>
          <t>м</t>
        </is>
      </c>
      <c r="E91" s="437" t="n">
        <v>1.59</v>
      </c>
      <c r="F91" s="368" t="n">
        <v>12.37</v>
      </c>
      <c r="G91" s="250">
        <f>ROUND(E91*F91,2)</f>
        <v/>
      </c>
      <c r="H91" s="249">
        <f>G91/$G$124</f>
        <v/>
      </c>
      <c r="I91" s="250">
        <f>ROUND(F91*Прил.10!$D$15,2)</f>
        <v/>
      </c>
      <c r="J91" s="250">
        <f>ROUND(I91*E91,2)</f>
        <v/>
      </c>
    </row>
    <row r="92" hidden="1" outlineLevel="1" ht="14.25" customFormat="1" customHeight="1" s="297">
      <c r="A92" s="358" t="n">
        <v>64</v>
      </c>
      <c r="B92" s="358" t="inlineStr">
        <is>
          <t>20.2.02.02-0011</t>
        </is>
      </c>
      <c r="C92" s="366" t="inlineStr">
        <is>
          <t>Заглушки</t>
        </is>
      </c>
      <c r="D92" s="358" t="inlineStr">
        <is>
          <t>10 шт</t>
        </is>
      </c>
      <c r="E92" s="437" t="n">
        <v>0.9399999999999999</v>
      </c>
      <c r="F92" s="368" t="n">
        <v>19.9</v>
      </c>
      <c r="G92" s="250">
        <f>ROUND(E92*F92,2)</f>
        <v/>
      </c>
      <c r="H92" s="249">
        <f>G92/$G$124</f>
        <v/>
      </c>
      <c r="I92" s="250">
        <f>ROUND(F92*Прил.10!$D$15,2)</f>
        <v/>
      </c>
      <c r="J92" s="250">
        <f>ROUND(I92*E92,2)</f>
        <v/>
      </c>
    </row>
    <row r="93" hidden="1" outlineLevel="1" ht="14.25" customFormat="1" customHeight="1" s="297">
      <c r="A93" s="358" t="n">
        <v>65</v>
      </c>
      <c r="B93" s="358" t="inlineStr">
        <is>
          <t>01.7.15.07-0007</t>
        </is>
      </c>
      <c r="C93" s="366" t="inlineStr">
        <is>
          <t>Дюбели пластмассовые диаметр 14 мм</t>
        </is>
      </c>
      <c r="D93" s="358" t="inlineStr">
        <is>
          <t>100 шт</t>
        </is>
      </c>
      <c r="E93" s="437" t="n">
        <v>0.58</v>
      </c>
      <c r="F93" s="368" t="n">
        <v>26.6</v>
      </c>
      <c r="G93" s="250">
        <f>ROUND(E93*F93,2)</f>
        <v/>
      </c>
      <c r="H93" s="249">
        <f>G93/$G$124</f>
        <v/>
      </c>
      <c r="I93" s="250">
        <f>ROUND(F93*Прил.10!$D$15,2)</f>
        <v/>
      </c>
      <c r="J93" s="250">
        <f>ROUND(I93*E93,2)</f>
        <v/>
      </c>
    </row>
    <row r="94" hidden="1" outlineLevel="1" ht="25.5" customFormat="1" customHeight="1" s="297">
      <c r="A94" s="358" t="n">
        <v>66</v>
      </c>
      <c r="B94" s="358" t="inlineStr">
        <is>
          <t>24.3.01.01-0004</t>
        </is>
      </c>
      <c r="C94" s="366" t="inlineStr">
        <is>
          <t>Трубка полихлорвиниловая ПХВ-305 диаметром 6-10 мм</t>
        </is>
      </c>
      <c r="D94" s="358" t="inlineStr">
        <is>
          <t>кг</t>
        </is>
      </c>
      <c r="E94" s="437" t="n">
        <v>0.35</v>
      </c>
      <c r="F94" s="368" t="n">
        <v>38.34</v>
      </c>
      <c r="G94" s="250">
        <f>ROUND(E94*F94,2)</f>
        <v/>
      </c>
      <c r="H94" s="249">
        <f>G94/$G$124</f>
        <v/>
      </c>
      <c r="I94" s="250">
        <f>ROUND(F94*Прил.10!$D$15,2)</f>
        <v/>
      </c>
      <c r="J94" s="250">
        <f>ROUND(I94*E94,2)</f>
        <v/>
      </c>
    </row>
    <row r="95" hidden="1" outlineLevel="1" ht="25.5" customFormat="1" customHeight="1" s="297">
      <c r="A95" s="358" t="n">
        <v>67</v>
      </c>
      <c r="B95" s="358" t="inlineStr">
        <is>
          <t>04.3.01.09-0016</t>
        </is>
      </c>
      <c r="C95" s="366" t="inlineStr">
        <is>
          <t>Раствор готовый кладочный цементный марки: 200</t>
        </is>
      </c>
      <c r="D95" s="358" t="inlineStr">
        <is>
          <t>м3</t>
        </is>
      </c>
      <c r="E95" s="437" t="n">
        <v>0.0197</v>
      </c>
      <c r="F95" s="368" t="n">
        <v>600</v>
      </c>
      <c r="G95" s="250">
        <f>ROUND(E95*F95,2)</f>
        <v/>
      </c>
      <c r="H95" s="249">
        <f>G95/$G$124</f>
        <v/>
      </c>
      <c r="I95" s="250">
        <f>ROUND(F95*Прил.10!$D$15,2)</f>
        <v/>
      </c>
      <c r="J95" s="250">
        <f>ROUND(I95*E95,2)</f>
        <v/>
      </c>
    </row>
    <row r="96" hidden="1" outlineLevel="1" ht="14.25" customFormat="1" customHeight="1" s="297">
      <c r="A96" s="358" t="n">
        <v>68</v>
      </c>
      <c r="B96" s="358" t="inlineStr">
        <is>
          <t>01.7.15.07-0014</t>
        </is>
      </c>
      <c r="C96" s="366" t="inlineStr">
        <is>
          <t>Дюбели распорные полипропиленовые</t>
        </is>
      </c>
      <c r="D96" s="358" t="inlineStr">
        <is>
          <t>100 шт</t>
        </is>
      </c>
      <c r="E96" s="437" t="n">
        <v>0.126</v>
      </c>
      <c r="F96" s="368" t="n">
        <v>86</v>
      </c>
      <c r="G96" s="250">
        <f>ROUND(E96*F96,2)</f>
        <v/>
      </c>
      <c r="H96" s="249">
        <f>G96/$G$124</f>
        <v/>
      </c>
      <c r="I96" s="250">
        <f>ROUND(F96*Прил.10!$D$15,2)</f>
        <v/>
      </c>
      <c r="J96" s="250">
        <f>ROUND(I96*E96,2)</f>
        <v/>
      </c>
    </row>
    <row r="97" hidden="1" outlineLevel="1" ht="14.25" customFormat="1" customHeight="1" s="297">
      <c r="A97" s="358" t="n">
        <v>69</v>
      </c>
      <c r="B97" s="358" t="inlineStr">
        <is>
          <t>14.4.02.09-0001</t>
        </is>
      </c>
      <c r="C97" s="366" t="inlineStr">
        <is>
          <t>Краска</t>
        </is>
      </c>
      <c r="D97" s="358" t="inlineStr">
        <is>
          <t>кг</t>
        </is>
      </c>
      <c r="E97" s="437" t="n">
        <v>0.324</v>
      </c>
      <c r="F97" s="368" t="n">
        <v>28.6</v>
      </c>
      <c r="G97" s="250">
        <f>ROUND(E97*F97,2)</f>
        <v/>
      </c>
      <c r="H97" s="249">
        <f>G97/$G$124</f>
        <v/>
      </c>
      <c r="I97" s="250">
        <f>ROUND(F97*Прил.10!$D$15,2)</f>
        <v/>
      </c>
      <c r="J97" s="250">
        <f>ROUND(I97*E97,2)</f>
        <v/>
      </c>
    </row>
    <row r="98" hidden="1" outlineLevel="1" ht="14.25" customFormat="1" customHeight="1" s="297">
      <c r="A98" s="358" t="n">
        <v>70</v>
      </c>
      <c r="B98" s="358" t="inlineStr">
        <is>
          <t>14.5.09.07-0029</t>
        </is>
      </c>
      <c r="C98" s="366" t="inlineStr">
        <is>
          <t>Растворитель марки: Р-4</t>
        </is>
      </c>
      <c r="D98" s="358" t="inlineStr">
        <is>
          <t>т</t>
        </is>
      </c>
      <c r="E98" s="437" t="n">
        <v>0.0009</v>
      </c>
      <c r="F98" s="368" t="n">
        <v>9420</v>
      </c>
      <c r="G98" s="250">
        <f>ROUND(E98*F98,2)</f>
        <v/>
      </c>
      <c r="H98" s="249">
        <f>G98/$G$124</f>
        <v/>
      </c>
      <c r="I98" s="250">
        <f>ROUND(F98*Прил.10!$D$15,2)</f>
        <v/>
      </c>
      <c r="J98" s="250">
        <f>ROUND(I98*E98,2)</f>
        <v/>
      </c>
    </row>
    <row r="99" hidden="1" outlineLevel="1" ht="14.25" customFormat="1" customHeight="1" s="297">
      <c r="A99" s="358" t="n">
        <v>71</v>
      </c>
      <c r="B99" s="358" t="inlineStr">
        <is>
          <t>20.2.02.01-0019</t>
        </is>
      </c>
      <c r="C99" s="366" t="inlineStr">
        <is>
          <t>Втулки изолирующие</t>
        </is>
      </c>
      <c r="D99" s="358" t="inlineStr">
        <is>
          <t>1000 шт</t>
        </is>
      </c>
      <c r="E99" s="437" t="n">
        <v>0.0301</v>
      </c>
      <c r="F99" s="368" t="n">
        <v>270</v>
      </c>
      <c r="G99" s="250">
        <f>ROUND(E99*F99,2)</f>
        <v/>
      </c>
      <c r="H99" s="249">
        <f>G99/$G$124</f>
        <v/>
      </c>
      <c r="I99" s="250">
        <f>ROUND(F99*Прил.10!$D$15,2)</f>
        <v/>
      </c>
      <c r="J99" s="250">
        <f>ROUND(I99*E99,2)</f>
        <v/>
      </c>
    </row>
    <row r="100" hidden="1" outlineLevel="1" ht="14.25" customFormat="1" customHeight="1" s="297">
      <c r="A100" s="358" t="n">
        <v>72</v>
      </c>
      <c r="B100" s="358" t="inlineStr">
        <is>
          <t>08.1.02.04-0012</t>
        </is>
      </c>
      <c r="C100" s="366" t="inlineStr">
        <is>
          <t>Жесть белая толщиной: 0,25 мм</t>
        </is>
      </c>
      <c r="D100" s="358" t="inlineStr">
        <is>
          <t>т</t>
        </is>
      </c>
      <c r="E100" s="437" t="n">
        <v>0.0007</v>
      </c>
      <c r="F100" s="368" t="n">
        <v>10971.06</v>
      </c>
      <c r="G100" s="250">
        <f>ROUND(E100*F100,2)</f>
        <v/>
      </c>
      <c r="H100" s="249">
        <f>G100/$G$124</f>
        <v/>
      </c>
      <c r="I100" s="250">
        <f>ROUND(F100*Прил.10!$D$15,2)</f>
        <v/>
      </c>
      <c r="J100" s="250">
        <f>ROUND(I100*E100,2)</f>
        <v/>
      </c>
    </row>
    <row r="101" hidden="1" outlineLevel="1" ht="14.25" customFormat="1" customHeight="1" s="297">
      <c r="A101" s="358" t="n">
        <v>73</v>
      </c>
      <c r="B101" s="358" t="inlineStr">
        <is>
          <t>01.7.11.07-0034</t>
        </is>
      </c>
      <c r="C101" s="366" t="inlineStr">
        <is>
          <t>Электроды диаметром: 4 мм Э42А</t>
        </is>
      </c>
      <c r="D101" s="358" t="inlineStr">
        <is>
          <t>кг</t>
        </is>
      </c>
      <c r="E101" s="437" t="n">
        <v>0.63</v>
      </c>
      <c r="F101" s="368" t="n">
        <v>10.57</v>
      </c>
      <c r="G101" s="250">
        <f>ROUND(E101*F101,2)</f>
        <v/>
      </c>
      <c r="H101" s="249">
        <f>G101/$G$124</f>
        <v/>
      </c>
      <c r="I101" s="250">
        <f>ROUND(F101*Прил.10!$D$15,2)</f>
        <v/>
      </c>
      <c r="J101" s="250">
        <f>ROUND(I101*E101,2)</f>
        <v/>
      </c>
    </row>
    <row r="102" hidden="1" outlineLevel="1" ht="25.5" customFormat="1" customHeight="1" s="297">
      <c r="A102" s="358" t="n">
        <v>74</v>
      </c>
      <c r="B102" s="358" t="inlineStr">
        <is>
          <t>01.7.15.03-0031</t>
        </is>
      </c>
      <c r="C102" s="366" t="inlineStr">
        <is>
          <t>Болты с гайками и шайбами оцинкованные, диаметр: 6 мм</t>
        </is>
      </c>
      <c r="D102" s="358" t="inlineStr">
        <is>
          <t>кг</t>
        </is>
      </c>
      <c r="E102" s="437" t="n">
        <v>0.2</v>
      </c>
      <c r="F102" s="368" t="n">
        <v>28.22</v>
      </c>
      <c r="G102" s="250">
        <f>ROUND(E102*F102,2)</f>
        <v/>
      </c>
      <c r="H102" s="249">
        <f>G102/$G$124</f>
        <v/>
      </c>
      <c r="I102" s="250">
        <f>ROUND(F102*Прил.10!$D$15,2)</f>
        <v/>
      </c>
      <c r="J102" s="250">
        <f>ROUND(I102*E102,2)</f>
        <v/>
      </c>
    </row>
    <row r="103" hidden="1" outlineLevel="1" ht="25.5" customFormat="1" customHeight="1" s="297">
      <c r="A103" s="358" t="n">
        <v>75</v>
      </c>
      <c r="B103" s="358" t="inlineStr">
        <is>
          <t>14.4.03.08-0001</t>
        </is>
      </c>
      <c r="C103" s="366" t="inlineStr">
        <is>
          <t>Лак пропиточный без растворителей АС-9115</t>
        </is>
      </c>
      <c r="D103" s="358" t="inlineStr">
        <is>
          <t>т</t>
        </is>
      </c>
      <c r="E103" s="437" t="n">
        <v>0.0001</v>
      </c>
      <c r="F103" s="368" t="n">
        <v>52539.7</v>
      </c>
      <c r="G103" s="250">
        <f>ROUND(E103*F103,2)</f>
        <v/>
      </c>
      <c r="H103" s="249">
        <f>G103/$G$124</f>
        <v/>
      </c>
      <c r="I103" s="250">
        <f>ROUND(F103*Прил.10!$D$15,2)</f>
        <v/>
      </c>
      <c r="J103" s="250">
        <f>ROUND(I103*E103,2)</f>
        <v/>
      </c>
    </row>
    <row r="104" hidden="1" outlineLevel="1" ht="14.25" customFormat="1" customHeight="1" s="297">
      <c r="A104" s="358" t="n">
        <v>76</v>
      </c>
      <c r="B104" s="358" t="inlineStr">
        <is>
          <t>14.1.02.01-0002</t>
        </is>
      </c>
      <c r="C104" s="366" t="inlineStr">
        <is>
          <t>Клей БМК-5к</t>
        </is>
      </c>
      <c r="D104" s="358" t="inlineStr">
        <is>
          <t>кг</t>
        </is>
      </c>
      <c r="E104" s="437" t="n">
        <v>0.188</v>
      </c>
      <c r="F104" s="368" t="n">
        <v>25.8</v>
      </c>
      <c r="G104" s="250">
        <f>ROUND(E104*F104,2)</f>
        <v/>
      </c>
      <c r="H104" s="249">
        <f>G104/$G$124</f>
        <v/>
      </c>
      <c r="I104" s="250">
        <f>ROUND(F104*Прил.10!$D$15,2)</f>
        <v/>
      </c>
      <c r="J104" s="250">
        <f>ROUND(I104*E104,2)</f>
        <v/>
      </c>
    </row>
    <row r="105" hidden="1" outlineLevel="1" ht="25.5" customFormat="1" customHeight="1" s="297">
      <c r="A105" s="358" t="n">
        <v>77</v>
      </c>
      <c r="B105" s="358" t="inlineStr">
        <is>
          <t>01.7.19.04-0031</t>
        </is>
      </c>
      <c r="C105" s="366" t="inlineStr">
        <is>
          <t>Прокладки резиновые (пластина техническая прессованная)</t>
        </is>
      </c>
      <c r="D105" s="358" t="inlineStr">
        <is>
          <t>кг</t>
        </is>
      </c>
      <c r="E105" s="437" t="n">
        <v>0.192</v>
      </c>
      <c r="F105" s="368" t="n">
        <v>23.09</v>
      </c>
      <c r="G105" s="250">
        <f>ROUND(E105*F105,2)</f>
        <v/>
      </c>
      <c r="H105" s="249">
        <f>G105/$G$124</f>
        <v/>
      </c>
      <c r="I105" s="250">
        <f>ROUND(F105*Прил.10!$D$15,2)</f>
        <v/>
      </c>
      <c r="J105" s="250">
        <f>ROUND(I105*E105,2)</f>
        <v/>
      </c>
    </row>
    <row r="106" hidden="1" outlineLevel="1" ht="14.25" customFormat="1" customHeight="1" s="297">
      <c r="A106" s="358" t="n">
        <v>78</v>
      </c>
      <c r="B106" s="358" t="inlineStr">
        <is>
          <t>01.7.20.03-0012</t>
        </is>
      </c>
      <c r="C106" s="366" t="inlineStr">
        <is>
          <t>Мешковина джутовая</t>
        </is>
      </c>
      <c r="D106" s="358" t="inlineStr">
        <is>
          <t>м2</t>
        </is>
      </c>
      <c r="E106" s="437" t="n">
        <v>0.45</v>
      </c>
      <c r="F106" s="368" t="n">
        <v>8.33</v>
      </c>
      <c r="G106" s="250">
        <f>ROUND(E106*F106,2)</f>
        <v/>
      </c>
      <c r="H106" s="249">
        <f>G106/$G$124</f>
        <v/>
      </c>
      <c r="I106" s="250">
        <f>ROUND(F106*Прил.10!$D$15,2)</f>
        <v/>
      </c>
      <c r="J106" s="250">
        <f>ROUND(I106*E106,2)</f>
        <v/>
      </c>
    </row>
    <row r="107" hidden="1" outlineLevel="1" ht="38.25" customFormat="1" customHeight="1" s="297">
      <c r="A107" s="358" t="n">
        <v>79</v>
      </c>
      <c r="B107" s="358" t="inlineStr">
        <is>
          <t>10.2.02.08-0001</t>
        </is>
      </c>
      <c r="C107" s="366" t="inlineStr">
        <is>
          <t>Проволока медная круглая электротехническая ММ (мягкая) диаметром 1,0-3,0 мм и выше</t>
        </is>
      </c>
      <c r="D107" s="358" t="inlineStr">
        <is>
          <t>т</t>
        </is>
      </c>
      <c r="E107" s="437" t="n">
        <v>0.0001</v>
      </c>
      <c r="F107" s="368" t="n">
        <v>37517</v>
      </c>
      <c r="G107" s="250">
        <f>ROUND(E107*F107,2)</f>
        <v/>
      </c>
      <c r="H107" s="249">
        <f>G107/$G$124</f>
        <v/>
      </c>
      <c r="I107" s="250">
        <f>ROUND(F107*Прил.10!$D$15,2)</f>
        <v/>
      </c>
      <c r="J107" s="250">
        <f>ROUND(I107*E107,2)</f>
        <v/>
      </c>
    </row>
    <row r="108" hidden="1" outlineLevel="1" ht="38.25" customFormat="1" customHeight="1" s="297">
      <c r="A108" s="358" t="n">
        <v>80</v>
      </c>
      <c r="B108" s="358" t="inlineStr">
        <is>
          <t>01.7.06.05-0041</t>
        </is>
      </c>
      <c r="C108" s="366" t="inlineStr">
        <is>
          <t>Лента изоляционная прорезиненная односторонняя ширина 20 мм, толщина 0,25-0,35 мм</t>
        </is>
      </c>
      <c r="D108" s="358" t="inlineStr">
        <is>
          <t>кг</t>
        </is>
      </c>
      <c r="E108" s="437" t="n">
        <v>0.108</v>
      </c>
      <c r="F108" s="368" t="n">
        <v>30.4</v>
      </c>
      <c r="G108" s="250">
        <f>ROUND(E108*F108,2)</f>
        <v/>
      </c>
      <c r="H108" s="249">
        <f>G108/$G$124</f>
        <v/>
      </c>
      <c r="I108" s="250">
        <f>ROUND(F108*Прил.10!$D$15,2)</f>
        <v/>
      </c>
      <c r="J108" s="250">
        <f>ROUND(I108*E108,2)</f>
        <v/>
      </c>
    </row>
    <row r="109" hidden="1" outlineLevel="1" ht="14.25" customFormat="1" customHeight="1" s="297">
      <c r="A109" s="358" t="n">
        <v>81</v>
      </c>
      <c r="B109" s="358" t="inlineStr">
        <is>
          <t>01.3.01.02-0002</t>
        </is>
      </c>
      <c r="C109" s="366" t="inlineStr">
        <is>
          <t>Вазелин технический</t>
        </is>
      </c>
      <c r="D109" s="358" t="inlineStr">
        <is>
          <t>кг</t>
        </is>
      </c>
      <c r="E109" s="437" t="n">
        <v>0.064</v>
      </c>
      <c r="F109" s="368" t="n">
        <v>44.97</v>
      </c>
      <c r="G109" s="250">
        <f>ROUND(E109*F109,2)</f>
        <v/>
      </c>
      <c r="H109" s="249">
        <f>G109/$G$124</f>
        <v/>
      </c>
      <c r="I109" s="250">
        <f>ROUND(F109*Прил.10!$D$15,2)</f>
        <v/>
      </c>
      <c r="J109" s="250">
        <f>ROUND(I109*E109,2)</f>
        <v/>
      </c>
    </row>
    <row r="110" hidden="1" outlineLevel="1" ht="14.25" customFormat="1" customHeight="1" s="297">
      <c r="A110" s="358" t="n">
        <v>82</v>
      </c>
      <c r="B110" s="358" t="inlineStr">
        <is>
          <t>01.7.17.11-0003</t>
        </is>
      </c>
      <c r="C110" s="366" t="inlineStr">
        <is>
          <t>Бумага шлифовальная</t>
        </is>
      </c>
      <c r="D110" s="358" t="inlineStr">
        <is>
          <t>10 листов</t>
        </is>
      </c>
      <c r="E110" s="437" t="n">
        <v>0.05</v>
      </c>
      <c r="F110" s="368" t="n">
        <v>37.5</v>
      </c>
      <c r="G110" s="250">
        <f>ROUND(E110*F110,2)</f>
        <v/>
      </c>
      <c r="H110" s="249">
        <f>G110/$G$124</f>
        <v/>
      </c>
      <c r="I110" s="250">
        <f>ROUND(F110*Прил.10!$D$15,2)</f>
        <v/>
      </c>
      <c r="J110" s="250">
        <f>ROUND(I110*E110,2)</f>
        <v/>
      </c>
    </row>
    <row r="111" hidden="1" outlineLevel="1" ht="14.25" customFormat="1" customHeight="1" s="297">
      <c r="A111" s="358" t="n">
        <v>83</v>
      </c>
      <c r="B111" s="358" t="inlineStr">
        <is>
          <t>01.7.03.04-0001</t>
        </is>
      </c>
      <c r="C111" s="366" t="inlineStr">
        <is>
          <t>Электроэнергия</t>
        </is>
      </c>
      <c r="D111" s="358" t="inlineStr">
        <is>
          <t>кВт-ч</t>
        </is>
      </c>
      <c r="E111" s="437" t="n">
        <v>4.692</v>
      </c>
      <c r="F111" s="368" t="n">
        <v>0.4</v>
      </c>
      <c r="G111" s="250">
        <f>ROUND(E111*F111,2)</f>
        <v/>
      </c>
      <c r="H111" s="249">
        <f>G111/$G$124</f>
        <v/>
      </c>
      <c r="I111" s="250">
        <f>ROUND(F111*Прил.10!$D$15,2)</f>
        <v/>
      </c>
      <c r="J111" s="250">
        <f>ROUND(I111*E111,2)</f>
        <v/>
      </c>
    </row>
    <row r="112" hidden="1" outlineLevel="1" ht="14.25" customFormat="1" customHeight="1" s="297">
      <c r="A112" s="358" t="n">
        <v>84</v>
      </c>
      <c r="B112" s="358" t="inlineStr">
        <is>
          <t>03.1.01.01-0002</t>
        </is>
      </c>
      <c r="C112" s="366" t="inlineStr">
        <is>
          <t>Гипсовые вяжущие, марка: Г3</t>
        </is>
      </c>
      <c r="D112" s="358" t="inlineStr">
        <is>
          <t>т</t>
        </is>
      </c>
      <c r="E112" s="437" t="n">
        <v>0.0022</v>
      </c>
      <c r="F112" s="368" t="n">
        <v>729.98</v>
      </c>
      <c r="G112" s="250">
        <f>ROUND(E112*F112,2)</f>
        <v/>
      </c>
      <c r="H112" s="249">
        <f>G112/$G$124</f>
        <v/>
      </c>
      <c r="I112" s="250">
        <f>ROUND(F112*Прил.10!$D$15,2)</f>
        <v/>
      </c>
      <c r="J112" s="250">
        <f>ROUND(I112*E112,2)</f>
        <v/>
      </c>
    </row>
    <row r="113" hidden="1" outlineLevel="1" ht="14.25" customFormat="1" customHeight="1" s="297">
      <c r="A113" s="358" t="n">
        <v>85</v>
      </c>
      <c r="B113" s="358" t="inlineStr">
        <is>
          <t>01.3.05.17-0002</t>
        </is>
      </c>
      <c r="C113" s="366" t="inlineStr">
        <is>
          <t>Канифоль сосновая</t>
        </is>
      </c>
      <c r="D113" s="358" t="inlineStr">
        <is>
          <t>кг</t>
        </is>
      </c>
      <c r="E113" s="437" t="n">
        <v>0.05</v>
      </c>
      <c r="F113" s="368" t="n">
        <v>27.74</v>
      </c>
      <c r="G113" s="250">
        <f>ROUND(E113*F113,2)</f>
        <v/>
      </c>
      <c r="H113" s="249">
        <f>G113/$G$124</f>
        <v/>
      </c>
      <c r="I113" s="250">
        <f>ROUND(F113*Прил.10!$D$15,2)</f>
        <v/>
      </c>
      <c r="J113" s="250">
        <f>ROUND(I113*E113,2)</f>
        <v/>
      </c>
    </row>
    <row r="114" hidden="1" outlineLevel="1" ht="14.25" customFormat="1" customHeight="1" s="297">
      <c r="A114" s="358" t="n">
        <v>86</v>
      </c>
      <c r="B114" s="358" t="inlineStr">
        <is>
          <t>01.7.11.06-0028</t>
        </is>
      </c>
      <c r="C114" s="366" t="inlineStr">
        <is>
          <t>Флюс: ФКДТ</t>
        </is>
      </c>
      <c r="D114" s="358" t="inlineStr">
        <is>
          <t>кг</t>
        </is>
      </c>
      <c r="E114" s="437" t="n">
        <v>0.01</v>
      </c>
      <c r="F114" s="368" t="n">
        <v>138.76</v>
      </c>
      <c r="G114" s="250">
        <f>ROUND(E114*F114,2)</f>
        <v/>
      </c>
      <c r="H114" s="249">
        <f>G114/$G$124</f>
        <v/>
      </c>
      <c r="I114" s="250">
        <f>ROUND(F114*Прил.10!$D$15,2)</f>
        <v/>
      </c>
      <c r="J114" s="250">
        <f>ROUND(I114*E114,2)</f>
        <v/>
      </c>
    </row>
    <row r="115" hidden="1" outlineLevel="1" ht="14.25" customFormat="1" customHeight="1" s="297">
      <c r="A115" s="358" t="n">
        <v>87</v>
      </c>
      <c r="B115" s="358" t="inlineStr">
        <is>
          <t>14.5.09.11-0101</t>
        </is>
      </c>
      <c r="C115" s="366" t="inlineStr">
        <is>
          <t>Уайт-спирит</t>
        </is>
      </c>
      <c r="D115" s="358" t="inlineStr">
        <is>
          <t>т</t>
        </is>
      </c>
      <c r="E115" s="437" t="n">
        <v>0.0002</v>
      </c>
      <c r="F115" s="368" t="n">
        <v>6667</v>
      </c>
      <c r="G115" s="250">
        <f>ROUND(E115*F115,2)</f>
        <v/>
      </c>
      <c r="H115" s="249">
        <f>G115/$G$124</f>
        <v/>
      </c>
      <c r="I115" s="250">
        <f>ROUND(F115*Прил.10!$D$15,2)</f>
        <v/>
      </c>
      <c r="J115" s="250">
        <f>ROUND(I115*E115,2)</f>
        <v/>
      </c>
    </row>
    <row r="116" hidden="1" outlineLevel="1" ht="14.25" customFormat="1" customHeight="1" s="297">
      <c r="A116" s="358" t="n">
        <v>88</v>
      </c>
      <c r="B116" s="358" t="inlineStr">
        <is>
          <t>01.7.20.04-0005</t>
        </is>
      </c>
      <c r="C116" s="366" t="inlineStr">
        <is>
          <t>Нитки швейные</t>
        </is>
      </c>
      <c r="D116" s="358" t="inlineStr">
        <is>
          <t>кг</t>
        </is>
      </c>
      <c r="E116" s="437" t="n">
        <v>0.008999999999999999</v>
      </c>
      <c r="F116" s="368" t="n">
        <v>133.05</v>
      </c>
      <c r="G116" s="250">
        <f>ROUND(E116*F116,2)</f>
        <v/>
      </c>
      <c r="H116" s="249">
        <f>G116/$G$124</f>
        <v/>
      </c>
      <c r="I116" s="250">
        <f>ROUND(F116*Прил.10!$D$15,2)</f>
        <v/>
      </c>
      <c r="J116" s="250">
        <f>ROUND(I116*E116,2)</f>
        <v/>
      </c>
    </row>
    <row r="117" hidden="1" outlineLevel="1" ht="25.5" customFormat="1" customHeight="1" s="297">
      <c r="A117" s="358" t="n">
        <v>89</v>
      </c>
      <c r="B117" s="358" t="inlineStr">
        <is>
          <t>10.3.02.03-0013</t>
        </is>
      </c>
      <c r="C117" s="366" t="inlineStr">
        <is>
          <t>Припои оловянно-свинцовые бессурьмянистые марки: ПОС61</t>
        </is>
      </c>
      <c r="D117" s="358" t="inlineStr">
        <is>
          <t>кг</t>
        </is>
      </c>
      <c r="E117" s="437" t="n">
        <v>0.01</v>
      </c>
      <c r="F117" s="368" t="n">
        <v>114.22</v>
      </c>
      <c r="G117" s="250">
        <f>ROUND(E117*F117,2)</f>
        <v/>
      </c>
      <c r="H117" s="249">
        <f>G117/$G$124</f>
        <v/>
      </c>
      <c r="I117" s="250">
        <f>ROUND(F117*Прил.10!$D$15,2)</f>
        <v/>
      </c>
      <c r="J117" s="250">
        <f>ROUND(I117*E117,2)</f>
        <v/>
      </c>
    </row>
    <row r="118" hidden="1" outlineLevel="1" ht="25.5" customFormat="1" customHeight="1" s="297">
      <c r="A118" s="358" t="n">
        <v>90</v>
      </c>
      <c r="B118" s="358" t="inlineStr">
        <is>
          <t>01.7.07.10-0001</t>
        </is>
      </c>
      <c r="C118" s="366" t="inlineStr">
        <is>
          <t>Патроны для строительно-монтажного пистолета</t>
        </is>
      </c>
      <c r="D118" s="358" t="inlineStr">
        <is>
          <t>1000 шт</t>
        </is>
      </c>
      <c r="E118" s="437" t="n">
        <v>0.004</v>
      </c>
      <c r="F118" s="368" t="n">
        <v>253.8</v>
      </c>
      <c r="G118" s="250">
        <f>ROUND(E118*F118,2)</f>
        <v/>
      </c>
      <c r="H118" s="249">
        <f>G118/$G$124</f>
        <v/>
      </c>
      <c r="I118" s="250">
        <f>ROUND(F118*Прил.10!$D$15,2)</f>
        <v/>
      </c>
      <c r="J118" s="250">
        <f>ROUND(I118*E118,2)</f>
        <v/>
      </c>
    </row>
    <row r="119" hidden="1" outlineLevel="1" ht="14.25" customFormat="1" customHeight="1" s="297">
      <c r="A119" s="358" t="n">
        <v>91</v>
      </c>
      <c r="B119" s="358" t="inlineStr">
        <is>
          <t>22.2.02.15-0001</t>
        </is>
      </c>
      <c r="C119" s="366" t="inlineStr">
        <is>
          <t>Скрепы 10х2</t>
        </is>
      </c>
      <c r="D119" s="358" t="inlineStr">
        <is>
          <t>кг</t>
        </is>
      </c>
      <c r="E119" s="437" t="n">
        <v>0.03</v>
      </c>
      <c r="F119" s="368" t="n">
        <v>15.37</v>
      </c>
      <c r="G119" s="250">
        <f>ROUND(E119*F119,2)</f>
        <v/>
      </c>
      <c r="H119" s="249">
        <f>G119/$G$124</f>
        <v/>
      </c>
      <c r="I119" s="250">
        <f>ROUND(F119*Прил.10!$D$15,2)</f>
        <v/>
      </c>
      <c r="J119" s="250">
        <f>ROUND(I119*E119,2)</f>
        <v/>
      </c>
    </row>
    <row r="120" hidden="1" outlineLevel="1" ht="14.25" customFormat="1" customHeight="1" s="297">
      <c r="A120" s="358" t="n">
        <v>92</v>
      </c>
      <c r="B120" s="358" t="inlineStr">
        <is>
          <t>14.1.01.01-0003</t>
        </is>
      </c>
      <c r="C120" s="366" t="inlineStr">
        <is>
          <t>Клей столярный сухой</t>
        </is>
      </c>
      <c r="D120" s="358" t="inlineStr">
        <is>
          <t>кг</t>
        </is>
      </c>
      <c r="E120" s="437" t="n">
        <v>0.025</v>
      </c>
      <c r="F120" s="368" t="n">
        <v>16.95</v>
      </c>
      <c r="G120" s="250">
        <f>ROUND(E120*F120,2)</f>
        <v/>
      </c>
      <c r="H120" s="249">
        <f>G120/$G$124</f>
        <v/>
      </c>
      <c r="I120" s="250">
        <f>ROUND(F120*Прил.10!$D$15,2)</f>
        <v/>
      </c>
      <c r="J120" s="250">
        <f>ROUND(I120*E120,2)</f>
        <v/>
      </c>
    </row>
    <row r="121" hidden="1" outlineLevel="1" ht="25.5" customFormat="1" customHeight="1" s="297">
      <c r="A121" s="358" t="n">
        <v>93</v>
      </c>
      <c r="B121" s="358" t="inlineStr">
        <is>
          <t>01.3.01.07-0009</t>
        </is>
      </c>
      <c r="C121" s="366" t="inlineStr">
        <is>
          <t>Спирт этиловый ректификованный технический, сорт I</t>
        </is>
      </c>
      <c r="D121" s="358" t="inlineStr">
        <is>
          <t>кг</t>
        </is>
      </c>
      <c r="E121" s="437" t="n">
        <v>0.0056</v>
      </c>
      <c r="F121" s="368" t="n">
        <v>38.89</v>
      </c>
      <c r="G121" s="250">
        <f>ROUND(E121*F121,2)</f>
        <v/>
      </c>
      <c r="H121" s="249">
        <f>G121/$G$124</f>
        <v/>
      </c>
      <c r="I121" s="250">
        <f>ROUND(F121*Прил.10!$D$15,2)</f>
        <v/>
      </c>
      <c r="J121" s="250">
        <f>ROUND(I121*E121,2)</f>
        <v/>
      </c>
    </row>
    <row r="122" hidden="1" outlineLevel="1" ht="14.25" customFormat="1" customHeight="1" s="297">
      <c r="A122" s="358" t="n">
        <v>94</v>
      </c>
      <c r="B122" s="358" t="inlineStr">
        <is>
          <t>01.7.02.09-0002</t>
        </is>
      </c>
      <c r="C122" s="366" t="inlineStr">
        <is>
          <t>Шпагат бумажный</t>
        </is>
      </c>
      <c r="D122" s="358" t="inlineStr">
        <is>
          <t>кг</t>
        </is>
      </c>
      <c r="E122" s="437" t="n">
        <v>0.008999999999999999</v>
      </c>
      <c r="F122" s="368" t="n">
        <v>11.5</v>
      </c>
      <c r="G122" s="250">
        <f>ROUND(E122*F122,2)</f>
        <v/>
      </c>
      <c r="H122" s="249">
        <f>G122/$G$124</f>
        <v/>
      </c>
      <c r="I122" s="250">
        <f>ROUND(F122*Прил.10!$D$15,2)</f>
        <v/>
      </c>
      <c r="J122" s="250">
        <f>ROUND(I122*E122,2)</f>
        <v/>
      </c>
    </row>
    <row r="123" collapsed="1" ht="14.25" customFormat="1" customHeight="1" s="297">
      <c r="A123" s="358" t="n"/>
      <c r="B123" s="358" t="n"/>
      <c r="C123" s="366" t="inlineStr">
        <is>
          <t>Итого прочие материалы</t>
        </is>
      </c>
      <c r="D123" s="358" t="n"/>
      <c r="E123" s="367" t="n"/>
      <c r="F123" s="368" t="n"/>
      <c r="G123" s="250">
        <f>SUM(G74:G122)</f>
        <v/>
      </c>
      <c r="H123" s="249">
        <f>G123/$G$124</f>
        <v/>
      </c>
      <c r="I123" s="250" t="n"/>
      <c r="J123" s="250">
        <f>SUM(J74:J122)</f>
        <v/>
      </c>
    </row>
    <row r="124" ht="14.25" customFormat="1" customHeight="1" s="297">
      <c r="A124" s="358" t="n"/>
      <c r="B124" s="358" t="n"/>
      <c r="C124" s="347" t="inlineStr">
        <is>
          <t>Итого по разделу «Материалы»</t>
        </is>
      </c>
      <c r="D124" s="358" t="n"/>
      <c r="E124" s="367" t="n"/>
      <c r="F124" s="368" t="n"/>
      <c r="G124" s="250">
        <f>G73+G123</f>
        <v/>
      </c>
      <c r="H124" s="369">
        <f>G124/$G$124</f>
        <v/>
      </c>
      <c r="I124" s="250" t="n"/>
      <c r="J124" s="250">
        <f>J73+J123</f>
        <v/>
      </c>
    </row>
    <row r="125" ht="14.25" customFormat="1" customHeight="1" s="297">
      <c r="A125" s="358" t="n"/>
      <c r="B125" s="358" t="n"/>
      <c r="C125" s="366" t="inlineStr">
        <is>
          <t>ИТОГО ПО РМ</t>
        </is>
      </c>
      <c r="D125" s="358" t="n"/>
      <c r="E125" s="367" t="n"/>
      <c r="F125" s="368" t="n"/>
      <c r="G125" s="250">
        <f>G14+G33+G124</f>
        <v/>
      </c>
      <c r="H125" s="369" t="n"/>
      <c r="I125" s="250" t="n"/>
      <c r="J125" s="250">
        <f>J14+J33+J124</f>
        <v/>
      </c>
    </row>
    <row r="126" ht="14.25" customFormat="1" customHeight="1" s="297">
      <c r="A126" s="358" t="n"/>
      <c r="B126" s="358" t="n"/>
      <c r="C126" s="366" t="inlineStr">
        <is>
          <t>Накладные расходы</t>
        </is>
      </c>
      <c r="D126" s="175">
        <f>ROUND(G126/(G$16+$G$14),2)</f>
        <v/>
      </c>
      <c r="E126" s="367" t="n"/>
      <c r="F126" s="368" t="n"/>
      <c r="G126" s="250" t="n">
        <v>11581.32</v>
      </c>
      <c r="H126" s="369" t="n"/>
      <c r="I126" s="250" t="n"/>
      <c r="J126" s="250">
        <f>ROUND(D126*(J14+J16),2)</f>
        <v/>
      </c>
    </row>
    <row r="127" ht="14.25" customFormat="1" customHeight="1" s="297">
      <c r="A127" s="358" t="n"/>
      <c r="B127" s="358" t="n"/>
      <c r="C127" s="366" t="inlineStr">
        <is>
          <t>Сметная прибыль</t>
        </is>
      </c>
      <c r="D127" s="175">
        <f>ROUND(G127/(G$14+G$16),2)</f>
        <v/>
      </c>
      <c r="E127" s="367" t="n"/>
      <c r="F127" s="368" t="n"/>
      <c r="G127" s="250" t="n">
        <v>8412.65</v>
      </c>
      <c r="H127" s="369" t="n"/>
      <c r="I127" s="250" t="n"/>
      <c r="J127" s="250">
        <f>ROUND(D127*(J14+J16),2)</f>
        <v/>
      </c>
    </row>
    <row r="128" ht="14.25" customFormat="1" customHeight="1" s="297">
      <c r="A128" s="358" t="n"/>
      <c r="B128" s="358" t="n"/>
      <c r="C128" s="366" t="inlineStr">
        <is>
          <t>Итого СМР (с НР и СП)</t>
        </is>
      </c>
      <c r="D128" s="358" t="n"/>
      <c r="E128" s="367" t="n"/>
      <c r="F128" s="368" t="n"/>
      <c r="G128" s="250">
        <f>G14+G33+G124+G126+G127</f>
        <v/>
      </c>
      <c r="H128" s="369" t="n"/>
      <c r="I128" s="250" t="n"/>
      <c r="J128" s="250">
        <f>J14+J33+J124+J126+J127</f>
        <v/>
      </c>
    </row>
    <row r="129" ht="14.25" customFormat="1" customHeight="1" s="297">
      <c r="A129" s="358" t="n"/>
      <c r="B129" s="358" t="n"/>
      <c r="C129" s="366" t="inlineStr">
        <is>
          <t>ВСЕГО СМР + ОБОРУДОВАНИЕ</t>
        </is>
      </c>
      <c r="D129" s="358" t="n"/>
      <c r="E129" s="367" t="n"/>
      <c r="F129" s="368" t="n"/>
      <c r="G129" s="250">
        <f>G128+G52</f>
        <v/>
      </c>
      <c r="H129" s="369" t="n"/>
      <c r="I129" s="250" t="n"/>
      <c r="J129" s="250">
        <f>J128+J52</f>
        <v/>
      </c>
    </row>
    <row r="130" ht="34.5" customFormat="1" customHeight="1" s="297">
      <c r="A130" s="358" t="n"/>
      <c r="B130" s="358" t="n"/>
      <c r="C130" s="366" t="inlineStr">
        <is>
          <t>ИТОГО ПОКАЗАТЕЛЬ НА ЕД. ИЗМ.</t>
        </is>
      </c>
      <c r="D130" s="358" t="inlineStr">
        <is>
          <t>шт</t>
        </is>
      </c>
      <c r="E130" s="441" t="n">
        <v>7</v>
      </c>
      <c r="F130" s="368" t="n"/>
      <c r="G130" s="250">
        <f>G129/E130</f>
        <v/>
      </c>
      <c r="H130" s="369" t="n"/>
      <c r="I130" s="250" t="n"/>
      <c r="J130" s="250">
        <f>J129/E130</f>
        <v/>
      </c>
    </row>
    <row r="132" ht="14.25" customFormat="1" customHeight="1" s="297">
      <c r="A132" s="296" t="inlineStr">
        <is>
          <t>Составил ______________________    Д.Ю. Нефедова</t>
        </is>
      </c>
    </row>
    <row r="133" ht="14.25" customFormat="1" customHeight="1" s="297">
      <c r="A133" s="299" t="inlineStr">
        <is>
          <t xml:space="preserve">                         (подпись, инициалы, фамилия)</t>
        </is>
      </c>
    </row>
    <row r="134" ht="14.25" customFormat="1" customHeight="1" s="297">
      <c r="A134" s="296" t="n"/>
    </row>
    <row r="135" ht="14.25" customFormat="1" customHeight="1" s="297">
      <c r="A135" s="296" t="inlineStr">
        <is>
          <t>Проверил ______________________        А.В. Костянецкая</t>
        </is>
      </c>
    </row>
    <row r="136" ht="14.25" customFormat="1" customHeight="1" s="297">
      <c r="A136" s="2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15:H15"/>
    <mergeCell ref="H2:J2"/>
    <mergeCell ref="C9:C10"/>
    <mergeCell ref="E9:E10"/>
    <mergeCell ref="A7:H7"/>
    <mergeCell ref="B35:H35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33"/>
  <sheetViews>
    <sheetView view="pageBreakPreview" topLeftCell="A19" workbookViewId="0">
      <selection activeCell="I51" sqref="I51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4" t="inlineStr">
        <is>
          <t>Приложение №6</t>
        </is>
      </c>
    </row>
    <row r="2" ht="21.75" customHeight="1" s="300">
      <c r="A2" s="374" t="n"/>
      <c r="B2" s="374" t="n"/>
      <c r="C2" s="374" t="n"/>
      <c r="D2" s="374" t="n"/>
      <c r="E2" s="374" t="n"/>
      <c r="F2" s="374" t="n"/>
      <c r="G2" s="374" t="n"/>
    </row>
    <row r="3">
      <c r="A3" s="332" t="inlineStr">
        <is>
          <t>Расчет стоимости оборудования</t>
        </is>
      </c>
    </row>
    <row r="4" ht="27" customHeight="1" s="300">
      <c r="A4" s="335" t="inlineStr">
        <is>
          <t>Наименование разрабатываемого показателя УНЦ — Сети связи. СКС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0">
      <c r="A6" s="379" t="inlineStr">
        <is>
          <t>№ пп.</t>
        </is>
      </c>
      <c r="B6" s="379" t="inlineStr">
        <is>
          <t>Код ресурса</t>
        </is>
      </c>
      <c r="C6" s="379" t="inlineStr">
        <is>
          <t>Наименование</t>
        </is>
      </c>
      <c r="D6" s="379" t="inlineStr">
        <is>
          <t>Ед. изм.</t>
        </is>
      </c>
      <c r="E6" s="358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0">
      <c r="A9" s="226" t="n"/>
      <c r="B9" s="366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00">
      <c r="A10" s="358" t="n"/>
      <c r="B10" s="347" t="n"/>
      <c r="C10" s="366" t="inlineStr">
        <is>
          <t>ИТОГО ИНЖЕНЕРНОЕ ОБОРУДОВАНИЕ</t>
        </is>
      </c>
      <c r="D10" s="347" t="n"/>
      <c r="E10" s="171" t="n"/>
      <c r="F10" s="368" t="n"/>
      <c r="G10" s="368" t="n">
        <v>0</v>
      </c>
    </row>
    <row r="11">
      <c r="A11" s="358" t="n"/>
      <c r="B11" s="366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00">
      <c r="A12" s="358" t="n">
        <v>1</v>
      </c>
      <c r="B12" s="366">
        <f>'Прил.5 Расчет СМР и ОБ'!B36</f>
        <v/>
      </c>
      <c r="C12" s="366">
        <f>'Прил.5 Расчет СМР и ОБ'!C36</f>
        <v/>
      </c>
      <c r="D12" s="366">
        <f>'Прил.5 Расчет СМР и ОБ'!D36</f>
        <v/>
      </c>
      <c r="E12" s="366">
        <f>'Прил.5 Расчет СМР и ОБ'!E36</f>
        <v/>
      </c>
      <c r="F12" s="366">
        <f>'Прил.5 Расчет СМР и ОБ'!F36</f>
        <v/>
      </c>
      <c r="G12" s="250">
        <f>ROUND(E12*F12,2)</f>
        <v/>
      </c>
    </row>
    <row r="13" ht="127.5" customHeight="1" s="300">
      <c r="A13" s="358" t="n">
        <v>2</v>
      </c>
      <c r="B13" s="366">
        <f>'Прил.5 Расчет СМР и ОБ'!B37</f>
        <v/>
      </c>
      <c r="C13" s="366">
        <f>'Прил.5 Расчет СМР и ОБ'!C37</f>
        <v/>
      </c>
      <c r="D13" s="366">
        <f>'Прил.5 Расчет СМР и ОБ'!D37</f>
        <v/>
      </c>
      <c r="E13" s="366">
        <f>'Прил.5 Расчет СМР и ОБ'!E37</f>
        <v/>
      </c>
      <c r="F13" s="366">
        <f>'Прил.5 Расчет СМР и ОБ'!F37</f>
        <v/>
      </c>
      <c r="G13" s="250">
        <f>ROUND(E13*F13,2)</f>
        <v/>
      </c>
    </row>
    <row r="14">
      <c r="A14" s="358" t="n">
        <v>3</v>
      </c>
      <c r="B14" s="366">
        <f>'Прил.5 Расчет СМР и ОБ'!B39</f>
        <v/>
      </c>
      <c r="C14" s="366">
        <f>'Прил.5 Расчет СМР и ОБ'!C39</f>
        <v/>
      </c>
      <c r="D14" s="366">
        <f>'Прил.5 Расчет СМР и ОБ'!D39</f>
        <v/>
      </c>
      <c r="E14" s="366">
        <f>'Прил.5 Расчет СМР и ОБ'!E39</f>
        <v/>
      </c>
      <c r="F14" s="366">
        <f>'Прил.5 Расчет СМР и ОБ'!F39</f>
        <v/>
      </c>
      <c r="G14" s="250">
        <f>ROUND(E14*F14,2)</f>
        <v/>
      </c>
    </row>
    <row r="15" ht="25.5" customHeight="1" s="300">
      <c r="A15" s="358" t="n">
        <v>4</v>
      </c>
      <c r="B15" s="366">
        <f>'Прил.5 Расчет СМР и ОБ'!B40</f>
        <v/>
      </c>
      <c r="C15" s="366">
        <f>'Прил.5 Расчет СМР и ОБ'!C40</f>
        <v/>
      </c>
      <c r="D15" s="366">
        <f>'Прил.5 Расчет СМР и ОБ'!D40</f>
        <v/>
      </c>
      <c r="E15" s="366">
        <f>'Прил.5 Расчет СМР и ОБ'!E40</f>
        <v/>
      </c>
      <c r="F15" s="366">
        <f>'Прил.5 Расчет СМР и ОБ'!F40</f>
        <v/>
      </c>
      <c r="G15" s="250">
        <f>ROUND(E15*F15,2)</f>
        <v/>
      </c>
    </row>
    <row r="16" ht="140.25" customHeight="1" s="300">
      <c r="A16" s="426" t="inlineStr">
        <is>
          <t>Составил ______________________    Д.Ю. Нефедова</t>
        </is>
      </c>
      <c r="B16" s="366">
        <f>'Прил.5 Расчет СМР и ОБ'!B41</f>
        <v/>
      </c>
      <c r="C16" s="366">
        <f>'Прил.5 Расчет СМР и ОБ'!C41</f>
        <v/>
      </c>
      <c r="D16" s="366">
        <f>'Прил.5 Расчет СМР и ОБ'!D41</f>
        <v/>
      </c>
      <c r="E16" s="366">
        <f>'Прил.5 Расчет СМР и ОБ'!E41</f>
        <v/>
      </c>
      <c r="F16" s="366">
        <f>'Прил.5 Расчет СМР и ОБ'!F41</f>
        <v/>
      </c>
      <c r="G16" s="250">
        <f>ROUND(E16*F16,2)</f>
        <v/>
      </c>
    </row>
    <row r="17" ht="25.5" customHeight="1" s="300">
      <c r="A17" s="358" t="n">
        <v>6</v>
      </c>
      <c r="B17" s="366">
        <f>'Прил.5 Расчет СМР и ОБ'!B42</f>
        <v/>
      </c>
      <c r="C17" s="366">
        <f>'Прил.5 Расчет СМР и ОБ'!C42</f>
        <v/>
      </c>
      <c r="D17" s="366">
        <f>'Прил.5 Расчет СМР и ОБ'!D42</f>
        <v/>
      </c>
      <c r="E17" s="366">
        <f>'Прил.5 Расчет СМР и ОБ'!E42</f>
        <v/>
      </c>
      <c r="F17" s="366">
        <f>'Прил.5 Расчет СМР и ОБ'!F42</f>
        <v/>
      </c>
      <c r="G17" s="250">
        <f>ROUND(E17*F17,2)</f>
        <v/>
      </c>
    </row>
    <row r="18" ht="25.5" customHeight="1" s="300">
      <c r="A18" s="358" t="n">
        <v>7</v>
      </c>
      <c r="B18" s="366">
        <f>'Прил.5 Расчет СМР и ОБ'!B43</f>
        <v/>
      </c>
      <c r="C18" s="366">
        <f>'Прил.5 Расчет СМР и ОБ'!C43</f>
        <v/>
      </c>
      <c r="D18" s="366">
        <f>'Прил.5 Расчет СМР и ОБ'!D43</f>
        <v/>
      </c>
      <c r="E18" s="366">
        <f>'Прил.5 Расчет СМР и ОБ'!E43</f>
        <v/>
      </c>
      <c r="F18" s="366">
        <f>'Прил.5 Расчет СМР и ОБ'!F43</f>
        <v/>
      </c>
      <c r="G18" s="250">
        <f>ROUND(E18*F18,2)</f>
        <v/>
      </c>
    </row>
    <row r="19">
      <c r="A19" s="358" t="n">
        <v>8</v>
      </c>
      <c r="B19" s="366">
        <f>'Прил.5 Расчет СМР и ОБ'!B44</f>
        <v/>
      </c>
      <c r="C19" s="366">
        <f>'Прил.5 Расчет СМР и ОБ'!C44</f>
        <v/>
      </c>
      <c r="D19" s="366">
        <f>'Прил.5 Расчет СМР и ОБ'!D44</f>
        <v/>
      </c>
      <c r="E19" s="366">
        <f>'Прил.5 Расчет СМР и ОБ'!E44</f>
        <v/>
      </c>
      <c r="F19" s="366">
        <f>'Прил.5 Расчет СМР и ОБ'!F44</f>
        <v/>
      </c>
      <c r="G19" s="250">
        <f>ROUND(E19*F19,2)</f>
        <v/>
      </c>
    </row>
    <row r="20" ht="25.5" customHeight="1" s="300">
      <c r="A20" s="358" t="n">
        <v>9</v>
      </c>
      <c r="B20" s="366">
        <f>'Прил.5 Расчет СМР и ОБ'!B45</f>
        <v/>
      </c>
      <c r="C20" s="366">
        <f>'Прил.5 Расчет СМР и ОБ'!C45</f>
        <v/>
      </c>
      <c r="D20" s="366">
        <f>'Прил.5 Расчет СМР и ОБ'!D45</f>
        <v/>
      </c>
      <c r="E20" s="366">
        <f>'Прил.5 Расчет СМР и ОБ'!E45</f>
        <v/>
      </c>
      <c r="F20" s="366">
        <f>'Прил.5 Расчет СМР и ОБ'!F45</f>
        <v/>
      </c>
      <c r="G20" s="250">
        <f>ROUND(E20*F20,2)</f>
        <v/>
      </c>
    </row>
    <row r="21" ht="25.5" customHeight="1" s="300">
      <c r="A21" s="358" t="n">
        <v>10</v>
      </c>
      <c r="B21" s="366">
        <f>'Прил.5 Расчет СМР и ОБ'!B46</f>
        <v/>
      </c>
      <c r="C21" s="366">
        <f>'Прил.5 Расчет СМР и ОБ'!C46</f>
        <v/>
      </c>
      <c r="D21" s="366">
        <f>'Прил.5 Расчет СМР и ОБ'!D46</f>
        <v/>
      </c>
      <c r="E21" s="366">
        <f>'Прил.5 Расчет СМР и ОБ'!E46</f>
        <v/>
      </c>
      <c r="F21" s="366">
        <f>'Прил.5 Расчет СМР и ОБ'!F46</f>
        <v/>
      </c>
      <c r="G21" s="250">
        <f>ROUND(E21*F21,2)</f>
        <v/>
      </c>
    </row>
    <row r="22" ht="25.5" customHeight="1" s="300">
      <c r="A22" s="358" t="n">
        <v>11</v>
      </c>
      <c r="B22" s="366">
        <f>'Прил.5 Расчет СМР и ОБ'!B47</f>
        <v/>
      </c>
      <c r="C22" s="366">
        <f>'Прил.5 Расчет СМР и ОБ'!C47</f>
        <v/>
      </c>
      <c r="D22" s="366">
        <f>'Прил.5 Расчет СМР и ОБ'!D47</f>
        <v/>
      </c>
      <c r="E22" s="366">
        <f>'Прил.5 Расчет СМР и ОБ'!E47</f>
        <v/>
      </c>
      <c r="F22" s="366">
        <f>'Прил.5 Расчет СМР и ОБ'!F47</f>
        <v/>
      </c>
      <c r="G22" s="250">
        <f>ROUND(E22*F22,2)</f>
        <v/>
      </c>
    </row>
    <row r="23" ht="25.5" customHeight="1" s="300">
      <c r="A23" s="358" t="n">
        <v>12</v>
      </c>
      <c r="B23" s="366">
        <f>'Прил.5 Расчет СМР и ОБ'!B48</f>
        <v/>
      </c>
      <c r="C23" s="366">
        <f>'Прил.5 Расчет СМР и ОБ'!C48</f>
        <v/>
      </c>
      <c r="D23" s="366">
        <f>'Прил.5 Расчет СМР и ОБ'!D48</f>
        <v/>
      </c>
      <c r="E23" s="366">
        <f>'Прил.5 Расчет СМР и ОБ'!E48</f>
        <v/>
      </c>
      <c r="F23" s="366">
        <f>'Прил.5 Расчет СМР и ОБ'!F48</f>
        <v/>
      </c>
      <c r="G23" s="250">
        <f>ROUND(E23*F23,2)</f>
        <v/>
      </c>
    </row>
    <row r="24" ht="25.5" customHeight="1" s="300">
      <c r="A24" s="358" t="n">
        <v>13</v>
      </c>
      <c r="B24" s="366">
        <f>'Прил.5 Расчет СМР и ОБ'!B49</f>
        <v/>
      </c>
      <c r="C24" s="366">
        <f>'Прил.5 Расчет СМР и ОБ'!C49</f>
        <v/>
      </c>
      <c r="D24" s="366">
        <f>'Прил.5 Расчет СМР и ОБ'!D49</f>
        <v/>
      </c>
      <c r="E24" s="366">
        <f>'Прил.5 Расчет СМР и ОБ'!E49</f>
        <v/>
      </c>
      <c r="F24" s="366">
        <f>'Прил.5 Расчет СМР и ОБ'!F49</f>
        <v/>
      </c>
      <c r="G24" s="250">
        <f>ROUND(E24*F24,2)</f>
        <v/>
      </c>
    </row>
    <row r="25" ht="25.5" customHeight="1" s="300">
      <c r="A25" s="358" t="n">
        <v>14</v>
      </c>
      <c r="B25" s="366">
        <f>'Прил.5 Расчет СМР и ОБ'!B50</f>
        <v/>
      </c>
      <c r="C25" s="366">
        <f>'Прил.5 Расчет СМР и ОБ'!C50</f>
        <v/>
      </c>
      <c r="D25" s="366">
        <f>'Прил.5 Расчет СМР и ОБ'!D50</f>
        <v/>
      </c>
      <c r="E25" s="366">
        <f>'Прил.5 Расчет СМР и ОБ'!E50</f>
        <v/>
      </c>
      <c r="F25" s="366">
        <f>'Прил.5 Расчет СМР и ОБ'!F50</f>
        <v/>
      </c>
      <c r="G25" s="250">
        <f>ROUND(E25*F25,2)</f>
        <v/>
      </c>
    </row>
    <row r="26" ht="25.5" customHeight="1" s="300">
      <c r="A26" s="358" t="n"/>
      <c r="B26" s="366" t="n"/>
      <c r="C26" s="366" t="inlineStr">
        <is>
          <t>ИТОГО ТЕХНОЛОГИЧЕСКОЕ ОБОРУДОВАНИЕ</t>
        </is>
      </c>
      <c r="D26" s="366" t="n"/>
      <c r="E26" s="378" t="n"/>
      <c r="F26" s="368" t="n"/>
      <c r="G26" s="250">
        <f>SUM(G12:G25)</f>
        <v/>
      </c>
    </row>
    <row r="27" ht="19.5" customHeight="1" s="300">
      <c r="A27" s="358" t="n"/>
      <c r="B27" s="366" t="n"/>
      <c r="C27" s="366" t="inlineStr">
        <is>
          <t>Всего по разделу «Оборудование»</t>
        </is>
      </c>
      <c r="D27" s="366" t="n"/>
      <c r="E27" s="378" t="n"/>
      <c r="F27" s="368" t="n"/>
      <c r="G27" s="250">
        <f>G10+G26</f>
        <v/>
      </c>
    </row>
    <row r="28">
      <c r="A28" s="298" t="n"/>
      <c r="B28" s="174" t="n"/>
      <c r="C28" s="298" t="n"/>
      <c r="D28" s="298" t="n"/>
      <c r="E28" s="298" t="n"/>
      <c r="F28" s="298" t="n"/>
      <c r="G28" s="298" t="n"/>
    </row>
    <row r="29">
      <c r="A29" s="296" t="inlineStr">
        <is>
          <t>Составил ______________________    Д.Ю. Нефедова</t>
        </is>
      </c>
      <c r="B29" s="297" t="n"/>
      <c r="C29" s="297" t="n"/>
      <c r="D29" s="298" t="n"/>
      <c r="E29" s="298" t="n"/>
      <c r="F29" s="298" t="n"/>
      <c r="G29" s="298" t="n"/>
    </row>
    <row r="30">
      <c r="A30" s="299" t="inlineStr">
        <is>
          <t xml:space="preserve">                         (подпись, инициалы, фамилия)</t>
        </is>
      </c>
      <c r="B30" s="297" t="n"/>
      <c r="C30" s="297" t="n"/>
      <c r="D30" s="298" t="n"/>
      <c r="E30" s="298" t="n"/>
      <c r="F30" s="298" t="n"/>
      <c r="G30" s="298" t="n"/>
    </row>
    <row r="31">
      <c r="A31" s="296" t="n"/>
      <c r="B31" s="297" t="n"/>
      <c r="C31" s="297" t="n"/>
      <c r="D31" s="298" t="n"/>
      <c r="E31" s="298" t="n"/>
      <c r="F31" s="298" t="n"/>
      <c r="G31" s="298" t="n"/>
    </row>
    <row r="32">
      <c r="A32" s="296" t="inlineStr">
        <is>
          <t>Проверил ______________________        А.В. Костянецкая</t>
        </is>
      </c>
      <c r="B32" s="297" t="n"/>
      <c r="C32" s="297" t="n"/>
      <c r="D32" s="298" t="n"/>
      <c r="E32" s="298" t="n"/>
      <c r="F32" s="298" t="n"/>
      <c r="G32" s="298" t="n"/>
    </row>
    <row r="33">
      <c r="A33" s="299" t="inlineStr">
        <is>
          <t xml:space="preserve">                        (подпись, инициалы, фамилия)</t>
        </is>
      </c>
      <c r="B33" s="297" t="n"/>
      <c r="C33" s="297" t="n"/>
      <c r="D33" s="298" t="n"/>
      <c r="E33" s="298" t="n"/>
      <c r="F33" s="298" t="n"/>
      <c r="G33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4.2851562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1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15.75" customHeight="1" s="300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00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00">
      <c r="A11" s="345" t="inlineStr">
        <is>
          <t>И14-10</t>
        </is>
      </c>
      <c r="B11" s="345" t="inlineStr">
        <is>
          <t>УНЦ сети связи</t>
        </is>
      </c>
      <c r="C11" s="294">
        <f>D5</f>
        <v/>
      </c>
      <c r="D11" s="308">
        <f>'Прил.4 РМ'!C41/1000</f>
        <v/>
      </c>
    </row>
    <row r="13">
      <c r="A13" s="296" t="inlineStr">
        <is>
          <t>Составил ______________________      Д.Ю. Нефедова</t>
        </is>
      </c>
      <c r="B13" s="297" t="n"/>
      <c r="C13" s="297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297" t="n"/>
      <c r="C14" s="297" t="n"/>
      <c r="D14" s="298" t="n"/>
    </row>
    <row r="15">
      <c r="A15" s="296" t="n"/>
      <c r="B15" s="297" t="n"/>
      <c r="C15" s="297" t="n"/>
      <c r="D15" s="298" t="n"/>
    </row>
    <row r="16">
      <c r="A16" s="296" t="inlineStr">
        <is>
          <t>Проверил ______________________        А.В. Костянецкая</t>
        </is>
      </c>
      <c r="B16" s="297" t="n"/>
      <c r="C16" s="297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297" t="n"/>
      <c r="C17" s="297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3"/>
  <sheetViews>
    <sheetView tabSelected="1" view="pageBreakPreview" zoomScale="60" zoomScaleNormal="85" workbookViewId="0">
      <selection activeCell="B29" sqref="B29"/>
    </sheetView>
  </sheetViews>
  <sheetFormatPr baseColWidth="8" defaultRowHeight="15"/>
  <cols>
    <col width="9.140625" customWidth="1" style="300" min="1" max="1"/>
    <col width="40.7109375" customWidth="1" style="300" min="2" max="2"/>
    <col width="37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39" t="inlineStr">
        <is>
          <t>Приложение № 10</t>
        </is>
      </c>
    </row>
    <row r="5" ht="18.75" customHeight="1" s="300">
      <c r="B5" s="154" t="n"/>
    </row>
    <row r="6" ht="15.75" customHeight="1" s="300">
      <c r="B6" s="340" t="inlineStr">
        <is>
          <t>Используемые индексы изменений сметной стоимости и нормы сопутствующих затрат</t>
        </is>
      </c>
    </row>
    <row r="7" ht="15.75" customHeight="1" s="300">
      <c r="B7" s="340" t="inlineStr">
        <is>
          <t>Используемые индексы изменений сметной стоимости и нормы сопутствующих затрат</t>
        </is>
      </c>
    </row>
    <row r="8" ht="15.75" customHeight="1" s="300">
      <c r="B8" s="340" t="inlineStr">
        <is>
          <t>Используемые индексы изменений сметной стоимости и нормы сопутствующих затрат</t>
        </is>
      </c>
    </row>
    <row r="9">
      <c r="B9" s="381" t="n"/>
    </row>
    <row r="10">
      <c r="B10" s="381" t="n"/>
      <c r="C10" s="381" t="n"/>
      <c r="D10" s="381" t="n"/>
      <c r="E10" s="381" t="n"/>
    </row>
    <row r="11" ht="47.25" customHeight="1" s="300">
      <c r="B11" s="345" t="inlineStr">
        <is>
          <t>Наименование индекса / норм сопутствующих затрат</t>
        </is>
      </c>
      <c r="C11" s="345" t="inlineStr">
        <is>
          <t>Дата применения и обоснование индекса / норм сопутствующих затрат</t>
        </is>
      </c>
      <c r="D11" s="345" t="inlineStr">
        <is>
          <t>Размер индекса / норма сопутствующих затрат</t>
        </is>
      </c>
    </row>
    <row r="12" ht="15.75" customHeight="1" s="300">
      <c r="B12" s="345" t="n">
        <v>1</v>
      </c>
      <c r="C12" s="345" t="n">
        <v>2</v>
      </c>
      <c r="D12" s="345" t="n">
        <v>3</v>
      </c>
    </row>
    <row r="13" ht="45" customHeight="1" s="300">
      <c r="B13" s="345" t="inlineStr">
        <is>
          <t xml:space="preserve">Индекс изменения сметной стоимости на 1 квартал 2023 года. ОЗП </t>
        </is>
      </c>
      <c r="C13" s="345" t="inlineStr">
        <is>
          <t>Письмо Минстроя России от 30.03.2023г. №17106-ИФ/09  прил.1</t>
        </is>
      </c>
      <c r="D13" s="345" t="n">
        <v>46.83</v>
      </c>
    </row>
    <row r="14" ht="29.25" customHeight="1" s="300">
      <c r="B14" s="345" t="inlineStr">
        <is>
          <t>Индекс изменения сметной стоимости на 1 квартал 2023 года. ЭМ</t>
        </is>
      </c>
      <c r="C14" s="345" t="inlineStr">
        <is>
          <t>Письмо Минстроя России от 30.03.2023г. №17106-ИФ/09  прил.1</t>
        </is>
      </c>
      <c r="D14" s="345" t="n">
        <v>11.96</v>
      </c>
    </row>
    <row r="15" ht="29.25" customHeight="1" s="300">
      <c r="B15" s="345" t="inlineStr">
        <is>
          <t>Индекс изменения сметной стоимости на 1 квартал 2023 года. МАТ</t>
        </is>
      </c>
      <c r="C15" s="345" t="inlineStr">
        <is>
          <t>Письмо Минстроя России от 30.03.2023г. №17106-ИФ/09  прил.1</t>
        </is>
      </c>
      <c r="D15" s="345" t="n">
        <v>9.84</v>
      </c>
    </row>
    <row r="16" ht="30.75" customHeight="1" s="300">
      <c r="B16" s="345" t="inlineStr">
        <is>
          <t>Индекс изменения сметной стоимости на 1 квартал 2023 года. ОБ</t>
        </is>
      </c>
      <c r="C16" s="153" t="inlineStr">
        <is>
          <t>Письмо Минстроя России от 23.02.2023г. №9791-ИФ/09 прил.6</t>
        </is>
      </c>
      <c r="D16" s="345" t="n">
        <v>6.26</v>
      </c>
    </row>
    <row r="17" ht="89.25" customHeight="1" s="300">
      <c r="B17" s="345" t="inlineStr">
        <is>
          <t>Временные здания и сооружения</t>
        </is>
      </c>
      <c r="C17" s="34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7" s="157" t="n">
        <v>0.039</v>
      </c>
    </row>
    <row r="18" ht="78.75" customHeight="1" s="300">
      <c r="B18" s="345" t="inlineStr">
        <is>
          <t>Дополнительные затраты при производстве строительно-монтажных работ в зимнее время</t>
        </is>
      </c>
      <c r="C18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8" s="157" t="n">
        <v>0.021</v>
      </c>
    </row>
    <row r="19" ht="29.45" customHeight="1" s="300">
      <c r="B19" s="345" t="inlineStr">
        <is>
          <t>Пусконаладочные работы*</t>
        </is>
      </c>
      <c r="C19" s="345" t="n"/>
      <c r="D19" s="157" t="inlineStr">
        <is>
          <t>Расчет</t>
        </is>
      </c>
    </row>
    <row r="20" ht="31.5" customHeight="1" s="300">
      <c r="B20" s="345" t="inlineStr">
        <is>
          <t>Строительный контроль</t>
        </is>
      </c>
      <c r="C20" s="345" t="inlineStr">
        <is>
          <t>Постановление Правительства РФ от 21.06.10 г. № 468</t>
        </is>
      </c>
      <c r="D20" s="157" t="n">
        <v>0.0214</v>
      </c>
    </row>
    <row r="21" ht="31.5" customHeight="1" s="300">
      <c r="B21" s="345" t="inlineStr">
        <is>
          <t>Авторский надзор - 0,2%</t>
        </is>
      </c>
      <c r="C21" s="345" t="inlineStr">
        <is>
          <t>Приказ от 4.08.2020 № 421/пр п.173</t>
        </is>
      </c>
      <c r="D21" s="157" t="n">
        <v>0.002</v>
      </c>
    </row>
    <row r="22" ht="24" customHeight="1" s="300">
      <c r="B22" s="345" t="inlineStr">
        <is>
          <t>Непредвиденные расходы</t>
        </is>
      </c>
      <c r="C22" s="345" t="inlineStr">
        <is>
          <t>Приказ от 4.08.2020 № 421/пр п.179</t>
        </is>
      </c>
      <c r="D22" s="157" t="n">
        <v>0.03</v>
      </c>
    </row>
    <row r="23" ht="18.75" customHeight="1" s="300">
      <c r="B23" s="162" t="n"/>
    </row>
    <row r="24" ht="18.75" customHeight="1" s="300">
      <c r="B24" s="162" t="n"/>
    </row>
    <row r="25" ht="18.75" customHeight="1" s="300">
      <c r="B25" s="162" t="n"/>
    </row>
    <row r="26" ht="18.75" customHeight="1" s="300">
      <c r="B26" s="162" t="n"/>
    </row>
    <row r="29">
      <c r="B29" s="296" t="inlineStr">
        <is>
          <t>Составил ______________________        Д.Ю. Нефедова</t>
        </is>
      </c>
      <c r="C29" s="297" t="n"/>
    </row>
    <row r="30">
      <c r="B30" s="299" t="inlineStr">
        <is>
          <t xml:space="preserve">                         (подпись, инициалы, фамилия)</t>
        </is>
      </c>
      <c r="C30" s="297" t="n"/>
    </row>
    <row r="31">
      <c r="B31" s="296" t="n"/>
      <c r="C31" s="297" t="n"/>
    </row>
    <row r="32">
      <c r="B32" s="296" t="inlineStr">
        <is>
          <t>Проверил ______________________        А.В. Костянецкая</t>
        </is>
      </c>
      <c r="C32" s="297" t="n"/>
    </row>
    <row r="33">
      <c r="B33" s="299" t="inlineStr">
        <is>
          <t xml:space="preserve">                        (подпись, инициалы, фамилия)</t>
        </is>
      </c>
      <c r="C33" s="297" t="n"/>
    </row>
  </sheetData>
  <mergeCells count="5">
    <mergeCell ref="B9:E9"/>
    <mergeCell ref="B8:D8"/>
    <mergeCell ref="B4:D4"/>
    <mergeCell ref="B7:D7"/>
    <mergeCell ref="B6:D6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5" t="n"/>
      <c r="D10" s="345" t="n"/>
      <c r="E10" s="442" t="n">
        <v>4.1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43" t="n">
        <v>1.359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44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2025-01-24T12:01:52Z</dcterms:modified>
  <cp:lastModifiedBy>Nikolay Ivanov</cp:lastModifiedBy>
  <cp:lastPrinted>2023-11-27T08:01:04Z</cp:lastPrinted>
</cp:coreProperties>
</file>