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ОБ'!$A$1:$J$97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2"/>
      <u val="single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10" fontId="2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10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1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2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14" fontId="6" fillId="0" borderId="1" applyAlignment="1" pivotButton="0" quotePrefix="1" xfId="0">
      <alignment horizontal="center" vertical="center"/>
    </xf>
    <xf numFmtId="0" fontId="12" fillId="0" borderId="0" pivotButton="0" quotePrefix="0" xfId="0"/>
    <xf numFmtId="167" fontId="9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vertical="center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10" fontId="2" fillId="2" borderId="1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0" xfId="0">
      <alignment vertical="center" wrapText="1"/>
    </xf>
    <xf numFmtId="0" fontId="9" fillId="0" borderId="2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2" fontId="6" fillId="0" borderId="1" applyAlignment="1" pivotButton="0" quotePrefix="0" xfId="0">
      <alignment vertical="center" wrapText="1"/>
    </xf>
    <xf numFmtId="2" fontId="9" fillId="0" borderId="2" applyAlignment="1" pivotButton="0" quotePrefix="0" xfId="0">
      <alignment vertical="center" wrapText="1"/>
    </xf>
    <xf numFmtId="2" fontId="9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8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167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11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70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70" workbookViewId="0">
      <selection activeCell="C28" sqref="C28"/>
    </sheetView>
  </sheetViews>
  <sheetFormatPr baseColWidth="8" defaultRowHeight="15.75"/>
  <cols>
    <col width="9.140625" customWidth="1" style="175" min="1" max="2"/>
    <col width="36.85546875" customWidth="1" style="175" min="3" max="3"/>
    <col width="36.5703125" customWidth="1" style="175" min="4" max="4"/>
    <col width="14.28515625" customWidth="1" style="173" min="5" max="5"/>
    <col width="12.140625" customWidth="1" style="173" min="6" max="6"/>
    <col width="12.28515625" customWidth="1" style="173" min="7" max="7"/>
    <col width="15" customWidth="1" style="173" min="8" max="8"/>
    <col width="9.140625" customWidth="1" style="173" min="9" max="9"/>
  </cols>
  <sheetData>
    <row r="1">
      <c r="E1" s="175" t="n"/>
      <c r="F1" s="175" t="n"/>
      <c r="G1" s="175" t="n"/>
      <c r="H1" s="175" t="n"/>
      <c r="I1" s="175" t="n"/>
    </row>
    <row r="2">
      <c r="E2" s="175" t="n"/>
      <c r="F2" s="175" t="n"/>
      <c r="G2" s="175" t="n"/>
      <c r="H2" s="175" t="n"/>
      <c r="I2" s="175" t="n"/>
    </row>
    <row r="3">
      <c r="B3" s="197" t="inlineStr">
        <is>
          <t>Приложение № 1</t>
        </is>
      </c>
      <c r="E3" s="175" t="n"/>
      <c r="F3" s="175" t="n"/>
      <c r="G3" s="175" t="n"/>
      <c r="H3" s="175" t="n"/>
      <c r="I3" s="175" t="n"/>
    </row>
    <row r="4">
      <c r="B4" s="198" t="inlineStr">
        <is>
          <t>Сравнительная таблица отбора объекта-представителя</t>
        </is>
      </c>
      <c r="E4" s="175" t="n"/>
      <c r="F4" s="175" t="n"/>
      <c r="G4" s="175" t="n"/>
      <c r="H4" s="175" t="n"/>
      <c r="I4" s="175" t="n"/>
    </row>
    <row r="5" ht="66" customHeight="1" s="173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175" t="n"/>
      <c r="F5" s="175" t="n"/>
      <c r="G5" s="175" t="n"/>
      <c r="H5" s="175" t="n"/>
      <c r="I5" s="175" t="n"/>
    </row>
    <row r="6">
      <c r="B6" s="141" t="n"/>
      <c r="C6" s="141" t="n"/>
      <c r="D6" s="141" t="n"/>
      <c r="E6" s="175" t="n"/>
      <c r="F6" s="175" t="n"/>
      <c r="G6" s="175" t="n"/>
      <c r="H6" s="175" t="n"/>
      <c r="I6" s="175" t="n"/>
    </row>
    <row r="7" ht="57" customHeight="1" s="173">
      <c r="B7" s="196">
        <f>_xlfn.CONCAT(TEXT('Прил.5 Расчет СМР и ОБ'!A6,0)," - ",TEXT('Прил.5 Расчет СМР и ОБ'!D6,0))</f>
        <v/>
      </c>
      <c r="E7" s="142" t="n"/>
      <c r="F7" s="175" t="n"/>
      <c r="G7" s="175" t="n"/>
      <c r="H7" s="175" t="n"/>
      <c r="I7" s="175" t="n"/>
    </row>
    <row r="8" ht="15.75" customHeight="1" s="173">
      <c r="B8" s="143" t="inlineStr">
        <is>
          <t>Сопоставимый уровень цен:  4 кв. 2016г.</t>
        </is>
      </c>
      <c r="C8" s="143" t="n"/>
      <c r="D8" s="202" t="n"/>
      <c r="E8" s="175" t="n"/>
      <c r="F8" s="175" t="n"/>
      <c r="G8" s="175" t="n"/>
      <c r="H8" s="175" t="n"/>
      <c r="I8" s="175" t="n"/>
    </row>
    <row r="9" ht="15.75" customHeight="1" s="173">
      <c r="B9" s="196" t="inlineStr">
        <is>
          <t>Единица измерения  — 1 точка доступа</t>
        </is>
      </c>
      <c r="E9" s="142" t="n"/>
      <c r="F9" s="175" t="n"/>
      <c r="G9" s="175" t="n"/>
      <c r="H9" s="175" t="n"/>
      <c r="I9" s="175" t="n"/>
    </row>
    <row r="10">
      <c r="B10" s="196" t="n"/>
      <c r="E10" s="175" t="n"/>
      <c r="F10" s="175" t="n"/>
      <c r="G10" s="175" t="n"/>
      <c r="H10" s="175" t="n"/>
      <c r="I10" s="175" t="n"/>
    </row>
    <row r="1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>Объект-представитель 1</t>
        </is>
      </c>
      <c r="E11" s="142" t="n"/>
      <c r="F11" s="175" t="n"/>
      <c r="G11" s="175" t="n"/>
      <c r="H11" s="175" t="n"/>
      <c r="I11" s="175" t="n"/>
    </row>
    <row r="12" ht="31.5" customHeight="1" s="173">
      <c r="B12" s="203" t="n">
        <v>1</v>
      </c>
      <c r="C12" s="187" t="inlineStr">
        <is>
          <t>Наименование объекта-представителя</t>
        </is>
      </c>
      <c r="D12" s="203" t="inlineStr">
        <is>
          <t>ПС 500кВ Преображенская (МЭС Урала)</t>
        </is>
      </c>
      <c r="E12" s="175" t="n"/>
      <c r="F12" s="175" t="n"/>
      <c r="G12" s="175" t="n"/>
      <c r="H12" s="175" t="n"/>
      <c r="I12" s="175" t="n"/>
    </row>
    <row r="13" ht="31.5" customHeight="1" s="173">
      <c r="B13" s="203" t="n">
        <v>2</v>
      </c>
      <c r="C13" s="187" t="inlineStr">
        <is>
          <t>Наименование субъекта Российской Федерации</t>
        </is>
      </c>
      <c r="D13" s="203" t="inlineStr">
        <is>
          <t>Оренбургская область</t>
        </is>
      </c>
      <c r="E13" s="175" t="n"/>
      <c r="F13" s="175" t="n"/>
      <c r="G13" s="175" t="n"/>
      <c r="H13" s="175" t="n"/>
      <c r="I13" s="175" t="n"/>
    </row>
    <row r="14">
      <c r="B14" s="203" t="n">
        <v>3</v>
      </c>
      <c r="C14" s="187" t="inlineStr">
        <is>
          <t>Климатический район и подрайон</t>
        </is>
      </c>
      <c r="D14" s="203" t="inlineStr">
        <is>
          <t>IIIА</t>
        </is>
      </c>
      <c r="E14" s="175" t="n"/>
      <c r="F14" s="175" t="n"/>
      <c r="G14" s="175" t="n"/>
      <c r="H14" s="175" t="n"/>
      <c r="I14" s="175" t="n"/>
    </row>
    <row r="15">
      <c r="B15" s="203" t="n">
        <v>4</v>
      </c>
      <c r="C15" s="187" t="inlineStr">
        <is>
          <t>Мощность объекта</t>
        </is>
      </c>
      <c r="D15" s="203" t="n">
        <v>4</v>
      </c>
      <c r="E15" s="175" t="n"/>
      <c r="F15" s="175" t="n"/>
      <c r="G15" s="175" t="n"/>
      <c r="H15" s="175" t="n"/>
      <c r="I15" s="175" t="n"/>
    </row>
    <row r="16" ht="100.5" customHeight="1" s="173">
      <c r="B16" s="203" t="n">
        <v>5</v>
      </c>
      <c r="C16" s="14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3" t="inlineStr">
        <is>
          <t>Считыватели Proxy-3M
Замок электромеханический
Источник резервного питания
Контроллер доступа
Монитор домофона
Вызывная панель домофона</t>
        </is>
      </c>
      <c r="E16" s="175" t="n"/>
      <c r="F16" s="175" t="n"/>
      <c r="G16" s="175" t="n"/>
      <c r="H16" s="175" t="n"/>
      <c r="I16" s="175" t="n"/>
    </row>
    <row r="17" ht="82.5" customHeight="1" s="173">
      <c r="B17" s="203" t="n">
        <v>6</v>
      </c>
      <c r="C17" s="14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9">
        <f>SUM(D18:D21)</f>
        <v/>
      </c>
      <c r="E17" s="150" t="n"/>
      <c r="F17" s="175" t="n"/>
      <c r="G17" s="175" t="n"/>
      <c r="H17" s="175" t="n"/>
      <c r="I17" s="175" t="n"/>
    </row>
    <row r="18">
      <c r="B18" s="151" t="inlineStr">
        <is>
          <t>6.1</t>
        </is>
      </c>
      <c r="C18" s="187" t="inlineStr">
        <is>
          <t>строительно-монтажные работы</t>
        </is>
      </c>
      <c r="D18" s="149" t="n">
        <v>25.2036</v>
      </c>
      <c r="E18" s="175" t="n"/>
      <c r="F18" s="175" t="n"/>
      <c r="G18" s="175" t="n"/>
      <c r="H18" s="175" t="n"/>
      <c r="I18" s="175" t="n"/>
    </row>
    <row r="19">
      <c r="B19" s="151" t="inlineStr">
        <is>
          <t>6.2</t>
        </is>
      </c>
      <c r="C19" s="187" t="inlineStr">
        <is>
          <t>оборудование и инвентарь</t>
        </is>
      </c>
      <c r="D19" s="149">
        <f>198.493</f>
        <v/>
      </c>
      <c r="E19" s="175" t="n"/>
      <c r="F19" s="175" t="n"/>
      <c r="G19" s="175" t="n"/>
      <c r="H19" s="175" t="n"/>
      <c r="I19" s="175" t="n"/>
    </row>
    <row r="20">
      <c r="B20" s="151" t="inlineStr">
        <is>
          <t>6.3</t>
        </is>
      </c>
      <c r="C20" s="187" t="inlineStr">
        <is>
          <t>пусконаладочные работы</t>
        </is>
      </c>
      <c r="D20" s="149" t="inlineStr">
        <is>
          <t>-</t>
        </is>
      </c>
      <c r="E20" s="175" t="n"/>
      <c r="F20" s="175" t="n"/>
      <c r="G20" s="175" t="n"/>
      <c r="H20" s="175" t="n"/>
      <c r="I20" s="175" t="n"/>
    </row>
    <row r="21" ht="31.5" customHeight="1" s="173">
      <c r="B21" s="151" t="inlineStr">
        <is>
          <t>6.4</t>
        </is>
      </c>
      <c r="C21" s="152" t="inlineStr">
        <is>
          <t>прочие и лимитированные затраты</t>
        </is>
      </c>
      <c r="D21" s="240" t="inlineStr">
        <is>
          <t>-</t>
        </is>
      </c>
      <c r="E21" s="175" t="n"/>
      <c r="F21" s="175" t="n"/>
      <c r="G21" s="175" t="n"/>
      <c r="H21" s="175" t="n"/>
      <c r="I21" s="175" t="n"/>
    </row>
    <row r="22">
      <c r="B22" s="203" t="n">
        <v>7</v>
      </c>
      <c r="C22" s="152" t="inlineStr">
        <is>
          <t>Сопоставимый уровень цен</t>
        </is>
      </c>
      <c r="D22" s="203" t="inlineStr">
        <is>
          <t>4 кв. 2016г.</t>
        </is>
      </c>
      <c r="E22" s="150" t="n"/>
      <c r="F22" s="175" t="n"/>
      <c r="G22" s="175" t="n"/>
      <c r="H22" s="175" t="n"/>
      <c r="I22" s="175" t="n"/>
    </row>
    <row r="23" ht="119.25" customHeight="1" s="173">
      <c r="B23" s="203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2">
        <f>D17</f>
        <v/>
      </c>
      <c r="E23" s="175" t="n"/>
      <c r="F23" s="175" t="n"/>
      <c r="G23" s="175" t="n"/>
      <c r="H23" s="175" t="n"/>
      <c r="I23" s="175" t="n"/>
    </row>
    <row r="24" ht="47.25" customHeight="1" s="173">
      <c r="B24" s="203" t="n">
        <v>9</v>
      </c>
      <c r="C24" s="148" t="inlineStr">
        <is>
          <t>Приведенная сметная стоимость на единицу мощности, тыс. руб. (строка 8/строку 4)</t>
        </is>
      </c>
      <c r="D24" s="132">
        <f>D23/D15</f>
        <v/>
      </c>
      <c r="E24" s="150" t="n"/>
      <c r="F24" s="175" t="n"/>
      <c r="G24" s="175" t="n"/>
      <c r="H24" s="175" t="n"/>
      <c r="I24" s="175" t="n"/>
    </row>
    <row r="25">
      <c r="B25" s="203" t="n">
        <v>10</v>
      </c>
      <c r="C25" s="187" t="inlineStr">
        <is>
          <t>Примечание</t>
        </is>
      </c>
      <c r="D25" s="187" t="n"/>
      <c r="E25" s="175" t="n"/>
      <c r="F25" s="175" t="n"/>
      <c r="G25" s="175" t="n"/>
      <c r="H25" s="175" t="n"/>
      <c r="I25" s="175" t="n"/>
    </row>
    <row r="26">
      <c r="B26" s="199" t="n"/>
      <c r="C26" s="155" t="n"/>
      <c r="D26" s="155" t="n"/>
      <c r="E26" s="175" t="n"/>
      <c r="F26" s="175" t="n"/>
      <c r="G26" s="175" t="n"/>
      <c r="H26" s="175" t="n"/>
      <c r="I26" s="175" t="n"/>
    </row>
    <row r="27">
      <c r="B27" s="143" t="n"/>
      <c r="E27" s="175" t="n"/>
      <c r="F27" s="175" t="n"/>
      <c r="G27" s="175" t="n"/>
      <c r="H27" s="175" t="n"/>
      <c r="I27" s="175" t="n"/>
    </row>
    <row r="28">
      <c r="B28" s="175" t="inlineStr">
        <is>
          <t>Составил ______________________        Е.А. Князева</t>
        </is>
      </c>
      <c r="E28" s="175" t="n"/>
      <c r="F28" s="175" t="n"/>
      <c r="G28" s="175" t="n"/>
      <c r="H28" s="175" t="n"/>
      <c r="I28" s="175" t="n"/>
    </row>
    <row r="29" ht="22.5" customHeight="1" s="173">
      <c r="B29" s="156" t="inlineStr">
        <is>
          <t xml:space="preserve">                         (подпись, инициалы, фамилия)</t>
        </is>
      </c>
      <c r="E29" s="175" t="n"/>
      <c r="F29" s="175" t="n"/>
      <c r="G29" s="175" t="n"/>
      <c r="H29" s="175" t="n"/>
      <c r="I29" s="175" t="n"/>
    </row>
    <row r="30">
      <c r="E30" s="175" t="n"/>
      <c r="F30" s="175" t="n"/>
      <c r="G30" s="175" t="n"/>
      <c r="H30" s="175" t="n"/>
      <c r="I30" s="175" t="n"/>
    </row>
    <row r="31">
      <c r="B31" s="175" t="inlineStr">
        <is>
          <t>Проверил ______________________        А.В. Костянецкая</t>
        </is>
      </c>
      <c r="E31" s="175" t="n"/>
      <c r="F31" s="175" t="n"/>
      <c r="G31" s="175" t="n"/>
      <c r="H31" s="175" t="n"/>
      <c r="I31" s="175" t="n"/>
    </row>
    <row r="32" ht="22.5" customHeight="1" s="173">
      <c r="B32" s="156" t="inlineStr">
        <is>
          <t xml:space="preserve">                        (подпись, инициалы, фамилия)</t>
        </is>
      </c>
      <c r="E32" s="175" t="n"/>
      <c r="F32" s="175" t="n"/>
      <c r="G32" s="175" t="n"/>
      <c r="H32" s="175" t="n"/>
      <c r="I32" s="175" t="n"/>
    </row>
    <row r="33">
      <c r="E33" s="175" t="n"/>
      <c r="F33" s="175" t="n"/>
      <c r="G33" s="175" t="n"/>
      <c r="H33" s="175" t="n"/>
      <c r="I33" s="175" t="n"/>
    </row>
    <row r="34">
      <c r="E34" s="175" t="n"/>
      <c r="F34" s="175" t="n"/>
      <c r="G34" s="175" t="n"/>
      <c r="H34" s="175" t="n"/>
      <c r="I34" s="175" t="n"/>
    </row>
    <row r="35">
      <c r="E35" s="175" t="n"/>
      <c r="F35" s="175" t="n"/>
      <c r="G35" s="175" t="n"/>
      <c r="H35" s="175" t="n"/>
      <c r="I35" s="175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view="pageBreakPreview" zoomScale="60" zoomScaleNormal="70" workbookViewId="0">
      <selection activeCell="C16" sqref="C16"/>
    </sheetView>
  </sheetViews>
  <sheetFormatPr baseColWidth="8" defaultRowHeight="15"/>
  <cols>
    <col width="5.5703125" customWidth="1" style="173" min="1" max="1"/>
    <col width="9.140625" customWidth="1" style="173" min="2" max="2"/>
    <col width="35.28515625" customWidth="1" style="173" min="3" max="3"/>
    <col width="13.85546875" customWidth="1" style="173" min="4" max="4"/>
    <col width="24.8554687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9.140625" customWidth="1" style="173" min="11" max="11"/>
  </cols>
  <sheetData>
    <row r="1" ht="15.75" customHeight="1" s="173">
      <c r="A1" s="175" t="n"/>
      <c r="B1" s="175" t="n"/>
      <c r="C1" s="175" t="n"/>
      <c r="D1" s="175" t="n"/>
      <c r="E1" s="175" t="n"/>
      <c r="F1" s="175" t="n"/>
      <c r="G1" s="175" t="n"/>
      <c r="H1" s="175" t="n"/>
      <c r="I1" s="175" t="n"/>
      <c r="J1" s="175" t="n"/>
    </row>
    <row r="2" ht="15.75" customHeight="1" s="173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</row>
    <row r="3" ht="15.75" customHeight="1" s="173">
      <c r="A3" s="175" t="n"/>
      <c r="B3" s="197" t="inlineStr">
        <is>
          <t>Приложение № 2</t>
        </is>
      </c>
    </row>
    <row r="4" ht="15.75" customHeight="1" s="173">
      <c r="A4" s="175" t="n"/>
      <c r="B4" s="198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A5" s="175" t="n"/>
      <c r="B5" s="141" t="n"/>
      <c r="C5" s="141" t="n"/>
      <c r="D5" s="141" t="n"/>
      <c r="E5" s="141" t="n"/>
      <c r="F5" s="141" t="n"/>
      <c r="G5" s="141" t="n"/>
      <c r="H5" s="141" t="n"/>
      <c r="I5" s="141" t="n"/>
      <c r="J5" s="141" t="n"/>
    </row>
    <row r="6" ht="15.75" customHeight="1" s="173">
      <c r="A6" s="175" t="n"/>
      <c r="B6" s="202">
        <f>'Прил.1 Сравнит табл'!B7</f>
        <v/>
      </c>
    </row>
    <row r="7" ht="15.75" customHeight="1" s="173">
      <c r="A7" s="175" t="n"/>
      <c r="B7" s="196">
        <f>'Прил.1 Сравнит табл'!B9</f>
        <v/>
      </c>
    </row>
    <row r="8" ht="15.75" customHeight="1" s="173">
      <c r="A8" s="175" t="n"/>
      <c r="B8" s="196" t="n"/>
      <c r="C8" s="175" t="n"/>
      <c r="D8" s="175" t="n"/>
      <c r="E8" s="175" t="n"/>
      <c r="F8" s="175" t="n"/>
      <c r="G8" s="175" t="n"/>
      <c r="H8" s="175" t="n"/>
      <c r="I8" s="175" t="n"/>
      <c r="J8" s="175" t="n"/>
    </row>
    <row r="9" ht="15.75" customHeight="1" s="173">
      <c r="A9" s="175" t="n"/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41" t="n"/>
      <c r="F9" s="241" t="n"/>
      <c r="G9" s="241" t="n"/>
      <c r="H9" s="241" t="n"/>
      <c r="I9" s="241" t="n"/>
      <c r="J9" s="242" t="n"/>
    </row>
    <row r="10" ht="15.75" customHeight="1" s="173">
      <c r="A10" s="175" t="n"/>
      <c r="B10" s="243" t="n"/>
      <c r="C10" s="243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4 кв. 2016г., тыс. руб.</t>
        </is>
      </c>
      <c r="G10" s="241" t="n"/>
      <c r="H10" s="241" t="n"/>
      <c r="I10" s="241" t="n"/>
      <c r="J10" s="242" t="n"/>
    </row>
    <row r="11" ht="31.5" customHeight="1" s="173">
      <c r="A11" s="175" t="n"/>
      <c r="B11" s="244" t="n"/>
      <c r="C11" s="244" t="n"/>
      <c r="D11" s="244" t="n"/>
      <c r="E11" s="244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130.9" customHeight="1" s="173">
      <c r="A12" s="175" t="n"/>
      <c r="B12" s="187" t="n">
        <v>1</v>
      </c>
      <c r="C12" s="187" t="inlineStr">
        <is>
          <t>Считыватели Proxy-3M
Замок электромеханический
Источник резервного питания
Контроллер доступа
Монитор домофона
Вызывная панель домофона</t>
        </is>
      </c>
      <c r="D12" s="188" t="inlineStr">
        <is>
          <t>05-06-01-2</t>
        </is>
      </c>
      <c r="E12" s="187" t="inlineStr">
        <is>
          <t xml:space="preserve">Охранно- пожарная сигнализация. 2 этап. </t>
        </is>
      </c>
      <c r="F12" s="187" t="n"/>
      <c r="G12" s="191" t="n">
        <v>25.2036</v>
      </c>
      <c r="H12" s="191">
        <f>198.493</f>
        <v/>
      </c>
      <c r="I12" s="191" t="n"/>
      <c r="J12" s="191">
        <f>SUM(F12:I12)</f>
        <v/>
      </c>
    </row>
    <row r="13" ht="15.75" customHeight="1" s="173">
      <c r="A13" s="175" t="n"/>
      <c r="B13" s="200" t="inlineStr">
        <is>
          <t>Всего по объекту:</t>
        </is>
      </c>
      <c r="C13" s="245" t="n"/>
      <c r="D13" s="245" t="n"/>
      <c r="E13" s="246" t="n"/>
      <c r="F13" s="189" t="n"/>
      <c r="G13" s="192">
        <f>G12</f>
        <v/>
      </c>
      <c r="H13" s="192">
        <f>H12</f>
        <v/>
      </c>
      <c r="I13" s="192" t="n"/>
      <c r="J13" s="191">
        <f>SUM(F13:I13)</f>
        <v/>
      </c>
    </row>
    <row r="14" ht="15.75" customHeight="1" s="173">
      <c r="A14" s="175" t="n"/>
      <c r="B14" s="201" t="inlineStr">
        <is>
          <t>Всего по объекту в сопоставимом уровне цен 4 кв. 2016г:</t>
        </is>
      </c>
      <c r="C14" s="241" t="n"/>
      <c r="D14" s="241" t="n"/>
      <c r="E14" s="242" t="n"/>
      <c r="F14" s="190" t="n"/>
      <c r="G14" s="193">
        <f>G13</f>
        <v/>
      </c>
      <c r="H14" s="193">
        <f>H13</f>
        <v/>
      </c>
      <c r="I14" s="193" t="n"/>
      <c r="J14" s="191">
        <f>SUM(F14:I14)</f>
        <v/>
      </c>
    </row>
    <row r="15" ht="15.75" customHeight="1" s="173">
      <c r="A15" s="175" t="n"/>
      <c r="B15" s="175" t="n"/>
      <c r="C15" s="175" t="n"/>
      <c r="D15" s="175" t="n"/>
      <c r="E15" s="175" t="n"/>
      <c r="F15" s="175" t="n"/>
      <c r="G15" s="175" t="n"/>
      <c r="H15" s="175" t="n"/>
      <c r="I15" s="175" t="n"/>
      <c r="J15" s="175" t="n"/>
    </row>
    <row r="17" ht="15.75" customHeight="1" s="173">
      <c r="B17" s="175" t="inlineStr">
        <is>
          <t>Составил ______________________        Е.А. Князева</t>
        </is>
      </c>
      <c r="C17" s="175" t="n"/>
      <c r="D17" s="175" t="n"/>
    </row>
    <row r="18" ht="22.5" customHeight="1" s="173">
      <c r="B18" s="156" t="inlineStr">
        <is>
          <t xml:space="preserve">                         (подпись, инициалы, фамилия)</t>
        </is>
      </c>
      <c r="C18" s="175" t="n"/>
      <c r="D18" s="175" t="n"/>
    </row>
    <row r="19" ht="15.75" customHeight="1" s="173">
      <c r="B19" s="175" t="n"/>
      <c r="C19" s="175" t="n"/>
      <c r="D19" s="175" t="n"/>
    </row>
    <row r="20" ht="15.75" customHeight="1" s="173">
      <c r="B20" s="175" t="inlineStr">
        <is>
          <t>Проверил ______________________        А.В. Костянецкая</t>
        </is>
      </c>
      <c r="C20" s="175" t="n"/>
      <c r="D20" s="175" t="n"/>
    </row>
    <row r="21" ht="22.5" customHeight="1" s="173">
      <c r="B21" s="156" t="inlineStr">
        <is>
          <t xml:space="preserve">                        (подпись, инициалы, фамилия)</t>
        </is>
      </c>
      <c r="C21" s="175" t="n"/>
      <c r="D21" s="17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2"/>
  <sheetViews>
    <sheetView view="pageBreakPreview" topLeftCell="A58" zoomScale="70" workbookViewId="0">
      <selection activeCell="C78" sqref="C78"/>
    </sheetView>
  </sheetViews>
  <sheetFormatPr baseColWidth="8" defaultRowHeight="15.75"/>
  <cols>
    <col width="9.140625" customWidth="1" style="175" min="1" max="1"/>
    <col width="12.5703125" customWidth="1" style="175" min="2" max="2"/>
    <col width="22.425781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16.140625" customWidth="1" style="175" min="7" max="7"/>
    <col width="16.7109375" customWidth="1" style="175" min="8" max="8"/>
    <col width="5.5703125" customWidth="1" style="175" min="9" max="9"/>
    <col width="13.85546875" customWidth="1" style="175" min="10" max="10"/>
    <col width="13" customWidth="1" style="173" min="11" max="11"/>
    <col width="9.140625" customWidth="1" style="173" min="12" max="13"/>
  </cols>
  <sheetData>
    <row r="1">
      <c r="K1" s="175" t="n"/>
    </row>
    <row r="2">
      <c r="A2" s="197" t="inlineStr">
        <is>
          <t xml:space="preserve">Приложение № 3 </t>
        </is>
      </c>
      <c r="K2" s="175" t="n"/>
    </row>
    <row r="3">
      <c r="A3" s="198" t="inlineStr">
        <is>
          <t>Объектная ресурсная ведомость</t>
        </is>
      </c>
      <c r="K3" s="175" t="n"/>
    </row>
    <row r="4" ht="18.75" customHeight="1" s="173">
      <c r="A4" s="196" t="n"/>
      <c r="K4" s="175" t="n"/>
    </row>
    <row r="5">
      <c r="A5" s="202">
        <f>'Прил.1 Сравнит табл'!B7</f>
        <v/>
      </c>
      <c r="K5" s="175" t="n"/>
    </row>
    <row r="6" s="173">
      <c r="A6" s="202" t="n"/>
      <c r="B6" s="202" t="n"/>
      <c r="C6" s="202" t="n"/>
      <c r="D6" s="202" t="n"/>
      <c r="E6" s="202" t="n"/>
      <c r="F6" s="202" t="n"/>
      <c r="G6" s="202" t="n"/>
      <c r="H6" s="202" t="n"/>
      <c r="I6" s="175" t="n"/>
      <c r="J6" s="175" t="n"/>
      <c r="K6" s="175" t="n"/>
    </row>
    <row r="7" s="173">
      <c r="A7" s="202" t="n"/>
      <c r="B7" s="202" t="n"/>
      <c r="C7" s="202" t="n"/>
      <c r="D7" s="202" t="n"/>
      <c r="E7" s="202" t="n"/>
      <c r="F7" s="202" t="n"/>
      <c r="G7" s="202" t="n"/>
      <c r="H7" s="202" t="n"/>
      <c r="I7" s="175" t="n"/>
      <c r="J7" s="175" t="n"/>
      <c r="K7" s="175" t="n"/>
    </row>
    <row r="8">
      <c r="A8" s="202" t="n"/>
      <c r="B8" s="202" t="n"/>
      <c r="C8" s="202" t="n"/>
      <c r="D8" s="202" t="n"/>
      <c r="E8" s="202" t="n"/>
      <c r="F8" s="202" t="n"/>
      <c r="G8" s="202" t="n"/>
      <c r="H8" s="202" t="n"/>
      <c r="K8" s="175" t="n"/>
    </row>
    <row r="9" ht="15.75" customHeight="1" s="173">
      <c r="A9" s="203" t="inlineStr">
        <is>
          <t>п/п</t>
        </is>
      </c>
      <c r="B9" s="203" t="inlineStr">
        <is>
          <t>№ЛСР</t>
        </is>
      </c>
      <c r="C9" s="203" t="inlineStr">
        <is>
          <t>Код ресурса</t>
        </is>
      </c>
      <c r="D9" s="203" t="inlineStr">
        <is>
          <t>Наименование ресурса</t>
        </is>
      </c>
      <c r="E9" s="203" t="inlineStr">
        <is>
          <t>Ед. изм.</t>
        </is>
      </c>
      <c r="F9" s="203" t="inlineStr">
        <is>
          <t>Кол-во единиц по данным объекта-представителя</t>
        </is>
      </c>
      <c r="G9" s="203" t="inlineStr">
        <is>
          <t>Сметная стоимость в ценах на 01.01.2000 (руб.)</t>
        </is>
      </c>
      <c r="H9" s="242" t="n"/>
      <c r="K9" s="175" t="n"/>
    </row>
    <row r="10">
      <c r="A10" s="244" t="n"/>
      <c r="B10" s="244" t="n"/>
      <c r="C10" s="244" t="n"/>
      <c r="D10" s="244" t="n"/>
      <c r="E10" s="244" t="n"/>
      <c r="F10" s="244" t="n"/>
      <c r="G10" s="203" t="inlineStr">
        <is>
          <t>на ед.изм.</t>
        </is>
      </c>
      <c r="H10" s="203" t="inlineStr">
        <is>
          <t>общая</t>
        </is>
      </c>
      <c r="K10" s="175" t="n"/>
    </row>
    <row r="11">
      <c r="A11" s="204" t="n">
        <v>1</v>
      </c>
      <c r="B11" s="204" t="n"/>
      <c r="C11" s="204" t="n">
        <v>2</v>
      </c>
      <c r="D11" s="204" t="inlineStr">
        <is>
          <t>З</t>
        </is>
      </c>
      <c r="E11" s="204" t="n">
        <v>4</v>
      </c>
      <c r="F11" s="204" t="n">
        <v>5</v>
      </c>
      <c r="G11" s="204" t="n">
        <v>6</v>
      </c>
      <c r="H11" s="204" t="n">
        <v>7</v>
      </c>
      <c r="K11" s="175" t="n"/>
    </row>
    <row r="12">
      <c r="A12" s="205" t="inlineStr">
        <is>
          <t>Затраты труда рабочих</t>
        </is>
      </c>
      <c r="B12" s="241" t="n"/>
      <c r="C12" s="241" t="n"/>
      <c r="D12" s="241" t="n"/>
      <c r="E12" s="242" t="n"/>
      <c r="F12" s="114" t="n">
        <v>196.798</v>
      </c>
      <c r="G12" s="114" t="n"/>
      <c r="H12" s="114">
        <f>SUM(H13:H18)</f>
        <v/>
      </c>
      <c r="I12" s="247" t="n"/>
      <c r="J12" s="135" t="n"/>
      <c r="K12" s="163" t="n"/>
    </row>
    <row r="13">
      <c r="A13" s="206" t="n">
        <v>1</v>
      </c>
      <c r="B13" s="134" t="n"/>
      <c r="C13" s="117" t="inlineStr">
        <is>
          <t>1-4-0</t>
        </is>
      </c>
      <c r="D13" s="207" t="inlineStr">
        <is>
          <t>Затраты труда рабочих (ср 4)</t>
        </is>
      </c>
      <c r="E13" s="206" t="inlineStr">
        <is>
          <t>чел.-ч</t>
        </is>
      </c>
      <c r="F13" s="206" t="n">
        <v>100.21</v>
      </c>
      <c r="G13" s="119" t="n">
        <v>9.619999999999999</v>
      </c>
      <c r="H13" s="119">
        <f>ROUND(F13*G13,2)</f>
        <v/>
      </c>
      <c r="K13" s="175" t="n"/>
    </row>
    <row r="14" ht="15" customHeight="1" s="173">
      <c r="A14" s="206" t="n">
        <v>2</v>
      </c>
      <c r="B14" s="133" t="n"/>
      <c r="C14" s="117" t="inlineStr">
        <is>
          <t>1-4-5</t>
        </is>
      </c>
      <c r="D14" s="207" t="inlineStr">
        <is>
          <t>Затраты труда рабочих (ср 4,5)</t>
        </is>
      </c>
      <c r="E14" s="206" t="inlineStr">
        <is>
          <t>чел.-ч</t>
        </is>
      </c>
      <c r="F14" s="206" t="n">
        <v>34.56</v>
      </c>
      <c r="G14" s="119" t="n">
        <v>10.35</v>
      </c>
      <c r="H14" s="119">
        <f>ROUND(F14*G14,2)</f>
        <v/>
      </c>
      <c r="K14" s="175" t="n"/>
    </row>
    <row r="15">
      <c r="A15" s="206" t="n">
        <v>3</v>
      </c>
      <c r="B15" s="133" t="n"/>
      <c r="C15" s="117" t="inlineStr">
        <is>
          <t>1-4-6</t>
        </is>
      </c>
      <c r="D15" s="207" t="inlineStr">
        <is>
          <t>Затраты труда рабочих (ср 4,6)</t>
        </is>
      </c>
      <c r="E15" s="206" t="inlineStr">
        <is>
          <t>чел.-ч</t>
        </is>
      </c>
      <c r="F15" s="206" t="n">
        <v>19.2</v>
      </c>
      <c r="G15" s="119" t="n">
        <v>10.5</v>
      </c>
      <c r="H15" s="119">
        <f>ROUND(F15*G15,2)</f>
        <v/>
      </c>
      <c r="K15" s="175" t="n"/>
    </row>
    <row r="16">
      <c r="A16" s="206" t="n">
        <v>4</v>
      </c>
      <c r="B16" s="133" t="n"/>
      <c r="C16" s="117" t="inlineStr">
        <is>
          <t>1-3-9</t>
        </is>
      </c>
      <c r="D16" s="207" t="inlineStr">
        <is>
          <t>Затраты труда рабочих (ср 3,9)</t>
        </is>
      </c>
      <c r="E16" s="206" t="inlineStr">
        <is>
          <t>чел.-ч</t>
        </is>
      </c>
      <c r="F16" s="206" t="n">
        <v>21.177</v>
      </c>
      <c r="G16" s="119" t="n">
        <v>9.51</v>
      </c>
      <c r="H16" s="119">
        <f>ROUND(F16*G16,2)</f>
        <v/>
      </c>
      <c r="K16" s="175" t="n"/>
    </row>
    <row r="17">
      <c r="A17" s="206" t="n">
        <v>5</v>
      </c>
      <c r="B17" s="133" t="n"/>
      <c r="C17" s="117" t="inlineStr">
        <is>
          <t>1-3-8</t>
        </is>
      </c>
      <c r="D17" s="207" t="inlineStr">
        <is>
          <t>Затраты труда рабочих (ср 3,8)</t>
        </is>
      </c>
      <c r="E17" s="206" t="inlineStr">
        <is>
          <t>чел.-ч</t>
        </is>
      </c>
      <c r="F17" s="206" t="n">
        <v>15.651</v>
      </c>
      <c r="G17" s="119" t="n">
        <v>9.4</v>
      </c>
      <c r="H17" s="119">
        <f>ROUND(F17*G17,2)</f>
        <v/>
      </c>
      <c r="K17" s="175" t="n"/>
    </row>
    <row r="18">
      <c r="A18" s="206" t="n">
        <v>6</v>
      </c>
      <c r="B18" s="133" t="n"/>
      <c r="C18" s="117" t="inlineStr">
        <is>
          <t>1-3-3</t>
        </is>
      </c>
      <c r="D18" s="207" t="inlineStr">
        <is>
          <t>Затраты труда рабочих (ср 3,3)</t>
        </is>
      </c>
      <c r="E18" s="206" t="inlineStr">
        <is>
          <t>чел.-ч</t>
        </is>
      </c>
      <c r="F18" s="206" t="n">
        <v>6</v>
      </c>
      <c r="G18" s="119" t="n">
        <v>8.859999999999999</v>
      </c>
      <c r="H18" s="119">
        <f>ROUND(F18*G18,2)</f>
        <v/>
      </c>
      <c r="K18" s="175" t="n"/>
    </row>
    <row r="19">
      <c r="A19" s="205" t="inlineStr">
        <is>
          <t>Затраты труда машинистов</t>
        </is>
      </c>
      <c r="B19" s="241" t="n"/>
      <c r="C19" s="241" t="n"/>
      <c r="D19" s="241" t="n"/>
      <c r="E19" s="242" t="n"/>
      <c r="F19" s="205" t="n">
        <v>1.554</v>
      </c>
      <c r="G19" s="114" t="n"/>
      <c r="H19" s="114">
        <f>H20</f>
        <v/>
      </c>
      <c r="K19" s="175" t="n"/>
    </row>
    <row r="20">
      <c r="A20" s="206" t="n">
        <v>7</v>
      </c>
      <c r="B20" s="133" t="n"/>
      <c r="C20" s="126" t="n">
        <v>2</v>
      </c>
      <c r="D20" s="207" t="inlineStr">
        <is>
          <t>Затраты труда машинистов</t>
        </is>
      </c>
      <c r="E20" s="206" t="inlineStr">
        <is>
          <t>чел.-ч</t>
        </is>
      </c>
      <c r="F20" s="206" t="n">
        <v>1.554</v>
      </c>
      <c r="G20" s="119" t="n"/>
      <c r="H20" s="119" t="n">
        <v>19.6</v>
      </c>
      <c r="K20" s="175" t="n"/>
    </row>
    <row r="21">
      <c r="A21" s="205" t="inlineStr">
        <is>
          <t>Машины и механизмы</t>
        </is>
      </c>
      <c r="B21" s="241" t="n"/>
      <c r="C21" s="241" t="n"/>
      <c r="D21" s="241" t="n"/>
      <c r="E21" s="242" t="n"/>
      <c r="F21" s="205" t="n"/>
      <c r="G21" s="114" t="n"/>
      <c r="H21" s="114">
        <f>SUM(H22:H25)</f>
        <v/>
      </c>
      <c r="I21" s="163" t="n"/>
      <c r="J21" s="163" t="n"/>
      <c r="K21" s="163" t="n"/>
    </row>
    <row r="22" ht="31.5" customHeight="1" s="173">
      <c r="A22" s="206" t="n">
        <v>8</v>
      </c>
      <c r="B22" s="133" t="n"/>
      <c r="C22" s="207" t="inlineStr">
        <is>
          <t>91.05.05-015</t>
        </is>
      </c>
      <c r="D22" s="207" t="inlineStr">
        <is>
          <t>Краны на автомобильном ходу, грузоподъемность 16 т</t>
        </is>
      </c>
      <c r="E22" s="206" t="inlineStr">
        <is>
          <t>маш.час</t>
        </is>
      </c>
      <c r="F22" s="206" t="n">
        <v>0.7455000000000001</v>
      </c>
      <c r="G22" s="119" t="n">
        <v>115.4</v>
      </c>
      <c r="H22" s="119">
        <f>ROUND(F22*G22,2)</f>
        <v/>
      </c>
      <c r="K22" s="175" t="n"/>
    </row>
    <row r="23" ht="31.5" customHeight="1" s="173">
      <c r="A23" s="206" t="n">
        <v>9</v>
      </c>
      <c r="B23" s="133" t="n"/>
      <c r="C23" s="207" t="inlineStr">
        <is>
          <t>91.14.02-001</t>
        </is>
      </c>
      <c r="D23" s="207" t="inlineStr">
        <is>
          <t>Автомобили бортовые, грузоподъемность до 5 т</t>
        </is>
      </c>
      <c r="E23" s="206" t="inlineStr">
        <is>
          <t>маш.час</t>
        </is>
      </c>
      <c r="F23" s="206" t="n">
        <v>0.7455000000000001</v>
      </c>
      <c r="G23" s="119" t="n">
        <v>65.70999999999999</v>
      </c>
      <c r="H23" s="119">
        <f>ROUND(F23*G23,2)</f>
        <v/>
      </c>
      <c r="I23" s="163" t="n"/>
      <c r="J23" s="163" t="n"/>
      <c r="K23" s="163" t="n"/>
    </row>
    <row r="24">
      <c r="A24" s="206" t="n">
        <v>10</v>
      </c>
      <c r="B24" s="133" t="n"/>
      <c r="C24" s="207" t="inlineStr">
        <is>
          <t>91.06.05-011</t>
        </is>
      </c>
      <c r="D24" s="207" t="inlineStr">
        <is>
          <t>Погрузчики, грузоподъемность 5 т</t>
        </is>
      </c>
      <c r="E24" s="206" t="inlineStr">
        <is>
          <t>маш.час</t>
        </is>
      </c>
      <c r="F24" s="206" t="n">
        <v>0.05</v>
      </c>
      <c r="G24" s="119" t="n">
        <v>89.98999999999999</v>
      </c>
      <c r="H24" s="119">
        <f>ROUND(F24*G24,2)</f>
        <v/>
      </c>
      <c r="K24" s="175" t="n"/>
    </row>
    <row r="25" ht="31.5" customHeight="1" s="173">
      <c r="A25" s="206" t="n">
        <v>11</v>
      </c>
      <c r="B25" s="133" t="n"/>
      <c r="C25" s="207" t="inlineStr">
        <is>
          <t>91.06.06-048</t>
        </is>
      </c>
      <c r="D25" s="207" t="inlineStr">
        <is>
          <t>Подъемники одномачтовые, грузоподъемность до 500 кг, высота подъема 45 м</t>
        </is>
      </c>
      <c r="E25" s="206" t="inlineStr">
        <is>
          <t>маш.час</t>
        </is>
      </c>
      <c r="F25" s="206" t="n">
        <v>0.013</v>
      </c>
      <c r="G25" s="119" t="n">
        <v>31.26</v>
      </c>
      <c r="H25" s="119">
        <f>ROUND(F25*G25,2)</f>
        <v/>
      </c>
      <c r="K25" s="175" t="n"/>
    </row>
    <row r="26">
      <c r="A26" s="205" t="inlineStr">
        <is>
          <t>Оборудование</t>
        </is>
      </c>
      <c r="B26" s="241" t="n"/>
      <c r="C26" s="241" t="n"/>
      <c r="D26" s="241" t="n"/>
      <c r="E26" s="242" t="n"/>
      <c r="F26" s="205" t="n"/>
      <c r="G26" s="114" t="n"/>
      <c r="H26" s="114">
        <f>SUM(H27:H36)</f>
        <v/>
      </c>
      <c r="J26" s="128" t="n"/>
    </row>
    <row r="27" ht="31.5" customHeight="1" s="173">
      <c r="A27" s="206" t="n">
        <v>12</v>
      </c>
      <c r="B27" s="133" t="n"/>
      <c r="C27" s="207" t="inlineStr">
        <is>
          <t>61.2.07.08-0002</t>
        </is>
      </c>
      <c r="D27" s="207" t="inlineStr">
        <is>
          <t>Считыватель VinSonic для магнитных карт MSR-0101</t>
        </is>
      </c>
      <c r="E27" s="206" t="inlineStr">
        <is>
          <t>10 шт</t>
        </is>
      </c>
      <c r="F27" s="206" t="n">
        <v>1.6</v>
      </c>
      <c r="G27" s="119" t="n">
        <v>19707.4</v>
      </c>
      <c r="H27" s="119">
        <f>ROUND(F27*G27,2)</f>
        <v/>
      </c>
    </row>
    <row r="28">
      <c r="A28" s="206" t="n">
        <v>13</v>
      </c>
      <c r="B28" s="133" t="n"/>
      <c r="C28" s="207" t="inlineStr">
        <is>
          <t>61.2.07.04-0004</t>
        </is>
      </c>
      <c r="D28" s="207" t="inlineStr">
        <is>
          <t>Контроллер доступа, марка "С2000-2" исп. 01</t>
        </is>
      </c>
      <c r="E28" s="206" t="inlineStr">
        <is>
          <t>шт</t>
        </is>
      </c>
      <c r="F28" s="206" t="n">
        <v>8</v>
      </c>
      <c r="G28" s="119" t="n">
        <v>575.8099999999999</v>
      </c>
      <c r="H28" s="119">
        <f>ROUND(F28*G28,2)</f>
        <v/>
      </c>
    </row>
    <row r="29" ht="31.5" customHeight="1" s="173">
      <c r="A29" s="206" t="n">
        <v>14</v>
      </c>
      <c r="B29" s="133" t="n"/>
      <c r="C29" s="207" t="inlineStr">
        <is>
          <t>62.4.02.02-0036</t>
        </is>
      </c>
      <c r="D29" s="207" t="inlineStr">
        <is>
          <t>Источник резервного питания, марка: "РИП 12" исп. 02</t>
        </is>
      </c>
      <c r="E29" s="206" t="inlineStr">
        <is>
          <t>шт</t>
        </is>
      </c>
      <c r="F29" s="206" t="n">
        <v>5</v>
      </c>
      <c r="G29" s="119" t="n">
        <v>670.8</v>
      </c>
      <c r="H29" s="119">
        <f>ROUND(F29*G29,2)</f>
        <v/>
      </c>
    </row>
    <row r="30" ht="47.25" customHeight="1" s="173">
      <c r="A30" s="206" t="n">
        <v>15</v>
      </c>
      <c r="B30" s="133" t="n"/>
      <c r="C30" s="207" t="inlineStr">
        <is>
          <t>61.3.03.01-0001</t>
        </is>
      </c>
      <c r="D30" s="207" t="inlineStr">
        <is>
          <t>Замок электромагнитный 9-15 В, мощность 7,2 Вт, усилие удержания 240 кг, размер 186х45х30 мм</t>
        </is>
      </c>
      <c r="E30" s="206" t="inlineStr">
        <is>
          <t>шт</t>
        </is>
      </c>
      <c r="F30" s="206" t="n">
        <v>7</v>
      </c>
      <c r="G30" s="119" t="n">
        <v>474.61</v>
      </c>
      <c r="H30" s="119">
        <f>ROUND(F30*G30,2)</f>
        <v/>
      </c>
    </row>
    <row r="31" ht="31.5" customHeight="1" s="173">
      <c r="A31" s="206" t="n">
        <v>16</v>
      </c>
      <c r="B31" s="133" t="n"/>
      <c r="C31" s="207" t="inlineStr">
        <is>
          <t>61.3.03.01-0002</t>
        </is>
      </c>
      <c r="D31" s="207" t="inlineStr">
        <is>
          <t>Домофон многоабонентный "Мета ком-99" на 100 абонентов</t>
        </is>
      </c>
      <c r="E31" s="206" t="inlineStr">
        <is>
          <t>шт</t>
        </is>
      </c>
      <c r="F31" s="206" t="n">
        <v>1</v>
      </c>
      <c r="G31" s="119" t="n">
        <v>2061.4</v>
      </c>
      <c r="H31" s="119">
        <f>ROUND(F31*G31,2)</f>
        <v/>
      </c>
    </row>
    <row r="32" ht="31.5" customHeight="1" s="173">
      <c r="A32" s="206" t="n">
        <v>17</v>
      </c>
      <c r="B32" s="133" t="n"/>
      <c r="C32" s="207" t="inlineStr">
        <is>
          <t>61.2.01.03-0045</t>
        </is>
      </c>
      <c r="D32" s="207" t="inlineStr">
        <is>
          <t>Извещатель охранный объемный оптико-электронный, тип Фотон-9 (ИО 409-8)</t>
        </is>
      </c>
      <c r="E32" s="206" t="inlineStr">
        <is>
          <t>шт</t>
        </is>
      </c>
      <c r="F32" s="206" t="n">
        <v>3</v>
      </c>
      <c r="G32" s="119" t="n">
        <v>188.24</v>
      </c>
      <c r="H32" s="119">
        <f>ROUND(F32*G32,2)</f>
        <v/>
      </c>
    </row>
    <row r="33" ht="31.5" customHeight="1" s="173">
      <c r="A33" s="206" t="n">
        <v>18</v>
      </c>
      <c r="B33" s="133" t="n"/>
      <c r="C33" s="207" t="inlineStr">
        <is>
          <t>61.2.01.03-0033</t>
        </is>
      </c>
      <c r="D33" s="207" t="inlineStr">
        <is>
          <t>Извещатель охранный инфракрасный пассивный: ИО 209-20 "Фотон-10А"</t>
        </is>
      </c>
      <c r="E33" s="206" t="inlineStr">
        <is>
          <t>шт</t>
        </is>
      </c>
      <c r="F33" s="206" t="n">
        <v>2</v>
      </c>
      <c r="G33" s="119" t="n">
        <v>210.93</v>
      </c>
      <c r="H33" s="119">
        <f>ROUND(F33*G33,2)</f>
        <v/>
      </c>
    </row>
    <row r="34" ht="31.5" customHeight="1" s="173">
      <c r="A34" s="206" t="n">
        <v>19</v>
      </c>
      <c r="B34" s="133" t="n"/>
      <c r="C34" s="207" t="inlineStr">
        <is>
          <t>62.4.02.02-0038</t>
        </is>
      </c>
      <c r="D34" s="207" t="inlineStr">
        <is>
          <t>Источник резервного питания, марка: "РИП 12" исп. 03</t>
        </is>
      </c>
      <c r="E34" s="206" t="inlineStr">
        <is>
          <t>шт</t>
        </is>
      </c>
      <c r="F34" s="206" t="n">
        <v>1</v>
      </c>
      <c r="G34" s="119" t="n">
        <v>286.64</v>
      </c>
      <c r="H34" s="119">
        <f>ROUND(F34*G34,2)</f>
        <v/>
      </c>
    </row>
    <row r="35">
      <c r="A35" s="206" t="n">
        <v>20</v>
      </c>
      <c r="B35" s="133" t="n"/>
      <c r="C35" s="207" t="inlineStr">
        <is>
          <t>61.1.03.03-0001</t>
        </is>
      </c>
      <c r="D35" s="207" t="inlineStr">
        <is>
          <t>Изделия домофона до 200 абонентских пультов</t>
        </is>
      </c>
      <c r="E35" s="206" t="inlineStr">
        <is>
          <t>шт</t>
        </is>
      </c>
      <c r="F35" s="206" t="n">
        <v>1</v>
      </c>
      <c r="G35" s="119" t="n">
        <v>164.69</v>
      </c>
      <c r="H35" s="119">
        <f>ROUND(F35*G35,2)</f>
        <v/>
      </c>
    </row>
    <row r="36" ht="47.25" customHeight="1" s="173">
      <c r="A36" s="206" t="n">
        <v>21</v>
      </c>
      <c r="B36" s="133" t="n"/>
      <c r="C36" s="207" t="inlineStr">
        <is>
          <t>61.2.01.05-0015</t>
        </is>
      </c>
      <c r="D36" s="207" t="inlineStr">
        <is>
          <t>Извещатель охранный точечный магнитоконтактный, диаметр контакта 58х11х11 мм</t>
        </is>
      </c>
      <c r="E36" s="206" t="inlineStr">
        <is>
          <t>шт</t>
        </is>
      </c>
      <c r="F36" s="206" t="n">
        <v>7</v>
      </c>
      <c r="G36" s="119" t="n">
        <v>9.02</v>
      </c>
      <c r="H36" s="119">
        <f>ROUND(F36*G36,2)</f>
        <v/>
      </c>
    </row>
    <row r="37">
      <c r="A37" s="205" t="inlineStr">
        <is>
          <t>Материалы</t>
        </is>
      </c>
      <c r="B37" s="241" t="n"/>
      <c r="C37" s="241" t="n"/>
      <c r="D37" s="241" t="n"/>
      <c r="E37" s="242" t="n"/>
      <c r="F37" s="205" t="n"/>
      <c r="G37" s="114" t="n"/>
      <c r="H37" s="114">
        <f>SUM(H38:H75)</f>
        <v/>
      </c>
      <c r="J37" s="128" t="n"/>
    </row>
    <row r="38">
      <c r="A38" s="206" t="n">
        <v>22</v>
      </c>
      <c r="B38" s="133" t="n"/>
      <c r="C38" s="207" t="inlineStr">
        <is>
          <t>21.1.08.01-0056</t>
        </is>
      </c>
      <c r="D38" s="207" t="inlineStr">
        <is>
          <t>Кабель сигнальный КСПЭВ 4х2х0,5</t>
        </is>
      </c>
      <c r="E38" s="206" t="inlineStr">
        <is>
          <t>1000 м</t>
        </is>
      </c>
      <c r="F38" s="206" t="n">
        <v>0.23</v>
      </c>
      <c r="G38" s="119" t="n">
        <v>4760.47</v>
      </c>
      <c r="H38" s="119">
        <f>ROUND(F38*G38,2)</f>
        <v/>
      </c>
    </row>
    <row r="39" ht="31.5" customHeight="1" s="173">
      <c r="A39" s="206" t="n">
        <v>23</v>
      </c>
      <c r="B39" s="133" t="n"/>
      <c r="C39" s="207" t="inlineStr">
        <is>
          <t>21.1.08.01-0094</t>
        </is>
      </c>
      <c r="D39" s="207" t="inlineStr">
        <is>
          <t>Кабель пожарной сигнализации КПСВВнг-LS 2х2х0,5</t>
        </is>
      </c>
      <c r="E39" s="206" t="inlineStr">
        <is>
          <t>1000 м</t>
        </is>
      </c>
      <c r="F39" s="206" t="n">
        <v>0.175</v>
      </c>
      <c r="G39" s="119" t="n">
        <v>4863.98</v>
      </c>
      <c r="H39" s="119">
        <f>ROUND(F39*G39,2)</f>
        <v/>
      </c>
    </row>
    <row r="40" ht="31.5" customHeight="1" s="173">
      <c r="A40" s="206" t="n">
        <v>24</v>
      </c>
      <c r="B40" s="133" t="n"/>
      <c r="C40" s="207" t="inlineStr">
        <is>
          <t>21.2.03.05-0081</t>
        </is>
      </c>
      <c r="D40" s="207" t="inlineStr">
        <is>
          <t>Провод силовой установочный с медными жилами ППВ 2х0,75-450</t>
        </is>
      </c>
      <c r="E40" s="206" t="inlineStr">
        <is>
          <t>1000 м</t>
        </is>
      </c>
      <c r="F40" s="206" t="n">
        <v>0.15</v>
      </c>
      <c r="G40" s="119" t="n">
        <v>1361.22</v>
      </c>
      <c r="H40" s="119">
        <f>ROUND(F40*G40,2)</f>
        <v/>
      </c>
    </row>
    <row r="41">
      <c r="A41" s="206" t="n">
        <v>25</v>
      </c>
      <c r="B41" s="133" t="n"/>
      <c r="C41" s="207" t="inlineStr">
        <is>
          <t>20.2.05.04-0022</t>
        </is>
      </c>
      <c r="D41" s="207" t="inlineStr">
        <is>
          <t>Кабель-канал (короб) 10х15 мм</t>
        </is>
      </c>
      <c r="E41" s="206" t="inlineStr">
        <is>
          <t>м</t>
        </is>
      </c>
      <c r="F41" s="206" t="n">
        <v>130</v>
      </c>
      <c r="G41" s="119" t="n">
        <v>1.15</v>
      </c>
      <c r="H41" s="119">
        <f>ROUND(F41*G41,2)</f>
        <v/>
      </c>
    </row>
    <row r="42" ht="15" customHeight="1" s="173">
      <c r="A42" s="206" t="n">
        <v>26</v>
      </c>
      <c r="B42" s="133" t="n"/>
      <c r="C42" s="207" t="inlineStr">
        <is>
          <t>14.3.02.01-0219</t>
        </is>
      </c>
      <c r="D42" s="207" t="inlineStr">
        <is>
          <t>Краска универсальная, акриловая для внутренних и наружных работ</t>
        </is>
      </c>
      <c r="E42" s="206" t="inlineStr">
        <is>
          <t>т</t>
        </is>
      </c>
      <c r="F42" s="206" t="n">
        <v>0.006</v>
      </c>
      <c r="G42" s="119" t="n">
        <v>15481</v>
      </c>
      <c r="H42" s="119">
        <f>ROUND(F42*G42,2)</f>
        <v/>
      </c>
    </row>
    <row r="43" ht="31.5" customHeight="1" s="173">
      <c r="A43" s="206" t="n">
        <v>27</v>
      </c>
      <c r="B43" s="133" t="n"/>
      <c r="C43" s="207" t="inlineStr">
        <is>
          <t>01.7.15.07-0012</t>
        </is>
      </c>
      <c r="D43" s="207" t="inlineStr">
        <is>
          <t>Дюбели пластмассовые с шурупами, размер 12х70 мм</t>
        </is>
      </c>
      <c r="E43" s="206" t="inlineStr">
        <is>
          <t>100 шт</t>
        </is>
      </c>
      <c r="F43" s="206" t="n">
        <v>0.62</v>
      </c>
      <c r="G43" s="119" t="n">
        <v>83</v>
      </c>
      <c r="H43" s="119">
        <f>ROUND(F43*G43,2)</f>
        <v/>
      </c>
    </row>
    <row r="44" ht="31.5" customHeight="1" s="173">
      <c r="A44" s="206" t="n">
        <v>28</v>
      </c>
      <c r="B44" s="133" t="n"/>
      <c r="C44" s="207" t="inlineStr">
        <is>
          <t>01.7.15.07-0022</t>
        </is>
      </c>
      <c r="D44" s="207" t="inlineStr">
        <is>
          <t>Дюбели распорные полиэтиленовые, размер 6х40 мм</t>
        </is>
      </c>
      <c r="E44" s="206" t="inlineStr">
        <is>
          <t>1000 шт</t>
        </is>
      </c>
      <c r="F44" s="206" t="n">
        <v>0.26</v>
      </c>
      <c r="G44" s="119" t="n">
        <v>180</v>
      </c>
      <c r="H44" s="119">
        <f>ROUND(F44*G44,2)</f>
        <v/>
      </c>
    </row>
    <row r="45" ht="15" customHeight="1" s="173">
      <c r="A45" s="206" t="n">
        <v>29</v>
      </c>
      <c r="B45" s="133" t="n"/>
      <c r="C45" s="207" t="inlineStr">
        <is>
          <t>999-9950</t>
        </is>
      </c>
      <c r="D45" s="207" t="inlineStr">
        <is>
          <t>Вспомогательные ненормируемые ресурсы (2% от Оплаты труда рабочих)</t>
        </is>
      </c>
      <c r="E45" s="206" t="inlineStr">
        <is>
          <t>руб</t>
        </is>
      </c>
      <c r="F45" s="206" t="n">
        <v>38.4815</v>
      </c>
      <c r="G45" s="119" t="n">
        <v>1</v>
      </c>
      <c r="H45" s="119">
        <f>ROUND(F45*G45,2)</f>
        <v/>
      </c>
    </row>
    <row r="46" ht="31.5" customHeight="1" s="173">
      <c r="A46" s="206" t="n">
        <v>30</v>
      </c>
      <c r="B46" s="133" t="n"/>
      <c r="C46" s="207" t="inlineStr">
        <is>
          <t>10.3.02.03-0012</t>
        </is>
      </c>
      <c r="D46" s="207" t="inlineStr">
        <is>
          <t>Припои оловянно-свинцовые бессурьмянистые, марка ПОС40</t>
        </is>
      </c>
      <c r="E46" s="206" t="inlineStr">
        <is>
          <t>т</t>
        </is>
      </c>
      <c r="F46" s="206" t="n">
        <v>0.000464</v>
      </c>
      <c r="G46" s="119" t="n">
        <v>65750</v>
      </c>
      <c r="H46" s="119">
        <f>ROUND(F46*G46,2)</f>
        <v/>
      </c>
    </row>
    <row r="47" ht="47.25" customHeight="1" s="173">
      <c r="A47" s="206" t="n">
        <v>31</v>
      </c>
      <c r="B47" s="133" t="n"/>
      <c r="C47" s="207" t="inlineStr">
        <is>
          <t>21.2.02.01-0023</t>
        </is>
      </c>
      <c r="D47" s="207" t="inlineStr">
        <is>
          <t>Провод неизолированный медный гибкий для электрических установок и антенн, марка МГ, сечение 4 мм2</t>
        </is>
      </c>
      <c r="E47" s="206" t="inlineStr">
        <is>
          <t>т</t>
        </is>
      </c>
      <c r="F47" s="206" t="n">
        <v>0.0004</v>
      </c>
      <c r="G47" s="119" t="n">
        <v>75162.28999999999</v>
      </c>
      <c r="H47" s="119">
        <f>ROUND(F47*G47,2)</f>
        <v/>
      </c>
    </row>
    <row r="48" ht="47.25" customHeight="1" s="173">
      <c r="A48" s="206" t="n">
        <v>32</v>
      </c>
      <c r="B48" s="133" t="n"/>
      <c r="C48" s="207" t="inlineStr">
        <is>
          <t>01.7.06.05-0041</t>
        </is>
      </c>
      <c r="D48" s="207" t="inlineStr">
        <is>
          <t>Лента изоляционная прорезиненная односторонняя, ширина 20 мм, толщина 0,25-0,35 мм</t>
        </is>
      </c>
      <c r="E48" s="206" t="inlineStr">
        <is>
          <t>кг</t>
        </is>
      </c>
      <c r="F48" s="206" t="n">
        <v>0.888</v>
      </c>
      <c r="G48" s="119" t="n">
        <v>30.4</v>
      </c>
      <c r="H48" s="119">
        <f>ROUND(F48*G48,2)</f>
        <v/>
      </c>
    </row>
    <row r="49">
      <c r="A49" s="206" t="n">
        <v>33</v>
      </c>
      <c r="B49" s="133" t="n"/>
      <c r="C49" s="207" t="inlineStr">
        <is>
          <t>01.7.20.04-0003</t>
        </is>
      </c>
      <c r="D49" s="207" t="inlineStr">
        <is>
          <t>Нитки суровые</t>
        </is>
      </c>
      <c r="E49" s="206" t="inlineStr">
        <is>
          <t>кг</t>
        </is>
      </c>
      <c r="F49" s="206" t="n">
        <v>0.16</v>
      </c>
      <c r="G49" s="119" t="n">
        <v>155</v>
      </c>
      <c r="H49" s="119">
        <f>ROUND(F49*G49,2)</f>
        <v/>
      </c>
    </row>
    <row r="50">
      <c r="A50" s="206" t="n">
        <v>34</v>
      </c>
      <c r="B50" s="133" t="n"/>
      <c r="C50" s="207" t="inlineStr">
        <is>
          <t>20.2.10.03-0020</t>
        </is>
      </c>
      <c r="D50" s="207" t="inlineStr">
        <is>
          <t>Наконечники кабельные П2.5-4Д-МУ3</t>
        </is>
      </c>
      <c r="E50" s="206" t="inlineStr">
        <is>
          <t>100 шт</t>
        </is>
      </c>
      <c r="F50" s="206" t="n">
        <v>0.1</v>
      </c>
      <c r="G50" s="119" t="n">
        <v>203</v>
      </c>
      <c r="H50" s="119">
        <f>ROUND(F50*G50,2)</f>
        <v/>
      </c>
    </row>
    <row r="51">
      <c r="A51" s="206" t="n">
        <v>35</v>
      </c>
      <c r="B51" s="133" t="n"/>
      <c r="C51" s="207" t="inlineStr">
        <is>
          <t>01.7.06.07-0002</t>
        </is>
      </c>
      <c r="D51" s="207" t="inlineStr">
        <is>
          <t>Лента монтажная, тип ЛМ-5</t>
        </is>
      </c>
      <c r="E51" s="206" t="inlineStr">
        <is>
          <t>10 м</t>
        </is>
      </c>
      <c r="F51" s="206" t="n">
        <v>2.775</v>
      </c>
      <c r="G51" s="119" t="n">
        <v>6.9</v>
      </c>
      <c r="H51" s="119">
        <f>ROUND(F51*G51,2)</f>
        <v/>
      </c>
      <c r="I51" s="163" t="n"/>
      <c r="J51" s="163" t="n"/>
    </row>
    <row r="52">
      <c r="A52" s="206" t="n">
        <v>36</v>
      </c>
      <c r="B52" s="133" t="n"/>
      <c r="C52" s="207" t="inlineStr">
        <is>
          <t>01.7.15.14-0165</t>
        </is>
      </c>
      <c r="D52" s="207" t="inlineStr">
        <is>
          <t>Шурупы с полукруглой головкой 4х40 мм</t>
        </is>
      </c>
      <c r="E52" s="206" t="inlineStr">
        <is>
          <t>т</t>
        </is>
      </c>
      <c r="F52" s="206" t="n">
        <v>0.0013</v>
      </c>
      <c r="G52" s="119" t="n">
        <v>12430</v>
      </c>
      <c r="H52" s="119">
        <f>ROUND(F52*G52,2)</f>
        <v/>
      </c>
    </row>
    <row r="53">
      <c r="A53" s="206" t="n">
        <v>37</v>
      </c>
      <c r="B53" s="133" t="n"/>
      <c r="C53" s="207" t="inlineStr">
        <is>
          <t>01.7.15.03-0042</t>
        </is>
      </c>
      <c r="D53" s="207" t="inlineStr">
        <is>
          <t>Болты с гайками и шайбами строительные</t>
        </is>
      </c>
      <c r="E53" s="206" t="inlineStr">
        <is>
          <t>кг</t>
        </is>
      </c>
      <c r="F53" s="206" t="n">
        <v>1.38</v>
      </c>
      <c r="G53" s="119" t="n">
        <v>9.039999999999999</v>
      </c>
      <c r="H53" s="119">
        <f>ROUND(F53*G53,2)</f>
        <v/>
      </c>
    </row>
    <row r="54" ht="31.5" customHeight="1" s="173">
      <c r="A54" s="206" t="n">
        <v>38</v>
      </c>
      <c r="B54" s="133" t="n"/>
      <c r="C54" s="207" t="inlineStr">
        <is>
          <t>01.7.15.02-0084</t>
        </is>
      </c>
      <c r="D54" s="207" t="inlineStr">
        <is>
          <t>Болты с шестигранной головкой, диаметр 12 (14) мм</t>
        </is>
      </c>
      <c r="E54" s="206" t="inlineStr">
        <is>
          <t>т</t>
        </is>
      </c>
      <c r="F54" s="206" t="n">
        <v>0.0009700000000000001</v>
      </c>
      <c r="G54" s="119" t="n">
        <v>12606</v>
      </c>
      <c r="H54" s="119">
        <f>ROUND(F54*G54,2)</f>
        <v/>
      </c>
    </row>
    <row r="55" ht="31.5" customHeight="1" s="173">
      <c r="A55" s="206" t="n">
        <v>39</v>
      </c>
      <c r="B55" s="133" t="n"/>
      <c r="C55" s="207" t="inlineStr">
        <is>
          <t>10.2.02.08-0001</t>
        </is>
      </c>
      <c r="D55" s="207" t="inlineStr">
        <is>
          <t>Проволока медная, круглая, мягкая, электротехническая, диаметр 1,0-3,0 мм и выше</t>
        </is>
      </c>
      <c r="E55" s="206" t="inlineStr">
        <is>
          <t>т</t>
        </is>
      </c>
      <c r="F55" s="206" t="n">
        <v>0.00028</v>
      </c>
      <c r="G55" s="119" t="n">
        <v>37517</v>
      </c>
      <c r="H55" s="119">
        <f>ROUND(F55*G55,2)</f>
        <v/>
      </c>
    </row>
    <row r="56">
      <c r="A56" s="206" t="n">
        <v>40</v>
      </c>
      <c r="B56" s="133" t="n"/>
      <c r="C56" s="207" t="inlineStr">
        <is>
          <t>01.7.15.14-0168</t>
        </is>
      </c>
      <c r="D56" s="207" t="inlineStr">
        <is>
          <t>Шурупы с полукруглой головкой 5х70 мм</t>
        </is>
      </c>
      <c r="E56" s="206" t="inlineStr">
        <is>
          <t>т</t>
        </is>
      </c>
      <c r="F56" s="206" t="n">
        <v>0.0007</v>
      </c>
      <c r="G56" s="119" t="n">
        <v>12430</v>
      </c>
      <c r="H56" s="119">
        <f>ROUND(F56*G56,2)</f>
        <v/>
      </c>
    </row>
    <row r="57">
      <c r="A57" s="206" t="n">
        <v>41</v>
      </c>
      <c r="B57" s="133" t="n"/>
      <c r="C57" s="207" t="inlineStr">
        <is>
          <t>14.4.02.09-0001</t>
        </is>
      </c>
      <c r="D57" s="207" t="inlineStr">
        <is>
          <t>Краска</t>
        </is>
      </c>
      <c r="E57" s="206" t="inlineStr">
        <is>
          <t>кг</t>
        </is>
      </c>
      <c r="F57" s="206" t="n">
        <v>0.2775</v>
      </c>
      <c r="G57" s="119" t="n">
        <v>28.6</v>
      </c>
      <c r="H57" s="119">
        <f>ROUND(F57*G57,2)</f>
        <v/>
      </c>
    </row>
    <row r="58">
      <c r="A58" s="206" t="n">
        <v>42</v>
      </c>
      <c r="B58" s="133" t="n"/>
      <c r="C58" s="207" t="inlineStr">
        <is>
          <t>14.4.03.02-0011</t>
        </is>
      </c>
      <c r="D58" s="207" t="inlineStr">
        <is>
          <t>Лак бакелитовый ЛБС-1, ЛБС-2</t>
        </is>
      </c>
      <c r="E58" s="206" t="inlineStr">
        <is>
          <t>т</t>
        </is>
      </c>
      <c r="F58" s="206" t="n">
        <v>0.00018</v>
      </c>
      <c r="G58" s="119" t="n">
        <v>42700.01</v>
      </c>
      <c r="H58" s="119">
        <f>ROUND(F58*G58,2)</f>
        <v/>
      </c>
    </row>
    <row r="59" ht="31.5" customHeight="1" s="173">
      <c r="A59" s="206" t="n">
        <v>43</v>
      </c>
      <c r="B59" s="133" t="n"/>
      <c r="C59" s="207" t="inlineStr">
        <is>
          <t>10.3.02.03-0013</t>
        </is>
      </c>
      <c r="D59" s="207" t="inlineStr">
        <is>
          <t>Припои оловянно-свинцовые бессурьмянистые, марка ПОС61</t>
        </is>
      </c>
      <c r="E59" s="206" t="inlineStr">
        <is>
          <t>т</t>
        </is>
      </c>
      <c r="F59" s="206" t="n">
        <v>6e-05</v>
      </c>
      <c r="G59" s="119" t="n">
        <v>114220</v>
      </c>
      <c r="H59" s="119">
        <f>ROUND(F59*G59,2)</f>
        <v/>
      </c>
    </row>
    <row r="60" ht="47.25" customHeight="1" s="173">
      <c r="A60" s="206" t="n">
        <v>44</v>
      </c>
      <c r="B60" s="133" t="n"/>
      <c r="C60" s="207" t="inlineStr">
        <is>
          <t>01.7.06.05-0042</t>
        </is>
      </c>
      <c r="D60" s="207" t="inlineStr">
        <is>
          <t>Лента липкая изоляционная на поликасиновом компаунде, ширина 20-30 мм, толщина от 0,14 до 0,19 мм</t>
        </is>
      </c>
      <c r="E60" s="206" t="inlineStr">
        <is>
          <t>кг</t>
        </is>
      </c>
      <c r="F60" s="206" t="n">
        <v>0.05</v>
      </c>
      <c r="G60" s="119" t="n">
        <v>91.29000000000001</v>
      </c>
      <c r="H60" s="119">
        <f>ROUND(F60*G60,2)</f>
        <v/>
      </c>
    </row>
    <row r="61" ht="31.5" customHeight="1" s="173">
      <c r="A61" s="206" t="n">
        <v>45</v>
      </c>
      <c r="B61" s="133" t="n"/>
      <c r="C61" s="207" t="inlineStr">
        <is>
          <t>01.7.15.02-0086</t>
        </is>
      </c>
      <c r="D61" s="207" t="inlineStr">
        <is>
          <t>Болты с шестигранной головкой, диаметр 20 (22) мм</t>
        </is>
      </c>
      <c r="E61" s="206" t="inlineStr">
        <is>
          <t>т</t>
        </is>
      </c>
      <c r="F61" s="206" t="n">
        <v>0.0004</v>
      </c>
      <c r="G61" s="119" t="n">
        <v>9800</v>
      </c>
      <c r="H61" s="119">
        <f>ROUND(F61*G61,2)</f>
        <v/>
      </c>
    </row>
    <row r="62">
      <c r="A62" s="206" t="n">
        <v>46</v>
      </c>
      <c r="B62" s="133" t="n"/>
      <c r="C62" s="207" t="inlineStr">
        <is>
          <t>01.7.19.07-0003</t>
        </is>
      </c>
      <c r="D62" s="207" t="inlineStr">
        <is>
          <t>Резина прессованная</t>
        </is>
      </c>
      <c r="E62" s="206" t="inlineStr">
        <is>
          <t>кг</t>
        </is>
      </c>
      <c r="F62" s="206" t="n">
        <v>0.12</v>
      </c>
      <c r="G62" s="119" t="n">
        <v>28.26</v>
      </c>
      <c r="H62" s="119">
        <f>ROUND(F62*G62,2)</f>
        <v/>
      </c>
    </row>
    <row r="63">
      <c r="A63" s="206" t="n">
        <v>47</v>
      </c>
      <c r="B63" s="133" t="n"/>
      <c r="C63" s="207" t="inlineStr">
        <is>
          <t>01.7.11.06-0028</t>
        </is>
      </c>
      <c r="D63" s="207" t="inlineStr">
        <is>
          <t>Флюс ФКДТ</t>
        </is>
      </c>
      <c r="E63" s="206" t="inlineStr">
        <is>
          <t>кг</t>
        </is>
      </c>
      <c r="F63" s="206" t="n">
        <v>0.0185</v>
      </c>
      <c r="G63" s="119" t="n">
        <v>138.76</v>
      </c>
      <c r="H63" s="119">
        <f>ROUND(F63*G63,2)</f>
        <v/>
      </c>
    </row>
    <row r="64">
      <c r="A64" s="206" t="n">
        <v>48</v>
      </c>
      <c r="B64" s="133" t="n"/>
      <c r="C64" s="207" t="inlineStr">
        <is>
          <t>01.7.02.07-0011</t>
        </is>
      </c>
      <c r="D64" s="207" t="inlineStr">
        <is>
          <t>Прессшпан листовой, марка А</t>
        </is>
      </c>
      <c r="E64" s="206" t="inlineStr">
        <is>
          <t>кг</t>
        </is>
      </c>
      <c r="F64" s="206" t="n">
        <v>0.05</v>
      </c>
      <c r="G64" s="119" t="n">
        <v>47.57</v>
      </c>
      <c r="H64" s="119">
        <f>ROUND(F64*G64,2)</f>
        <v/>
      </c>
    </row>
    <row r="65">
      <c r="A65" s="206" t="n">
        <v>49</v>
      </c>
      <c r="B65" s="133" t="n"/>
      <c r="C65" s="207" t="inlineStr">
        <is>
          <t>14.1.04.02-0002</t>
        </is>
      </c>
      <c r="D65" s="207" t="inlineStr">
        <is>
          <t>Клей 88-СА</t>
        </is>
      </c>
      <c r="E65" s="206" t="inlineStr">
        <is>
          <t>кг</t>
        </is>
      </c>
      <c r="F65" s="206" t="n">
        <v>0.07000000000000001</v>
      </c>
      <c r="G65" s="119" t="n">
        <v>28.93</v>
      </c>
      <c r="H65" s="119">
        <f>ROUND(F65*G65,2)</f>
        <v/>
      </c>
    </row>
    <row r="66">
      <c r="A66" s="206" t="n">
        <v>50</v>
      </c>
      <c r="B66" s="133" t="n"/>
      <c r="C66" s="207" t="inlineStr">
        <is>
          <t>25.2.01.01-0017</t>
        </is>
      </c>
      <c r="D66" s="207" t="inlineStr">
        <is>
          <t>Бирки маркировочные пластмассовые</t>
        </is>
      </c>
      <c r="E66" s="206" t="inlineStr">
        <is>
          <t>100 шт</t>
        </is>
      </c>
      <c r="F66" s="206" t="n">
        <v>0.05</v>
      </c>
      <c r="G66" s="119" t="n">
        <v>30.74</v>
      </c>
      <c r="H66" s="119">
        <f>ROUND(F66*G66,2)</f>
        <v/>
      </c>
    </row>
    <row r="67" ht="47.25" customHeight="1" s="173">
      <c r="A67" s="206" t="n">
        <v>51</v>
      </c>
      <c r="B67" s="133" t="n"/>
      <c r="C67" s="207" t="inlineStr">
        <is>
          <t>01.7.05.03-0006</t>
        </is>
      </c>
      <c r="D67" s="207" t="inlineStr">
        <is>
          <t>Лакоткани стеклянные ЛСК-155/180, ширина 690, 790, 890, 940, 990, 1060, 1140 мм, толщина 0,08 мм</t>
        </is>
      </c>
      <c r="E67" s="206" t="inlineStr">
        <is>
          <t>10 м2</t>
        </is>
      </c>
      <c r="F67" s="206" t="n">
        <v>0.003</v>
      </c>
      <c r="G67" s="119" t="n">
        <v>405.22</v>
      </c>
      <c r="H67" s="119">
        <f>ROUND(F67*G67,2)</f>
        <v/>
      </c>
    </row>
    <row r="68">
      <c r="A68" s="206" t="n">
        <v>52</v>
      </c>
      <c r="B68" s="133" t="n"/>
      <c r="C68" s="207" t="inlineStr">
        <is>
          <t>01.3.05.17-0002</t>
        </is>
      </c>
      <c r="D68" s="207" t="inlineStr">
        <is>
          <t>Канифоль сосновая</t>
        </is>
      </c>
      <c r="E68" s="206" t="inlineStr">
        <is>
          <t>кг</t>
        </is>
      </c>
      <c r="F68" s="206" t="n">
        <v>0.0432</v>
      </c>
      <c r="G68" s="119" t="n">
        <v>27.74</v>
      </c>
      <c r="H68" s="119">
        <f>ROUND(F68*G68,2)</f>
        <v/>
      </c>
    </row>
    <row r="69" ht="31.5" customHeight="1" s="173">
      <c r="A69" s="206" t="n">
        <v>53</v>
      </c>
      <c r="B69" s="133" t="n"/>
      <c r="C69" s="207" t="inlineStr">
        <is>
          <t>24.3.01.01-0004</t>
        </is>
      </c>
      <c r="D69" s="207" t="inlineStr">
        <is>
          <t>Трубка электроизоляционная ПВХ-305, диаметр 6-10 мм</t>
        </is>
      </c>
      <c r="E69" s="206" t="inlineStr">
        <is>
          <t>кг</t>
        </is>
      </c>
      <c r="F69" s="206" t="n">
        <v>0.02994</v>
      </c>
      <c r="G69" s="119" t="n">
        <v>38.34</v>
      </c>
      <c r="H69" s="119">
        <f>ROUND(F69*G69,2)</f>
        <v/>
      </c>
    </row>
    <row r="70" ht="31.5" customHeight="1" s="173">
      <c r="A70" s="206" t="n">
        <v>54</v>
      </c>
      <c r="B70" s="133" t="n"/>
      <c r="C70" s="207" t="inlineStr">
        <is>
          <t>01.7.06.03-0023</t>
        </is>
      </c>
      <c r="D70" s="207" t="inlineStr">
        <is>
          <t>Лента полиэтиленовая с липким слоем, марка А</t>
        </is>
      </c>
      <c r="E70" s="206" t="inlineStr">
        <is>
          <t>кг</t>
        </is>
      </c>
      <c r="F70" s="206" t="n">
        <v>0.026</v>
      </c>
      <c r="G70" s="119" t="n">
        <v>39.02</v>
      </c>
      <c r="H70" s="119">
        <f>ROUND(F70*G70,2)</f>
        <v/>
      </c>
    </row>
    <row r="71" ht="31.5" customHeight="1" s="173">
      <c r="A71" s="206" t="n">
        <v>55</v>
      </c>
      <c r="B71" s="133" t="n"/>
      <c r="C71" s="207" t="inlineStr">
        <is>
          <t>10.3.02.03-0011</t>
        </is>
      </c>
      <c r="D71" s="207" t="inlineStr">
        <is>
          <t>Припои оловянно-свинцовые бессурьмянистые, марка ПОС30</t>
        </is>
      </c>
      <c r="E71" s="206" t="inlineStr">
        <is>
          <t>т</t>
        </is>
      </c>
      <c r="F71" s="206" t="n">
        <v>1e-05</v>
      </c>
      <c r="G71" s="119" t="n">
        <v>68050</v>
      </c>
      <c r="H71" s="119">
        <f>ROUND(F71*G71,2)</f>
        <v/>
      </c>
    </row>
    <row r="72" ht="31.5" customHeight="1" s="173">
      <c r="A72" s="206" t="n">
        <v>56</v>
      </c>
      <c r="B72" s="133" t="n"/>
      <c r="C72" s="207" t="inlineStr">
        <is>
          <t>01.7.07.03-0007</t>
        </is>
      </c>
      <c r="D72" s="207" t="inlineStr">
        <is>
          <t>Воск полиэтиленовый неокисленный ПВ-25, ПВ-100, ПВ-200, ПВ-300, ПВ-500</t>
        </is>
      </c>
      <c r="E72" s="206" t="inlineStr">
        <is>
          <t>т</t>
        </is>
      </c>
      <c r="F72" s="206" t="n">
        <v>2.4e-05</v>
      </c>
      <c r="G72" s="119" t="n">
        <v>22419</v>
      </c>
      <c r="H72" s="119">
        <f>ROUND(F72*G72,2)</f>
        <v/>
      </c>
    </row>
    <row r="73">
      <c r="A73" s="206" t="n">
        <v>57</v>
      </c>
      <c r="B73" s="133" t="n"/>
      <c r="C73" s="207" t="inlineStr">
        <is>
          <t>03.1.01.01-0002</t>
        </is>
      </c>
      <c r="D73" s="207" t="inlineStr">
        <is>
          <t>Гипс строительный Г-3</t>
        </is>
      </c>
      <c r="E73" s="206" t="inlineStr">
        <is>
          <t>т</t>
        </is>
      </c>
      <c r="F73" s="206" t="n">
        <v>0.00036</v>
      </c>
      <c r="G73" s="119" t="n">
        <v>729.98</v>
      </c>
      <c r="H73" s="119">
        <f>ROUND(F73*G73,2)</f>
        <v/>
      </c>
    </row>
    <row r="74">
      <c r="A74" s="206" t="n">
        <v>58</v>
      </c>
      <c r="B74" s="133" t="n"/>
      <c r="C74" s="207" t="inlineStr">
        <is>
          <t>14.4.03.17-0011</t>
        </is>
      </c>
      <c r="D74" s="207" t="inlineStr">
        <is>
          <t>Лак электроизоляционный 318</t>
        </is>
      </c>
      <c r="E74" s="206" t="inlineStr">
        <is>
          <t>кг</t>
        </is>
      </c>
      <c r="F74" s="206" t="n">
        <v>0.006</v>
      </c>
      <c r="G74" s="119" t="n">
        <v>35.63</v>
      </c>
      <c r="H74" s="119">
        <f>ROUND(F74*G74,2)</f>
        <v/>
      </c>
    </row>
    <row r="75">
      <c r="A75" s="206" t="n">
        <v>59</v>
      </c>
      <c r="B75" s="133" t="n"/>
      <c r="C75" s="207" t="inlineStr">
        <is>
          <t>01.7.03.04-0001</t>
        </is>
      </c>
      <c r="D75" s="207" t="inlineStr">
        <is>
          <t>Электроэнергия</t>
        </is>
      </c>
      <c r="E75" s="206" t="inlineStr">
        <is>
          <t>кВт-ч</t>
        </is>
      </c>
      <c r="F75" s="206" t="n">
        <v>0.06</v>
      </c>
      <c r="G75" s="119" t="n">
        <v>0.4</v>
      </c>
      <c r="H75" s="119">
        <f>ROUND(F75*G75,2)</f>
        <v/>
      </c>
    </row>
    <row r="78">
      <c r="B78" s="175" t="inlineStr">
        <is>
          <t>Составил ______________________        Е.А. Князева</t>
        </is>
      </c>
    </row>
    <row r="79">
      <c r="B79" s="143" t="inlineStr">
        <is>
          <t xml:space="preserve">                         (подпись, инициалы, фамилия)</t>
        </is>
      </c>
    </row>
    <row r="81">
      <c r="B81" s="175" t="inlineStr">
        <is>
          <t>Проверил ______________________        А.В. Костянецкая</t>
        </is>
      </c>
    </row>
    <row r="82">
      <c r="B82" s="143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26:E26"/>
    <mergeCell ref="A9:A10"/>
    <mergeCell ref="A2:H2"/>
    <mergeCell ref="A19:E19"/>
    <mergeCell ref="A37:E37"/>
    <mergeCell ref="A5:H5"/>
    <mergeCell ref="G9:H9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7" workbookViewId="0">
      <selection activeCell="B44" sqref="B44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69" t="n"/>
      <c r="C1" s="169" t="n"/>
      <c r="D1" s="169" t="n"/>
      <c r="E1" s="169" t="n"/>
    </row>
    <row r="2">
      <c r="B2" s="169" t="n"/>
      <c r="C2" s="169" t="n"/>
      <c r="D2" s="169" t="n"/>
      <c r="E2" s="231" t="inlineStr">
        <is>
          <t>Приложение № 4</t>
        </is>
      </c>
    </row>
    <row r="3">
      <c r="B3" s="169" t="n"/>
      <c r="C3" s="169" t="n"/>
      <c r="D3" s="169" t="n"/>
      <c r="E3" s="169" t="n"/>
    </row>
    <row r="4">
      <c r="B4" s="169" t="n"/>
      <c r="C4" s="169" t="n"/>
      <c r="D4" s="169" t="n"/>
      <c r="E4" s="169" t="n"/>
    </row>
    <row r="5">
      <c r="B5" s="208" t="inlineStr">
        <is>
          <t>Ресурсная модель</t>
        </is>
      </c>
    </row>
    <row r="6">
      <c r="B6" s="18" t="n"/>
      <c r="C6" s="169" t="n"/>
      <c r="D6" s="169" t="n"/>
      <c r="E6" s="169" t="n"/>
    </row>
    <row r="7" ht="39.75" customHeight="1" s="173">
      <c r="B7" s="209">
        <f>'Прил.1 Сравнит табл'!B7</f>
        <v/>
      </c>
    </row>
    <row r="8">
      <c r="B8" s="210">
        <f>'Прил.1 Сравнит табл'!B9</f>
        <v/>
      </c>
    </row>
    <row r="9">
      <c r="B9" s="18" t="n"/>
      <c r="C9" s="169" t="n"/>
      <c r="D9" s="169" t="n"/>
      <c r="E9" s="169" t="n"/>
    </row>
    <row r="10" ht="51" customHeight="1" s="173">
      <c r="B10" s="212" t="inlineStr">
        <is>
          <t>Наименование</t>
        </is>
      </c>
      <c r="C10" s="212" t="inlineStr">
        <is>
          <t>Сметная стоимость в ценах на 01.01.2023
 (руб.)</t>
        </is>
      </c>
      <c r="D10" s="212" t="inlineStr">
        <is>
          <t>Удельный вес, 
(в СМР)</t>
        </is>
      </c>
      <c r="E10" s="212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35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35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35">
        <f>'Прил.5 Расчет СМР и ОБ'!J24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35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35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35">
        <f>'Прил.5 Расчет СМР и ОБ'!J49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35">
        <f>'Прил.5 Расчет СМР и ОБ'!J83</f>
        <v/>
      </c>
      <c r="D17" s="33">
        <f>C17/$C$24</f>
        <v/>
      </c>
      <c r="E17" s="33">
        <f>C17/$C$40</f>
        <v/>
      </c>
      <c r="G17" s="248" t="n"/>
    </row>
    <row r="18">
      <c r="B18" s="31" t="inlineStr">
        <is>
          <t>МАТЕРИАЛЫ, ВСЕГО:</t>
        </is>
      </c>
      <c r="C18" s="35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35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35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ОБ'!E87</f>
        <v/>
      </c>
      <c r="D21" s="33" t="n"/>
      <c r="E21" s="31" t="n"/>
    </row>
    <row r="22">
      <c r="B22" s="31" t="inlineStr">
        <is>
          <t>Накладные расходы, руб.</t>
        </is>
      </c>
      <c r="C22" s="35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ОБ'!E86</f>
        <v/>
      </c>
      <c r="D23" s="33" t="n"/>
      <c r="E23" s="31" t="n"/>
    </row>
    <row r="24">
      <c r="B24" s="31" t="inlineStr">
        <is>
          <t>ВСЕГО СМР с НР и СП</t>
        </is>
      </c>
      <c r="C24" s="35">
        <f>C19+C20+C22</f>
        <v/>
      </c>
      <c r="D24" s="33">
        <f>C24/$C$24</f>
        <v/>
      </c>
      <c r="E24" s="33">
        <f>C24/$C$40</f>
        <v/>
      </c>
    </row>
    <row r="25" ht="25.5" customHeight="1" s="173">
      <c r="B25" s="31" t="inlineStr">
        <is>
          <t>ВСЕГО стоимость оборудования, в том числе</t>
        </is>
      </c>
      <c r="C25" s="35">
        <f>'Прил.5 Расчет СМР и ОБ'!J40</f>
        <v/>
      </c>
      <c r="D25" s="33" t="n"/>
      <c r="E25" s="33">
        <f>C25/$C$40</f>
        <v/>
      </c>
    </row>
    <row r="26" ht="25.5" customHeight="1" s="173">
      <c r="B26" s="31" t="inlineStr">
        <is>
          <t>стоимость оборудования технологического</t>
        </is>
      </c>
      <c r="C26" s="35">
        <f>'Прил.5 Расчет СМР и ОБ'!J41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73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73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73">
      <c r="B30" s="157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157" t="n"/>
      <c r="E30" s="159">
        <f>C30/$C$40</f>
        <v/>
      </c>
    </row>
    <row r="31">
      <c r="B31" s="157" t="inlineStr">
        <is>
          <t xml:space="preserve">Пусконаладочные работы </t>
        </is>
      </c>
      <c r="C31" s="158" t="n">
        <v>11650</v>
      </c>
      <c r="D31" s="157" t="n"/>
      <c r="E31" s="159">
        <f>C31/$C$40</f>
        <v/>
      </c>
    </row>
    <row r="32" ht="25.5" customHeight="1" s="173">
      <c r="B32" s="157" t="inlineStr">
        <is>
          <t>Затраты по перевозке работников к месту работы и обратно</t>
        </is>
      </c>
      <c r="C32" s="158" t="n">
        <v>0</v>
      </c>
      <c r="D32" s="157" t="n"/>
      <c r="E32" s="159">
        <f>C32/$C$40</f>
        <v/>
      </c>
      <c r="G32" s="131" t="n"/>
    </row>
    <row r="33" ht="25.5" customHeight="1" s="173">
      <c r="B33" s="157" t="inlineStr">
        <is>
          <t>Затраты, связанные с осуществлением работ вахтовым методом</t>
        </is>
      </c>
      <c r="C33" s="158" t="n">
        <v>0</v>
      </c>
      <c r="D33" s="157" t="n"/>
      <c r="E33" s="159">
        <f>C33/$C$40</f>
        <v/>
      </c>
      <c r="G33" s="131" t="n"/>
    </row>
    <row r="34" ht="51" customHeight="1" s="173">
      <c r="B34" s="1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 t="n">
        <v>0</v>
      </c>
      <c r="D34" s="157" t="n"/>
      <c r="E34" s="159">
        <f>C34/$C$40</f>
        <v/>
      </c>
      <c r="G34" s="131" t="n"/>
    </row>
    <row r="35" ht="76.5" customHeight="1" s="173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1" t="n"/>
    </row>
    <row r="36" ht="25.5" customHeight="1" s="173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5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5" t="n"/>
      <c r="L37" s="20" t="n"/>
    </row>
    <row r="38" ht="38.25" customHeight="1" s="173">
      <c r="B38" s="31" t="inlineStr">
        <is>
          <t>ИТОГО (СМР+ОБОРУДОВАНИЕ+ПРОЧ. ЗАТР., УЧТЕННЫЕ ПОКАЗАТЕЛЕМ)</t>
        </is>
      </c>
      <c r="C38" s="35">
        <f>SUM(C27:C37)</f>
        <v/>
      </c>
      <c r="D38" s="31" t="n"/>
      <c r="E38" s="33">
        <f>C38/$C$40</f>
        <v/>
      </c>
    </row>
    <row r="39" ht="13.5" customHeight="1" s="173">
      <c r="B39" s="31" t="inlineStr">
        <is>
          <t>Непредвиденные расходы</t>
        </is>
      </c>
      <c r="C39" s="35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35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35">
        <f>C40/'Прил.5 Расчет СМР и ОБ'!E90</f>
        <v/>
      </c>
      <c r="D41" s="31" t="n"/>
      <c r="E41" s="31" t="n"/>
    </row>
    <row r="42">
      <c r="B42" s="21" t="n"/>
      <c r="C42" s="169" t="n"/>
      <c r="D42" s="169" t="n"/>
      <c r="E42" s="169" t="n"/>
    </row>
    <row r="43">
      <c r="B43" s="169" t="inlineStr">
        <is>
          <t>Составил ______________________        Е.А. Князева</t>
        </is>
      </c>
      <c r="C43" s="170" t="n"/>
      <c r="D43" s="169" t="n"/>
      <c r="E43" s="169" t="n"/>
    </row>
    <row r="44">
      <c r="B44" s="172" t="inlineStr">
        <is>
          <t xml:space="preserve">                         (подпись, инициалы, фамилия)</t>
        </is>
      </c>
      <c r="C44" s="170" t="n"/>
      <c r="D44" s="169" t="n"/>
      <c r="E44" s="169" t="n"/>
    </row>
    <row r="45">
      <c r="B45" s="169" t="n"/>
      <c r="C45" s="170" t="n"/>
      <c r="D45" s="169" t="n"/>
      <c r="E45" s="169" t="n"/>
    </row>
    <row r="46">
      <c r="B46" s="169" t="inlineStr">
        <is>
          <t>Проверил ______________________        А.В. Костянецкая</t>
        </is>
      </c>
      <c r="C46" s="170" t="n"/>
      <c r="D46" s="169" t="n"/>
      <c r="E46" s="169" t="n"/>
    </row>
    <row r="47">
      <c r="B47" s="172" t="inlineStr">
        <is>
          <t xml:space="preserve">                        (подпись, инициалы, фамилия)</t>
        </is>
      </c>
      <c r="C47" s="170" t="n"/>
      <c r="D47" s="169" t="n"/>
      <c r="E47" s="169" t="n"/>
    </row>
    <row r="49">
      <c r="B49" s="169" t="n"/>
      <c r="C49" s="169" t="n"/>
      <c r="D49" s="169" t="n"/>
      <c r="E49" s="169" t="n"/>
    </row>
    <row r="50">
      <c r="B50" s="169" t="n"/>
      <c r="C50" s="169" t="n"/>
      <c r="D50" s="169" t="n"/>
      <c r="E50" s="16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97"/>
  <sheetViews>
    <sheetView view="pageBreakPreview" topLeftCell="A30" workbookViewId="0">
      <selection activeCell="B93" sqref="B93"/>
    </sheetView>
  </sheetViews>
  <sheetFormatPr baseColWidth="8" defaultColWidth="9.140625" defaultRowHeight="15" outlineLevelRow="1"/>
  <cols>
    <col width="5.7109375" customWidth="1" style="170" min="1" max="1"/>
    <col width="22.5703125" customWidth="1" style="170" min="2" max="2"/>
    <col width="39.140625" customWidth="1" style="170" min="3" max="3"/>
    <col width="10.7109375" customWidth="1" style="170" min="4" max="4"/>
    <col width="12.7109375" customWidth="1" style="170" min="5" max="5"/>
    <col width="14.5703125" customWidth="1" style="170" min="6" max="6"/>
    <col width="13.42578125" customWidth="1" style="170" min="7" max="7"/>
    <col width="12.7109375" customWidth="1" style="170" min="8" max="8"/>
    <col width="14.5703125" customWidth="1" style="170" min="9" max="9"/>
    <col width="15.140625" customWidth="1" style="170" min="10" max="10"/>
    <col width="2.85546875" customWidth="1" style="170" min="11" max="11"/>
    <col width="10.7109375" customWidth="1" style="170" min="12" max="12"/>
    <col width="10.85546875" customWidth="1" style="170" min="13" max="13"/>
    <col width="9.140625" customWidth="1" style="170" min="14" max="14"/>
    <col width="9.140625" customWidth="1" style="173" min="15" max="15"/>
  </cols>
  <sheetData>
    <row r="2" ht="15.75" customHeight="1" s="173">
      <c r="I2" s="175" t="n"/>
      <c r="J2" s="77" t="inlineStr">
        <is>
          <t>Приложение №5</t>
        </is>
      </c>
    </row>
    <row r="4" ht="12.75" customFormat="1" customHeight="1" s="169">
      <c r="A4" s="208" t="inlineStr">
        <is>
          <t>Расчет стоимости СМР и оборудования</t>
        </is>
      </c>
      <c r="I4" s="208" t="n"/>
      <c r="J4" s="208" t="n"/>
    </row>
    <row r="5" ht="12.75" customFormat="1" customHeight="1" s="169">
      <c r="A5" s="208" t="n"/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</row>
    <row r="6" ht="41.25" customFormat="1" customHeight="1" s="169">
      <c r="A6" s="122" t="inlineStr">
        <is>
          <t>Наименование разрабатываемого показателя УНЦ</t>
        </is>
      </c>
      <c r="B6" s="123" t="n"/>
      <c r="C6" s="123" t="n"/>
      <c r="D6" s="222" t="inlineStr">
        <is>
          <t>Комплекс систем безопасности ПС. СКУД</t>
        </is>
      </c>
    </row>
    <row r="7" ht="12.75" customFormat="1" customHeight="1" s="169">
      <c r="A7" s="222">
        <f>'Прил.1 Сравнит табл'!B9</f>
        <v/>
      </c>
      <c r="I7" s="209" t="n"/>
      <c r="J7" s="209" t="n"/>
    </row>
    <row r="8" ht="12.75" customFormat="1" customHeight="1" s="169"/>
    <row r="9" ht="27" customHeight="1" s="173">
      <c r="A9" s="212" t="inlineStr">
        <is>
          <t>№ пп.</t>
        </is>
      </c>
      <c r="B9" s="212" t="inlineStr">
        <is>
          <t>Код ресурса</t>
        </is>
      </c>
      <c r="C9" s="212" t="inlineStr">
        <is>
          <t>Наименование</t>
        </is>
      </c>
      <c r="D9" s="212" t="inlineStr">
        <is>
          <t>Ед. изм.</t>
        </is>
      </c>
      <c r="E9" s="212" t="inlineStr">
        <is>
          <t>Кол-во единиц по проектным данным</t>
        </is>
      </c>
      <c r="F9" s="212" t="inlineStr">
        <is>
          <t>Сметная стоимость в ценах на 01.01.2000 (руб.)</t>
        </is>
      </c>
      <c r="G9" s="242" t="n"/>
      <c r="H9" s="212" t="inlineStr">
        <is>
          <t>Удельный вес, %</t>
        </is>
      </c>
      <c r="I9" s="212" t="inlineStr">
        <is>
          <t>Сметная стоимость в ценах на 01.01.2023 (руб.)</t>
        </is>
      </c>
      <c r="J9" s="242" t="n"/>
    </row>
    <row r="10" ht="28.5" customHeight="1" s="173">
      <c r="A10" s="244" t="n"/>
      <c r="B10" s="244" t="n"/>
      <c r="C10" s="244" t="n"/>
      <c r="D10" s="244" t="n"/>
      <c r="E10" s="244" t="n"/>
      <c r="F10" s="212" t="inlineStr">
        <is>
          <t>на ед. изм.</t>
        </is>
      </c>
      <c r="G10" s="212" t="inlineStr">
        <is>
          <t>общая</t>
        </is>
      </c>
      <c r="H10" s="244" t="n"/>
      <c r="I10" s="212" t="inlineStr">
        <is>
          <t>на ед. изм.</t>
        </is>
      </c>
      <c r="J10" s="212" t="inlineStr">
        <is>
          <t>общая</t>
        </is>
      </c>
    </row>
    <row r="11">
      <c r="A11" s="212" t="n">
        <v>1</v>
      </c>
      <c r="B11" s="212" t="n">
        <v>2</v>
      </c>
      <c r="C11" s="212" t="n">
        <v>3</v>
      </c>
      <c r="D11" s="212" t="n">
        <v>4</v>
      </c>
      <c r="E11" s="212" t="n">
        <v>5</v>
      </c>
      <c r="F11" s="212" t="n">
        <v>6</v>
      </c>
      <c r="G11" s="212" t="n">
        <v>7</v>
      </c>
      <c r="H11" s="212" t="n">
        <v>8</v>
      </c>
      <c r="I11" s="212" t="n">
        <v>9</v>
      </c>
      <c r="J11" s="212" t="n">
        <v>10</v>
      </c>
    </row>
    <row r="12">
      <c r="A12" s="212" t="n"/>
      <c r="B12" s="223" t="inlineStr">
        <is>
          <t>Затраты труда рабочих-строителей</t>
        </is>
      </c>
      <c r="C12" s="241" t="n"/>
      <c r="D12" s="241" t="n"/>
      <c r="E12" s="241" t="n"/>
      <c r="F12" s="241" t="n"/>
      <c r="G12" s="241" t="n"/>
      <c r="H12" s="242" t="n"/>
      <c r="I12" s="42" t="n"/>
      <c r="J12" s="42" t="n"/>
      <c r="L12" s="249" t="n"/>
    </row>
    <row r="13" ht="25.5" customHeight="1" s="173">
      <c r="A13" s="212" t="n">
        <v>1</v>
      </c>
      <c r="B13" s="96" t="inlineStr">
        <is>
          <t>1-4-1</t>
        </is>
      </c>
      <c r="C13" s="211" t="inlineStr">
        <is>
          <t>Затраты труда рабочих-строителей среднего разряда (4,1)</t>
        </is>
      </c>
      <c r="D13" s="212" t="inlineStr">
        <is>
          <t>чел.-ч.</t>
        </is>
      </c>
      <c r="E13" s="250">
        <f>G13/F13</f>
        <v/>
      </c>
      <c r="F13" s="103" t="n">
        <v>9.76</v>
      </c>
      <c r="G13" s="103">
        <f>Прил.3!H12</f>
        <v/>
      </c>
      <c r="H13" s="224">
        <f>G13/G14</f>
        <v/>
      </c>
      <c r="I13" s="103">
        <f>ФОТр.тек.!E13</f>
        <v/>
      </c>
      <c r="J13" s="103">
        <f>ROUND(I13*E13,2)</f>
        <v/>
      </c>
    </row>
    <row r="14" ht="25.5" customFormat="1" customHeight="1" s="170">
      <c r="A14" s="212" t="n"/>
      <c r="B14" s="212" t="n"/>
      <c r="C14" s="223" t="inlineStr">
        <is>
          <t>Итого по разделу "Затраты труда рабочих-строителей"</t>
        </is>
      </c>
      <c r="D14" s="212" t="inlineStr">
        <is>
          <t>чел.-ч.</t>
        </is>
      </c>
      <c r="E14" s="250">
        <f>SUM(E13:E13)</f>
        <v/>
      </c>
      <c r="F14" s="103" t="n"/>
      <c r="G14" s="103">
        <f>SUM(G13:G13)</f>
        <v/>
      </c>
      <c r="H14" s="224" t="n">
        <v>1</v>
      </c>
      <c r="I14" s="103" t="n"/>
      <c r="J14" s="103">
        <f>SUM(J13:J13)</f>
        <v/>
      </c>
      <c r="L14" s="95" t="n"/>
    </row>
    <row r="15" ht="14.25" customFormat="1" customHeight="1" s="170">
      <c r="A15" s="212" t="n"/>
      <c r="B15" s="211" t="inlineStr">
        <is>
          <t>Затраты труда машинистов</t>
        </is>
      </c>
      <c r="C15" s="241" t="n"/>
      <c r="D15" s="241" t="n"/>
      <c r="E15" s="241" t="n"/>
      <c r="F15" s="241" t="n"/>
      <c r="G15" s="241" t="n"/>
      <c r="H15" s="242" t="n"/>
      <c r="I15" s="42" t="n"/>
      <c r="J15" s="42" t="n"/>
      <c r="L15" s="249" t="n"/>
    </row>
    <row r="16" ht="14.25" customFormat="1" customHeight="1" s="170">
      <c r="A16" s="212" t="n">
        <v>2</v>
      </c>
      <c r="B16" s="212" t="n">
        <v>2</v>
      </c>
      <c r="C16" s="211" t="inlineStr">
        <is>
          <t>Затраты труда машинистов</t>
        </is>
      </c>
      <c r="D16" s="212" t="inlineStr">
        <is>
          <t>чел.-ч.</t>
        </is>
      </c>
      <c r="E16" s="250">
        <f>Прил.3!F20</f>
        <v/>
      </c>
      <c r="F16" s="103">
        <f>G16/E16</f>
        <v/>
      </c>
      <c r="G16" s="103">
        <f>Прил.3!H20</f>
        <v/>
      </c>
      <c r="H16" s="224" t="n">
        <v>1</v>
      </c>
      <c r="I16" s="103">
        <f>ROUND(F16*Прил.10!D10,2)</f>
        <v/>
      </c>
      <c r="J16" s="103">
        <f>ROUND(I16*E16,2)</f>
        <v/>
      </c>
      <c r="L16" s="69" t="n"/>
    </row>
    <row r="17" ht="14.25" customFormat="1" customHeight="1" s="170">
      <c r="A17" s="212" t="n"/>
      <c r="B17" s="223" t="inlineStr">
        <is>
          <t>Машины и механизмы</t>
        </is>
      </c>
      <c r="C17" s="241" t="n"/>
      <c r="D17" s="241" t="n"/>
      <c r="E17" s="241" t="n"/>
      <c r="F17" s="241" t="n"/>
      <c r="G17" s="241" t="n"/>
      <c r="H17" s="242" t="n"/>
      <c r="I17" s="224" t="n"/>
      <c r="J17" s="224" t="n"/>
    </row>
    <row r="18" ht="14.25" customFormat="1" customHeight="1" s="170">
      <c r="A18" s="212" t="n"/>
      <c r="B18" s="211" t="inlineStr">
        <is>
          <t>Основные машины и механизмы</t>
        </is>
      </c>
      <c r="C18" s="241" t="n"/>
      <c r="D18" s="241" t="n"/>
      <c r="E18" s="241" t="n"/>
      <c r="F18" s="241" t="n"/>
      <c r="G18" s="241" t="n"/>
      <c r="H18" s="242" t="n"/>
      <c r="I18" s="42" t="n"/>
      <c r="J18" s="42" t="n"/>
    </row>
    <row r="19" ht="25.5" customFormat="1" customHeight="1" s="170">
      <c r="A19" s="212" t="n">
        <v>3</v>
      </c>
      <c r="B19" s="96" t="inlineStr">
        <is>
          <t>91.05.05-015</t>
        </is>
      </c>
      <c r="C19" s="211" t="inlineStr">
        <is>
          <t>Краны на автомобильном ходу, грузоподъемность 16 т</t>
        </is>
      </c>
      <c r="D19" s="212" t="inlineStr">
        <is>
          <t>маш.час</t>
        </is>
      </c>
      <c r="E19" s="250" t="n">
        <v>0.7455000000000001</v>
      </c>
      <c r="F19" s="230" t="n">
        <v>115.4</v>
      </c>
      <c r="G19" s="103">
        <f>ROUND(E19*F19,2)</f>
        <v/>
      </c>
      <c r="H19" s="224">
        <f>G19/$G$25</f>
        <v/>
      </c>
      <c r="I19" s="103">
        <f>ROUND(F19*Прил.10!$D$11,2)</f>
        <v/>
      </c>
      <c r="J19" s="103">
        <f>ROUND(I19*E19,2)</f>
        <v/>
      </c>
    </row>
    <row r="20" ht="25.5" customFormat="1" customHeight="1" s="170">
      <c r="A20" s="212" t="n">
        <v>4</v>
      </c>
      <c r="B20" s="96" t="inlineStr">
        <is>
          <t>91.14.02-001</t>
        </is>
      </c>
      <c r="C20" s="211" t="inlineStr">
        <is>
          <t>Автомобили бортовые, грузоподъемность до 5 т</t>
        </is>
      </c>
      <c r="D20" s="212" t="inlineStr">
        <is>
          <t>маш.час</t>
        </is>
      </c>
      <c r="E20" s="250" t="n">
        <v>0.7455000000000001</v>
      </c>
      <c r="F20" s="230" t="n">
        <v>65.70999999999999</v>
      </c>
      <c r="G20" s="103">
        <f>ROUND(E20*F20,2)</f>
        <v/>
      </c>
      <c r="H20" s="224">
        <f>G20/$G$25</f>
        <v/>
      </c>
      <c r="I20" s="103">
        <f>ROUND(F20*Прил.10!$D$11,2)</f>
        <v/>
      </c>
      <c r="J20" s="103">
        <f>ROUND(I20*E20,2)</f>
        <v/>
      </c>
    </row>
    <row r="21" ht="14.25" customFormat="1" customHeight="1" s="170">
      <c r="B21" s="212" t="n"/>
      <c r="C21" s="211" t="inlineStr">
        <is>
          <t>Итого основные машины и механизмы</t>
        </is>
      </c>
      <c r="D21" s="212" t="n"/>
      <c r="E21" s="251" t="n"/>
      <c r="F21" s="103" t="n"/>
      <c r="G21" s="103">
        <f>SUM(G19:G20)</f>
        <v/>
      </c>
      <c r="H21" s="224">
        <f>G21/G25</f>
        <v/>
      </c>
      <c r="I21" s="103" t="n"/>
      <c r="J21" s="103">
        <f>SUM(J19:J20)</f>
        <v/>
      </c>
      <c r="L21" s="252" t="n"/>
    </row>
    <row r="22" hidden="1" outlineLevel="1" ht="14.25" customFormat="1" customHeight="1" s="170">
      <c r="A22" s="212" t="n">
        <v>5</v>
      </c>
      <c r="B22" s="96" t="inlineStr">
        <is>
          <t>91.06.05-011</t>
        </is>
      </c>
      <c r="C22" s="211" t="inlineStr">
        <is>
          <t>Погрузчики, грузоподъемность 5 т</t>
        </is>
      </c>
      <c r="D22" s="212" t="inlineStr">
        <is>
          <t>маш.час</t>
        </is>
      </c>
      <c r="E22" s="250" t="n">
        <v>0.05</v>
      </c>
      <c r="F22" s="230" t="n">
        <v>89.98999999999999</v>
      </c>
      <c r="G22" s="103">
        <f>ROUND(E22*F22,2)</f>
        <v/>
      </c>
      <c r="H22" s="224">
        <f>G22/$G$25</f>
        <v/>
      </c>
      <c r="I22" s="103">
        <f>ROUND(F22*Прил.10!$D$11,2)</f>
        <v/>
      </c>
      <c r="J22" s="103">
        <f>ROUND(I22*E22,2)</f>
        <v/>
      </c>
      <c r="L22" s="252" t="n"/>
    </row>
    <row r="23" hidden="1" outlineLevel="1" ht="38.25" customFormat="1" customHeight="1" s="170">
      <c r="A23" s="212" t="n">
        <v>6</v>
      </c>
      <c r="B23" s="96" t="inlineStr">
        <is>
          <t>91.06.06-048</t>
        </is>
      </c>
      <c r="C23" s="211" t="inlineStr">
        <is>
          <t>Подъемники одномачтовые, грузоподъемность до 500 кг, высота подъема 45 м</t>
        </is>
      </c>
      <c r="D23" s="212" t="inlineStr">
        <is>
          <t>маш.час</t>
        </is>
      </c>
      <c r="E23" s="250" t="n">
        <v>0.013</v>
      </c>
      <c r="F23" s="230" t="n">
        <v>31.26</v>
      </c>
      <c r="G23" s="103">
        <f>ROUND(E23*F23,2)</f>
        <v/>
      </c>
      <c r="H23" s="224">
        <f>G23/$G$25</f>
        <v/>
      </c>
      <c r="I23" s="103">
        <f>ROUND(F23*Прил.10!$D$11,2)</f>
        <v/>
      </c>
      <c r="J23" s="103">
        <f>ROUND(I23*E23,2)</f>
        <v/>
      </c>
      <c r="L23" s="252" t="n"/>
    </row>
    <row r="24" collapsed="1" ht="14.25" customFormat="1" customHeight="1" s="170">
      <c r="A24" s="212" t="n"/>
      <c r="B24" s="212" t="n"/>
      <c r="C24" s="211" t="inlineStr">
        <is>
          <t>Итого прочие машины и механизмы</t>
        </is>
      </c>
      <c r="D24" s="212" t="n"/>
      <c r="E24" s="213" t="n"/>
      <c r="F24" s="103" t="n"/>
      <c r="G24" s="103">
        <f>SUM(G22:G23)</f>
        <v/>
      </c>
      <c r="H24" s="224">
        <f>G24/G25</f>
        <v/>
      </c>
      <c r="I24" s="103" t="n"/>
      <c r="J24" s="103">
        <f>SUM(J22:J23)</f>
        <v/>
      </c>
      <c r="K24" s="252" t="n"/>
      <c r="L24" s="249" t="n"/>
    </row>
    <row r="25" ht="25.5" customFormat="1" customHeight="1" s="170">
      <c r="A25" s="212" t="n"/>
      <c r="B25" s="225" t="n"/>
      <c r="C25" s="216" t="inlineStr">
        <is>
          <t>Итого по разделу «Машины и механизмы»</t>
        </is>
      </c>
      <c r="D25" s="225" t="n"/>
      <c r="E25" s="59" t="n"/>
      <c r="F25" s="60" t="n"/>
      <c r="G25" s="60">
        <f>G21+G24</f>
        <v/>
      </c>
      <c r="H25" s="61" t="n">
        <v>1</v>
      </c>
      <c r="I25" s="60" t="n"/>
      <c r="J25" s="60">
        <f>J21+J24</f>
        <v/>
      </c>
    </row>
    <row r="26" s="173">
      <c r="A26" s="100" t="n"/>
      <c r="B26" s="216" t="inlineStr">
        <is>
          <t xml:space="preserve">Оборудование </t>
        </is>
      </c>
      <c r="C26" s="253" t="n"/>
      <c r="D26" s="253" t="n"/>
      <c r="E26" s="253" t="n"/>
      <c r="F26" s="253" t="n"/>
      <c r="G26" s="253" t="n"/>
      <c r="H26" s="253" t="n"/>
      <c r="I26" s="253" t="n"/>
      <c r="J26" s="254" t="n"/>
      <c r="K26" s="170" t="n"/>
      <c r="L26" s="170" t="n"/>
      <c r="M26" s="170" t="n"/>
      <c r="N26" s="170" t="n"/>
    </row>
    <row r="27" ht="15" customHeight="1" s="173">
      <c r="A27" s="212" t="n"/>
      <c r="B27" s="211" t="inlineStr">
        <is>
          <t>Основное оборудование</t>
        </is>
      </c>
      <c r="C27" s="241" t="n"/>
      <c r="D27" s="241" t="n"/>
      <c r="E27" s="241" t="n"/>
      <c r="F27" s="241" t="n"/>
      <c r="G27" s="241" t="n"/>
      <c r="H27" s="241" t="n"/>
      <c r="I27" s="241" t="n"/>
      <c r="J27" s="242" t="n"/>
      <c r="K27" s="170" t="n"/>
      <c r="L27" s="170" t="n"/>
      <c r="M27" s="170" t="n"/>
      <c r="N27" s="170" t="n"/>
    </row>
    <row r="28" ht="25.5" customHeight="1" s="173">
      <c r="A28" s="212" t="n">
        <v>7</v>
      </c>
      <c r="B28" s="96" t="inlineStr">
        <is>
          <t>61.2.07.08-0002</t>
        </is>
      </c>
      <c r="C28" s="211" t="inlineStr">
        <is>
          <t>Считыватель VinSonic для магнитных карт MSR-0101</t>
        </is>
      </c>
      <c r="D28" s="212" t="inlineStr">
        <is>
          <t>10 шт</t>
        </is>
      </c>
      <c r="E28" s="250" t="n">
        <v>1.6</v>
      </c>
      <c r="F28" s="214" t="n">
        <v>19707.4</v>
      </c>
      <c r="G28" s="103">
        <f>ROUND(E28*F28,2)</f>
        <v/>
      </c>
      <c r="H28" s="224">
        <f>G28/$G$40</f>
        <v/>
      </c>
      <c r="I28" s="214">
        <f>ROUND(F28*Прил.10!$D$13,2)</f>
        <v/>
      </c>
      <c r="J28" s="103">
        <f>ROUND(I28*E28,2)</f>
        <v/>
      </c>
      <c r="K28" s="170" t="n"/>
      <c r="L28" s="170" t="n"/>
      <c r="M28" s="170" t="n"/>
      <c r="N28" s="170" t="n"/>
    </row>
    <row r="29" ht="25.5" customHeight="1" s="173">
      <c r="A29" s="212" t="n">
        <v>8</v>
      </c>
      <c r="B29" s="96" t="inlineStr">
        <is>
          <t>62.4.02.01-0049</t>
        </is>
      </c>
      <c r="C29" s="211" t="inlineStr">
        <is>
          <t>Источник бесперебойного питания: Delta N Series UPS</t>
        </is>
      </c>
      <c r="D29" s="212" t="inlineStr">
        <is>
          <t>шт</t>
        </is>
      </c>
      <c r="E29" s="250" t="n">
        <v>5</v>
      </c>
      <c r="F29" s="214" t="n">
        <v>5415.89</v>
      </c>
      <c r="G29" s="103">
        <f>ROUND(E29*F29,2)</f>
        <v/>
      </c>
      <c r="H29" s="224">
        <f>G29/$G$40</f>
        <v/>
      </c>
      <c r="I29" s="214">
        <f>ROUND(F29*Прил.10!$D$13,2)</f>
        <v/>
      </c>
      <c r="J29" s="103">
        <f>ROUND(I29*E29,2)</f>
        <v/>
      </c>
      <c r="K29" s="170" t="n"/>
      <c r="L29" s="170" t="n"/>
      <c r="M29" s="170" t="n"/>
      <c r="N29" s="170" t="n"/>
    </row>
    <row r="30" ht="25.5" customHeight="1" s="173">
      <c r="A30" s="212" t="n">
        <v>9</v>
      </c>
      <c r="B30" s="96" t="inlineStr">
        <is>
          <t>61.2.07.04-0004</t>
        </is>
      </c>
      <c r="C30" s="211" t="inlineStr">
        <is>
          <t>Контроллер доступа, марка "С2000-2" исп. 01</t>
        </is>
      </c>
      <c r="D30" s="212" t="inlineStr">
        <is>
          <t>шт</t>
        </is>
      </c>
      <c r="E30" s="250" t="n">
        <v>8</v>
      </c>
      <c r="F30" s="214" t="n">
        <v>575.8099999999999</v>
      </c>
      <c r="G30" s="103">
        <f>ROUND(E30*F30,2)</f>
        <v/>
      </c>
      <c r="H30" s="224">
        <f>G30/$G$40</f>
        <v/>
      </c>
      <c r="I30" s="214">
        <f>ROUND(F30*Прил.10!$D$13,2)</f>
        <v/>
      </c>
      <c r="J30" s="103">
        <f>ROUND(I30*E30,2)</f>
        <v/>
      </c>
      <c r="K30" s="170" t="n"/>
      <c r="L30" s="170" t="n"/>
      <c r="M30" s="170" t="n"/>
      <c r="N30" s="170" t="n"/>
    </row>
    <row r="31" s="173">
      <c r="A31" s="104" t="n"/>
      <c r="B31" s="212" t="n"/>
      <c r="C31" s="211" t="inlineStr">
        <is>
          <t>Итого основное оборудование</t>
        </is>
      </c>
      <c r="D31" s="212" t="n"/>
      <c r="E31" s="250" t="n"/>
      <c r="F31" s="214" t="n"/>
      <c r="G31" s="103">
        <f>SUM(G28:G30)</f>
        <v/>
      </c>
      <c r="H31" s="224">
        <f>G31/$G$40</f>
        <v/>
      </c>
      <c r="I31" s="103" t="n"/>
      <c r="J31" s="103">
        <f>SUM(J28:J30)</f>
        <v/>
      </c>
      <c r="K31" s="252" t="n"/>
      <c r="L31" s="170" t="n"/>
      <c r="M31" s="170" t="n"/>
      <c r="N31" s="170" t="n"/>
    </row>
    <row r="32" hidden="1" outlineLevel="1" ht="38.25" customHeight="1" s="173">
      <c r="A32" s="212" t="n">
        <v>10</v>
      </c>
      <c r="B32" s="90" t="inlineStr">
        <is>
          <t>61.2.01.03-0019</t>
        </is>
      </c>
      <c r="C32" s="211" t="inlineStr">
        <is>
          <t>Извещатель охранный инфракрасный пассивный: "Пирон-1", взрывозащитное исполнение</t>
        </is>
      </c>
      <c r="D32" s="212" t="inlineStr">
        <is>
          <t>шт</t>
        </is>
      </c>
      <c r="E32" s="250" t="n">
        <v>3</v>
      </c>
      <c r="F32" s="214" t="n">
        <v>2122.72</v>
      </c>
      <c r="G32" s="103">
        <f>ROUND(E32*F32,2)</f>
        <v/>
      </c>
      <c r="H32" s="224">
        <f>G32/$G$40</f>
        <v/>
      </c>
      <c r="I32" s="214">
        <f>ROUND(F32*Прил.10!$D$13,2)</f>
        <v/>
      </c>
      <c r="J32" s="103">
        <f>ROUND(I32*E32,2)</f>
        <v/>
      </c>
      <c r="K32" s="252" t="n"/>
      <c r="L32" s="170" t="n"/>
      <c r="M32" s="170" t="n"/>
      <c r="N32" s="170" t="n"/>
    </row>
    <row r="33" hidden="1" outlineLevel="1" ht="25.5" customHeight="1" s="173">
      <c r="A33" s="212" t="n">
        <v>11</v>
      </c>
      <c r="B33" s="90" t="inlineStr">
        <is>
          <t>61.2.07.01-0011</t>
        </is>
      </c>
      <c r="C33" s="211" t="inlineStr">
        <is>
          <t>Замок электромеханический горизонтальный NICE PLA 11</t>
        </is>
      </c>
      <c r="D33" s="212" t="inlineStr">
        <is>
          <t>шт</t>
        </is>
      </c>
      <c r="E33" s="250" t="n">
        <v>7</v>
      </c>
      <c r="F33" s="214" t="n">
        <v>615.58</v>
      </c>
      <c r="G33" s="103">
        <f>ROUND(E33*F33,2)</f>
        <v/>
      </c>
      <c r="H33" s="224">
        <f>G33/$G$40</f>
        <v/>
      </c>
      <c r="I33" s="214">
        <f>ROUND(F33*Прил.10!$D$13,2)</f>
        <v/>
      </c>
      <c r="J33" s="103">
        <f>ROUND(I33*E33,2)</f>
        <v/>
      </c>
      <c r="K33" s="252" t="n"/>
      <c r="L33" s="170" t="n"/>
      <c r="M33" s="170" t="n"/>
      <c r="N33" s="170" t="n"/>
    </row>
    <row r="34" hidden="1" outlineLevel="1" ht="38.25" customHeight="1" s="173">
      <c r="A34" s="212" t="n">
        <v>12</v>
      </c>
      <c r="B34" s="90" t="inlineStr">
        <is>
          <t>61.2.01.03-0020</t>
        </is>
      </c>
      <c r="C34" s="211" t="inlineStr">
        <is>
          <t>Извещатель охранный инфракрасный пассивный: "Пирон-1А", взрывозащитное исполнение</t>
        </is>
      </c>
      <c r="D34" s="212" t="inlineStr">
        <is>
          <t>шт</t>
        </is>
      </c>
      <c r="E34" s="250" t="n">
        <v>2</v>
      </c>
      <c r="F34" s="214" t="n">
        <v>2122.72</v>
      </c>
      <c r="G34" s="103">
        <f>ROUND(E34*F34,2)</f>
        <v/>
      </c>
      <c r="H34" s="224">
        <f>G34/$G$40</f>
        <v/>
      </c>
      <c r="I34" s="214">
        <f>ROUND(F34*Прил.10!$D$13,2)</f>
        <v/>
      </c>
      <c r="J34" s="103">
        <f>ROUND(I34*E34,2)</f>
        <v/>
      </c>
      <c r="K34" s="252" t="n"/>
      <c r="L34" s="170" t="n"/>
      <c r="M34" s="170" t="n"/>
      <c r="N34" s="170" t="n"/>
    </row>
    <row r="35" hidden="1" outlineLevel="1" ht="25.5" customHeight="1" s="173">
      <c r="A35" s="212" t="n">
        <v>13</v>
      </c>
      <c r="B35" s="90" t="inlineStr">
        <is>
          <t>62.4.02.01-0075</t>
        </is>
      </c>
      <c r="C35" s="211" t="inlineStr">
        <is>
          <t>Источник бесперебойного питания: СКАТ-1200У2</t>
        </is>
      </c>
      <c r="D35" s="212" t="inlineStr">
        <is>
          <t>шт</t>
        </is>
      </c>
      <c r="E35" s="250" t="n">
        <v>1</v>
      </c>
      <c r="F35" s="214" t="n">
        <v>3451.57</v>
      </c>
      <c r="G35" s="103">
        <f>ROUND(E35*F35,2)</f>
        <v/>
      </c>
      <c r="H35" s="224">
        <f>G35/$G$40</f>
        <v/>
      </c>
      <c r="I35" s="214">
        <f>ROUND(F35*Прил.10!$D$13,2)</f>
        <v/>
      </c>
      <c r="J35" s="103">
        <f>ROUND(I35*E35,2)</f>
        <v/>
      </c>
      <c r="K35" s="252" t="n"/>
      <c r="L35" s="170" t="n"/>
      <c r="M35" s="170" t="n"/>
      <c r="N35" s="170" t="n"/>
    </row>
    <row r="36" hidden="1" outlineLevel="1" ht="25.5" customHeight="1" s="173">
      <c r="A36" s="212" t="n">
        <v>14</v>
      </c>
      <c r="B36" s="90" t="inlineStr">
        <is>
          <t>61.3.03.01-0002</t>
        </is>
      </c>
      <c r="C36" s="211" t="inlineStr">
        <is>
          <t>Домофон многоабонентный "Мета ком-99" на 100 абонентов</t>
        </is>
      </c>
      <c r="D36" s="212" t="inlineStr">
        <is>
          <t>шт</t>
        </is>
      </c>
      <c r="E36" s="250" t="n">
        <v>1</v>
      </c>
      <c r="F36" s="214" t="n">
        <v>2061.4</v>
      </c>
      <c r="G36" s="103">
        <f>ROUND(E36*F36,2)</f>
        <v/>
      </c>
      <c r="H36" s="224">
        <f>G36/$G$40</f>
        <v/>
      </c>
      <c r="I36" s="214">
        <f>ROUND(F36*Прил.10!$D$13,2)</f>
        <v/>
      </c>
      <c r="J36" s="103">
        <f>ROUND(I36*E36,2)</f>
        <v/>
      </c>
      <c r="K36" s="252" t="n"/>
      <c r="L36" s="170" t="n"/>
      <c r="M36" s="170" t="n"/>
      <c r="N36" s="170" t="n"/>
    </row>
    <row r="37" hidden="1" outlineLevel="1" ht="25.5" customHeight="1" s="173">
      <c r="A37" s="212" t="n">
        <v>15</v>
      </c>
      <c r="B37" s="90" t="inlineStr">
        <is>
          <t>61.2.01.05-0002</t>
        </is>
      </c>
      <c r="C37" s="211" t="inlineStr">
        <is>
          <t>Извещатель охранный контактный: ДПМ-1-100</t>
        </is>
      </c>
      <c r="D37" s="212" t="inlineStr">
        <is>
          <t>шт</t>
        </is>
      </c>
      <c r="E37" s="250" t="n">
        <v>7</v>
      </c>
      <c r="F37" s="214" t="n">
        <v>283.18</v>
      </c>
      <c r="G37" s="103">
        <f>ROUND(E37*F37,2)</f>
        <v/>
      </c>
      <c r="H37" s="224">
        <f>G37/$G$40</f>
        <v/>
      </c>
      <c r="I37" s="214">
        <f>ROUND(F37*Прил.10!$D$13,2)</f>
        <v/>
      </c>
      <c r="J37" s="103">
        <f>ROUND(I37*E37,2)</f>
        <v/>
      </c>
      <c r="K37" s="252" t="n"/>
      <c r="L37" s="170" t="n"/>
      <c r="M37" s="170" t="n"/>
      <c r="N37" s="170" t="n"/>
    </row>
    <row r="38" hidden="1" outlineLevel="1" ht="25.5" customHeight="1" s="173">
      <c r="A38" s="212" t="n">
        <v>16</v>
      </c>
      <c r="B38" s="90" t="inlineStr">
        <is>
          <t>61.1.03.03-0001</t>
        </is>
      </c>
      <c r="C38" s="211" t="inlineStr">
        <is>
          <t>Изделия домофона до 200 абонентских пультов</t>
        </is>
      </c>
      <c r="D38" s="212" t="inlineStr">
        <is>
          <t>шт</t>
        </is>
      </c>
      <c r="E38" s="250" t="n">
        <v>1</v>
      </c>
      <c r="F38" s="214" t="n">
        <v>164.69</v>
      </c>
      <c r="G38" s="103">
        <f>ROUND(E38*F38,2)</f>
        <v/>
      </c>
      <c r="H38" s="224">
        <f>G38/$G$40</f>
        <v/>
      </c>
      <c r="I38" s="214">
        <f>ROUND(F38*Прил.10!$D$13,2)</f>
        <v/>
      </c>
      <c r="J38" s="103">
        <f>ROUND(I38*E38,2)</f>
        <v/>
      </c>
      <c r="K38" s="252" t="n"/>
      <c r="L38" s="170" t="n"/>
      <c r="M38" s="170" t="n"/>
      <c r="N38" s="170" t="n"/>
    </row>
    <row r="39" collapsed="1" s="173">
      <c r="A39" s="104" t="n"/>
      <c r="B39" s="212" t="n"/>
      <c r="C39" s="211" t="inlineStr">
        <is>
          <t>Итого прочее оборудование</t>
        </is>
      </c>
      <c r="D39" s="212" t="n"/>
      <c r="E39" s="213" t="n"/>
      <c r="F39" s="214" t="n"/>
      <c r="G39" s="103">
        <f>SUM(G32:G38)</f>
        <v/>
      </c>
      <c r="H39" s="224">
        <f>G39/$G$40</f>
        <v/>
      </c>
      <c r="I39" s="103" t="n"/>
      <c r="J39" s="103">
        <f>SUM(J32:J38)</f>
        <v/>
      </c>
      <c r="K39" s="252" t="n"/>
      <c r="L39" s="255" t="n"/>
      <c r="M39" s="170" t="n"/>
      <c r="N39" s="170" t="n"/>
    </row>
    <row r="40" s="173">
      <c r="A40" s="212" t="n"/>
      <c r="B40" s="212" t="n"/>
      <c r="C40" s="223" t="inlineStr">
        <is>
          <t>Итого по разделу «Оборудование»</t>
        </is>
      </c>
      <c r="D40" s="212" t="n"/>
      <c r="E40" s="213" t="n"/>
      <c r="F40" s="214" t="n"/>
      <c r="G40" s="103">
        <f>G31+G39</f>
        <v/>
      </c>
      <c r="H40" s="224">
        <f>(G31+G39)/G40</f>
        <v/>
      </c>
      <c r="I40" s="103" t="n"/>
      <c r="J40" s="103">
        <f>J39+J31</f>
        <v/>
      </c>
      <c r="K40" s="252" t="n"/>
      <c r="L40" s="170" t="n"/>
      <c r="M40" s="170" t="n"/>
      <c r="N40" s="170" t="n"/>
    </row>
    <row r="41" ht="25.5" customHeight="1" s="173">
      <c r="A41" s="212" t="n"/>
      <c r="B41" s="212" t="n"/>
      <c r="C41" s="211" t="inlineStr">
        <is>
          <t>в том числе технологическое оборудование</t>
        </is>
      </c>
      <c r="D41" s="212" t="n"/>
      <c r="E41" s="213" t="n"/>
      <c r="F41" s="214" t="n"/>
      <c r="G41" s="103">
        <f>'Прил.6 Расчет ОБ'!G24</f>
        <v/>
      </c>
      <c r="H41" s="224">
        <f>G41/$G$40</f>
        <v/>
      </c>
      <c r="I41" s="103" t="n"/>
      <c r="J41" s="103">
        <f>ROUND(G41*Прил.10!$D$13,2)</f>
        <v/>
      </c>
      <c r="K41" s="252" t="n"/>
      <c r="L41" s="170" t="n"/>
      <c r="M41" s="170" t="n"/>
      <c r="N41" s="170" t="n"/>
    </row>
    <row r="42" ht="14.25" customFormat="1" customHeight="1" s="170">
      <c r="A42" s="226" t="n"/>
      <c r="B42" s="256" t="inlineStr">
        <is>
          <t>Материалы</t>
        </is>
      </c>
      <c r="J42" s="257" t="n"/>
      <c r="K42" s="252" t="n"/>
    </row>
    <row r="43" ht="14.25" customFormat="1" customHeight="1" s="170">
      <c r="A43" s="212" t="n"/>
      <c r="B43" s="211" t="inlineStr">
        <is>
          <t>Основные материалы</t>
        </is>
      </c>
      <c r="C43" s="241" t="n"/>
      <c r="D43" s="241" t="n"/>
      <c r="E43" s="241" t="n"/>
      <c r="F43" s="241" t="n"/>
      <c r="G43" s="241" t="n"/>
      <c r="H43" s="242" t="n"/>
      <c r="I43" s="224" t="n"/>
      <c r="J43" s="224" t="n"/>
    </row>
    <row r="44" ht="14.25" customFormat="1" customHeight="1" s="170">
      <c r="A44" s="212" t="n">
        <v>17</v>
      </c>
      <c r="B44" s="96" t="inlineStr">
        <is>
          <t>21.1.08.01-0056</t>
        </is>
      </c>
      <c r="C44" s="211" t="inlineStr">
        <is>
          <t>Кабель сигнальный КСПЭВ 4х2х0,5</t>
        </is>
      </c>
      <c r="D44" s="212" t="inlineStr">
        <is>
          <t>1000 м</t>
        </is>
      </c>
      <c r="E44" s="250" t="n">
        <v>0.23</v>
      </c>
      <c r="F44" s="230" t="n">
        <v>4760.47</v>
      </c>
      <c r="G44" s="103">
        <f>ROUND(E44*F44,2)</f>
        <v/>
      </c>
      <c r="H44" s="224">
        <f>G44/$G$84</f>
        <v/>
      </c>
      <c r="I44" s="103">
        <f>ROUND(F44*Прил.10!$D$12,2)</f>
        <v/>
      </c>
      <c r="J44" s="103">
        <f>ROUND(I44*E44,2)</f>
        <v/>
      </c>
    </row>
    <row r="45" ht="25.5" customFormat="1" customHeight="1" s="170">
      <c r="A45" s="212" t="n">
        <v>18</v>
      </c>
      <c r="B45" s="96" t="inlineStr">
        <is>
          <t>21.1.08.01-0094</t>
        </is>
      </c>
      <c r="C45" s="211" t="inlineStr">
        <is>
          <t>Кабель пожарной сигнализации КПСВВнг-LS 2х2х0,5</t>
        </is>
      </c>
      <c r="D45" s="212" t="inlineStr">
        <is>
          <t>1000 м</t>
        </is>
      </c>
      <c r="E45" s="250" t="n">
        <v>0.175</v>
      </c>
      <c r="F45" s="230" t="n">
        <v>4863.98</v>
      </c>
      <c r="G45" s="103">
        <f>ROUND(E45*F45,2)</f>
        <v/>
      </c>
      <c r="H45" s="224">
        <f>G45/$G$84</f>
        <v/>
      </c>
      <c r="I45" s="103">
        <f>ROUND(F45*Прил.10!$D$12,2)</f>
        <v/>
      </c>
      <c r="J45" s="103">
        <f>ROUND(I45*E45,2)</f>
        <v/>
      </c>
    </row>
    <row r="46" ht="25.5" customFormat="1" customHeight="1" s="170">
      <c r="A46" s="212" t="n">
        <v>19</v>
      </c>
      <c r="B46" s="96" t="inlineStr">
        <is>
          <t>21.2.03.05-0081</t>
        </is>
      </c>
      <c r="C46" s="211" t="inlineStr">
        <is>
          <t>Провод силовой установочный с медными жилами ППВ 2х0,75-450</t>
        </is>
      </c>
      <c r="D46" s="212" t="inlineStr">
        <is>
          <t>1000 м</t>
        </is>
      </c>
      <c r="E46" s="250" t="n">
        <v>0.15</v>
      </c>
      <c r="F46" s="230" t="n">
        <v>1361.22</v>
      </c>
      <c r="G46" s="103">
        <f>ROUND(E46*F46,2)</f>
        <v/>
      </c>
      <c r="H46" s="224">
        <f>G46/$G$84</f>
        <v/>
      </c>
      <c r="I46" s="103">
        <f>ROUND(F46*Прил.10!$D$12,2)</f>
        <v/>
      </c>
      <c r="J46" s="103">
        <f>ROUND(I46*E46,2)</f>
        <v/>
      </c>
    </row>
    <row r="47" ht="14.25" customFormat="1" customHeight="1" s="170">
      <c r="A47" s="212" t="n">
        <v>20</v>
      </c>
      <c r="B47" s="96" t="inlineStr">
        <is>
          <t>20.2.05.04-0022</t>
        </is>
      </c>
      <c r="C47" s="211" t="inlineStr">
        <is>
          <t>Кабель-канал (короб) 10х15 мм</t>
        </is>
      </c>
      <c r="D47" s="212" t="inlineStr">
        <is>
          <t>м</t>
        </is>
      </c>
      <c r="E47" s="250" t="n">
        <v>130</v>
      </c>
      <c r="F47" s="230" t="n">
        <v>1.15</v>
      </c>
      <c r="G47" s="103">
        <f>ROUND(E47*F47,2)</f>
        <v/>
      </c>
      <c r="H47" s="224">
        <f>G47/$G$84</f>
        <v/>
      </c>
      <c r="I47" s="103">
        <f>ROUND(F47*Прил.10!$D$12,2)</f>
        <v/>
      </c>
      <c r="J47" s="103">
        <f>ROUND(I47*E47,2)</f>
        <v/>
      </c>
    </row>
    <row r="48" ht="25.5" customFormat="1" customHeight="1" s="170">
      <c r="A48" s="212" t="n">
        <v>21</v>
      </c>
      <c r="B48" s="96" t="inlineStr">
        <is>
          <t>14.3.02.01-0219</t>
        </is>
      </c>
      <c r="C48" s="211" t="inlineStr">
        <is>
          <t>Краска универсальная, акриловая для внутренних и наружных работ</t>
        </is>
      </c>
      <c r="D48" s="212" t="inlineStr">
        <is>
          <t>т</t>
        </is>
      </c>
      <c r="E48" s="250" t="n">
        <v>0.006</v>
      </c>
      <c r="F48" s="230" t="n">
        <v>15481</v>
      </c>
      <c r="G48" s="103">
        <f>ROUND(E48*F48,2)</f>
        <v/>
      </c>
      <c r="H48" s="224">
        <f>G48/$G$84</f>
        <v/>
      </c>
      <c r="I48" s="103">
        <f>ROUND(F48*Прил.10!$D$12,2)</f>
        <v/>
      </c>
      <c r="J48" s="103">
        <f>ROUND(I48*E48,2)</f>
        <v/>
      </c>
    </row>
    <row r="49" ht="14.25" customFormat="1" customHeight="1" s="170">
      <c r="B49" s="212" t="n"/>
      <c r="C49" s="211" t="inlineStr">
        <is>
          <t>Итого основные материалы</t>
        </is>
      </c>
      <c r="D49" s="212" t="n"/>
      <c r="E49" s="250" t="n"/>
      <c r="F49" s="214" t="n"/>
      <c r="G49" s="103">
        <f>SUM(G44:G48)</f>
        <v/>
      </c>
      <c r="H49" s="224">
        <f>G49/$G$84</f>
        <v/>
      </c>
      <c r="I49" s="103" t="n"/>
      <c r="J49" s="103">
        <f>SUM(J44:J48)</f>
        <v/>
      </c>
      <c r="K49" s="252" t="n"/>
    </row>
    <row r="50" hidden="1" outlineLevel="1" ht="25.5" customFormat="1" customHeight="1" s="170">
      <c r="A50" s="212" t="n">
        <v>22</v>
      </c>
      <c r="B50" s="90" t="inlineStr">
        <is>
          <t>01.7.15.07-0012</t>
        </is>
      </c>
      <c r="C50" s="211" t="inlineStr">
        <is>
          <t>Дюбели пластмассовые с шурупами, размер 12х70 мм</t>
        </is>
      </c>
      <c r="D50" s="212" t="inlineStr">
        <is>
          <t>100 шт</t>
        </is>
      </c>
      <c r="E50" s="250" t="n">
        <v>0.62</v>
      </c>
      <c r="F50" s="230" t="n">
        <v>83</v>
      </c>
      <c r="G50" s="103">
        <f>ROUND(F50*E50,2)</f>
        <v/>
      </c>
      <c r="H50" s="224">
        <f>G50/$G$84</f>
        <v/>
      </c>
      <c r="I50" s="103">
        <f>ROUND(F50*Прил.10!$D$12,2)</f>
        <v/>
      </c>
      <c r="J50" s="103">
        <f>ROUND(I50*E50,2)</f>
        <v/>
      </c>
    </row>
    <row r="51" hidden="1" outlineLevel="1" ht="25.5" customFormat="1" customHeight="1" s="170">
      <c r="A51" s="212" t="n">
        <v>23</v>
      </c>
      <c r="B51" s="96" t="inlineStr">
        <is>
          <t>01.7.15.07-0022</t>
        </is>
      </c>
      <c r="C51" s="211" t="inlineStr">
        <is>
          <t>Дюбели распорные полиэтиленовые, размер 6х40 мм</t>
        </is>
      </c>
      <c r="D51" s="212" t="inlineStr">
        <is>
          <t>1000 шт</t>
        </is>
      </c>
      <c r="E51" s="250" t="n">
        <v>0.26</v>
      </c>
      <c r="F51" s="230" t="n">
        <v>180</v>
      </c>
      <c r="G51" s="103">
        <f>ROUND(F51*E51,2)</f>
        <v/>
      </c>
      <c r="H51" s="224">
        <f>G51/$G$84</f>
        <v/>
      </c>
      <c r="I51" s="103">
        <f>ROUND(F51*Прил.10!$D$12,2)</f>
        <v/>
      </c>
      <c r="J51" s="103">
        <f>ROUND(I51*E51,2)</f>
        <v/>
      </c>
    </row>
    <row r="52" hidden="1" outlineLevel="1" ht="25.5" customFormat="1" customHeight="1" s="170">
      <c r="A52" s="212" t="n">
        <v>24</v>
      </c>
      <c r="B52" s="96" t="inlineStr">
        <is>
          <t>999-9950</t>
        </is>
      </c>
      <c r="C52" s="211" t="inlineStr">
        <is>
          <t>Вспомогательные ненормируемые ресурсы (2% от Оплаты труда рабочих)</t>
        </is>
      </c>
      <c r="D52" s="212" t="inlineStr">
        <is>
          <t>руб</t>
        </is>
      </c>
      <c r="E52" s="250" t="n">
        <v>38.4815</v>
      </c>
      <c r="F52" s="230" t="n">
        <v>1</v>
      </c>
      <c r="G52" s="103">
        <f>ROUND(F52*E52,2)</f>
        <v/>
      </c>
      <c r="H52" s="224">
        <f>G52/$G$84</f>
        <v/>
      </c>
      <c r="I52" s="103">
        <f>ROUND(F52*Прил.10!$D$12,2)</f>
        <v/>
      </c>
      <c r="J52" s="103">
        <f>ROUND(I52*E52,2)</f>
        <v/>
      </c>
    </row>
    <row r="53" hidden="1" outlineLevel="1" ht="25.5" customFormat="1" customHeight="1" s="170">
      <c r="A53" s="212" t="n">
        <v>25</v>
      </c>
      <c r="B53" s="96" t="inlineStr">
        <is>
          <t>10.3.02.03-0012</t>
        </is>
      </c>
      <c r="C53" s="211" t="inlineStr">
        <is>
          <t>Припои оловянно-свинцовые бессурьмянистые, марка ПОС40</t>
        </is>
      </c>
      <c r="D53" s="212" t="inlineStr">
        <is>
          <t>т</t>
        </is>
      </c>
      <c r="E53" s="250" t="n">
        <v>0.000464</v>
      </c>
      <c r="F53" s="230" t="n">
        <v>65750</v>
      </c>
      <c r="G53" s="103">
        <f>ROUND(F53*E53,2)</f>
        <v/>
      </c>
      <c r="H53" s="224">
        <f>G53/$G$84</f>
        <v/>
      </c>
      <c r="I53" s="103">
        <f>ROUND(F53*Прил.10!$D$12,2)</f>
        <v/>
      </c>
      <c r="J53" s="103">
        <f>ROUND(I53*E53,2)</f>
        <v/>
      </c>
    </row>
    <row r="54" hidden="1" outlineLevel="1" ht="38.25" customFormat="1" customHeight="1" s="170">
      <c r="A54" s="212" t="n">
        <v>26</v>
      </c>
      <c r="B54" s="96" t="inlineStr">
        <is>
          <t>21.2.02.01-0023</t>
        </is>
      </c>
      <c r="C54" s="211" t="inlineStr">
        <is>
          <t>Провод неизолированный медный гибкий для электрических установок и антенн, марка МГ, сечение 4 мм2</t>
        </is>
      </c>
      <c r="D54" s="212" t="inlineStr">
        <is>
          <t>т</t>
        </is>
      </c>
      <c r="E54" s="250" t="n">
        <v>0.0004</v>
      </c>
      <c r="F54" s="230" t="n">
        <v>75162.28999999999</v>
      </c>
      <c r="G54" s="103">
        <f>ROUND(F54*E54,2)</f>
        <v/>
      </c>
      <c r="H54" s="224">
        <f>G54/$G$84</f>
        <v/>
      </c>
      <c r="I54" s="103">
        <f>ROUND(F54*Прил.10!$D$12,2)</f>
        <v/>
      </c>
      <c r="J54" s="103">
        <f>ROUND(I54*E54,2)</f>
        <v/>
      </c>
    </row>
    <row r="55" hidden="1" outlineLevel="1" ht="38.25" customFormat="1" customHeight="1" s="170">
      <c r="A55" s="212" t="n">
        <v>27</v>
      </c>
      <c r="B55" s="96" t="inlineStr">
        <is>
          <t>01.7.06.05-0041</t>
        </is>
      </c>
      <c r="C55" s="211" t="inlineStr">
        <is>
          <t>Лента изоляционная прорезиненная односторонняя, ширина 20 мм, толщина 0,25-0,35 мм</t>
        </is>
      </c>
      <c r="D55" s="212" t="inlineStr">
        <is>
          <t>кг</t>
        </is>
      </c>
      <c r="E55" s="250" t="n">
        <v>0.888</v>
      </c>
      <c r="F55" s="230" t="n">
        <v>30.4</v>
      </c>
      <c r="G55" s="103">
        <f>ROUND(F55*E55,2)</f>
        <v/>
      </c>
      <c r="H55" s="224">
        <f>G55/$G$84</f>
        <v/>
      </c>
      <c r="I55" s="103">
        <f>ROUND(F55*Прил.10!$D$12,2)</f>
        <v/>
      </c>
      <c r="J55" s="103">
        <f>ROUND(I55*E55,2)</f>
        <v/>
      </c>
    </row>
    <row r="56" hidden="1" outlineLevel="1" ht="14.25" customFormat="1" customHeight="1" s="170">
      <c r="A56" s="212" t="n">
        <v>28</v>
      </c>
      <c r="B56" s="96" t="inlineStr">
        <is>
          <t>01.7.20.04-0003</t>
        </is>
      </c>
      <c r="C56" s="211" t="inlineStr">
        <is>
          <t>Нитки суровые</t>
        </is>
      </c>
      <c r="D56" s="212" t="inlineStr">
        <is>
          <t>кг</t>
        </is>
      </c>
      <c r="E56" s="250" t="n">
        <v>0.16</v>
      </c>
      <c r="F56" s="230" t="n">
        <v>155</v>
      </c>
      <c r="G56" s="103">
        <f>ROUND(F56*E56,2)</f>
        <v/>
      </c>
      <c r="H56" s="224">
        <f>G56/$G$84</f>
        <v/>
      </c>
      <c r="I56" s="103">
        <f>ROUND(F56*Прил.10!$D$12,2)</f>
        <v/>
      </c>
      <c r="J56" s="103">
        <f>ROUND(I56*E56,2)</f>
        <v/>
      </c>
    </row>
    <row r="57" hidden="1" outlineLevel="1" ht="14.25" customFormat="1" customHeight="1" s="170">
      <c r="A57" s="212" t="n">
        <v>29</v>
      </c>
      <c r="B57" s="96" t="inlineStr">
        <is>
          <t>20.2.10.03-0020</t>
        </is>
      </c>
      <c r="C57" s="211" t="inlineStr">
        <is>
          <t>Наконечники кабельные П2.5-4Д-МУ3</t>
        </is>
      </c>
      <c r="D57" s="212" t="inlineStr">
        <is>
          <t>100 шт</t>
        </is>
      </c>
      <c r="E57" s="250" t="n">
        <v>0.1</v>
      </c>
      <c r="F57" s="230" t="n">
        <v>203</v>
      </c>
      <c r="G57" s="103">
        <f>ROUND(F57*E57,2)</f>
        <v/>
      </c>
      <c r="H57" s="224">
        <f>G57/$G$84</f>
        <v/>
      </c>
      <c r="I57" s="103">
        <f>ROUND(F57*Прил.10!$D$12,2)</f>
        <v/>
      </c>
      <c r="J57" s="103">
        <f>ROUND(I57*E57,2)</f>
        <v/>
      </c>
    </row>
    <row r="58" hidden="1" outlineLevel="1" ht="14.25" customFormat="1" customHeight="1" s="170">
      <c r="A58" s="212" t="n">
        <v>30</v>
      </c>
      <c r="B58" s="96" t="inlineStr">
        <is>
          <t>01.7.06.07-0002</t>
        </is>
      </c>
      <c r="C58" s="211" t="inlineStr">
        <is>
          <t>Лента монтажная, тип ЛМ-5</t>
        </is>
      </c>
      <c r="D58" s="212" t="inlineStr">
        <is>
          <t>10 м</t>
        </is>
      </c>
      <c r="E58" s="250" t="n">
        <v>2.775</v>
      </c>
      <c r="F58" s="230" t="n">
        <v>6.9</v>
      </c>
      <c r="G58" s="103">
        <f>ROUND(F58*E58,2)</f>
        <v/>
      </c>
      <c r="H58" s="224">
        <f>G58/$G$84</f>
        <v/>
      </c>
      <c r="I58" s="103">
        <f>ROUND(F58*Прил.10!$D$12,2)</f>
        <v/>
      </c>
      <c r="J58" s="103">
        <f>ROUND(I58*E58,2)</f>
        <v/>
      </c>
    </row>
    <row r="59" hidden="1" outlineLevel="1" ht="14.25" customFormat="1" customHeight="1" s="170">
      <c r="A59" s="212" t="n">
        <v>31</v>
      </c>
      <c r="B59" s="96" t="inlineStr">
        <is>
          <t>01.7.15.14-0165</t>
        </is>
      </c>
      <c r="C59" s="211" t="inlineStr">
        <is>
          <t>Шурупы с полукруглой головкой 4х40 мм</t>
        </is>
      </c>
      <c r="D59" s="212" t="inlineStr">
        <is>
          <t>т</t>
        </is>
      </c>
      <c r="E59" s="250" t="n">
        <v>0.0013</v>
      </c>
      <c r="F59" s="230" t="n">
        <v>12430</v>
      </c>
      <c r="G59" s="103">
        <f>ROUND(F59*E59,2)</f>
        <v/>
      </c>
      <c r="H59" s="224">
        <f>G59/$G$84</f>
        <v/>
      </c>
      <c r="I59" s="103">
        <f>ROUND(F59*Прил.10!$D$12,2)</f>
        <v/>
      </c>
      <c r="J59" s="103">
        <f>ROUND(I59*E59,2)</f>
        <v/>
      </c>
    </row>
    <row r="60" hidden="1" outlineLevel="1" ht="14.25" customFormat="1" customHeight="1" s="170">
      <c r="A60" s="212" t="n">
        <v>32</v>
      </c>
      <c r="B60" s="96" t="inlineStr">
        <is>
          <t>01.7.15.03-0042</t>
        </is>
      </c>
      <c r="C60" s="211" t="inlineStr">
        <is>
          <t>Болты с гайками и шайбами строительные</t>
        </is>
      </c>
      <c r="D60" s="212" t="inlineStr">
        <is>
          <t>кг</t>
        </is>
      </c>
      <c r="E60" s="250" t="n">
        <v>1.38</v>
      </c>
      <c r="F60" s="230" t="n">
        <v>9.039999999999999</v>
      </c>
      <c r="G60" s="103">
        <f>ROUND(F60*E60,2)</f>
        <v/>
      </c>
      <c r="H60" s="224">
        <f>G60/$G$84</f>
        <v/>
      </c>
      <c r="I60" s="103">
        <f>ROUND(F60*Прил.10!$D$12,2)</f>
        <v/>
      </c>
      <c r="J60" s="103">
        <f>ROUND(I60*E60,2)</f>
        <v/>
      </c>
    </row>
    <row r="61" hidden="1" outlineLevel="1" ht="25.5" customFormat="1" customHeight="1" s="170">
      <c r="A61" s="212" t="n">
        <v>33</v>
      </c>
      <c r="B61" s="96" t="inlineStr">
        <is>
          <t>01.7.15.02-0084</t>
        </is>
      </c>
      <c r="C61" s="211" t="inlineStr">
        <is>
          <t>Болты с шестигранной головкой, диаметр 12 (14) мм</t>
        </is>
      </c>
      <c r="D61" s="212" t="inlineStr">
        <is>
          <t>т</t>
        </is>
      </c>
      <c r="E61" s="250" t="n">
        <v>0.0009700000000000001</v>
      </c>
      <c r="F61" s="230" t="n">
        <v>12606</v>
      </c>
      <c r="G61" s="103">
        <f>ROUND(F61*E61,2)</f>
        <v/>
      </c>
      <c r="H61" s="224">
        <f>G61/$G$84</f>
        <v/>
      </c>
      <c r="I61" s="103">
        <f>ROUND(F61*Прил.10!$D$12,2)</f>
        <v/>
      </c>
      <c r="J61" s="103">
        <f>ROUND(I61*E61,2)</f>
        <v/>
      </c>
    </row>
    <row r="62" hidden="1" outlineLevel="1" ht="38.25" customFormat="1" customHeight="1" s="170">
      <c r="A62" s="212" t="n">
        <v>34</v>
      </c>
      <c r="B62" s="96" t="inlineStr">
        <is>
          <t>10.2.02.08-0001</t>
        </is>
      </c>
      <c r="C62" s="211" t="inlineStr">
        <is>
          <t>Проволока медная, круглая, мягкая, электротехническая, диаметр 1,0-3,0 мм и выше</t>
        </is>
      </c>
      <c r="D62" s="212" t="inlineStr">
        <is>
          <t>т</t>
        </is>
      </c>
      <c r="E62" s="250" t="n">
        <v>0.00028</v>
      </c>
      <c r="F62" s="230" t="n">
        <v>37517</v>
      </c>
      <c r="G62" s="103">
        <f>ROUND(F62*E62,2)</f>
        <v/>
      </c>
      <c r="H62" s="224">
        <f>G62/$G$84</f>
        <v/>
      </c>
      <c r="I62" s="103">
        <f>ROUND(F62*Прил.10!$D$12,2)</f>
        <v/>
      </c>
      <c r="J62" s="103">
        <f>ROUND(I62*E62,2)</f>
        <v/>
      </c>
    </row>
    <row r="63" hidden="1" outlineLevel="1" ht="14.25" customFormat="1" customHeight="1" s="170">
      <c r="A63" s="212" t="n">
        <v>35</v>
      </c>
      <c r="B63" s="96" t="inlineStr">
        <is>
          <t>01.7.15.14-0168</t>
        </is>
      </c>
      <c r="C63" s="211" t="inlineStr">
        <is>
          <t>Шурупы с полукруглой головкой 5х70 мм</t>
        </is>
      </c>
      <c r="D63" s="212" t="inlineStr">
        <is>
          <t>т</t>
        </is>
      </c>
      <c r="E63" s="250" t="n">
        <v>0.0007</v>
      </c>
      <c r="F63" s="230" t="n">
        <v>12430</v>
      </c>
      <c r="G63" s="103">
        <f>ROUND(F63*E63,2)</f>
        <v/>
      </c>
      <c r="H63" s="224">
        <f>G63/$G$84</f>
        <v/>
      </c>
      <c r="I63" s="103">
        <f>ROUND(F63*Прил.10!$D$12,2)</f>
        <v/>
      </c>
      <c r="J63" s="103">
        <f>ROUND(I63*E63,2)</f>
        <v/>
      </c>
    </row>
    <row r="64" hidden="1" outlineLevel="1" ht="14.25" customFormat="1" customHeight="1" s="170">
      <c r="A64" s="212" t="n">
        <v>36</v>
      </c>
      <c r="B64" s="96" t="inlineStr">
        <is>
          <t>14.4.02.09-0001</t>
        </is>
      </c>
      <c r="C64" s="211" t="inlineStr">
        <is>
          <t>Краска</t>
        </is>
      </c>
      <c r="D64" s="212" t="inlineStr">
        <is>
          <t>кг</t>
        </is>
      </c>
      <c r="E64" s="250" t="n">
        <v>0.2775</v>
      </c>
      <c r="F64" s="230" t="n">
        <v>28.6</v>
      </c>
      <c r="G64" s="103">
        <f>ROUND(F64*E64,2)</f>
        <v/>
      </c>
      <c r="H64" s="224">
        <f>G64/$G$84</f>
        <v/>
      </c>
      <c r="I64" s="103">
        <f>ROUND(F64*Прил.10!$D$12,2)</f>
        <v/>
      </c>
      <c r="J64" s="103">
        <f>ROUND(I64*E64,2)</f>
        <v/>
      </c>
    </row>
    <row r="65" hidden="1" outlineLevel="1" ht="14.25" customFormat="1" customHeight="1" s="170">
      <c r="A65" s="212" t="n">
        <v>37</v>
      </c>
      <c r="B65" s="96" t="inlineStr">
        <is>
          <t>14.4.03.02-0011</t>
        </is>
      </c>
      <c r="C65" s="211" t="inlineStr">
        <is>
          <t>Лак бакелитовый ЛБС-1, ЛБС-2</t>
        </is>
      </c>
      <c r="D65" s="212" t="inlineStr">
        <is>
          <t>т</t>
        </is>
      </c>
      <c r="E65" s="250" t="n">
        <v>0.00018</v>
      </c>
      <c r="F65" s="230" t="n">
        <v>42700.01</v>
      </c>
      <c r="G65" s="103">
        <f>ROUND(F65*E65,2)</f>
        <v/>
      </c>
      <c r="H65" s="224">
        <f>G65/$G$84</f>
        <v/>
      </c>
      <c r="I65" s="103">
        <f>ROUND(F65*Прил.10!$D$12,2)</f>
        <v/>
      </c>
      <c r="J65" s="103">
        <f>ROUND(I65*E65,2)</f>
        <v/>
      </c>
    </row>
    <row r="66" hidden="1" outlineLevel="1" ht="25.5" customFormat="1" customHeight="1" s="170">
      <c r="A66" s="212" t="n">
        <v>38</v>
      </c>
      <c r="B66" s="96" t="inlineStr">
        <is>
          <t>10.3.02.03-0013</t>
        </is>
      </c>
      <c r="C66" s="211" t="inlineStr">
        <is>
          <t>Припои оловянно-свинцовые бессурьмянистые, марка ПОС61</t>
        </is>
      </c>
      <c r="D66" s="212" t="inlineStr">
        <is>
          <t>т</t>
        </is>
      </c>
      <c r="E66" s="250" t="n">
        <v>6e-05</v>
      </c>
      <c r="F66" s="230" t="n">
        <v>114220</v>
      </c>
      <c r="G66" s="103">
        <f>ROUND(F66*E66,2)</f>
        <v/>
      </c>
      <c r="H66" s="224">
        <f>G66/$G$84</f>
        <v/>
      </c>
      <c r="I66" s="103">
        <f>ROUND(F66*Прил.10!$D$12,2)</f>
        <v/>
      </c>
      <c r="J66" s="103">
        <f>ROUND(I66*E66,2)</f>
        <v/>
      </c>
    </row>
    <row r="67" hidden="1" outlineLevel="1" ht="38.25" customFormat="1" customHeight="1" s="170">
      <c r="A67" s="212" t="n">
        <v>39</v>
      </c>
      <c r="B67" s="96" t="inlineStr">
        <is>
          <t>01.7.06.05-0042</t>
        </is>
      </c>
      <c r="C67" s="211" t="inlineStr">
        <is>
          <t>Лента липкая изоляционная на поликасиновом компаунде, ширина 20-30 мм, толщина от 0,14 до 0,19 мм</t>
        </is>
      </c>
      <c r="D67" s="212" t="inlineStr">
        <is>
          <t>кг</t>
        </is>
      </c>
      <c r="E67" s="250" t="n">
        <v>0.05</v>
      </c>
      <c r="F67" s="230" t="n">
        <v>91.29000000000001</v>
      </c>
      <c r="G67" s="103">
        <f>ROUND(F67*E67,2)</f>
        <v/>
      </c>
      <c r="H67" s="224">
        <f>G67/$G$84</f>
        <v/>
      </c>
      <c r="I67" s="103">
        <f>ROUND(F67*Прил.10!$D$12,2)</f>
        <v/>
      </c>
      <c r="J67" s="103">
        <f>ROUND(I67*E67,2)</f>
        <v/>
      </c>
    </row>
    <row r="68" hidden="1" outlineLevel="1" ht="25.5" customFormat="1" customHeight="1" s="170">
      <c r="A68" s="212" t="n">
        <v>40</v>
      </c>
      <c r="B68" s="96" t="inlineStr">
        <is>
          <t>01.7.15.02-0086</t>
        </is>
      </c>
      <c r="C68" s="211" t="inlineStr">
        <is>
          <t>Болты с шестигранной головкой, диаметр 20 (22) мм</t>
        </is>
      </c>
      <c r="D68" s="212" t="inlineStr">
        <is>
          <t>т</t>
        </is>
      </c>
      <c r="E68" s="250" t="n">
        <v>0.0004</v>
      </c>
      <c r="F68" s="230" t="n">
        <v>9800</v>
      </c>
      <c r="G68" s="103">
        <f>ROUND(F68*E68,2)</f>
        <v/>
      </c>
      <c r="H68" s="224">
        <f>G68/$G$84</f>
        <v/>
      </c>
      <c r="I68" s="103">
        <f>ROUND(F68*Прил.10!$D$12,2)</f>
        <v/>
      </c>
      <c r="J68" s="103">
        <f>ROUND(I68*E68,2)</f>
        <v/>
      </c>
    </row>
    <row r="69" hidden="1" outlineLevel="1" ht="14.25" customFormat="1" customHeight="1" s="170">
      <c r="A69" s="212" t="n">
        <v>41</v>
      </c>
      <c r="B69" s="96" t="inlineStr">
        <is>
          <t>01.7.19.07-0003</t>
        </is>
      </c>
      <c r="C69" s="211" t="inlineStr">
        <is>
          <t>Резина прессованная</t>
        </is>
      </c>
      <c r="D69" s="212" t="inlineStr">
        <is>
          <t>кг</t>
        </is>
      </c>
      <c r="E69" s="250" t="n">
        <v>0.12</v>
      </c>
      <c r="F69" s="230" t="n">
        <v>28.26</v>
      </c>
      <c r="G69" s="103">
        <f>ROUND(F69*E69,2)</f>
        <v/>
      </c>
      <c r="H69" s="224">
        <f>G69/$G$84</f>
        <v/>
      </c>
      <c r="I69" s="103">
        <f>ROUND(F69*Прил.10!$D$12,2)</f>
        <v/>
      </c>
      <c r="J69" s="103">
        <f>ROUND(I69*E69,2)</f>
        <v/>
      </c>
    </row>
    <row r="70" hidden="1" outlineLevel="1" ht="14.25" customFormat="1" customHeight="1" s="170">
      <c r="A70" s="212" t="n">
        <v>42</v>
      </c>
      <c r="B70" s="96" t="inlineStr">
        <is>
          <t>01.7.11.06-0028</t>
        </is>
      </c>
      <c r="C70" s="211" t="inlineStr">
        <is>
          <t>Флюс ФКДТ</t>
        </is>
      </c>
      <c r="D70" s="212" t="inlineStr">
        <is>
          <t>кг</t>
        </is>
      </c>
      <c r="E70" s="250" t="n">
        <v>0.0185</v>
      </c>
      <c r="F70" s="230" t="n">
        <v>138.76</v>
      </c>
      <c r="G70" s="103">
        <f>ROUND(F70*E70,2)</f>
        <v/>
      </c>
      <c r="H70" s="224">
        <f>G70/$G$84</f>
        <v/>
      </c>
      <c r="I70" s="103">
        <f>ROUND(F70*Прил.10!$D$12,2)</f>
        <v/>
      </c>
      <c r="J70" s="103">
        <f>ROUND(I70*E70,2)</f>
        <v/>
      </c>
    </row>
    <row r="71" hidden="1" outlineLevel="1" ht="14.25" customFormat="1" customHeight="1" s="170">
      <c r="A71" s="212" t="n">
        <v>43</v>
      </c>
      <c r="B71" s="96" t="inlineStr">
        <is>
          <t>01.7.02.07-0011</t>
        </is>
      </c>
      <c r="C71" s="211" t="inlineStr">
        <is>
          <t>Прессшпан листовой, марка А</t>
        </is>
      </c>
      <c r="D71" s="212" t="inlineStr">
        <is>
          <t>кг</t>
        </is>
      </c>
      <c r="E71" s="250" t="n">
        <v>0.05</v>
      </c>
      <c r="F71" s="230" t="n">
        <v>47.57</v>
      </c>
      <c r="G71" s="103">
        <f>ROUND(F71*E71,2)</f>
        <v/>
      </c>
      <c r="H71" s="224">
        <f>G71/$G$84</f>
        <v/>
      </c>
      <c r="I71" s="103">
        <f>ROUND(F71*Прил.10!$D$12,2)</f>
        <v/>
      </c>
      <c r="J71" s="103">
        <f>ROUND(I71*E71,2)</f>
        <v/>
      </c>
    </row>
    <row r="72" hidden="1" outlineLevel="1" ht="14.25" customFormat="1" customHeight="1" s="170">
      <c r="A72" s="212" t="n">
        <v>44</v>
      </c>
      <c r="B72" s="96" t="inlineStr">
        <is>
          <t>14.1.04.02-0002</t>
        </is>
      </c>
      <c r="C72" s="211" t="inlineStr">
        <is>
          <t>Клей 88-СА</t>
        </is>
      </c>
      <c r="D72" s="212" t="inlineStr">
        <is>
          <t>кг</t>
        </is>
      </c>
      <c r="E72" s="250" t="n">
        <v>0.07000000000000001</v>
      </c>
      <c r="F72" s="230" t="n">
        <v>28.93</v>
      </c>
      <c r="G72" s="103">
        <f>ROUND(F72*E72,2)</f>
        <v/>
      </c>
      <c r="H72" s="224">
        <f>G72/$G$84</f>
        <v/>
      </c>
      <c r="I72" s="103">
        <f>ROUND(F72*Прил.10!$D$12,2)</f>
        <v/>
      </c>
      <c r="J72" s="103">
        <f>ROUND(I72*E72,2)</f>
        <v/>
      </c>
    </row>
    <row r="73" hidden="1" outlineLevel="1" ht="14.25" customFormat="1" customHeight="1" s="170">
      <c r="A73" s="212" t="n">
        <v>45</v>
      </c>
      <c r="B73" s="96" t="inlineStr">
        <is>
          <t>25.2.01.01-0017</t>
        </is>
      </c>
      <c r="C73" s="211" t="inlineStr">
        <is>
          <t>Бирки маркировочные пластмассовые</t>
        </is>
      </c>
      <c r="D73" s="212" t="inlineStr">
        <is>
          <t>100 шт</t>
        </is>
      </c>
      <c r="E73" s="250" t="n">
        <v>0.05</v>
      </c>
      <c r="F73" s="230" t="n">
        <v>30.74</v>
      </c>
      <c r="G73" s="103">
        <f>ROUND(F73*E73,2)</f>
        <v/>
      </c>
      <c r="H73" s="224">
        <f>G73/$G$84</f>
        <v/>
      </c>
      <c r="I73" s="103">
        <f>ROUND(F73*Прил.10!$D$12,2)</f>
        <v/>
      </c>
      <c r="J73" s="103">
        <f>ROUND(I73*E73,2)</f>
        <v/>
      </c>
    </row>
    <row r="74" hidden="1" outlineLevel="1" ht="38.25" customFormat="1" customHeight="1" s="170">
      <c r="A74" s="212" t="n">
        <v>46</v>
      </c>
      <c r="B74" s="96" t="inlineStr">
        <is>
          <t>01.7.05.03-0006</t>
        </is>
      </c>
      <c r="C74" s="211" t="inlineStr">
        <is>
          <t>Лакоткани стеклянные ЛСК-155/180, ширина 690, 790, 890, 940, 990, 1060, 1140 мм, толщина 0,08 мм</t>
        </is>
      </c>
      <c r="D74" s="212" t="inlineStr">
        <is>
          <t>10 м2</t>
        </is>
      </c>
      <c r="E74" s="250" t="n">
        <v>0.003</v>
      </c>
      <c r="F74" s="230" t="n">
        <v>405.22</v>
      </c>
      <c r="G74" s="103">
        <f>ROUND(F74*E74,2)</f>
        <v/>
      </c>
      <c r="H74" s="224">
        <f>G74/$G$84</f>
        <v/>
      </c>
      <c r="I74" s="103">
        <f>ROUND(F74*Прил.10!$D$12,2)</f>
        <v/>
      </c>
      <c r="J74" s="103">
        <f>ROUND(I74*E74,2)</f>
        <v/>
      </c>
    </row>
    <row r="75" hidden="1" outlineLevel="1" ht="14.25" customFormat="1" customHeight="1" s="170">
      <c r="A75" s="212" t="n">
        <v>47</v>
      </c>
      <c r="B75" s="96" t="inlineStr">
        <is>
          <t>01.3.05.17-0002</t>
        </is>
      </c>
      <c r="C75" s="211" t="inlineStr">
        <is>
          <t>Канифоль сосновая</t>
        </is>
      </c>
      <c r="D75" s="212" t="inlineStr">
        <is>
          <t>кг</t>
        </is>
      </c>
      <c r="E75" s="250" t="n">
        <v>0.0432</v>
      </c>
      <c r="F75" s="230" t="n">
        <v>27.74</v>
      </c>
      <c r="G75" s="103">
        <f>ROUND(F75*E75,2)</f>
        <v/>
      </c>
      <c r="H75" s="224">
        <f>G75/$G$84</f>
        <v/>
      </c>
      <c r="I75" s="103">
        <f>ROUND(F75*Прил.10!$D$12,2)</f>
        <v/>
      </c>
      <c r="J75" s="103">
        <f>ROUND(I75*E75,2)</f>
        <v/>
      </c>
    </row>
    <row r="76" hidden="1" outlineLevel="1" ht="25.5" customFormat="1" customHeight="1" s="170">
      <c r="A76" s="212" t="n">
        <v>48</v>
      </c>
      <c r="B76" s="96" t="inlineStr">
        <is>
          <t>24.3.01.01-0004</t>
        </is>
      </c>
      <c r="C76" s="211" t="inlineStr">
        <is>
          <t>Трубка электроизоляционная ПВХ-305, диаметр 6-10 мм</t>
        </is>
      </c>
      <c r="D76" s="212" t="inlineStr">
        <is>
          <t>кг</t>
        </is>
      </c>
      <c r="E76" s="250" t="n">
        <v>0.02994</v>
      </c>
      <c r="F76" s="230" t="n">
        <v>38.34</v>
      </c>
      <c r="G76" s="103">
        <f>ROUND(F76*E76,2)</f>
        <v/>
      </c>
      <c r="H76" s="224">
        <f>G76/$G$84</f>
        <v/>
      </c>
      <c r="I76" s="103">
        <f>ROUND(F76*Прил.10!$D$12,2)</f>
        <v/>
      </c>
      <c r="J76" s="103">
        <f>ROUND(I76*E76,2)</f>
        <v/>
      </c>
    </row>
    <row r="77" hidden="1" outlineLevel="1" ht="25.5" customFormat="1" customHeight="1" s="170">
      <c r="A77" s="212" t="n">
        <v>49</v>
      </c>
      <c r="B77" s="96" t="inlineStr">
        <is>
          <t>01.7.06.03-0023</t>
        </is>
      </c>
      <c r="C77" s="211" t="inlineStr">
        <is>
          <t>Лента полиэтиленовая с липким слоем, марка А</t>
        </is>
      </c>
      <c r="D77" s="212" t="inlineStr">
        <is>
          <t>кг</t>
        </is>
      </c>
      <c r="E77" s="250" t="n">
        <v>0.026</v>
      </c>
      <c r="F77" s="230" t="n">
        <v>39.02</v>
      </c>
      <c r="G77" s="103">
        <f>ROUND(F77*E77,2)</f>
        <v/>
      </c>
      <c r="H77" s="224">
        <f>G77/$G$84</f>
        <v/>
      </c>
      <c r="I77" s="103">
        <f>ROUND(F77*Прил.10!$D$12,2)</f>
        <v/>
      </c>
      <c r="J77" s="103">
        <f>ROUND(I77*E77,2)</f>
        <v/>
      </c>
    </row>
    <row r="78" hidden="1" outlineLevel="1" ht="25.5" customFormat="1" customHeight="1" s="170">
      <c r="A78" s="212" t="n">
        <v>50</v>
      </c>
      <c r="B78" s="96" t="inlineStr">
        <is>
          <t>10.3.02.03-0011</t>
        </is>
      </c>
      <c r="C78" s="211" t="inlineStr">
        <is>
          <t>Припои оловянно-свинцовые бессурьмянистые, марка ПОС30</t>
        </is>
      </c>
      <c r="D78" s="212" t="inlineStr">
        <is>
          <t>т</t>
        </is>
      </c>
      <c r="E78" s="250" t="n">
        <v>1e-05</v>
      </c>
      <c r="F78" s="230" t="n">
        <v>68050</v>
      </c>
      <c r="G78" s="103">
        <f>ROUND(F78*E78,2)</f>
        <v/>
      </c>
      <c r="H78" s="224">
        <f>G78/$G$84</f>
        <v/>
      </c>
      <c r="I78" s="103">
        <f>ROUND(F78*Прил.10!$D$12,2)</f>
        <v/>
      </c>
      <c r="J78" s="103">
        <f>ROUND(I78*E78,2)</f>
        <v/>
      </c>
    </row>
    <row r="79" hidden="1" outlineLevel="1" ht="25.5" customFormat="1" customHeight="1" s="170">
      <c r="A79" s="212" t="n">
        <v>51</v>
      </c>
      <c r="B79" s="96" t="inlineStr">
        <is>
          <t>01.7.07.03-0007</t>
        </is>
      </c>
      <c r="C79" s="211" t="inlineStr">
        <is>
          <t>Воск полиэтиленовый неокисленный ПВ-25, ПВ-100, ПВ-200, ПВ-300, ПВ-500</t>
        </is>
      </c>
      <c r="D79" s="212" t="inlineStr">
        <is>
          <t>т</t>
        </is>
      </c>
      <c r="E79" s="250" t="n">
        <v>2.4e-05</v>
      </c>
      <c r="F79" s="230" t="n">
        <v>22419</v>
      </c>
      <c r="G79" s="103">
        <f>ROUND(F79*E79,2)</f>
        <v/>
      </c>
      <c r="H79" s="224">
        <f>G79/$G$84</f>
        <v/>
      </c>
      <c r="I79" s="103">
        <f>ROUND(F79*Прил.10!$D$12,2)</f>
        <v/>
      </c>
      <c r="J79" s="103">
        <f>ROUND(I79*E79,2)</f>
        <v/>
      </c>
    </row>
    <row r="80" hidden="1" outlineLevel="1" ht="14.25" customFormat="1" customHeight="1" s="170">
      <c r="A80" s="212" t="n">
        <v>52</v>
      </c>
      <c r="B80" s="96" t="inlineStr">
        <is>
          <t>03.1.01.01-0002</t>
        </is>
      </c>
      <c r="C80" s="211" t="inlineStr">
        <is>
          <t>Гипс строительный Г-3</t>
        </is>
      </c>
      <c r="D80" s="212" t="inlineStr">
        <is>
          <t>т</t>
        </is>
      </c>
      <c r="E80" s="250" t="n">
        <v>0.00036</v>
      </c>
      <c r="F80" s="230" t="n">
        <v>729.98</v>
      </c>
      <c r="G80" s="103">
        <f>ROUND(F80*E80,2)</f>
        <v/>
      </c>
      <c r="H80" s="224">
        <f>G80/$G$84</f>
        <v/>
      </c>
      <c r="I80" s="103">
        <f>ROUND(F80*Прил.10!$D$12,2)</f>
        <v/>
      </c>
      <c r="J80" s="103">
        <f>ROUND(I80*E80,2)</f>
        <v/>
      </c>
    </row>
    <row r="81" hidden="1" outlineLevel="1" ht="14.25" customFormat="1" customHeight="1" s="170">
      <c r="A81" s="212" t="n">
        <v>53</v>
      </c>
      <c r="B81" s="96" t="inlineStr">
        <is>
          <t>14.4.03.17-0011</t>
        </is>
      </c>
      <c r="C81" s="211" t="inlineStr">
        <is>
          <t>Лак электроизоляционный 318</t>
        </is>
      </c>
      <c r="D81" s="212" t="inlineStr">
        <is>
          <t>кг</t>
        </is>
      </c>
      <c r="E81" s="250" t="n">
        <v>0.006</v>
      </c>
      <c r="F81" s="230" t="n">
        <v>35.63</v>
      </c>
      <c r="G81" s="103">
        <f>ROUND(F81*E81,2)</f>
        <v/>
      </c>
      <c r="H81" s="224">
        <f>G81/$G$84</f>
        <v/>
      </c>
      <c r="I81" s="103">
        <f>ROUND(F81*Прил.10!$D$12,2)</f>
        <v/>
      </c>
      <c r="J81" s="103">
        <f>ROUND(I81*E81,2)</f>
        <v/>
      </c>
    </row>
    <row r="82" hidden="1" outlineLevel="1" ht="14.25" customFormat="1" customHeight="1" s="170">
      <c r="A82" s="212" t="n">
        <v>54</v>
      </c>
      <c r="B82" s="96" t="inlineStr">
        <is>
          <t>01.7.03.04-0001</t>
        </is>
      </c>
      <c r="C82" s="211" t="inlineStr">
        <is>
          <t>Электроэнергия</t>
        </is>
      </c>
      <c r="D82" s="212" t="inlineStr">
        <is>
          <t>кВт-ч</t>
        </is>
      </c>
      <c r="E82" s="250" t="n">
        <v>0.06</v>
      </c>
      <c r="F82" s="230" t="n">
        <v>0.4</v>
      </c>
      <c r="G82" s="103">
        <f>ROUND(F82*E82,2)</f>
        <v/>
      </c>
      <c r="H82" s="224">
        <f>G82/$G$84</f>
        <v/>
      </c>
      <c r="I82" s="103">
        <f>ROUND(F82*Прил.10!$D$12,2)</f>
        <v/>
      </c>
      <c r="J82" s="103">
        <f>ROUND(I82*E82,2)</f>
        <v/>
      </c>
    </row>
    <row r="83" collapsed="1" customFormat="1" s="170">
      <c r="A83" s="212" t="n"/>
      <c r="B83" s="212" t="n"/>
      <c r="C83" s="211" t="inlineStr">
        <is>
          <t>Итого прочие материалы</t>
        </is>
      </c>
      <c r="D83" s="212" t="n"/>
      <c r="E83" s="213" t="n"/>
      <c r="F83" s="214" t="n"/>
      <c r="G83" s="103">
        <f>SUM(G50:G82)</f>
        <v/>
      </c>
      <c r="H83" s="224">
        <f>G83/G84</f>
        <v/>
      </c>
      <c r="I83" s="103" t="n"/>
      <c r="J83" s="103">
        <f>SUM(J50:J82)</f>
        <v/>
      </c>
      <c r="L83" s="255" t="n"/>
    </row>
    <row r="84" ht="14.25" customFormat="1" customHeight="1" s="170">
      <c r="A84" s="212" t="n"/>
      <c r="B84" s="212" t="n"/>
      <c r="C84" s="223" t="inlineStr">
        <is>
          <t>Итого по разделу «Материалы»</t>
        </is>
      </c>
      <c r="D84" s="212" t="n"/>
      <c r="E84" s="213" t="n"/>
      <c r="F84" s="214" t="n"/>
      <c r="G84" s="103">
        <f>G49+G83</f>
        <v/>
      </c>
      <c r="H84" s="224" t="n">
        <v>1</v>
      </c>
      <c r="I84" s="214" t="n"/>
      <c r="J84" s="103">
        <f>J49+J83</f>
        <v/>
      </c>
      <c r="K84" s="252" t="n"/>
    </row>
    <row r="85" ht="14.25" customFormat="1" customHeight="1" s="170">
      <c r="A85" s="212" t="n"/>
      <c r="B85" s="212" t="n"/>
      <c r="C85" s="211" t="inlineStr">
        <is>
          <t>ИТОГО ПО РМ</t>
        </is>
      </c>
      <c r="D85" s="212" t="n"/>
      <c r="E85" s="213" t="n"/>
      <c r="F85" s="214" t="n"/>
      <c r="G85" s="103">
        <f>G14+G25+G84</f>
        <v/>
      </c>
      <c r="H85" s="224" t="n"/>
      <c r="I85" s="214" t="n"/>
      <c r="J85" s="103">
        <f>J14+J25+J84</f>
        <v/>
      </c>
    </row>
    <row r="86" ht="14.25" customFormat="1" customHeight="1" s="170">
      <c r="A86" s="212" t="n"/>
      <c r="B86" s="212" t="n"/>
      <c r="C86" s="211" t="inlineStr">
        <is>
          <t>Накладные расходы</t>
        </is>
      </c>
      <c r="D86" s="212" t="inlineStr">
        <is>
          <t>%</t>
        </is>
      </c>
      <c r="E86" s="67">
        <f>ROUND(G86/(G14+G16),2)</f>
        <v/>
      </c>
      <c r="F86" s="214" t="n"/>
      <c r="G86" s="103" t="n">
        <v>1818.61</v>
      </c>
      <c r="H86" s="224" t="n"/>
      <c r="I86" s="214" t="n"/>
      <c r="J86" s="103">
        <f>ROUND(E86*(J14+J16),2)</f>
        <v/>
      </c>
      <c r="K86" s="68" t="n"/>
    </row>
    <row r="87" ht="14.25" customFormat="1" customHeight="1" s="170">
      <c r="A87" s="212" t="n"/>
      <c r="B87" s="212" t="n"/>
      <c r="C87" s="211" t="inlineStr">
        <is>
          <t>Сметная прибыль</t>
        </is>
      </c>
      <c r="D87" s="212" t="inlineStr">
        <is>
          <t>%</t>
        </is>
      </c>
      <c r="E87" s="67">
        <f>ROUND(G87/(G14+G16),2)</f>
        <v/>
      </c>
      <c r="F87" s="214" t="n"/>
      <c r="G87" s="103" t="n">
        <v>961.74</v>
      </c>
      <c r="H87" s="224" t="n"/>
      <c r="I87" s="214" t="n"/>
      <c r="J87" s="103">
        <f>ROUND(E87*(J14+J16),2)</f>
        <v/>
      </c>
      <c r="K87" s="68" t="n"/>
    </row>
    <row r="88" ht="14.25" customFormat="1" customHeight="1" s="170">
      <c r="A88" s="212" t="n"/>
      <c r="B88" s="212" t="n"/>
      <c r="C88" s="211" t="inlineStr">
        <is>
          <t>Итого СМР (с НР и СП)</t>
        </is>
      </c>
      <c r="D88" s="212" t="n"/>
      <c r="E88" s="213" t="n"/>
      <c r="F88" s="214" t="n"/>
      <c r="G88" s="103">
        <f>G14+G25+G84+G86+G87</f>
        <v/>
      </c>
      <c r="H88" s="224" t="n"/>
      <c r="I88" s="214" t="n"/>
      <c r="J88" s="103">
        <f>J14+J25+J84+J86+J87</f>
        <v/>
      </c>
      <c r="L88" s="69" t="n"/>
    </row>
    <row r="89" ht="14.25" customFormat="1" customHeight="1" s="170">
      <c r="A89" s="212" t="n"/>
      <c r="B89" s="212" t="n"/>
      <c r="C89" s="211" t="inlineStr">
        <is>
          <t>ВСЕГО СМР + ОБОРУДОВАНИЕ</t>
        </is>
      </c>
      <c r="D89" s="212" t="n"/>
      <c r="E89" s="213" t="n"/>
      <c r="F89" s="214" t="n"/>
      <c r="G89" s="103">
        <f>G88+G40</f>
        <v/>
      </c>
      <c r="H89" s="224" t="n"/>
      <c r="I89" s="214" t="n"/>
      <c r="J89" s="103">
        <f>J88+J40</f>
        <v/>
      </c>
      <c r="L89" s="68" t="n"/>
    </row>
    <row r="90" ht="14.25" customFormat="1" customHeight="1" s="170">
      <c r="A90" s="212" t="n"/>
      <c r="B90" s="212" t="n"/>
      <c r="C90" s="211" t="inlineStr">
        <is>
          <t>ИТОГО ПОКАЗАТЕЛЬ НА ЕД. ИЗМ.</t>
        </is>
      </c>
      <c r="D90" s="212" t="inlineStr">
        <is>
          <t>ед.</t>
        </is>
      </c>
      <c r="E90" s="129" t="n">
        <v>4</v>
      </c>
      <c r="F90" s="214" t="n"/>
      <c r="G90" s="103">
        <f>G89/E90</f>
        <v/>
      </c>
      <c r="H90" s="224" t="n"/>
      <c r="I90" s="214" t="n"/>
      <c r="J90" s="103">
        <f>J89/E90</f>
        <v/>
      </c>
      <c r="L90" s="249" t="n"/>
    </row>
    <row r="92" ht="14.25" customFormat="1" customHeight="1" s="170">
      <c r="A92" s="171" t="n"/>
    </row>
    <row r="93" ht="14.25" customFormat="1" customHeight="1" s="170">
      <c r="A93" s="169" t="inlineStr">
        <is>
          <t>Составил ______________________        Е.А. Князева</t>
        </is>
      </c>
      <c r="B93" s="170" t="n"/>
    </row>
    <row r="94" ht="14.25" customFormat="1" customHeight="1" s="170">
      <c r="A94" s="172" t="inlineStr">
        <is>
          <t xml:space="preserve">                         (подпись, инициалы, фамилия)</t>
        </is>
      </c>
      <c r="B94" s="170" t="n"/>
    </row>
    <row r="95" ht="14.25" customFormat="1" customHeight="1" s="170">
      <c r="A95" s="169" t="n"/>
      <c r="B95" s="170" t="n"/>
    </row>
    <row r="96" ht="14.25" customFormat="1" customHeight="1" s="170">
      <c r="A96" s="169" t="inlineStr">
        <is>
          <t>Проверил ______________________        А.В. Костянецкая</t>
        </is>
      </c>
      <c r="B96" s="170" t="n"/>
    </row>
    <row r="97" ht="14.25" customFormat="1" customHeight="1" s="170">
      <c r="A97" s="172" t="inlineStr">
        <is>
          <t xml:space="preserve">                        (подпись, инициалы, фамилия)</t>
        </is>
      </c>
      <c r="B97" s="170" t="n"/>
    </row>
  </sheetData>
  <mergeCells count="19">
    <mergeCell ref="H9:H10"/>
    <mergeCell ref="B42:J42"/>
    <mergeCell ref="B15:H15"/>
    <mergeCell ref="C9:C10"/>
    <mergeCell ref="E9:E10"/>
    <mergeCell ref="A7:H7"/>
    <mergeCell ref="B9:B10"/>
    <mergeCell ref="D9:D10"/>
    <mergeCell ref="B18:H18"/>
    <mergeCell ref="B43:H43"/>
    <mergeCell ref="B12:H12"/>
    <mergeCell ref="D6:J6"/>
    <mergeCell ref="B26:J2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1"/>
  <sheetViews>
    <sheetView view="pageBreakPreview" topLeftCell="A10" workbookViewId="0">
      <selection activeCell="H25" sqref="H25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31" t="inlineStr">
        <is>
          <t>Приложение №6</t>
        </is>
      </c>
    </row>
    <row r="2" s="173">
      <c r="A2" s="231" t="n"/>
      <c r="B2" s="231" t="n"/>
      <c r="C2" s="231" t="n"/>
      <c r="D2" s="231" t="n"/>
      <c r="E2" s="231" t="n"/>
      <c r="F2" s="231" t="n"/>
      <c r="G2" s="231" t="n"/>
    </row>
    <row r="3" s="173">
      <c r="A3" s="231" t="n"/>
      <c r="B3" s="231" t="n"/>
      <c r="C3" s="231" t="n"/>
      <c r="D3" s="231" t="n"/>
      <c r="E3" s="231" t="n"/>
      <c r="F3" s="231" t="n"/>
      <c r="G3" s="231" t="n"/>
    </row>
    <row r="4">
      <c r="A4" s="231" t="n"/>
      <c r="B4" s="231" t="n"/>
      <c r="C4" s="231" t="n"/>
      <c r="D4" s="231" t="n"/>
      <c r="E4" s="231" t="n"/>
      <c r="F4" s="231" t="n"/>
      <c r="G4" s="231" t="n"/>
    </row>
    <row r="5">
      <c r="A5" s="208" t="inlineStr">
        <is>
          <t>Расчет стоимости оборудования</t>
        </is>
      </c>
    </row>
    <row r="6" ht="64.5" customHeight="1" s="173">
      <c r="A6" s="199">
        <f>'Прил.1 Сравнит табл'!B7</f>
        <v/>
      </c>
    </row>
    <row r="7">
      <c r="A7" s="169" t="n"/>
      <c r="B7" s="169" t="n"/>
      <c r="C7" s="169" t="n"/>
      <c r="D7" s="169" t="n"/>
      <c r="E7" s="169" t="n"/>
      <c r="F7" s="169" t="n"/>
      <c r="G7" s="169" t="n"/>
    </row>
    <row r="8" ht="30" customHeight="1" s="173">
      <c r="A8" s="232" t="inlineStr">
        <is>
          <t>№ пп.</t>
        </is>
      </c>
      <c r="B8" s="232" t="inlineStr">
        <is>
          <t>Код ресурса</t>
        </is>
      </c>
      <c r="C8" s="232" t="inlineStr">
        <is>
          <t>Наименование</t>
        </is>
      </c>
      <c r="D8" s="232" t="inlineStr">
        <is>
          <t>Ед. изм.</t>
        </is>
      </c>
      <c r="E8" s="212" t="inlineStr">
        <is>
          <t>Кол-во единиц по проектным данным</t>
        </is>
      </c>
      <c r="F8" s="232" t="inlineStr">
        <is>
          <t>Сметная стоимость в ценах на 01.01.2000 (руб.)</t>
        </is>
      </c>
      <c r="G8" s="242" t="n"/>
    </row>
    <row r="9">
      <c r="A9" s="244" t="n"/>
      <c r="B9" s="244" t="n"/>
      <c r="C9" s="244" t="n"/>
      <c r="D9" s="244" t="n"/>
      <c r="E9" s="244" t="n"/>
      <c r="F9" s="212" t="inlineStr">
        <is>
          <t>на ед. изм.</t>
        </is>
      </c>
      <c r="G9" s="212" t="inlineStr">
        <is>
          <t>общая</t>
        </is>
      </c>
    </row>
    <row r="10">
      <c r="A10" s="212" t="n">
        <v>1</v>
      </c>
      <c r="B10" s="212" t="n">
        <v>2</v>
      </c>
      <c r="C10" s="212" t="n">
        <v>3</v>
      </c>
      <c r="D10" s="212" t="n">
        <v>4</v>
      </c>
      <c r="E10" s="212" t="n">
        <v>5</v>
      </c>
      <c r="F10" s="212" t="n">
        <v>6</v>
      </c>
      <c r="G10" s="212" t="n">
        <v>7</v>
      </c>
    </row>
    <row r="11" ht="15" customHeight="1" s="173">
      <c r="A11" s="31" t="n"/>
      <c r="B11" s="211" t="inlineStr">
        <is>
          <t>ИНЖЕНЕРНОЕ ОБОРУДОВАНИЕ</t>
        </is>
      </c>
      <c r="C11" s="241" t="n"/>
      <c r="D11" s="241" t="n"/>
      <c r="E11" s="241" t="n"/>
      <c r="F11" s="241" t="n"/>
      <c r="G11" s="242" t="n"/>
    </row>
    <row r="12" ht="27" customHeight="1" s="173">
      <c r="A12" s="212" t="n"/>
      <c r="B12" s="223" t="n"/>
      <c r="C12" s="211" t="inlineStr">
        <is>
          <t>ИТОГО ИНЖЕНЕРНОЕ ОБОРУДОВАНИЕ</t>
        </is>
      </c>
      <c r="D12" s="223" t="n"/>
      <c r="E12" s="9" t="n"/>
      <c r="F12" s="214" t="n"/>
      <c r="G12" s="214" t="n">
        <v>0</v>
      </c>
    </row>
    <row r="13">
      <c r="A13" s="212" t="n"/>
      <c r="B13" s="211" t="inlineStr">
        <is>
          <t>ТЕХНОЛОГИЧЕСКОЕ ОБОРУДОВАНИЕ</t>
        </is>
      </c>
      <c r="C13" s="241" t="n"/>
      <c r="D13" s="241" t="n"/>
      <c r="E13" s="241" t="n"/>
      <c r="F13" s="241" t="n"/>
      <c r="G13" s="242" t="n"/>
    </row>
    <row r="14" ht="25.5" customHeight="1" s="173">
      <c r="A14" s="212" t="n">
        <v>1</v>
      </c>
      <c r="B14" s="129">
        <f>'Прил.5 Расчет СМР и ОБ'!B28</f>
        <v/>
      </c>
      <c r="C14" s="130">
        <f>'Прил.5 Расчет СМР и ОБ'!C28</f>
        <v/>
      </c>
      <c r="D14" s="129">
        <f>'Прил.5 Расчет СМР и ОБ'!D28</f>
        <v/>
      </c>
      <c r="E14" s="129">
        <f>'Прил.5 Расчет СМР и ОБ'!E28</f>
        <v/>
      </c>
      <c r="F14" s="103">
        <f>'Прил.5 Расчет СМР и ОБ'!F28</f>
        <v/>
      </c>
      <c r="G14" s="103">
        <f>ROUND(E14*F14,2)</f>
        <v/>
      </c>
    </row>
    <row r="15" ht="25.5" customHeight="1" s="173">
      <c r="A15" s="212" t="n">
        <v>2</v>
      </c>
      <c r="B15" s="129">
        <f>'Прил.5 Расчет СМР и ОБ'!B29</f>
        <v/>
      </c>
      <c r="C15" s="130">
        <f>'Прил.5 Расчет СМР и ОБ'!C29</f>
        <v/>
      </c>
      <c r="D15" s="129">
        <f>'Прил.5 Расчет СМР и ОБ'!D29</f>
        <v/>
      </c>
      <c r="E15" s="129">
        <f>'Прил.5 Расчет СМР и ОБ'!E29</f>
        <v/>
      </c>
      <c r="F15" s="103">
        <f>'Прил.5 Расчет СМР и ОБ'!F29</f>
        <v/>
      </c>
      <c r="G15" s="103">
        <f>ROUND(E15*F15,2)</f>
        <v/>
      </c>
    </row>
    <row r="16" ht="25.5" customHeight="1" s="173">
      <c r="A16" s="212" t="n">
        <v>3</v>
      </c>
      <c r="B16" s="129">
        <f>'Прил.5 Расчет СМР и ОБ'!B30</f>
        <v/>
      </c>
      <c r="C16" s="130">
        <f>'Прил.5 Расчет СМР и ОБ'!C30</f>
        <v/>
      </c>
      <c r="D16" s="129">
        <f>'Прил.5 Расчет СМР и ОБ'!D30</f>
        <v/>
      </c>
      <c r="E16" s="129">
        <f>'Прил.5 Расчет СМР и ОБ'!E30</f>
        <v/>
      </c>
      <c r="F16" s="103">
        <f>'Прил.5 Расчет СМР и ОБ'!F30</f>
        <v/>
      </c>
      <c r="G16" s="103">
        <f>ROUND(E16*F16,2)</f>
        <v/>
      </c>
    </row>
    <row r="17" ht="38.25" customHeight="1" s="173">
      <c r="A17" s="212" t="n">
        <v>4</v>
      </c>
      <c r="B17" s="129">
        <f>'Прил.5 Расчет СМР и ОБ'!B32</f>
        <v/>
      </c>
      <c r="C17" s="130">
        <f>'Прил.5 Расчет СМР и ОБ'!C32</f>
        <v/>
      </c>
      <c r="D17" s="129">
        <f>'Прил.5 Расчет СМР и ОБ'!D32</f>
        <v/>
      </c>
      <c r="E17" s="129">
        <f>'Прил.5 Расчет СМР и ОБ'!E32</f>
        <v/>
      </c>
      <c r="F17" s="103">
        <f>'Прил.5 Расчет СМР и ОБ'!F32</f>
        <v/>
      </c>
      <c r="G17" s="103">
        <f>ROUND(E17*F17,2)</f>
        <v/>
      </c>
    </row>
    <row r="18" ht="25.5" customHeight="1" s="173">
      <c r="A18" s="212" t="n">
        <v>5</v>
      </c>
      <c r="B18" s="129">
        <f>'Прил.5 Расчет СМР и ОБ'!B33</f>
        <v/>
      </c>
      <c r="C18" s="130">
        <f>'Прил.5 Расчет СМР и ОБ'!C33</f>
        <v/>
      </c>
      <c r="D18" s="129">
        <f>'Прил.5 Расчет СМР и ОБ'!D33</f>
        <v/>
      </c>
      <c r="E18" s="129">
        <f>'Прил.5 Расчет СМР и ОБ'!E33</f>
        <v/>
      </c>
      <c r="F18" s="103">
        <f>'Прил.5 Расчет СМР и ОБ'!F33</f>
        <v/>
      </c>
      <c r="G18" s="103">
        <f>ROUND(E18*F18,2)</f>
        <v/>
      </c>
    </row>
    <row r="19" ht="38.25" customHeight="1" s="173">
      <c r="A19" s="212" t="n">
        <v>6</v>
      </c>
      <c r="B19" s="129">
        <f>'Прил.5 Расчет СМР и ОБ'!B34</f>
        <v/>
      </c>
      <c r="C19" s="130">
        <f>'Прил.5 Расчет СМР и ОБ'!C34</f>
        <v/>
      </c>
      <c r="D19" s="129">
        <f>'Прил.5 Расчет СМР и ОБ'!D34</f>
        <v/>
      </c>
      <c r="E19" s="129">
        <f>'Прил.5 Расчет СМР и ОБ'!E34</f>
        <v/>
      </c>
      <c r="F19" s="103">
        <f>'Прил.5 Расчет СМР и ОБ'!F34</f>
        <v/>
      </c>
      <c r="G19" s="103">
        <f>ROUND(E19*F19,2)</f>
        <v/>
      </c>
    </row>
    <row r="20" ht="25.5" customHeight="1" s="173">
      <c r="A20" s="212" t="n">
        <v>7</v>
      </c>
      <c r="B20" s="129">
        <f>'Прил.5 Расчет СМР и ОБ'!B35</f>
        <v/>
      </c>
      <c r="C20" s="130">
        <f>'Прил.5 Расчет СМР и ОБ'!C35</f>
        <v/>
      </c>
      <c r="D20" s="129">
        <f>'Прил.5 Расчет СМР и ОБ'!D35</f>
        <v/>
      </c>
      <c r="E20" s="129">
        <f>'Прил.5 Расчет СМР и ОБ'!E35</f>
        <v/>
      </c>
      <c r="F20" s="103">
        <f>'Прил.5 Расчет СМР и ОБ'!F35</f>
        <v/>
      </c>
      <c r="G20" s="103">
        <f>ROUND(E20*F20,2)</f>
        <v/>
      </c>
    </row>
    <row r="21" ht="25.5" customHeight="1" s="173">
      <c r="A21" s="212" t="n">
        <v>8</v>
      </c>
      <c r="B21" s="129">
        <f>'Прил.5 Расчет СМР и ОБ'!B36</f>
        <v/>
      </c>
      <c r="C21" s="130">
        <f>'Прил.5 Расчет СМР и ОБ'!C36</f>
        <v/>
      </c>
      <c r="D21" s="129">
        <f>'Прил.5 Расчет СМР и ОБ'!D36</f>
        <v/>
      </c>
      <c r="E21" s="129">
        <f>'Прил.5 Расчет СМР и ОБ'!E36</f>
        <v/>
      </c>
      <c r="F21" s="103">
        <f>'Прил.5 Расчет СМР и ОБ'!F36</f>
        <v/>
      </c>
      <c r="G21" s="103">
        <f>ROUND(E21*F21,2)</f>
        <v/>
      </c>
    </row>
    <row r="22" ht="25.5" customHeight="1" s="173">
      <c r="A22" s="212" t="n">
        <v>9</v>
      </c>
      <c r="B22" s="129">
        <f>'Прил.5 Расчет СМР и ОБ'!B37</f>
        <v/>
      </c>
      <c r="C22" s="130">
        <f>'Прил.5 Расчет СМР и ОБ'!C37</f>
        <v/>
      </c>
      <c r="D22" s="129">
        <f>'Прил.5 Расчет СМР и ОБ'!D37</f>
        <v/>
      </c>
      <c r="E22" s="129">
        <f>'Прил.5 Расчет СМР и ОБ'!E37</f>
        <v/>
      </c>
      <c r="F22" s="103">
        <f>'Прил.5 Расчет СМР и ОБ'!F37</f>
        <v/>
      </c>
      <c r="G22" s="103">
        <f>ROUND(E22*F22,2)</f>
        <v/>
      </c>
    </row>
    <row r="23" ht="25.5" customHeight="1" s="173">
      <c r="A23" s="212" t="n">
        <v>10</v>
      </c>
      <c r="B23" s="129">
        <f>'Прил.5 Расчет СМР и ОБ'!B38</f>
        <v/>
      </c>
      <c r="C23" s="130">
        <f>'Прил.5 Расчет СМР и ОБ'!C38</f>
        <v/>
      </c>
      <c r="D23" s="129">
        <f>'Прил.5 Расчет СМР и ОБ'!D38</f>
        <v/>
      </c>
      <c r="E23" s="129">
        <f>'Прил.5 Расчет СМР и ОБ'!E38</f>
        <v/>
      </c>
      <c r="F23" s="103">
        <f>'Прил.5 Расчет СМР и ОБ'!F38</f>
        <v/>
      </c>
      <c r="G23" s="103">
        <f>ROUND(E23*F23,2)</f>
        <v/>
      </c>
    </row>
    <row r="24" ht="25.5" customHeight="1" s="173">
      <c r="A24" s="212" t="n"/>
      <c r="B24" s="13" t="n"/>
      <c r="C24" s="13" t="inlineStr">
        <is>
          <t>ИТОГО ТЕХНОЛОГИЧЕСКОЕ ОБОРУДОВАНИЕ</t>
        </is>
      </c>
      <c r="D24" s="13" t="n"/>
      <c r="E24" s="14" t="n"/>
      <c r="F24" s="214" t="n"/>
      <c r="G24" s="103">
        <f>SUM(G14:G23)</f>
        <v/>
      </c>
    </row>
    <row r="25" ht="19.5" customHeight="1" s="173">
      <c r="A25" s="212" t="n"/>
      <c r="B25" s="211" t="n"/>
      <c r="C25" s="211" t="inlineStr">
        <is>
          <t>Всего по разделу «Оборудование»</t>
        </is>
      </c>
      <c r="D25" s="211" t="n"/>
      <c r="E25" s="230" t="n"/>
      <c r="F25" s="214" t="n"/>
      <c r="G25" s="103">
        <f>G12+G24</f>
        <v/>
      </c>
    </row>
    <row r="26">
      <c r="A26" s="171" t="n"/>
      <c r="B26" s="12" t="n"/>
      <c r="C26" s="171" t="n"/>
      <c r="D26" s="171" t="n"/>
      <c r="E26" s="171" t="n"/>
      <c r="F26" s="171" t="n"/>
      <c r="G26" s="171" t="n"/>
    </row>
    <row r="27" s="173">
      <c r="A27" s="169" t="inlineStr">
        <is>
          <t>Составил ______________________        Е.А. Князева</t>
        </is>
      </c>
      <c r="B27" s="170" t="n"/>
      <c r="C27" s="170" t="n"/>
      <c r="D27" s="171" t="n"/>
      <c r="E27" s="171" t="n"/>
      <c r="F27" s="171" t="n"/>
      <c r="G27" s="171" t="n"/>
    </row>
    <row r="28" s="173">
      <c r="A28" s="172" t="inlineStr">
        <is>
          <t xml:space="preserve">                         (подпись, инициалы, фамилия)</t>
        </is>
      </c>
      <c r="B28" s="170" t="n"/>
      <c r="C28" s="170" t="n"/>
      <c r="D28" s="171" t="n"/>
      <c r="E28" s="171" t="n"/>
      <c r="F28" s="171" t="n"/>
      <c r="G28" s="171" t="n"/>
    </row>
    <row r="29" s="173">
      <c r="A29" s="169" t="n"/>
      <c r="B29" s="170" t="n"/>
      <c r="C29" s="170" t="n"/>
      <c r="D29" s="171" t="n"/>
      <c r="E29" s="171" t="n"/>
      <c r="F29" s="171" t="n"/>
      <c r="G29" s="171" t="n"/>
    </row>
    <row r="30" s="173">
      <c r="A30" s="169" t="inlineStr">
        <is>
          <t>Проверил ______________________        А.В. Костянецкая</t>
        </is>
      </c>
      <c r="B30" s="170" t="n"/>
      <c r="C30" s="170" t="n"/>
      <c r="D30" s="171" t="n"/>
      <c r="E30" s="171" t="n"/>
      <c r="F30" s="171" t="n"/>
      <c r="G30" s="171" t="n"/>
    </row>
    <row r="31" s="173">
      <c r="A31" s="172" t="inlineStr">
        <is>
          <t xml:space="preserve">                        (подпись, инициалы, фамилия)</t>
        </is>
      </c>
      <c r="B31" s="170" t="n"/>
      <c r="C31" s="170" t="n"/>
      <c r="D31" s="171" t="n"/>
      <c r="E31" s="171" t="n"/>
      <c r="F31" s="171" t="n"/>
      <c r="G31" s="17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H12" sqref="H12"/>
    </sheetView>
  </sheetViews>
  <sheetFormatPr baseColWidth="8" defaultRowHeight="15"/>
  <cols>
    <col width="12.7109375" customWidth="1" style="173" min="1" max="1"/>
    <col width="16.42578125" customWidth="1" style="173" min="2" max="2"/>
    <col width="37.140625" customWidth="1" style="173" min="3" max="3"/>
    <col width="49" customWidth="1" style="173" min="4" max="4"/>
    <col width="9.140625" customWidth="1" style="173" min="5" max="5"/>
  </cols>
  <sheetData>
    <row r="1" ht="15.75" customHeight="1" s="173">
      <c r="A1" s="175" t="n"/>
      <c r="B1" s="175" t="n"/>
      <c r="C1" s="175" t="n"/>
      <c r="D1" s="175" t="inlineStr">
        <is>
          <t>Приложение №7</t>
        </is>
      </c>
    </row>
    <row r="2" ht="15.75" customHeight="1" s="173">
      <c r="A2" s="175" t="n"/>
      <c r="B2" s="175" t="n"/>
      <c r="C2" s="175" t="n"/>
      <c r="D2" s="175" t="n"/>
    </row>
    <row r="3" ht="15.75" customHeight="1" s="173">
      <c r="A3" s="175" t="n"/>
      <c r="B3" s="163" t="inlineStr">
        <is>
          <t>Расчет показателя УНЦ</t>
        </is>
      </c>
      <c r="C3" s="175" t="n"/>
      <c r="D3" s="175" t="n"/>
    </row>
    <row r="4" ht="15.75" customHeight="1" s="173">
      <c r="A4" s="175" t="n"/>
      <c r="B4" s="175" t="n"/>
      <c r="C4" s="175" t="n"/>
      <c r="D4" s="175" t="n"/>
    </row>
    <row r="5" ht="31.5" customHeight="1" s="173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 ht="15.75" customHeight="1" s="173">
      <c r="A6" s="175" t="inlineStr">
        <is>
          <t>Единица измерения  — 1 ед</t>
        </is>
      </c>
      <c r="B6" s="175" t="n"/>
      <c r="C6" s="175" t="n"/>
      <c r="D6" s="175" t="n"/>
    </row>
    <row r="7" ht="15.75" customHeight="1" s="173">
      <c r="A7" s="175" t="n"/>
      <c r="B7" s="175" t="n"/>
      <c r="C7" s="175" t="n"/>
      <c r="D7" s="175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44" t="n"/>
      <c r="B9" s="244" t="n"/>
      <c r="C9" s="244" t="n"/>
      <c r="D9" s="244" t="n"/>
    </row>
    <row r="10" ht="15.75" customHeight="1" s="173">
      <c r="A10" s="203" t="n">
        <v>1</v>
      </c>
      <c r="B10" s="203" t="n">
        <v>2</v>
      </c>
      <c r="C10" s="203" t="n">
        <v>3</v>
      </c>
      <c r="D10" s="203" t="n">
        <v>4</v>
      </c>
    </row>
    <row r="11" ht="63" customHeight="1" s="173">
      <c r="A11" s="203" t="inlineStr">
        <is>
          <t>И15-07</t>
        </is>
      </c>
      <c r="B11" s="203" t="inlineStr">
        <is>
          <t xml:space="preserve">УНЦ комплекса систем безопасности ПС </t>
        </is>
      </c>
      <c r="C11" s="167">
        <f>D5</f>
        <v/>
      </c>
      <c r="D11" s="179">
        <f>'Прил.4 РМ'!C41/1000</f>
        <v/>
      </c>
    </row>
    <row r="13">
      <c r="A13" s="169" t="inlineStr">
        <is>
          <t>Составил ______________________      Е. А. Князева</t>
        </is>
      </c>
      <c r="B13" s="170" t="n"/>
      <c r="C13" s="170" t="n"/>
      <c r="D13" s="171" t="n"/>
    </row>
    <row r="14">
      <c r="A14" s="172" t="inlineStr">
        <is>
          <t xml:space="preserve">                         (подпись, инициалы, фамилия)</t>
        </is>
      </c>
      <c r="B14" s="170" t="n"/>
      <c r="C14" s="170" t="n"/>
      <c r="D14" s="171" t="n"/>
    </row>
    <row r="15">
      <c r="A15" s="169" t="n"/>
      <c r="B15" s="170" t="n"/>
      <c r="C15" s="170" t="n"/>
      <c r="D15" s="171" t="n"/>
    </row>
    <row r="16">
      <c r="A16" s="169" t="inlineStr">
        <is>
          <t>Проверил ______________________        А.В. Костянецкая</t>
        </is>
      </c>
      <c r="B16" s="170" t="n"/>
      <c r="C16" s="170" t="n"/>
      <c r="D16" s="171" t="n"/>
    </row>
    <row r="17">
      <c r="A17" s="172" t="inlineStr">
        <is>
          <t xml:space="preserve">                        (подпись, инициалы, фамилия)</t>
        </is>
      </c>
      <c r="B17" s="170" t="n"/>
      <c r="C17" s="170" t="n"/>
      <c r="D17" s="1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3" zoomScale="60" zoomScaleNormal="100" workbookViewId="0">
      <selection activeCell="B26" sqref="B25:B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197" t="inlineStr">
        <is>
          <t>Приложение № 10</t>
        </is>
      </c>
    </row>
    <row r="5" ht="18.75" customHeight="1" s="173">
      <c r="B5" s="22" t="n"/>
    </row>
    <row r="6" ht="15.75" customHeight="1" s="173">
      <c r="B6" s="198" t="inlineStr">
        <is>
          <t>Используемые индексы изменений сметной стоимости и нормы сопутствующих затрат</t>
        </is>
      </c>
    </row>
    <row r="7">
      <c r="B7" s="234" t="n"/>
    </row>
    <row r="8" ht="47.25" customHeight="1" s="173">
      <c r="B8" s="203" t="inlineStr">
        <is>
          <t>Наименование индекса / норм сопутствующих затрат</t>
        </is>
      </c>
      <c r="C8" s="203" t="inlineStr">
        <is>
          <t>Дата применения и обоснование индекса / норм сопутствующих затрат</t>
        </is>
      </c>
      <c r="D8" s="203" t="inlineStr">
        <is>
          <t>Размер индекса / норма сопутствующих затрат</t>
        </is>
      </c>
    </row>
    <row r="9" ht="15.75" customHeight="1" s="173">
      <c r="B9" s="203" t="n">
        <v>1</v>
      </c>
      <c r="C9" s="203" t="n">
        <v>2</v>
      </c>
      <c r="D9" s="203" t="n">
        <v>3</v>
      </c>
    </row>
    <row r="10" ht="31.5" customHeight="1" s="173">
      <c r="B10" s="203" t="inlineStr">
        <is>
          <t xml:space="preserve">Индекс изменения сметной стоимости на 1 квартал 2023 года. ОЗП </t>
        </is>
      </c>
      <c r="C10" s="203" t="inlineStr">
        <is>
          <t>Письмо Минстроя России от 30.03.2023г. №17106-ИФ/09  прил.1</t>
        </is>
      </c>
      <c r="D10" s="203" t="n">
        <v>44.29</v>
      </c>
    </row>
    <row r="11" ht="31.5" customHeight="1" s="173">
      <c r="B11" s="203" t="inlineStr">
        <is>
          <t>Индекс изменения сметной стоимости на 1 квартал 2023 года. ЭМ</t>
        </is>
      </c>
      <c r="C11" s="203" t="inlineStr">
        <is>
          <t>Письмо Минстроя России от 30.03.2023г. №17106-ИФ/09  прил.1</t>
        </is>
      </c>
      <c r="D11" s="203" t="n">
        <v>13.47</v>
      </c>
    </row>
    <row r="12" ht="31.5" customHeight="1" s="173">
      <c r="B12" s="203" t="inlineStr">
        <is>
          <t>Индекс изменения сметной стоимости на 1 квартал 2023 года. МАТ</t>
        </is>
      </c>
      <c r="C12" s="203" t="inlineStr">
        <is>
          <t>Письмо Минстроя России от 30.03.2023г. №17106-ИФ/09  прил.1</t>
        </is>
      </c>
      <c r="D12" s="203" t="n">
        <v>8.039999999999999</v>
      </c>
    </row>
    <row r="13" ht="31.5" customHeight="1" s="173">
      <c r="B13" s="203" t="inlineStr">
        <is>
          <t>Индекс изменения сметной стоимости на 1 квартал 2023 года. ОБ</t>
        </is>
      </c>
      <c r="C13" s="148" t="inlineStr">
        <is>
          <t>Письмо Минстроя России от 23.02.2023г. №9791-ИФ/09 прил.6</t>
        </is>
      </c>
      <c r="D13" s="203" t="n">
        <v>6.26</v>
      </c>
    </row>
    <row r="14" ht="78.75" customHeight="1" s="173">
      <c r="B14" s="203" t="inlineStr">
        <is>
          <t>Временные здания и сооружения</t>
        </is>
      </c>
      <c r="C14" s="20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73">
      <c r="B15" s="203" t="inlineStr">
        <is>
          <t>Дополнительные затраты при производстве строительно-монтажных работ в зимнее время</t>
        </is>
      </c>
      <c r="C15" s="20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73">
      <c r="B16" s="203" t="inlineStr">
        <is>
          <t xml:space="preserve">Пусконаладочные работы </t>
        </is>
      </c>
      <c r="C16" s="203" t="n"/>
      <c r="D16" s="203" t="inlineStr">
        <is>
          <t>Расчет</t>
        </is>
      </c>
    </row>
    <row r="17" ht="31.5" customHeight="1" s="173">
      <c r="B17" s="203" t="inlineStr">
        <is>
          <t>Строительный контроль</t>
        </is>
      </c>
      <c r="C17" s="203" t="inlineStr">
        <is>
          <t>Постановление Правительства РФ от 21.06.10 г. № 468</t>
        </is>
      </c>
      <c r="D17" s="29" t="n">
        <v>0.0214</v>
      </c>
    </row>
    <row r="18" ht="31.5" customHeight="1" s="173">
      <c r="B18" s="203" t="inlineStr">
        <is>
          <t>Авторский надзор - 0,2%</t>
        </is>
      </c>
      <c r="C18" s="203" t="inlineStr">
        <is>
          <t>Приказ от 4.08.2020 № 421/пр п.173</t>
        </is>
      </c>
      <c r="D18" s="29" t="n">
        <v>0.002</v>
      </c>
    </row>
    <row r="19" ht="24" customHeight="1" s="173">
      <c r="B19" s="203" t="inlineStr">
        <is>
          <t>Непредвиденные расходы</t>
        </is>
      </c>
      <c r="C19" s="203" t="inlineStr">
        <is>
          <t>Приказ от 4.08.2020 № 421/пр п.179</t>
        </is>
      </c>
      <c r="D19" s="29" t="n">
        <v>0.03</v>
      </c>
    </row>
    <row r="20" ht="18.75" customHeight="1" s="173">
      <c r="B20" s="23" t="n"/>
    </row>
    <row r="21" ht="18.75" customHeight="1" s="173">
      <c r="B21" s="23" t="n"/>
    </row>
    <row r="22" ht="18.75" customHeight="1" s="173">
      <c r="B22" s="23" t="n"/>
    </row>
    <row r="23" ht="18.75" customHeight="1" s="173">
      <c r="B23" s="23" t="n"/>
    </row>
    <row r="26">
      <c r="B26" s="169" t="inlineStr">
        <is>
          <t>Составил ______________________        Е.А. Князева</t>
        </is>
      </c>
      <c r="C26" s="170" t="n"/>
    </row>
    <row r="27">
      <c r="B27" s="172" t="inlineStr">
        <is>
          <t xml:space="preserve">                         (подпись, инициалы, фамилия)</t>
        </is>
      </c>
      <c r="C27" s="170" t="n"/>
    </row>
    <row r="28">
      <c r="B28" s="169" t="n"/>
      <c r="C28" s="170" t="n"/>
    </row>
    <row r="29">
      <c r="B29" s="169" t="inlineStr">
        <is>
          <t>Проверил ______________________        А.В. Костянецкая</t>
        </is>
      </c>
      <c r="C29" s="170" t="n"/>
    </row>
    <row r="30">
      <c r="B30" s="172" t="inlineStr">
        <is>
          <t xml:space="preserve">                        (подпись, инициалы, фамилия)</t>
        </is>
      </c>
      <c r="C30" s="1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</cols>
  <sheetData>
    <row r="1" s="173"/>
    <row r="2" ht="17.25" customHeight="1" s="173">
      <c r="A2" s="198" t="inlineStr">
        <is>
          <t>Расчет размера средств на оплату труда рабочих-строителей в текущем уровне цен (ФОТр.тек.)</t>
        </is>
      </c>
    </row>
    <row r="3" s="173"/>
    <row r="4" ht="18" customHeight="1" s="173">
      <c r="A4" s="17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3">
      <c r="A5" s="176" t="inlineStr">
        <is>
          <t>№ пп.</t>
        </is>
      </c>
      <c r="B5" s="176" t="inlineStr">
        <is>
          <t>Наименование элемента</t>
        </is>
      </c>
      <c r="C5" s="176" t="inlineStr">
        <is>
          <t>Обозначение</t>
        </is>
      </c>
      <c r="D5" s="176" t="inlineStr">
        <is>
          <t>Формула</t>
        </is>
      </c>
      <c r="E5" s="176" t="inlineStr">
        <is>
          <t>Величина элемента</t>
        </is>
      </c>
      <c r="F5" s="176" t="inlineStr">
        <is>
          <t>Наименования обосновывающих документов</t>
        </is>
      </c>
      <c r="G5" s="175" t="n"/>
    </row>
    <row r="6" ht="15.75" customHeight="1" s="173">
      <c r="A6" s="176" t="n">
        <v>1</v>
      </c>
      <c r="B6" s="176" t="n">
        <v>2</v>
      </c>
      <c r="C6" s="176" t="n">
        <v>3</v>
      </c>
      <c r="D6" s="176" t="n">
        <v>4</v>
      </c>
      <c r="E6" s="176" t="n">
        <v>5</v>
      </c>
      <c r="F6" s="176" t="n">
        <v>6</v>
      </c>
      <c r="G6" s="175" t="n"/>
    </row>
    <row r="7" ht="110.25" customHeight="1" s="173">
      <c r="A7" s="177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78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3">
      <c r="A8" s="177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173">
      <c r="A9" s="177" t="inlineStr">
        <is>
          <t>1.3</t>
        </is>
      </c>
      <c r="B9" s="180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79" t="n">
        <v>1</v>
      </c>
      <c r="F9" s="180" t="n"/>
      <c r="G9" s="182" t="n"/>
    </row>
    <row r="10" ht="15.75" customHeight="1" s="173">
      <c r="A10" s="177" t="inlineStr">
        <is>
          <t>1.4</t>
        </is>
      </c>
      <c r="B10" s="180" t="inlineStr">
        <is>
          <t>Средний разряд работ</t>
        </is>
      </c>
      <c r="C10" s="203" t="n"/>
      <c r="D10" s="203" t="n"/>
      <c r="E10" s="258" t="n">
        <v>4.1</v>
      </c>
      <c r="F10" s="180" t="inlineStr">
        <is>
          <t>РТМ</t>
        </is>
      </c>
      <c r="G10" s="182" t="n"/>
    </row>
    <row r="11" ht="78.75" customHeight="1" s="173">
      <c r="A11" s="177" t="inlineStr">
        <is>
          <t>1.5</t>
        </is>
      </c>
      <c r="B11" s="180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259" t="n">
        <v>1.359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3">
      <c r="A12" s="177" t="inlineStr">
        <is>
          <t>1.6</t>
        </is>
      </c>
      <c r="B12" s="187" t="inlineStr">
        <is>
          <t>Коэффициент инфляции, определяемый поквартально</t>
        </is>
      </c>
      <c r="C12" s="203" t="inlineStr">
        <is>
          <t>Кинф</t>
        </is>
      </c>
      <c r="D12" s="203" t="inlineStr">
        <is>
          <t>-</t>
        </is>
      </c>
      <c r="E12" s="260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173">
      <c r="A13" s="235" t="inlineStr">
        <is>
          <t>1.7</t>
        </is>
      </c>
      <c r="B13" s="236" t="inlineStr">
        <is>
          <t>Размер средств на оплату труда рабочих-строителей в текущем уровне цен (ФОТр.тек.), руб/чел.-ч</t>
        </is>
      </c>
      <c r="C13" s="237" t="inlineStr">
        <is>
          <t>ФОТр.тек.</t>
        </is>
      </c>
      <c r="D13" s="237" t="inlineStr">
        <is>
          <t>(С1ср/tср*КТ*Т*Кув)*Кинф</t>
        </is>
      </c>
      <c r="E13" s="238">
        <f>((E7*E9/E8)*E11)*E12</f>
        <v/>
      </c>
      <c r="F13" s="2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2025-01-24T12:01:55Z</dcterms:modified>
  <cp:lastModifiedBy>Nikolay Ivanov</cp:lastModifiedBy>
  <cp:lastPrinted>2023-11-30T13:39:19Z</cp:lastPrinted>
</cp:coreProperties>
</file>