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3'!$A$1:$H$76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  <numFmt numFmtId="171" formatCode="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8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7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right" vertical="center"/>
    </xf>
    <xf numFmtId="169" fontId="16" fillId="0" borderId="0" pivotButton="0" quotePrefix="0" xfId="0"/>
    <xf numFmtId="169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/>
  </sheetPr>
  <dimension ref="B3:E32"/>
  <sheetViews>
    <sheetView view="pageBreakPreview" topLeftCell="A17" zoomScale="85" zoomScaleNormal="55" workbookViewId="0">
      <selection activeCell="D17" sqref="D17"/>
    </sheetView>
  </sheetViews>
  <sheetFormatPr baseColWidth="8" defaultColWidth="9.140625" defaultRowHeight="15.75"/>
  <cols>
    <col width="9.140625" customWidth="1" style="118" min="1" max="2"/>
    <col width="36.85546875" customWidth="1" style="118" min="3" max="3"/>
    <col width="36.5703125" customWidth="1" style="118" min="4" max="4"/>
    <col width="37.42578125" customWidth="1" style="118" min="5" max="5"/>
    <col width="9.140625" customWidth="1" style="11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>
      <c r="B5" s="147" t="n"/>
      <c r="C5" s="147" t="n"/>
      <c r="D5" s="147" t="n"/>
    </row>
    <row r="6">
      <c r="B6" s="147" t="n"/>
      <c r="C6" s="147" t="n"/>
      <c r="D6" s="147" t="n"/>
    </row>
    <row r="7">
      <c r="B7" s="223" t="inlineStr">
        <is>
          <t>Наименование разрабатываемого показателя УНЦ — Шинная опора на одну фазу с устройством фундамента напряжение 35(20) кВ</t>
        </is>
      </c>
      <c r="E7" s="146" t="n"/>
    </row>
    <row r="8">
      <c r="B8" s="223" t="inlineStr">
        <is>
          <t>Сопоставимый уровень цен: 4 кв 2018 г</t>
        </is>
      </c>
    </row>
    <row r="9">
      <c r="B9" s="223" t="inlineStr">
        <is>
          <t>Единица измерения  — 1 ед.</t>
        </is>
      </c>
      <c r="E9" s="146" t="n"/>
    </row>
    <row r="10">
      <c r="B10" s="223" t="n"/>
    </row>
    <row r="11">
      <c r="B11" s="229" t="inlineStr">
        <is>
          <t>№ п/п</t>
        </is>
      </c>
      <c r="C11" s="229" t="inlineStr">
        <is>
          <t>Параметр</t>
        </is>
      </c>
      <c r="D11" s="200" t="inlineStr">
        <is>
          <t>Объект-представитель 1</t>
        </is>
      </c>
      <c r="E11" s="146" t="n"/>
    </row>
    <row r="12" ht="63" customHeight="1" s="185">
      <c r="B12" s="229" t="n">
        <v>1</v>
      </c>
      <c r="C12" s="200" t="inlineStr">
        <is>
          <t>Наименование объекта-представителя</t>
        </is>
      </c>
      <c r="D12" s="229" t="inlineStr">
        <is>
          <t>ВЛ 500 кВ Невинномысск – Моздок с расширением  ПС 500 кВ Невинномысск и ПС 330 кВ Моздок (сооружение ОРУ 500 кВ)</t>
        </is>
      </c>
    </row>
    <row r="13" ht="31.5" customHeight="1" s="185">
      <c r="B13" s="229" t="n">
        <v>2</v>
      </c>
      <c r="C13" s="200" t="inlineStr">
        <is>
          <t>Наименование субъекта Российской Федерации</t>
        </is>
      </c>
      <c r="D13" s="229" t="inlineStr">
        <is>
          <t>Ставропольский край</t>
        </is>
      </c>
    </row>
    <row r="14">
      <c r="B14" s="229" t="n">
        <v>3</v>
      </c>
      <c r="C14" s="200" t="inlineStr">
        <is>
          <t>Климатический район и подрайон</t>
        </is>
      </c>
      <c r="D14" s="229" t="inlineStr">
        <is>
          <t>IIIВ</t>
        </is>
      </c>
    </row>
    <row r="15">
      <c r="B15" s="229" t="n">
        <v>4</v>
      </c>
      <c r="C15" s="200" t="inlineStr">
        <is>
          <t>Мощность объекта</t>
        </is>
      </c>
      <c r="D15" s="229" t="n">
        <v>9</v>
      </c>
    </row>
    <row r="16" ht="94.5" customHeight="1" s="185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Шинная опора полимерная 35 кВ  ШОП-35-1-2 (4) УХЛ1</t>
        </is>
      </c>
    </row>
    <row r="17" ht="78.75" customHeight="1" s="185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42" t="n"/>
    </row>
    <row r="18">
      <c r="B18" s="145" t="inlineStr">
        <is>
          <t>6.1</t>
        </is>
      </c>
      <c r="C18" s="200" t="inlineStr">
        <is>
          <t>строительно-монтажные работы</t>
        </is>
      </c>
      <c r="D18" s="207">
        <f>'Прил.2 Расч стоим'!F14+'Прил.2 Расч стоим'!G14</f>
        <v/>
      </c>
    </row>
    <row r="19">
      <c r="B19" s="145" t="inlineStr">
        <is>
          <t>6.2</t>
        </is>
      </c>
      <c r="C19" s="200" t="inlineStr">
        <is>
          <t>оборудование и инвентарь</t>
        </is>
      </c>
      <c r="D19" s="207">
        <f>'Прил.2 Расч стоим'!H13</f>
        <v/>
      </c>
    </row>
    <row r="20">
      <c r="B20" s="145" t="inlineStr">
        <is>
          <t>6.3</t>
        </is>
      </c>
      <c r="C20" s="200" t="inlineStr">
        <is>
          <t>пусконаладочные работы</t>
        </is>
      </c>
      <c r="D20" s="207" t="n">
        <v>0</v>
      </c>
    </row>
    <row r="21">
      <c r="B21" s="145" t="inlineStr">
        <is>
          <t>6.4</t>
        </is>
      </c>
      <c r="C21" s="144" t="inlineStr">
        <is>
          <t>прочие и лимитированные затраты</t>
        </is>
      </c>
      <c r="D21" s="207">
        <f>D18*3.9%+(D18*3.9%+D18)*0.6%</f>
        <v/>
      </c>
    </row>
    <row r="22">
      <c r="B22" s="229" t="n">
        <v>7</v>
      </c>
      <c r="C22" s="144" t="inlineStr">
        <is>
          <t>Сопоставимый уровень цен</t>
        </is>
      </c>
      <c r="D22" s="229" t="inlineStr">
        <is>
          <t xml:space="preserve"> 4 кв 2018 г</t>
        </is>
      </c>
      <c r="E22" s="142" t="n"/>
    </row>
    <row r="23" ht="110.25" customHeight="1" s="185">
      <c r="B23" s="229" t="n">
        <v>8</v>
      </c>
      <c r="C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47.25" customHeight="1" s="185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2" t="n"/>
    </row>
    <row r="25">
      <c r="B25" s="229" t="n">
        <v>10</v>
      </c>
      <c r="C25" s="200" t="inlineStr">
        <is>
          <t>Примечание</t>
        </is>
      </c>
      <c r="D25" s="200" t="n"/>
    </row>
    <row r="26">
      <c r="B26" s="141" t="n"/>
      <c r="C26" s="140" t="n"/>
      <c r="D26" s="140" t="n"/>
    </row>
    <row r="27" ht="37.5" customHeight="1" s="185">
      <c r="B27" s="139" t="n"/>
    </row>
    <row r="28">
      <c r="B28" s="118" t="inlineStr">
        <is>
          <t>Составил ______________________        Е. М. Добровольская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landscape" paperSize="9" scale="59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5"/>
  <sheetViews>
    <sheetView view="pageBreakPreview" zoomScale="70" zoomScaleNormal="70" workbookViewId="0">
      <selection activeCell="D17" sqref="D17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</row>
    <row r="6" ht="15.75" customHeight="1" s="185">
      <c r="B6" s="228" t="inlineStr">
        <is>
          <t>Наименование разрабатываемого показателя УНЦ —   Шинная опора на одну фазу с устройством фундамента напряжение 35(20) кВ</t>
        </is>
      </c>
      <c r="K6" s="139" t="n"/>
      <c r="L6" s="146" t="n"/>
    </row>
    <row r="7">
      <c r="B7" s="223">
        <f>'Прил.1 Сравнит табл'!B9:D9</f>
        <v/>
      </c>
      <c r="L7" s="146" t="n"/>
    </row>
    <row r="8">
      <c r="B8" s="223" t="n"/>
    </row>
    <row r="9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>
      <c r="B10" s="308" t="n"/>
      <c r="C10" s="308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 4 кв 2018 г., тыс. руб.</t>
        </is>
      </c>
      <c r="G10" s="306" t="n"/>
      <c r="H10" s="306" t="n"/>
      <c r="I10" s="306" t="n"/>
      <c r="J10" s="307" t="n"/>
    </row>
    <row r="11" ht="31.5" customHeight="1" s="185">
      <c r="B11" s="309" t="n"/>
      <c r="C11" s="309" t="n"/>
      <c r="D11" s="309" t="n"/>
      <c r="E11" s="309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Height="1" s="185">
      <c r="B12" s="198" t="n">
        <v>1</v>
      </c>
      <c r="C12" s="231">
        <f>'Прил.1 Сравнит табл'!D16</f>
        <v/>
      </c>
      <c r="D12" s="199" t="inlineStr">
        <is>
          <t>02-26-01</t>
        </is>
      </c>
      <c r="E12" s="200" t="inlineStr">
        <is>
          <t>Порталы и опоры под оборудование ОРУ, Расширение ПС 500 кВ Невинномысск</t>
        </is>
      </c>
      <c r="F12" s="201" t="n">
        <v>281.40485688</v>
      </c>
      <c r="G12" s="202" t="n"/>
      <c r="H12" s="202" t="n"/>
      <c r="I12" s="202" t="n"/>
      <c r="J12" s="203">
        <f>SUM(F12:I12)</f>
        <v/>
      </c>
    </row>
    <row r="13" ht="47.25" customHeight="1" s="185">
      <c r="B13" s="198" t="n">
        <v>2</v>
      </c>
      <c r="C13" s="309" t="n"/>
      <c r="D13" s="199" t="inlineStr">
        <is>
          <t>02-26-02</t>
        </is>
      </c>
      <c r="E13" s="200" t="inlineStr">
        <is>
          <t>ОРУ. Электромонтажные работы</t>
        </is>
      </c>
      <c r="F13" s="201" t="n"/>
      <c r="G13" s="202" t="n">
        <v>94.871</v>
      </c>
      <c r="H13" s="210" t="n">
        <v>60.0319836</v>
      </c>
      <c r="I13" s="202" t="n"/>
      <c r="J13" s="203">
        <f>SUM(F13:I13)</f>
        <v/>
      </c>
    </row>
    <row r="14" ht="15.75" customHeight="1" s="185">
      <c r="B14" s="227" t="inlineStr">
        <is>
          <t>Всего по объекту:</t>
        </is>
      </c>
      <c r="C14" s="306" t="n"/>
      <c r="D14" s="306" t="n"/>
      <c r="E14" s="307" t="n"/>
      <c r="F14" s="204">
        <f>SUM(F12:F13)</f>
        <v/>
      </c>
      <c r="G14" s="204">
        <f>SUM(G12:G13)</f>
        <v/>
      </c>
      <c r="H14" s="204">
        <f>SUM(H12:H13)</f>
        <v/>
      </c>
      <c r="I14" s="205" t="n"/>
      <c r="J14" s="206">
        <f>SUM(F14:I14)</f>
        <v/>
      </c>
    </row>
    <row r="15">
      <c r="B15" s="227" t="inlineStr">
        <is>
          <t>Всего по объекту в сопоставимом уровне цен  4 кв 2018 г:</t>
        </is>
      </c>
      <c r="C15" s="306" t="n"/>
      <c r="D15" s="306" t="n"/>
      <c r="E15" s="307" t="n"/>
      <c r="F15" s="204">
        <f>F14</f>
        <v/>
      </c>
      <c r="G15" s="204">
        <f>G14</f>
        <v/>
      </c>
      <c r="H15" s="204">
        <f>H14</f>
        <v/>
      </c>
      <c r="I15" s="204">
        <f>'Прил.1 Сравнит табл'!D21</f>
        <v/>
      </c>
      <c r="J15" s="206">
        <f>SUM(F15:I15)</f>
        <v/>
      </c>
    </row>
    <row r="16">
      <c r="B16" s="223" t="n"/>
    </row>
    <row r="21">
      <c r="B21" s="118" t="inlineStr">
        <is>
          <t>Составил ______________________        Е. М. Добровольская</t>
        </is>
      </c>
    </row>
    <row r="22">
      <c r="B22" s="139" t="inlineStr">
        <is>
          <t xml:space="preserve">                         (подпись, инициалы, фамилия)</t>
        </is>
      </c>
    </row>
    <row r="24">
      <c r="B24" s="118" t="inlineStr">
        <is>
          <t>Проверил ______________________        А.В. Костянецкая</t>
        </is>
      </c>
    </row>
    <row r="25">
      <c r="B25" s="139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B4:K4"/>
    <mergeCell ref="D9:J9"/>
    <mergeCell ref="C12:C13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landscape" paperSize="9" scale="82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K76"/>
  <sheetViews>
    <sheetView view="pageBreakPreview" topLeftCell="A61" workbookViewId="0">
      <selection activeCell="D26" sqref="D26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85546875" customWidth="1" style="211" min="9" max="9"/>
    <col width="20.42578125" customWidth="1" style="185" min="10" max="13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s="185">
      <c r="A4" s="222" t="n"/>
      <c r="B4" s="222" t="n"/>
      <c r="C4" s="222" t="n"/>
      <c r="D4" s="222" t="n"/>
      <c r="E4" s="222" t="n"/>
      <c r="F4" s="222" t="n"/>
      <c r="G4" s="222" t="n"/>
      <c r="H4" s="222" t="n"/>
      <c r="I4" s="211" t="n"/>
    </row>
    <row r="5">
      <c r="A5" s="223" t="n"/>
    </row>
    <row r="6">
      <c r="A6" s="228" t="inlineStr">
        <is>
          <t>Наименование разрабатываемого показателя УНЦ -   Шинная опора на одну фазу с устройством фундамента напряжение 35(20) кВ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 s="185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7" t="n"/>
    </row>
    <row r="9" ht="40.5" customHeight="1" s="185">
      <c r="A9" s="309" t="n"/>
      <c r="B9" s="309" t="n"/>
      <c r="C9" s="309" t="n"/>
      <c r="D9" s="309" t="n"/>
      <c r="E9" s="309" t="n"/>
      <c r="F9" s="309" t="n"/>
      <c r="G9" s="229" t="inlineStr">
        <is>
          <t>на ед.изм.</t>
        </is>
      </c>
      <c r="H9" s="229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2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153">
        <f>SUM(F12:F19)</f>
        <v/>
      </c>
      <c r="G11" s="153" t="n"/>
      <c r="H11" s="153">
        <f>SUM(H12:H19)</f>
        <v/>
      </c>
      <c r="I11" s="211" t="n"/>
    </row>
    <row r="12">
      <c r="A12" s="233" t="n">
        <v>1</v>
      </c>
      <c r="B12" s="156" t="n"/>
      <c r="C12" s="155" t="inlineStr">
        <is>
          <t>1-4-9</t>
        </is>
      </c>
      <c r="D12" s="234" t="inlineStr">
        <is>
          <t>Затраты труда рабочих (ср 4,9)</t>
        </is>
      </c>
      <c r="E12" s="233" t="inlineStr">
        <is>
          <t>чел.-ч</t>
        </is>
      </c>
      <c r="F12" s="233" t="n">
        <v>152.009208</v>
      </c>
      <c r="G12" s="149" t="n">
        <v>10.94</v>
      </c>
      <c r="H12" s="149">
        <f>ROUND(F12*G12,2)</f>
        <v/>
      </c>
      <c r="J12" s="118" t="n"/>
    </row>
    <row r="13">
      <c r="A13" s="233" t="n">
        <v>2</v>
      </c>
      <c r="B13" s="156" t="n"/>
      <c r="C13" s="155" t="inlineStr">
        <is>
          <t>1-4-1</t>
        </is>
      </c>
      <c r="D13" s="234" t="inlineStr">
        <is>
          <t>Затраты труда рабочих (ср 4,1)</t>
        </is>
      </c>
      <c r="E13" s="233" t="inlineStr">
        <is>
          <t>чел.-ч</t>
        </is>
      </c>
      <c r="F13" s="233" t="n">
        <v>40.0937976</v>
      </c>
      <c r="G13" s="149" t="n">
        <v>9.76</v>
      </c>
      <c r="H13" s="149">
        <f>ROUND(F13*G13,2)</f>
        <v/>
      </c>
      <c r="J13" s="118" t="n"/>
    </row>
    <row r="14">
      <c r="A14" s="233" t="n">
        <v>3</v>
      </c>
      <c r="B14" s="156" t="n"/>
      <c r="C14" s="155" t="inlineStr">
        <is>
          <t>1-4-0</t>
        </is>
      </c>
      <c r="D14" s="234" t="inlineStr">
        <is>
          <t>Затраты труда рабочих (ср 4)</t>
        </is>
      </c>
      <c r="E14" s="233" t="inlineStr">
        <is>
          <t>чел.-ч</t>
        </is>
      </c>
      <c r="F14" s="233" t="n">
        <v>30.9</v>
      </c>
      <c r="G14" s="149" t="n">
        <v>9.619999999999999</v>
      </c>
      <c r="H14" s="149">
        <f>ROUND(F14*G14,2)</f>
        <v/>
      </c>
      <c r="J14" s="118" t="n"/>
    </row>
    <row r="15">
      <c r="A15" s="233" t="n">
        <v>4</v>
      </c>
      <c r="B15" s="156" t="n"/>
      <c r="C15" s="155" t="inlineStr">
        <is>
          <t>1-3-4</t>
        </is>
      </c>
      <c r="D15" s="234" t="inlineStr">
        <is>
          <t>Затраты труда рабочих (ср 3,4)</t>
        </is>
      </c>
      <c r="E15" s="233" t="inlineStr">
        <is>
          <t>чел.-ч</t>
        </is>
      </c>
      <c r="F15" s="233" t="n">
        <v>3.83472</v>
      </c>
      <c r="G15" s="149" t="n">
        <v>8.970000000000001</v>
      </c>
      <c r="H15" s="149">
        <f>ROUND(F15*G15,2)</f>
        <v/>
      </c>
      <c r="J15" s="118" t="n"/>
    </row>
    <row r="16">
      <c r="A16" s="233" t="n">
        <v>5</v>
      </c>
      <c r="B16" s="156" t="n"/>
      <c r="C16" s="155" t="inlineStr">
        <is>
          <t>1-3-8</t>
        </is>
      </c>
      <c r="D16" s="234" t="inlineStr">
        <is>
          <t>Затраты труда рабочих (ср 3,8)</t>
        </is>
      </c>
      <c r="E16" s="233" t="inlineStr">
        <is>
          <t>чел.-ч</t>
        </is>
      </c>
      <c r="F16" s="233" t="n">
        <v>2.664</v>
      </c>
      <c r="G16" s="149" t="n">
        <v>9.4</v>
      </c>
      <c r="H16" s="149">
        <f>ROUND(F16*G16,2)</f>
        <v/>
      </c>
      <c r="J16" s="118" t="n"/>
    </row>
    <row r="17">
      <c r="A17" s="233" t="n">
        <v>6</v>
      </c>
      <c r="B17" s="156" t="n"/>
      <c r="C17" s="155" t="inlineStr">
        <is>
          <t>1-3-9</t>
        </is>
      </c>
      <c r="D17" s="234" t="inlineStr">
        <is>
          <t>Затраты труда рабочих (ср 3,9)</t>
        </is>
      </c>
      <c r="E17" s="233" t="inlineStr">
        <is>
          <t>чел.-ч</t>
        </is>
      </c>
      <c r="F17" s="233" t="n">
        <v>0.7137404000000001</v>
      </c>
      <c r="G17" s="149" t="n">
        <v>9.51</v>
      </c>
      <c r="H17" s="149">
        <f>ROUND(F17*G17,2)</f>
        <v/>
      </c>
      <c r="J17" s="118" t="n"/>
    </row>
    <row r="18">
      <c r="A18" s="233" t="n">
        <v>7</v>
      </c>
      <c r="B18" s="156" t="n"/>
      <c r="C18" s="155" t="inlineStr">
        <is>
          <t>1-2-2</t>
        </is>
      </c>
      <c r="D18" s="234" t="inlineStr">
        <is>
          <t>Затраты труда рабочих (ср 2,2)</t>
        </is>
      </c>
      <c r="E18" s="233" t="inlineStr">
        <is>
          <t>чел.-ч</t>
        </is>
      </c>
      <c r="F18" s="233" t="n">
        <v>0.4675</v>
      </c>
      <c r="G18" s="149" t="n">
        <v>7.94</v>
      </c>
      <c r="H18" s="149">
        <f>ROUND(F18*G18,2)</f>
        <v/>
      </c>
      <c r="J18" s="118" t="n"/>
    </row>
    <row r="19">
      <c r="A19" s="233" t="n">
        <v>8</v>
      </c>
      <c r="B19" s="156" t="n"/>
      <c r="C19" s="155" t="inlineStr">
        <is>
          <t>1-3-5</t>
        </is>
      </c>
      <c r="D19" s="234" t="inlineStr">
        <is>
          <t>Затраты труда рабочих (ср 3,5)</t>
        </is>
      </c>
      <c r="E19" s="233" t="inlineStr">
        <is>
          <t>чел.-ч</t>
        </is>
      </c>
      <c r="F19" s="233" t="n">
        <v>0.0236577</v>
      </c>
      <c r="G19" s="149" t="n">
        <v>9.07</v>
      </c>
      <c r="H19" s="149">
        <f>ROUND(F19*G19,2)</f>
        <v/>
      </c>
      <c r="J19" s="118" t="n"/>
    </row>
    <row r="20">
      <c r="A20" s="232" t="inlineStr">
        <is>
          <t>Затраты труда машинистов</t>
        </is>
      </c>
      <c r="B20" s="306" t="n"/>
      <c r="C20" s="306" t="n"/>
      <c r="D20" s="306" t="n"/>
      <c r="E20" s="307" t="n"/>
      <c r="F20" s="232">
        <f>F21</f>
        <v/>
      </c>
      <c r="G20" s="153" t="n"/>
      <c r="H20" s="153">
        <f>H21</f>
        <v/>
      </c>
    </row>
    <row r="21">
      <c r="A21" s="233" t="n">
        <v>9</v>
      </c>
      <c r="B21" s="233" t="n"/>
      <c r="C21" s="234" t="n">
        <v>2</v>
      </c>
      <c r="D21" s="234" t="inlineStr">
        <is>
          <t>Затраты труда машинистов</t>
        </is>
      </c>
      <c r="E21" s="233" t="inlineStr">
        <is>
          <t>чел.-ч</t>
        </is>
      </c>
      <c r="F21" s="233" t="n">
        <v>129.2923738</v>
      </c>
      <c r="G21" s="149" t="n">
        <v>0</v>
      </c>
      <c r="H21" s="149" t="n">
        <v>1617.56</v>
      </c>
      <c r="J21" s="118" t="n"/>
    </row>
    <row r="22" customFormat="1" s="152">
      <c r="A22" s="232" t="inlineStr">
        <is>
          <t>Машины и механизмы</t>
        </is>
      </c>
      <c r="B22" s="306" t="n"/>
      <c r="C22" s="306" t="n"/>
      <c r="D22" s="306" t="n"/>
      <c r="E22" s="307" t="n"/>
      <c r="F22" s="232" t="n"/>
      <c r="G22" s="153" t="n"/>
      <c r="H22" s="153">
        <f>SUM(H23:H36)</f>
        <v/>
      </c>
      <c r="I22" s="211" t="n"/>
    </row>
    <row r="23">
      <c r="A23" s="233" t="n">
        <v>10</v>
      </c>
      <c r="B23" s="233" t="n"/>
      <c r="C23" s="234" t="inlineStr">
        <is>
          <t>91.21.22-447</t>
        </is>
      </c>
      <c r="D23" s="234" t="inlineStr">
        <is>
          <t>Установки электрометаллизационные</t>
        </is>
      </c>
      <c r="E23" s="233" t="inlineStr">
        <is>
          <t>маш.час</t>
        </is>
      </c>
      <c r="F23" s="233" t="n">
        <v>51.771252</v>
      </c>
      <c r="G23" s="149" t="n">
        <v>74.23999999999999</v>
      </c>
      <c r="H23" s="149">
        <f>ROUND(F23*G23,2)</f>
        <v/>
      </c>
      <c r="J23" s="158" t="n"/>
      <c r="K23" s="164" t="n"/>
    </row>
    <row r="24" ht="31.5" customFormat="1" customHeight="1" s="152">
      <c r="A24" s="233" t="n">
        <v>11</v>
      </c>
      <c r="B24" s="233" t="n"/>
      <c r="C24" s="234" t="inlineStr">
        <is>
          <t>91.05.05-015</t>
        </is>
      </c>
      <c r="D24" s="234" t="inlineStr">
        <is>
          <t>Краны на автомобильном ходу, грузоподъемность 16 т</t>
        </is>
      </c>
      <c r="E24" s="233" t="inlineStr">
        <is>
          <t>маш.час</t>
        </is>
      </c>
      <c r="F24" s="233" t="n">
        <v>15.273728</v>
      </c>
      <c r="G24" s="149" t="n">
        <v>115.4</v>
      </c>
      <c r="H24" s="149">
        <f>ROUND(F24*G24,2)</f>
        <v/>
      </c>
      <c r="I24" s="211" t="n"/>
      <c r="K24" s="164" t="n"/>
    </row>
    <row r="25">
      <c r="A25" s="233" t="n">
        <v>12</v>
      </c>
      <c r="B25" s="233" t="n"/>
      <c r="C25" s="234" t="inlineStr">
        <is>
          <t>91.14.02-001</t>
        </is>
      </c>
      <c r="D25" s="234" t="inlineStr">
        <is>
          <t>Автомобили бортовые, грузоподъемность до 5 т</t>
        </is>
      </c>
      <c r="E25" s="233" t="inlineStr">
        <is>
          <t>маш.час</t>
        </is>
      </c>
      <c r="F25" s="233" t="n">
        <v>4.0947846</v>
      </c>
      <c r="G25" s="149" t="n">
        <v>65.70999999999999</v>
      </c>
      <c r="H25" s="149">
        <f>ROUND(F25*G25,2)</f>
        <v/>
      </c>
      <c r="K25" s="164" t="n"/>
    </row>
    <row r="26" ht="31.5" customHeight="1" s="185">
      <c r="A26" s="233" t="n">
        <v>13</v>
      </c>
      <c r="B26" s="233" t="n"/>
      <c r="C26" s="234" t="inlineStr">
        <is>
          <t>91.06.06-042</t>
        </is>
      </c>
      <c r="D26" s="234" t="inlineStr">
        <is>
          <t>Подъемники гидравлические, высота подъема 10 м</t>
        </is>
      </c>
      <c r="E26" s="233" t="inlineStr">
        <is>
          <t>маш.час</t>
        </is>
      </c>
      <c r="F26" s="233" t="n">
        <v>5.7</v>
      </c>
      <c r="G26" s="149" t="n">
        <v>29.6</v>
      </c>
      <c r="H26" s="149">
        <f>ROUND(F26*G26,2)</f>
        <v/>
      </c>
      <c r="K26" s="164" t="n"/>
    </row>
    <row r="27" ht="47.25" customHeight="1" s="185">
      <c r="A27" s="233" t="n">
        <v>14</v>
      </c>
      <c r="B27" s="233" t="n"/>
      <c r="C27" s="234" t="inlineStr">
        <is>
          <t>91.17.04-036</t>
        </is>
      </c>
      <c r="D27" s="234" t="inlineStr">
        <is>
          <t>Агрегаты сварочные передвижные с дизельным двигателем, номинальный сварочный ток 250-400 А</t>
        </is>
      </c>
      <c r="E27" s="233" t="inlineStr">
        <is>
          <t>маш.час</t>
        </is>
      </c>
      <c r="F27" s="233" t="n">
        <v>9.713165999999999</v>
      </c>
      <c r="G27" s="149" t="n">
        <v>14</v>
      </c>
      <c r="H27" s="149">
        <f>ROUND(F27*G27,2)</f>
        <v/>
      </c>
    </row>
    <row r="28">
      <c r="A28" s="233" t="n">
        <v>15</v>
      </c>
      <c r="B28" s="233" t="n"/>
      <c r="C28" s="234" t="inlineStr">
        <is>
          <t>91.06.05-011</t>
        </is>
      </c>
      <c r="D28" s="234" t="inlineStr">
        <is>
          <t>Погрузчики, грузоподъемность 5 т</t>
        </is>
      </c>
      <c r="E28" s="233" t="inlineStr">
        <is>
          <t>маш.час</t>
        </is>
      </c>
      <c r="F28" s="233" t="n">
        <v>0.5510454</v>
      </c>
      <c r="G28" s="149" t="n">
        <v>89.98999999999999</v>
      </c>
      <c r="H28" s="149">
        <f>ROUND(F28*G28,2)</f>
        <v/>
      </c>
    </row>
    <row r="29" ht="31.5" customHeight="1" s="185">
      <c r="A29" s="233" t="n">
        <v>16</v>
      </c>
      <c r="B29" s="233" t="n"/>
      <c r="C29" s="234" t="inlineStr">
        <is>
          <t>91.17.04-233</t>
        </is>
      </c>
      <c r="D29" s="234" t="inlineStr">
        <is>
          <t>Установки для сварки ручной дуговой (постоянного тока)</t>
        </is>
      </c>
      <c r="E29" s="233" t="inlineStr">
        <is>
          <t>маш.час</t>
        </is>
      </c>
      <c r="F29" s="233" t="n">
        <v>1.4976</v>
      </c>
      <c r="G29" s="149" t="n">
        <v>8.1</v>
      </c>
      <c r="H29" s="149">
        <f>ROUND(F29*G29,2)</f>
        <v/>
      </c>
    </row>
    <row r="30">
      <c r="A30" s="233" t="n">
        <v>17</v>
      </c>
      <c r="B30" s="233" t="n"/>
      <c r="C30" s="234" t="inlineStr">
        <is>
          <t>91.14.02-002</t>
        </is>
      </c>
      <c r="D30" s="234" t="inlineStr">
        <is>
          <t>Автомобили бортовые, грузоподъемность до 8 т</t>
        </is>
      </c>
      <c r="E30" s="233" t="inlineStr">
        <is>
          <t>маш.час</t>
        </is>
      </c>
      <c r="F30" s="233" t="n">
        <v>0.091812</v>
      </c>
      <c r="G30" s="149" t="n">
        <v>85.84</v>
      </c>
      <c r="H30" s="149">
        <f>ROUND(F30*G30,2)</f>
        <v/>
      </c>
    </row>
    <row r="31" ht="47.25" customHeight="1" s="185">
      <c r="A31" s="233" t="n">
        <v>18</v>
      </c>
      <c r="B31" s="233" t="n"/>
      <c r="C31" s="234" t="inlineStr">
        <is>
          <t>91.06.05-057</t>
        </is>
      </c>
      <c r="D31" s="234" t="inlineStr">
        <is>
          <t>Погрузчики одноковшовые универсальные фронтальные пневмоколесные, грузоподъемность 3 т</t>
        </is>
      </c>
      <c r="E31" s="233" t="inlineStr">
        <is>
          <t>маш.час</t>
        </is>
      </c>
      <c r="F31" s="233" t="n">
        <v>0.0385</v>
      </c>
      <c r="G31" s="149" t="n">
        <v>90.40000000000001</v>
      </c>
      <c r="H31" s="149">
        <f>ROUND(F31*G31,2)</f>
        <v/>
      </c>
    </row>
    <row r="32" ht="31.5" customHeight="1" s="185">
      <c r="A32" s="233" t="n">
        <v>19</v>
      </c>
      <c r="B32" s="233" t="n"/>
      <c r="C32" s="234" t="inlineStr">
        <is>
          <t>91.06.01-003</t>
        </is>
      </c>
      <c r="D32" s="234" t="inlineStr">
        <is>
          <t>Домкраты гидравлические, грузоподъемность 63-100 т</t>
        </is>
      </c>
      <c r="E32" s="233" t="inlineStr">
        <is>
          <t>маш.час</t>
        </is>
      </c>
      <c r="F32" s="233" t="n">
        <v>3.78</v>
      </c>
      <c r="G32" s="149" t="n">
        <v>0.9</v>
      </c>
      <c r="H32" s="149">
        <f>ROUND(F32*G32,2)</f>
        <v/>
      </c>
    </row>
    <row r="33">
      <c r="A33" s="233" t="n">
        <v>20</v>
      </c>
      <c r="B33" s="233" t="n"/>
      <c r="C33" s="234" t="inlineStr">
        <is>
          <t>91.08.04-021</t>
        </is>
      </c>
      <c r="D33" s="234" t="inlineStr">
        <is>
          <t>Котлы битумные передвижные 400 л</t>
        </is>
      </c>
      <c r="E33" s="233" t="inlineStr">
        <is>
          <t>маш.час</t>
        </is>
      </c>
      <c r="F33" s="233" t="n">
        <v>0.06565070000000001</v>
      </c>
      <c r="G33" s="149" t="n">
        <v>30</v>
      </c>
      <c r="H33" s="149">
        <f>ROUND(F33*G33,2)</f>
        <v/>
      </c>
    </row>
    <row r="34" ht="31.5" customHeight="1" s="185">
      <c r="A34" s="233" t="n">
        <v>21</v>
      </c>
      <c r="B34" s="233" t="n"/>
      <c r="C34" s="234" t="inlineStr">
        <is>
          <t>91.08.09-024</t>
        </is>
      </c>
      <c r="D34" s="234" t="inlineStr">
        <is>
          <t>Трамбовки пневматические при работе от стационарного компрессора</t>
        </is>
      </c>
      <c r="E34" s="233" t="inlineStr">
        <is>
          <t>маш.час</t>
        </is>
      </c>
      <c r="F34" s="233" t="n">
        <v>0.22</v>
      </c>
      <c r="G34" s="149" t="n">
        <v>4.91</v>
      </c>
      <c r="H34" s="149">
        <f>ROUND(F34*G34,2)</f>
        <v/>
      </c>
    </row>
    <row r="35" ht="47.25" customHeight="1" s="185">
      <c r="A35" s="233" t="n">
        <v>22</v>
      </c>
      <c r="B35" s="233" t="n"/>
      <c r="C35" s="234" t="inlineStr">
        <is>
          <t>91.21.01-012</t>
        </is>
      </c>
      <c r="D35" s="234" t="inlineStr">
        <is>
          <t>Агрегаты окрасочные высокого давления для окраски поверхностей конструкций, мощность 1 кВт</t>
        </is>
      </c>
      <c r="E35" s="233" t="inlineStr">
        <is>
          <t>маш.час</t>
        </is>
      </c>
      <c r="F35" s="233" t="n">
        <v>0.0464533</v>
      </c>
      <c r="G35" s="149" t="n">
        <v>6.82</v>
      </c>
      <c r="H35" s="149">
        <f>ROUND(F35*G35,2)</f>
        <v/>
      </c>
    </row>
    <row r="36" ht="31.5" customHeight="1" s="185">
      <c r="A36" s="233" t="n">
        <v>23</v>
      </c>
      <c r="B36" s="233" t="n"/>
      <c r="C36" s="234" t="inlineStr">
        <is>
          <t>91.06.03-060</t>
        </is>
      </c>
      <c r="D36" s="234" t="inlineStr">
        <is>
          <t>Лебедки электрические тяговым усилием до 5,79 кН (0,59 т)</t>
        </is>
      </c>
      <c r="E36" s="233" t="inlineStr">
        <is>
          <t>маш.час</t>
        </is>
      </c>
      <c r="F36" s="233" t="n">
        <v>0.0002874</v>
      </c>
      <c r="G36" s="149" t="n">
        <v>1.7</v>
      </c>
      <c r="H36" s="149">
        <f>ROUND(F36*G36,2)</f>
        <v/>
      </c>
    </row>
    <row r="37" ht="15.75" customHeight="1" s="185">
      <c r="A37" s="232" t="inlineStr">
        <is>
          <t>Оборудование</t>
        </is>
      </c>
      <c r="B37" s="306" t="n"/>
      <c r="C37" s="306" t="n"/>
      <c r="D37" s="306" t="n"/>
      <c r="E37" s="307" t="n"/>
      <c r="F37" s="232" t="n"/>
      <c r="G37" s="153" t="n"/>
      <c r="H37" s="153">
        <f>H38</f>
        <v/>
      </c>
    </row>
    <row r="38" ht="31.5" customHeight="1" s="185">
      <c r="A38" s="233" t="n">
        <v>24</v>
      </c>
      <c r="B38" s="233" t="n"/>
      <c r="C38" s="234" t="inlineStr">
        <is>
          <t>Прайс из СД ОП</t>
        </is>
      </c>
      <c r="D38" s="234" t="inlineStr">
        <is>
          <t>Шинная опора полимерная 35 кВ  ШОП-35-1-2 (4) УХЛ1</t>
        </is>
      </c>
      <c r="E38" s="233" t="inlineStr">
        <is>
          <t>шт</t>
        </is>
      </c>
      <c r="F38" s="233" t="n">
        <v>9</v>
      </c>
      <c r="G38" s="149" t="n">
        <v>1456.38</v>
      </c>
      <c r="H38" s="149" t="n">
        <v>13107.42</v>
      </c>
      <c r="I38" s="212" t="n"/>
      <c r="J38" s="164" t="n"/>
    </row>
    <row r="39">
      <c r="A39" s="232" t="inlineStr">
        <is>
          <t>Материалы</t>
        </is>
      </c>
      <c r="B39" s="306" t="n"/>
      <c r="C39" s="306" t="n"/>
      <c r="D39" s="306" t="n"/>
      <c r="E39" s="307" t="n"/>
      <c r="F39" s="232" t="n"/>
      <c r="G39" s="153" t="n"/>
      <c r="H39" s="153">
        <f>SUM(H40:H65)</f>
        <v/>
      </c>
    </row>
    <row r="40">
      <c r="A40" s="233" t="n">
        <v>25</v>
      </c>
      <c r="B40" s="233" t="n"/>
      <c r="C40" s="234" t="inlineStr">
        <is>
          <t>22.2.02.07-0003</t>
        </is>
      </c>
      <c r="D40" s="234" t="inlineStr">
        <is>
          <t>Конструкции стальные порталов ОРУ</t>
        </is>
      </c>
      <c r="E40" s="233" t="inlineStr">
        <is>
          <t>т</t>
        </is>
      </c>
      <c r="F40" s="233" t="n">
        <v>2.466438</v>
      </c>
      <c r="G40" s="149" t="n">
        <v>12500</v>
      </c>
      <c r="H40" s="149">
        <f>ROUND(F40*G40,2)</f>
        <v/>
      </c>
      <c r="J40" s="164" t="n"/>
    </row>
    <row r="41" ht="31.5" customHeight="1" s="185">
      <c r="A41" s="233" t="n">
        <v>26</v>
      </c>
      <c r="B41" s="233" t="n"/>
      <c r="C41" s="234" t="inlineStr">
        <is>
          <t>10.1.02.03-0001</t>
        </is>
      </c>
      <c r="D41" s="234" t="inlineStr">
        <is>
          <t>Проволока алюминиевая, марка АМЦ, диаметр 1,4-1,8 мм</t>
        </is>
      </c>
      <c r="E41" s="233" t="inlineStr">
        <is>
          <t>т</t>
        </is>
      </c>
      <c r="F41" s="233" t="n">
        <v>0.0831645</v>
      </c>
      <c r="G41" s="149" t="n">
        <v>30090</v>
      </c>
      <c r="H41" s="149">
        <f>ROUND(F41*G41,2)</f>
        <v/>
      </c>
      <c r="J41" s="164" t="n"/>
    </row>
    <row r="42" ht="47.25" customHeight="1" s="185">
      <c r="A42" s="233" t="n">
        <v>27</v>
      </c>
      <c r="B42" s="233" t="n"/>
      <c r="C42" s="234" t="inlineStr">
        <is>
          <t>05.1.02.05-0002</t>
        </is>
      </c>
      <c r="D42" s="234" t="inlineStr">
        <is>
          <t>Лежневые опоры из сборных железобетонных элементов из бетона марки 200, массой до 5 т, объемом до 0,2 м3</t>
        </is>
      </c>
      <c r="E42" s="233" t="inlineStr">
        <is>
          <t>м3</t>
        </is>
      </c>
      <c r="F42" s="233" t="n">
        <v>0.9</v>
      </c>
      <c r="G42" s="149" t="n">
        <v>1739</v>
      </c>
      <c r="H42" s="149">
        <f>ROUND(F42*G42,2)</f>
        <v/>
      </c>
      <c r="J42" s="164" t="n"/>
    </row>
    <row r="43">
      <c r="A43" s="233" t="n">
        <v>28</v>
      </c>
      <c r="B43" s="233" t="n"/>
      <c r="C43" s="234" t="inlineStr">
        <is>
          <t>20.1.01.02-0066</t>
        </is>
      </c>
      <c r="D43" s="234" t="inlineStr">
        <is>
          <t>Зажим аппаратный прессуемый: А4А-300-2</t>
        </is>
      </c>
      <c r="E43" s="233" t="inlineStr">
        <is>
          <t>100 шт</t>
        </is>
      </c>
      <c r="F43" s="233" t="n">
        <v>0.18</v>
      </c>
      <c r="G43" s="149" t="n">
        <v>6080</v>
      </c>
      <c r="H43" s="149">
        <f>ROUND(F43*G43,2)</f>
        <v/>
      </c>
      <c r="J43" s="164" t="n"/>
    </row>
    <row r="44" ht="31.5" customHeight="1" s="185">
      <c r="A44" s="233" t="n">
        <v>29</v>
      </c>
      <c r="B44" s="233" t="n"/>
      <c r="C44" s="234" t="inlineStr">
        <is>
          <t>21.2.01.02-0094</t>
        </is>
      </c>
      <c r="D44" s="234" t="inlineStr">
        <is>
          <t>Провод неизолированный для воздушных линий электропередачи АС 300/39</t>
        </is>
      </c>
      <c r="E44" s="233" t="inlineStr">
        <is>
          <t>т</t>
        </is>
      </c>
      <c r="F44" s="233" t="n">
        <v>0.031175</v>
      </c>
      <c r="G44" s="149" t="n">
        <v>32758.86</v>
      </c>
      <c r="H44" s="149">
        <f>ROUND(F44*G44,2)</f>
        <v/>
      </c>
      <c r="J44" s="164" t="n"/>
    </row>
    <row r="45">
      <c r="A45" s="233" t="n">
        <v>30</v>
      </c>
      <c r="B45" s="233" t="n"/>
      <c r="C45" s="234" t="inlineStr">
        <is>
          <t>01.7.11.07-0032</t>
        </is>
      </c>
      <c r="D45" s="234" t="inlineStr">
        <is>
          <t>Электроды сварочные Э42, диаметр 4 мм</t>
        </is>
      </c>
      <c r="E45" s="233" t="inlineStr">
        <is>
          <t>т</t>
        </is>
      </c>
      <c r="F45" s="233" t="n">
        <v>0.0276688</v>
      </c>
      <c r="G45" s="149" t="n">
        <v>10315.01</v>
      </c>
      <c r="H45" s="149">
        <f>ROUND(F45*G45,2)</f>
        <v/>
      </c>
      <c r="J45" s="164" t="n"/>
    </row>
    <row r="46">
      <c r="A46" s="233" t="n">
        <v>31</v>
      </c>
      <c r="B46" s="233" t="n"/>
      <c r="C46" s="234" t="inlineStr">
        <is>
          <t>14.4.02.09-0001</t>
        </is>
      </c>
      <c r="D46" s="234" t="inlineStr">
        <is>
          <t>Краска</t>
        </is>
      </c>
      <c r="E46" s="233" t="inlineStr">
        <is>
          <t>кг</t>
        </is>
      </c>
      <c r="F46" s="233" t="n">
        <v>7.2</v>
      </c>
      <c r="G46" s="149" t="n">
        <v>28.6</v>
      </c>
      <c r="H46" s="149">
        <f>ROUND(F46*G46,2)</f>
        <v/>
      </c>
      <c r="J46" s="164" t="n"/>
    </row>
    <row r="47" ht="31.5" customHeight="1" s="185">
      <c r="A47" s="233" t="n">
        <v>32</v>
      </c>
      <c r="B47" s="233" t="n"/>
      <c r="C47" s="234" t="inlineStr">
        <is>
          <t>14.4.02.09-0301</t>
        </is>
      </c>
      <c r="D47" s="234" t="inlineStr">
        <is>
          <t>Композиция антикоррозионная цинкнаполненная</t>
        </is>
      </c>
      <c r="E47" s="233" t="inlineStr">
        <is>
          <t>кг</t>
        </is>
      </c>
      <c r="F47" s="233" t="n">
        <v>0.785429</v>
      </c>
      <c r="G47" s="149" t="n">
        <v>238.48</v>
      </c>
      <c r="H47" s="149">
        <f>ROUND(F47*G47,2)</f>
        <v/>
      </c>
      <c r="J47" s="164" t="n"/>
    </row>
    <row r="48">
      <c r="A48" s="233" t="n">
        <v>33</v>
      </c>
      <c r="B48" s="233" t="n"/>
      <c r="C48" s="234" t="inlineStr">
        <is>
          <t>14.5.09.11-0102</t>
        </is>
      </c>
      <c r="D48" s="234" t="inlineStr">
        <is>
          <t>Уайт-спирит</t>
        </is>
      </c>
      <c r="E48" s="233" t="inlineStr">
        <is>
          <t>кг</t>
        </is>
      </c>
      <c r="F48" s="233" t="n">
        <v>27.5379</v>
      </c>
      <c r="G48" s="149" t="n">
        <v>6.67</v>
      </c>
      <c r="H48" s="149">
        <f>ROUND(F48*G48,2)</f>
        <v/>
      </c>
      <c r="J48" s="164" t="n"/>
    </row>
    <row r="49" ht="31.5" customHeight="1" s="185">
      <c r="A49" s="233" t="n">
        <v>34</v>
      </c>
      <c r="B49" s="233" t="n"/>
      <c r="C49" s="234" t="inlineStr">
        <is>
          <t>08.3.07.01-0076</t>
        </is>
      </c>
      <c r="D49" s="234" t="inlineStr">
        <is>
          <t>Прокат полосовой, горячекатаный, марка стали Ст3сп, ширина 50-200 мм, толщина 4-5 мм</t>
        </is>
      </c>
      <c r="E49" s="233" t="inlineStr">
        <is>
          <t>т</t>
        </is>
      </c>
      <c r="F49" s="233" t="n">
        <v>0.027</v>
      </c>
      <c r="G49" s="149" t="n">
        <v>5000</v>
      </c>
      <c r="H49" s="149">
        <f>ROUND(F49*G49,2)</f>
        <v/>
      </c>
    </row>
    <row r="50">
      <c r="A50" s="233" t="n">
        <v>35</v>
      </c>
      <c r="B50" s="233" t="n"/>
      <c r="C50" s="234" t="inlineStr">
        <is>
          <t>08.3.07.01-0042</t>
        </is>
      </c>
      <c r="D50" s="234" t="inlineStr">
        <is>
          <t>Сталь полосовая: 40х4 мм, кипящая</t>
        </is>
      </c>
      <c r="E50" s="233" t="inlineStr">
        <is>
          <t>т</t>
        </is>
      </c>
      <c r="F50" s="233" t="n">
        <v>0.018144</v>
      </c>
      <c r="G50" s="149" t="n">
        <v>6200</v>
      </c>
      <c r="H50" s="149">
        <f>ROUND(F50*G50,2)</f>
        <v/>
      </c>
    </row>
    <row r="51" ht="31.5" customHeight="1" s="185">
      <c r="A51" s="233" t="n">
        <v>36</v>
      </c>
      <c r="B51" s="233" t="n"/>
      <c r="C51" s="234" t="inlineStr">
        <is>
          <t>14.4.02.09-0301</t>
        </is>
      </c>
      <c r="D51" s="234" t="inlineStr">
        <is>
          <t>Композиция антикоррозионная цинкнаполненная</t>
        </is>
      </c>
      <c r="E51" s="233" t="inlineStr">
        <is>
          <t>кг</t>
        </is>
      </c>
      <c r="F51" s="233" t="n">
        <v>0.3312</v>
      </c>
      <c r="G51" s="149" t="n">
        <v>238.48</v>
      </c>
      <c r="H51" s="149">
        <f>ROUND(F51*G51,2)</f>
        <v/>
      </c>
    </row>
    <row r="52">
      <c r="A52" s="233" t="n">
        <v>37</v>
      </c>
      <c r="B52" s="233" t="n"/>
      <c r="C52" s="234" t="inlineStr">
        <is>
          <t>01.7.15.03-0042</t>
        </is>
      </c>
      <c r="D52" s="234" t="inlineStr">
        <is>
          <t>Болты с гайками и шайбами строительные</t>
        </is>
      </c>
      <c r="E52" s="233" t="inlineStr">
        <is>
          <t>кг</t>
        </is>
      </c>
      <c r="F52" s="233" t="n">
        <v>8.73</v>
      </c>
      <c r="G52" s="149" t="n">
        <v>9.039999999999999</v>
      </c>
      <c r="H52" s="149">
        <f>ROUND(F52*G52,2)</f>
        <v/>
      </c>
    </row>
    <row r="53">
      <c r="A53" s="233" t="n">
        <v>38</v>
      </c>
      <c r="B53" s="233" t="n"/>
      <c r="C53" s="234" t="inlineStr">
        <is>
          <t>02.2.05.04-1772</t>
        </is>
      </c>
      <c r="D53" s="234" t="inlineStr">
        <is>
          <t>Щебень М 600, фракция 20-40 мм, группа 2</t>
        </is>
      </c>
      <c r="E53" s="233" t="inlineStr">
        <is>
          <t>м3</t>
        </is>
      </c>
      <c r="F53" s="233" t="n">
        <v>0.6325</v>
      </c>
      <c r="G53" s="149" t="n">
        <v>114.13</v>
      </c>
      <c r="H53" s="149">
        <f>ROUND(F53*G53,2)</f>
        <v/>
      </c>
    </row>
    <row r="54">
      <c r="A54" s="233" t="n">
        <v>39</v>
      </c>
      <c r="B54" s="233" t="n"/>
      <c r="C54" s="234" t="inlineStr">
        <is>
          <t>01.2.03.07-0001</t>
        </is>
      </c>
      <c r="D54" s="234" t="inlineStr">
        <is>
          <t>Композиция полимерно-битумная Гидроизол</t>
        </is>
      </c>
      <c r="E54" s="233" t="inlineStr">
        <is>
          <t>л</t>
        </is>
      </c>
      <c r="F54" s="233" t="n">
        <v>1.6833333</v>
      </c>
      <c r="G54" s="149" t="n">
        <v>42.83</v>
      </c>
      <c r="H54" s="149">
        <f>ROUND(F54*G54,2)</f>
        <v/>
      </c>
    </row>
    <row r="55" ht="63" customHeight="1" s="185">
      <c r="A55" s="233" t="n">
        <v>40</v>
      </c>
      <c r="B55" s="233" t="n"/>
      <c r="C55" s="234" t="inlineStr">
        <is>
          <t>04.1.02.05-0011</t>
        </is>
      </c>
      <c r="D55" s="234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5" s="233" t="inlineStr">
        <is>
          <t>м3</t>
        </is>
      </c>
      <c r="F55" s="233" t="n">
        <v>0.9</v>
      </c>
      <c r="G55" s="149" t="n">
        <v>28.35</v>
      </c>
      <c r="H55" s="149">
        <f>ROUND(F55*G55,2)</f>
        <v/>
      </c>
    </row>
    <row r="56" ht="31.5" customHeight="1" s="185">
      <c r="A56" s="233" t="n">
        <v>41</v>
      </c>
      <c r="B56" s="233" t="n"/>
      <c r="C56" s="234" t="inlineStr">
        <is>
          <t>14.2.01.05-0001</t>
        </is>
      </c>
      <c r="D56" s="234" t="inlineStr">
        <is>
          <t>Композиция на основе термопластичных полимеров</t>
        </is>
      </c>
      <c r="E56" s="233" t="inlineStr">
        <is>
          <t>кг</t>
        </is>
      </c>
      <c r="F56" s="233" t="n">
        <v>0.373558</v>
      </c>
      <c r="G56" s="149" t="n">
        <v>54.99</v>
      </c>
      <c r="H56" s="149">
        <f>ROUND(F56*G56,2)</f>
        <v/>
      </c>
    </row>
    <row r="57" ht="31.5" customHeight="1" s="185">
      <c r="A57" s="233" t="n">
        <v>42</v>
      </c>
      <c r="B57" s="233" t="n"/>
      <c r="C57" s="234" t="inlineStr">
        <is>
          <t>01.2.03.05-0006</t>
        </is>
      </c>
      <c r="D57" s="234" t="inlineStr">
        <is>
          <t>Праймер битумно-полимерный ТЕХНОНИКОЛЬ №03</t>
        </is>
      </c>
      <c r="E57" s="233" t="inlineStr">
        <is>
          <t>л</t>
        </is>
      </c>
      <c r="F57" s="233" t="n">
        <v>1.01</v>
      </c>
      <c r="G57" s="149" t="n">
        <v>12.71</v>
      </c>
      <c r="H57" s="149">
        <f>ROUND(F57*G57,2)</f>
        <v/>
      </c>
    </row>
    <row r="58" ht="31.5" customHeight="1" s="185">
      <c r="A58" s="233" t="n">
        <v>43</v>
      </c>
      <c r="B58" s="233" t="n"/>
      <c r="C58" s="234" t="inlineStr">
        <is>
          <t>01.3.01.06-0050</t>
        </is>
      </c>
      <c r="D58" s="234" t="inlineStr">
        <is>
          <t>Смазка универсальная тугоплавкая УТ (консталин жировой)</t>
        </is>
      </c>
      <c r="E58" s="233" t="inlineStr">
        <is>
          <t>т</t>
        </is>
      </c>
      <c r="F58" s="233" t="n">
        <v>0.00042</v>
      </c>
      <c r="G58" s="149" t="n">
        <v>17500</v>
      </c>
      <c r="H58" s="149">
        <f>ROUND(F58*G58,2)</f>
        <v/>
      </c>
    </row>
    <row r="59">
      <c r="A59" s="233" t="n">
        <v>44</v>
      </c>
      <c r="B59" s="233" t="n"/>
      <c r="C59" s="234" t="inlineStr">
        <is>
          <t>01.7.11.07-0034</t>
        </is>
      </c>
      <c r="D59" s="234" t="inlineStr">
        <is>
          <t>Электроды сварочные Э42А, диаметр 4 мм</t>
        </is>
      </c>
      <c r="E59" s="233" t="inlineStr">
        <is>
          <t>кг</t>
        </is>
      </c>
      <c r="F59" s="233" t="n">
        <v>0.6372</v>
      </c>
      <c r="G59" s="149" t="n">
        <v>10.57</v>
      </c>
      <c r="H59" s="149">
        <f>ROUND(F59*G59,2)</f>
        <v/>
      </c>
    </row>
    <row r="60" ht="31.5" customHeight="1" s="185">
      <c r="A60" s="233" t="n">
        <v>45</v>
      </c>
      <c r="B60" s="233" t="n"/>
      <c r="C60" s="234" t="inlineStr">
        <is>
          <t>999-9950</t>
        </is>
      </c>
      <c r="D60" s="234" t="inlineStr">
        <is>
          <t>Вспомогательные ненормируемые ресурсы (2% от Оплаты труда рабочих)</t>
        </is>
      </c>
      <c r="E60" s="233" t="inlineStr">
        <is>
          <t>руб</t>
        </is>
      </c>
      <c r="F60" s="233" t="n">
        <v>6.47112</v>
      </c>
      <c r="G60" s="149" t="n">
        <v>1</v>
      </c>
      <c r="H60" s="149">
        <f>ROUND(F60*G60,2)</f>
        <v/>
      </c>
    </row>
    <row r="61" ht="31.5" customHeight="1" s="185">
      <c r="A61" s="233" t="n">
        <v>46</v>
      </c>
      <c r="B61" s="233" t="n"/>
      <c r="C61" s="234" t="inlineStr">
        <is>
          <t>08.3.05.02-0101</t>
        </is>
      </c>
      <c r="D61" s="234" t="inlineStr">
        <is>
          <t>Прокат толстолистовой горячекатаный в листах, марка стали ВСт3пс5, толщина 4-6 мм</t>
        </is>
      </c>
      <c r="E61" s="233" t="inlineStr">
        <is>
          <t>т</t>
        </is>
      </c>
      <c r="F61" s="233" t="n">
        <v>0.000576</v>
      </c>
      <c r="G61" s="149" t="n">
        <v>5763</v>
      </c>
      <c r="H61" s="149">
        <f>ROUND(F61*G61,2)</f>
        <v/>
      </c>
    </row>
    <row r="62">
      <c r="A62" s="233" t="n">
        <v>47</v>
      </c>
      <c r="B62" s="233" t="n"/>
      <c r="C62" s="234" t="inlineStr">
        <is>
          <t>01.3.01.03-0002</t>
        </is>
      </c>
      <c r="D62" s="234" t="inlineStr">
        <is>
          <t>Керосин для технических целей</t>
        </is>
      </c>
      <c r="E62" s="233" t="inlineStr">
        <is>
          <t>т</t>
        </is>
      </c>
      <c r="F62" s="233" t="n">
        <v>0.000808</v>
      </c>
      <c r="G62" s="149" t="n">
        <v>2606.9</v>
      </c>
      <c r="H62" s="149">
        <f>ROUND(F62*G62,2)</f>
        <v/>
      </c>
    </row>
    <row r="63">
      <c r="A63" s="233" t="n">
        <v>48</v>
      </c>
      <c r="B63" s="233" t="n"/>
      <c r="C63" s="234" t="inlineStr">
        <is>
          <t>14.5.09.07-0030</t>
        </is>
      </c>
      <c r="D63" s="234" t="inlineStr">
        <is>
          <t>Растворитель Р-4</t>
        </is>
      </c>
      <c r="E63" s="233" t="inlineStr">
        <is>
          <t>кг</t>
        </is>
      </c>
      <c r="F63" s="233" t="n">
        <v>0.090991</v>
      </c>
      <c r="G63" s="149" t="n">
        <v>9.42</v>
      </c>
      <c r="H63" s="149">
        <f>ROUND(F63*G63,2)</f>
        <v/>
      </c>
    </row>
    <row r="64">
      <c r="A64" s="233" t="n">
        <v>49</v>
      </c>
      <c r="B64" s="233" t="n"/>
      <c r="C64" s="234" t="inlineStr">
        <is>
          <t>01.7.03.01-0001</t>
        </is>
      </c>
      <c r="D64" s="234" t="inlineStr">
        <is>
          <t>Вода</t>
        </is>
      </c>
      <c r="E64" s="233" t="inlineStr">
        <is>
          <t>м3</t>
        </is>
      </c>
      <c r="F64" s="233" t="n">
        <v>0.0825</v>
      </c>
      <c r="G64" s="149" t="n">
        <v>2.44</v>
      </c>
      <c r="H64" s="149">
        <f>ROUND(F64*G64,2)</f>
        <v/>
      </c>
    </row>
    <row r="65">
      <c r="A65" s="233" t="n">
        <v>50</v>
      </c>
      <c r="B65" s="233" t="n"/>
      <c r="C65" s="234" t="inlineStr">
        <is>
          <t>01.7.20.08-0051</t>
        </is>
      </c>
      <c r="D65" s="234" t="inlineStr">
        <is>
          <t>Ветошь</t>
        </is>
      </c>
      <c r="E65" s="233" t="inlineStr">
        <is>
          <t>кг</t>
        </is>
      </c>
      <c r="F65" s="233" t="n">
        <v>0.0033667</v>
      </c>
      <c r="G65" s="149" t="n">
        <v>1.82</v>
      </c>
      <c r="H65" s="149">
        <f>ROUND(F65*G65,2)</f>
        <v/>
      </c>
    </row>
    <row r="67" s="185">
      <c r="A67" s="118" t="n"/>
      <c r="B67" s="118" t="n"/>
      <c r="C67" s="118" t="n"/>
      <c r="D67" s="118" t="n"/>
      <c r="E67" s="118" t="n"/>
      <c r="F67" s="118" t="n"/>
      <c r="G67" s="118" t="n"/>
      <c r="H67" s="118" t="n"/>
      <c r="I67" s="211" t="n"/>
    </row>
    <row r="68" s="185">
      <c r="A68" s="118" t="n"/>
      <c r="B68" s="118" t="n"/>
      <c r="C68" s="118" t="n"/>
      <c r="D68" s="118" t="n"/>
      <c r="E68" s="118" t="n"/>
      <c r="F68" s="118" t="n"/>
      <c r="G68" s="118" t="n"/>
      <c r="H68" s="118" t="n"/>
      <c r="I68" s="211" t="n"/>
    </row>
    <row r="69" s="185">
      <c r="A69" s="118" t="n"/>
      <c r="B69" s="118" t="n"/>
      <c r="C69" s="118" t="n"/>
      <c r="D69" s="118" t="n"/>
      <c r="E69" s="118" t="n"/>
      <c r="F69" s="118" t="n"/>
      <c r="G69" s="118" t="n"/>
      <c r="H69" s="118" t="n"/>
      <c r="I69" s="211" t="n"/>
    </row>
    <row r="70" s="185">
      <c r="A70" s="118" t="n"/>
      <c r="B70" s="118" t="n"/>
      <c r="C70" s="118" t="n"/>
      <c r="D70" s="118" t="n"/>
      <c r="E70" s="118" t="n"/>
      <c r="F70" s="118" t="n"/>
      <c r="G70" s="118" t="n"/>
      <c r="H70" s="118" t="n"/>
      <c r="I70" s="211" t="n"/>
    </row>
    <row r="72">
      <c r="B72" s="118" t="inlineStr">
        <is>
          <t>Составил ______________________        Е. М. Добровольская</t>
        </is>
      </c>
    </row>
    <row r="73">
      <c r="B73" s="139" t="inlineStr">
        <is>
          <t xml:space="preserve">                         (подпись, инициалы, фамилия)</t>
        </is>
      </c>
    </row>
    <row r="75">
      <c r="B75" s="118" t="inlineStr">
        <is>
          <t>Проверил ______________________        А.В. Костянецкая</t>
        </is>
      </c>
    </row>
    <row r="76">
      <c r="B76" s="139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A37:E37"/>
    <mergeCell ref="G8:H8"/>
    <mergeCell ref="A22:E22"/>
    <mergeCell ref="A6:H6"/>
  </mergeCells>
  <pageMargins left="0.7" right="0.7" top="0.75" bottom="0.75" header="0.3" footer="0.3"/>
  <pageSetup orientation="landscape" paperSize="9" scale="85" fitToHeight="0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workbookViewId="0">
      <selection activeCell="D17" sqref="D17"/>
    </sheetView>
  </sheetViews>
  <sheetFormatPr baseColWidth="8" defaultRowHeight="15"/>
  <cols>
    <col width="4.140625" customWidth="1" style="185" min="1" max="1"/>
    <col width="36.28515625" customWidth="1" style="185" min="2" max="2"/>
    <col width="18.85546875" customWidth="1" style="185" min="3" max="3"/>
    <col width="18.28515625" customWidth="1" style="185" min="4" max="4"/>
    <col width="18.85546875" customWidth="1" style="185" min="5" max="5"/>
    <col width="11.42578125" customWidth="1" style="185" min="6" max="6"/>
    <col hidden="1" width="14.42578125" customWidth="1" style="185" min="7" max="7"/>
    <col width="9.140625" customWidth="1" style="185" min="8" max="11"/>
    <col width="13.5703125" customWidth="1" style="185" min="12" max="12"/>
    <col width="9.140625" customWidth="1" style="185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6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14" t="inlineStr">
        <is>
          <t>Ресурсная модель</t>
        </is>
      </c>
    </row>
    <row r="6">
      <c r="B6" s="163" t="n"/>
      <c r="C6" s="186" t="n"/>
      <c r="D6" s="186" t="n"/>
      <c r="E6" s="186" t="n"/>
    </row>
    <row r="7" ht="25.5" customHeight="1" s="185">
      <c r="B7" s="226" t="inlineStr">
        <is>
          <t>Наименование разрабатываемого показателя УНЦ — Шинная опора на одну фазу с устройством фундамента напряжение 35(20) кВ</t>
        </is>
      </c>
    </row>
    <row r="8">
      <c r="B8" s="235" t="inlineStr">
        <is>
          <t>Единица измерения  — 1 ед.</t>
        </is>
      </c>
    </row>
    <row r="9">
      <c r="B9" s="163" t="n"/>
      <c r="C9" s="186" t="n"/>
      <c r="D9" s="186" t="n"/>
      <c r="E9" s="186" t="n"/>
    </row>
    <row r="10" ht="51" customHeight="1" s="185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1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1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1">
        <f>'Прил.5 Расчет СМР и ОБ'!J73</f>
        <v/>
      </c>
      <c r="D17" s="27">
        <f>C17/$C$24</f>
        <v/>
      </c>
      <c r="E17" s="27">
        <f>C17/$C$40</f>
        <v/>
      </c>
      <c r="G17" s="162" t="n"/>
    </row>
    <row r="18">
      <c r="B18" s="25" t="inlineStr">
        <is>
          <t>МАТЕРИАЛЫ, ВСЕГО:</t>
        </is>
      </c>
      <c r="C18" s="19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91">
        <f>C19+C20+C22</f>
        <v/>
      </c>
      <c r="D24" s="27">
        <f>C24/$C$24</f>
        <v/>
      </c>
      <c r="E24" s="27">
        <f>C24/$C$40</f>
        <v/>
      </c>
    </row>
    <row r="25" ht="25.5" customHeight="1" s="185">
      <c r="B25" s="25" t="inlineStr">
        <is>
          <t>ВСЕГО стоимость оборудования, в том числе</t>
        </is>
      </c>
      <c r="C25" s="191">
        <f>'Прил.5 Расчет СМР и ОБ'!J42</f>
        <v/>
      </c>
      <c r="D25" s="27" t="n"/>
      <c r="E25" s="27">
        <f>C25/$C$40</f>
        <v/>
      </c>
    </row>
    <row r="26" ht="25.5" customHeight="1" s="185">
      <c r="B26" s="25" t="inlineStr">
        <is>
          <t>стоимость оборудования технологического</t>
        </is>
      </c>
      <c r="C26" s="191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8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1" t="n"/>
    </row>
    <row r="29" ht="25.5" customHeight="1" s="185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85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1" t="n"/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185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85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8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66" t="n"/>
    </row>
    <row r="35" ht="76.5" customHeight="1" s="18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8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 s="185">
      <c r="B38" s="25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5" t="n"/>
      <c r="E38" s="27">
        <f>C38/$C$40</f>
        <v/>
      </c>
    </row>
    <row r="39" ht="13.5" customHeight="1" s="185">
      <c r="B39" s="25" t="inlineStr">
        <is>
          <t>Непредвиденные расходы</t>
        </is>
      </c>
      <c r="C39" s="19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1">
        <f>C40/'Прил.5 Расчет СМР и ОБ'!E80</f>
        <v/>
      </c>
      <c r="D41" s="25" t="n"/>
      <c r="E41" s="25" t="n"/>
    </row>
    <row r="42">
      <c r="B42" s="193" t="n"/>
      <c r="C42" s="186" t="n"/>
      <c r="D42" s="186" t="n"/>
      <c r="E42" s="186" t="n"/>
    </row>
    <row r="43">
      <c r="B43" s="186" t="inlineStr">
        <is>
          <t>Составил ______________________      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35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landscape" paperSize="9" scale="50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6"/>
  <sheetViews>
    <sheetView view="pageBreakPreview" topLeftCell="A38" zoomScale="85" workbookViewId="0">
      <selection activeCell="D26" sqref="D26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9.140625" customWidth="1" style="196" min="12" max="12"/>
  </cols>
  <sheetData>
    <row r="1">
      <c r="M1" s="196" t="n"/>
      <c r="N1" s="196" t="n"/>
    </row>
    <row r="2" ht="15.75" customHeight="1" s="185">
      <c r="H2" s="236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14" t="inlineStr">
        <is>
          <t>Расчет стоимости СМР и оборудования</t>
        </is>
      </c>
    </row>
    <row r="5" ht="12.75" customFormat="1" customHeight="1" s="186">
      <c r="A5" s="214" t="n"/>
      <c r="B5" s="214" t="n"/>
      <c r="C5" s="263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86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Шинная опора на одну фазу с устройством фундамента напряжение 35(20) кВ</t>
        </is>
      </c>
    </row>
    <row r="7" ht="12.75" customFormat="1" customHeight="1" s="186">
      <c r="A7" s="217" t="inlineStr">
        <is>
          <t>Единица измерения  — 1 ед.</t>
        </is>
      </c>
      <c r="I7" s="226" t="n"/>
      <c r="J7" s="226" t="n"/>
    </row>
    <row r="8" ht="13.5" customFormat="1" customHeight="1" s="186">
      <c r="A8" s="217" t="n"/>
    </row>
    <row r="9" ht="13.15" customFormat="1" customHeight="1" s="186"/>
    <row r="10" ht="27" customHeight="1" s="185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96" t="n"/>
      <c r="N10" s="196" t="n"/>
    </row>
    <row r="11" ht="28.5" customHeight="1" s="185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96" t="n"/>
      <c r="N11" s="196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96" t="n"/>
      <c r="N12" s="196" t="n"/>
    </row>
    <row r="13">
      <c r="A13" s="239" t="n"/>
      <c r="B13" s="247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71" t="n"/>
      <c r="J13" s="171" t="n"/>
    </row>
    <row r="14" ht="25.5" customHeight="1" s="185">
      <c r="A14" s="239" t="n">
        <v>1</v>
      </c>
      <c r="B14" s="172" t="inlineStr">
        <is>
          <t>1-4-6</t>
        </is>
      </c>
      <c r="C14" s="248" t="inlineStr">
        <is>
          <t>Затраты труда рабочих-строителей среднего разряда (4,6)</t>
        </is>
      </c>
      <c r="D14" s="239" t="inlineStr">
        <is>
          <t>чел.-ч.</t>
        </is>
      </c>
      <c r="E14" s="173" t="n">
        <v>230.63904761905</v>
      </c>
      <c r="F14" s="32" t="n">
        <v>10.5</v>
      </c>
      <c r="G14" s="32">
        <f>'Прил. 3'!H11</f>
        <v/>
      </c>
      <c r="H14" s="174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6">
      <c r="A15" s="239" t="n"/>
      <c r="B15" s="239" t="n"/>
      <c r="C15" s="247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173">
        <f>SUM(E14:E14)</f>
        <v/>
      </c>
      <c r="F15" s="32" t="n"/>
      <c r="G15" s="32">
        <f>SUM(G14:G14)</f>
        <v/>
      </c>
      <c r="H15" s="251" t="n">
        <v>1</v>
      </c>
      <c r="I15" s="171" t="n"/>
      <c r="J15" s="32">
        <f>SUM(J14:J14)</f>
        <v/>
      </c>
    </row>
    <row r="16" ht="14.25" customFormat="1" customHeight="1" s="196">
      <c r="A16" s="239" t="n"/>
      <c r="B16" s="248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71" t="n"/>
      <c r="J16" s="171" t="n"/>
    </row>
    <row r="17" ht="14.25" customFormat="1" customHeight="1" s="196">
      <c r="A17" s="239" t="n">
        <v>2</v>
      </c>
      <c r="B17" s="239" t="n">
        <v>2</v>
      </c>
      <c r="C17" s="248" t="inlineStr">
        <is>
          <t>Затраты труда машинистов</t>
        </is>
      </c>
      <c r="D17" s="239" t="inlineStr">
        <is>
          <t>чел.-ч.</t>
        </is>
      </c>
      <c r="E17" s="173" t="n">
        <v>129.2923738</v>
      </c>
      <c r="F17" s="32">
        <f>G17/E17</f>
        <v/>
      </c>
      <c r="G17" s="32">
        <f>'Прил. 3'!H20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6">
      <c r="A18" s="239" t="n"/>
      <c r="B18" s="247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71" t="n"/>
      <c r="J18" s="171" t="n"/>
    </row>
    <row r="19" ht="14.25" customFormat="1" customHeight="1" s="196">
      <c r="A19" s="239" t="n"/>
      <c r="B19" s="248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71" t="n"/>
      <c r="J19" s="171" t="n"/>
    </row>
    <row r="20" ht="14.25" customFormat="1" customHeight="1" s="196">
      <c r="A20" s="239" t="n">
        <v>3</v>
      </c>
      <c r="B20" s="172" t="inlineStr">
        <is>
          <t>91.21.22-447</t>
        </is>
      </c>
      <c r="C20" s="248" t="inlineStr">
        <is>
          <t>Установки электрометаллизационные</t>
        </is>
      </c>
      <c r="D20" s="239" t="inlineStr">
        <is>
          <t>маш.час</t>
        </is>
      </c>
      <c r="E20" s="173" t="n">
        <v>51.771252</v>
      </c>
      <c r="F20" s="250" t="n">
        <v>74.23999999999999</v>
      </c>
      <c r="G20" s="32">
        <f>ROUND(E20*F20,2)</f>
        <v/>
      </c>
      <c r="H20" s="174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6">
      <c r="A21" s="239" t="n">
        <v>4</v>
      </c>
      <c r="B21" s="172" t="inlineStr">
        <is>
          <t>91.05.05-015</t>
        </is>
      </c>
      <c r="C21" s="248" t="inlineStr">
        <is>
          <t>Краны на автомобильном ходу, грузоподъемность 16 т</t>
        </is>
      </c>
      <c r="D21" s="239" t="inlineStr">
        <is>
          <t>маш.час</t>
        </is>
      </c>
      <c r="E21" s="173" t="n">
        <v>15.273728</v>
      </c>
      <c r="F21" s="250" t="n">
        <v>115.4</v>
      </c>
      <c r="G21" s="32">
        <f>ROUND(E21*F21,2)</f>
        <v/>
      </c>
      <c r="H21" s="174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6">
      <c r="A22" s="239" t="n"/>
      <c r="B22" s="239" t="n"/>
      <c r="C22" s="248" t="inlineStr">
        <is>
          <t>Итого основные машины и механизмы</t>
        </is>
      </c>
      <c r="D22" s="239" t="n"/>
      <c r="E22" s="173" t="n"/>
      <c r="F22" s="32" t="n"/>
      <c r="G22" s="32">
        <f>SUM(G20:G21)</f>
        <v/>
      </c>
      <c r="H22" s="251">
        <f>G22/G36</f>
        <v/>
      </c>
      <c r="I22" s="175" t="n"/>
      <c r="J22" s="32">
        <f>SUM(J20:J21)</f>
        <v/>
      </c>
    </row>
    <row r="23" hidden="1" outlineLevel="1" ht="25.5" customFormat="1" customHeight="1" s="196">
      <c r="A23" s="239" t="n">
        <v>5</v>
      </c>
      <c r="B23" s="172" t="inlineStr">
        <is>
          <t>91.14.02-001</t>
        </is>
      </c>
      <c r="C23" s="248" t="inlineStr">
        <is>
          <t>Автомобили бортовые, грузоподъемность до 5 т</t>
        </is>
      </c>
      <c r="D23" s="239" t="inlineStr">
        <is>
          <t>маш.час</t>
        </is>
      </c>
      <c r="E23" s="173" t="n">
        <v>4.0947846</v>
      </c>
      <c r="F23" s="250" t="n">
        <v>65.70999999999999</v>
      </c>
      <c r="G23" s="32">
        <f>ROUND(E23*F23,2)</f>
        <v/>
      </c>
      <c r="H23" s="174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6">
      <c r="A24" s="239" t="n">
        <v>6</v>
      </c>
      <c r="B24" s="172" t="inlineStr">
        <is>
          <t>91.06.06-042</t>
        </is>
      </c>
      <c r="C24" s="248" t="inlineStr">
        <is>
          <t>Подъемники гидравлические, высота подъема 10 м</t>
        </is>
      </c>
      <c r="D24" s="239" t="inlineStr">
        <is>
          <t>маш.час</t>
        </is>
      </c>
      <c r="E24" s="173" t="n">
        <v>5.7</v>
      </c>
      <c r="F24" s="250" t="n">
        <v>29.6</v>
      </c>
      <c r="G24" s="32">
        <f>ROUND(E24*F24,2)</f>
        <v/>
      </c>
      <c r="H24" s="174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38.25" customFormat="1" customHeight="1" s="196">
      <c r="A25" s="239" t="n">
        <v>7</v>
      </c>
      <c r="B25" s="172" t="inlineStr">
        <is>
          <t>91.17.04-036</t>
        </is>
      </c>
      <c r="C25" s="248" t="inlineStr">
        <is>
          <t>Агрегаты сварочные передвижные с дизельным двигателем, номинальный сварочный ток 250-400 А</t>
        </is>
      </c>
      <c r="D25" s="239" t="inlineStr">
        <is>
          <t>маш.час</t>
        </is>
      </c>
      <c r="E25" s="173" t="n">
        <v>9.713165999999999</v>
      </c>
      <c r="F25" s="250" t="n">
        <v>14</v>
      </c>
      <c r="G25" s="32">
        <f>ROUND(E25*F25,2)</f>
        <v/>
      </c>
      <c r="H25" s="174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96">
      <c r="A26" s="239" t="n">
        <v>8</v>
      </c>
      <c r="B26" s="172" t="inlineStr">
        <is>
          <t>91.06.05-011</t>
        </is>
      </c>
      <c r="C26" s="248" t="inlineStr">
        <is>
          <t>Погрузчики, грузоподъемность 5 т</t>
        </is>
      </c>
      <c r="D26" s="239" t="inlineStr">
        <is>
          <t>маш.час</t>
        </is>
      </c>
      <c r="E26" s="173" t="n">
        <v>0.5510454</v>
      </c>
      <c r="F26" s="250" t="n">
        <v>89.98999999999999</v>
      </c>
      <c r="G26" s="32">
        <f>ROUND(E26*F26,2)</f>
        <v/>
      </c>
      <c r="H26" s="174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6">
      <c r="A27" s="239" t="n">
        <v>9</v>
      </c>
      <c r="B27" s="172" t="inlineStr">
        <is>
          <t>91.17.04-233</t>
        </is>
      </c>
      <c r="C27" s="248" t="inlineStr">
        <is>
          <t>Установки для сварки ручной дуговой (постоянного тока)</t>
        </is>
      </c>
      <c r="D27" s="239" t="inlineStr">
        <is>
          <t>маш.час</t>
        </is>
      </c>
      <c r="E27" s="173" t="n">
        <v>1.4976</v>
      </c>
      <c r="F27" s="250" t="n">
        <v>8.1</v>
      </c>
      <c r="G27" s="32">
        <f>ROUND(E27*F27,2)</f>
        <v/>
      </c>
      <c r="H27" s="174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96">
      <c r="A28" s="239" t="n">
        <v>10</v>
      </c>
      <c r="B28" s="172" t="inlineStr">
        <is>
          <t>91.14.02-002</t>
        </is>
      </c>
      <c r="C28" s="248" t="inlineStr">
        <is>
          <t>Автомобили бортовые, грузоподъемность до 8 т</t>
        </is>
      </c>
      <c r="D28" s="239" t="inlineStr">
        <is>
          <t>маш.час</t>
        </is>
      </c>
      <c r="E28" s="173" t="n">
        <v>0.091812</v>
      </c>
      <c r="F28" s="250" t="n">
        <v>85.84</v>
      </c>
      <c r="G28" s="32">
        <f>ROUND(E28*F28,2)</f>
        <v/>
      </c>
      <c r="H28" s="174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96">
      <c r="A29" s="239" t="n">
        <v>11</v>
      </c>
      <c r="B29" s="172" t="inlineStr">
        <is>
          <t>91.06.05-057</t>
        </is>
      </c>
      <c r="C29" s="248" t="inlineStr">
        <is>
          <t>Погрузчики одноковшовые универсальные фронтальные пневмоколесные, грузоподъемность 3 т</t>
        </is>
      </c>
      <c r="D29" s="239" t="inlineStr">
        <is>
          <t>маш.час</t>
        </is>
      </c>
      <c r="E29" s="173" t="n">
        <v>0.0385</v>
      </c>
      <c r="F29" s="250" t="n">
        <v>90.40000000000001</v>
      </c>
      <c r="G29" s="32">
        <f>ROUND(E29*F29,2)</f>
        <v/>
      </c>
      <c r="H29" s="174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6">
      <c r="A30" s="239" t="n">
        <v>12</v>
      </c>
      <c r="B30" s="172" t="inlineStr">
        <is>
          <t>91.06.01-003</t>
        </is>
      </c>
      <c r="C30" s="248" t="inlineStr">
        <is>
          <t>Домкраты гидравлические, грузоподъемность 63-100 т</t>
        </is>
      </c>
      <c r="D30" s="239" t="inlineStr">
        <is>
          <t>маш.час</t>
        </is>
      </c>
      <c r="E30" s="173" t="n">
        <v>3.78</v>
      </c>
      <c r="F30" s="250" t="n">
        <v>0.9</v>
      </c>
      <c r="G30" s="32">
        <f>ROUND(E30*F30,2)</f>
        <v/>
      </c>
      <c r="H30" s="174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14.25" customFormat="1" customHeight="1" s="196">
      <c r="A31" s="239" t="n">
        <v>13</v>
      </c>
      <c r="B31" s="172" t="inlineStr">
        <is>
          <t>91.08.04-021</t>
        </is>
      </c>
      <c r="C31" s="248" t="inlineStr">
        <is>
          <t>Котлы битумные передвижные 400 л</t>
        </is>
      </c>
      <c r="D31" s="239" t="inlineStr">
        <is>
          <t>маш.час</t>
        </is>
      </c>
      <c r="E31" s="173" t="n">
        <v>0.06565070000000001</v>
      </c>
      <c r="F31" s="250" t="n">
        <v>30</v>
      </c>
      <c r="G31" s="32">
        <f>ROUND(E31*F31,2)</f>
        <v/>
      </c>
      <c r="H31" s="174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96">
      <c r="A32" s="239" t="n">
        <v>14</v>
      </c>
      <c r="B32" s="172" t="inlineStr">
        <is>
          <t>91.08.09-024</t>
        </is>
      </c>
      <c r="C32" s="248" t="inlineStr">
        <is>
          <t>Трамбовки пневматические при работе от стационарного компрессора</t>
        </is>
      </c>
      <c r="D32" s="239" t="inlineStr">
        <is>
          <t>маш.час</t>
        </is>
      </c>
      <c r="E32" s="173" t="n">
        <v>0.22</v>
      </c>
      <c r="F32" s="250" t="n">
        <v>4.91</v>
      </c>
      <c r="G32" s="32">
        <f>ROUND(E32*F32,2)</f>
        <v/>
      </c>
      <c r="H32" s="174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96">
      <c r="A33" s="239" t="n">
        <v>15</v>
      </c>
      <c r="B33" s="172" t="inlineStr">
        <is>
          <t>91.21.01-012</t>
        </is>
      </c>
      <c r="C33" s="248" t="inlineStr">
        <is>
          <t>Агрегаты окрасочные высокого давления для окраски поверхностей конструкций, мощность 1 кВт</t>
        </is>
      </c>
      <c r="D33" s="239" t="inlineStr">
        <is>
          <t>маш.час</t>
        </is>
      </c>
      <c r="E33" s="173" t="n">
        <v>0.0464533</v>
      </c>
      <c r="F33" s="250" t="n">
        <v>6.82</v>
      </c>
      <c r="G33" s="32">
        <f>ROUND(E33*F33,2)</f>
        <v/>
      </c>
      <c r="H33" s="174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96">
      <c r="A34" s="239" t="n">
        <v>16</v>
      </c>
      <c r="B34" s="172" t="inlineStr">
        <is>
          <t>91.06.03-060</t>
        </is>
      </c>
      <c r="C34" s="248" t="inlineStr">
        <is>
          <t>Лебедки электрические тяговым усилием до 5,79 кН (0,59 т)</t>
        </is>
      </c>
      <c r="D34" s="239" t="inlineStr">
        <is>
          <t>маш.час</t>
        </is>
      </c>
      <c r="E34" s="173" t="n">
        <v>0.0002874</v>
      </c>
      <c r="F34" s="250" t="n">
        <v>1.7</v>
      </c>
      <c r="G34" s="32">
        <f>ROUND(E34*F34,2)</f>
        <v/>
      </c>
      <c r="H34" s="174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96">
      <c r="A35" s="239" t="n"/>
      <c r="B35" s="239" t="n"/>
      <c r="C35" s="248" t="inlineStr">
        <is>
          <t>Итого прочие машины и механизмы</t>
        </is>
      </c>
      <c r="D35" s="239" t="n"/>
      <c r="E35" s="249" t="n"/>
      <c r="F35" s="32" t="n"/>
      <c r="G35" s="175">
        <f>SUM(G23:G34)</f>
        <v/>
      </c>
      <c r="H35" s="174">
        <f>G35/G36</f>
        <v/>
      </c>
      <c r="I35" s="32" t="n"/>
      <c r="J35" s="32">
        <f>SUM(J23:J34)</f>
        <v/>
      </c>
    </row>
    <row r="36" ht="25.5" customFormat="1" customHeight="1" s="196">
      <c r="A36" s="239" t="n"/>
      <c r="B36" s="239" t="n"/>
      <c r="C36" s="247" t="inlineStr">
        <is>
          <t>Итого по разделу «Машины и механизмы»</t>
        </is>
      </c>
      <c r="D36" s="239" t="n"/>
      <c r="E36" s="249" t="n"/>
      <c r="F36" s="32" t="n"/>
      <c r="G36" s="32">
        <f>G35+G22</f>
        <v/>
      </c>
      <c r="H36" s="176" t="n">
        <v>1</v>
      </c>
      <c r="I36" s="177" t="n"/>
      <c r="J36" s="178">
        <f>J35+J22</f>
        <v/>
      </c>
    </row>
    <row r="37" ht="14.25" customFormat="1" customHeight="1" s="196">
      <c r="A37" s="239" t="n"/>
      <c r="B37" s="247" t="inlineStr">
        <is>
          <t>Оборудование</t>
        </is>
      </c>
      <c r="C37" s="306" t="n"/>
      <c r="D37" s="306" t="n"/>
      <c r="E37" s="306" t="n"/>
      <c r="F37" s="306" t="n"/>
      <c r="G37" s="306" t="n"/>
      <c r="H37" s="307" t="n"/>
      <c r="I37" s="171" t="n"/>
      <c r="J37" s="171" t="n"/>
    </row>
    <row r="38">
      <c r="A38" s="239" t="n"/>
      <c r="B38" s="248" t="inlineStr">
        <is>
          <t>Основное оборудование</t>
        </is>
      </c>
      <c r="C38" s="306" t="n"/>
      <c r="D38" s="306" t="n"/>
      <c r="E38" s="306" t="n"/>
      <c r="F38" s="306" t="n"/>
      <c r="G38" s="306" t="n"/>
      <c r="H38" s="307" t="n"/>
      <c r="I38" s="171" t="n"/>
      <c r="J38" s="171" t="n"/>
    </row>
    <row r="39" ht="14.25" customFormat="1" customHeight="1" s="196">
      <c r="A39" s="239" t="n">
        <v>17</v>
      </c>
      <c r="B39" s="239" t="inlineStr">
        <is>
          <t>БЦ.28.14</t>
        </is>
      </c>
      <c r="C39" s="248" t="inlineStr">
        <is>
          <t>Шинная опора 35 кВ</t>
        </is>
      </c>
      <c r="D39" s="239" t="inlineStr">
        <is>
          <t>шт</t>
        </is>
      </c>
      <c r="E39" s="249" t="n">
        <v>9</v>
      </c>
      <c r="F39" s="250">
        <f>ROUND(I39/'Прил. 10'!D14,2)</f>
        <v/>
      </c>
      <c r="G39" s="32">
        <f>ROUND(E39*F39,2)</f>
        <v/>
      </c>
      <c r="H39" s="174">
        <f>G39/$G$42</f>
        <v/>
      </c>
      <c r="I39" s="32" t="n">
        <v>7750</v>
      </c>
      <c r="J39" s="32">
        <f>ROUND(I39*E39,2)</f>
        <v/>
      </c>
    </row>
    <row r="40">
      <c r="A40" s="239" t="n"/>
      <c r="B40" s="239" t="n"/>
      <c r="C40" s="248" t="inlineStr">
        <is>
          <t>Итого основное оборудование</t>
        </is>
      </c>
      <c r="D40" s="239" t="n"/>
      <c r="E40" s="173" t="n"/>
      <c r="F40" s="250" t="n"/>
      <c r="G40" s="32">
        <f>G39</f>
        <v/>
      </c>
      <c r="H40" s="174">
        <f>G40/$G$42</f>
        <v/>
      </c>
      <c r="I40" s="175" t="n"/>
      <c r="J40" s="32">
        <f>J39</f>
        <v/>
      </c>
    </row>
    <row r="41">
      <c r="A41" s="239" t="n"/>
      <c r="B41" s="239" t="n"/>
      <c r="C41" s="248" t="inlineStr">
        <is>
          <t>Итого прочее оборудование</t>
        </is>
      </c>
      <c r="D41" s="239" t="n"/>
      <c r="E41" s="173" t="n"/>
      <c r="F41" s="250" t="n"/>
      <c r="G41" s="32" t="n">
        <v>0</v>
      </c>
      <c r="H41" s="174">
        <f>G41/$G$42</f>
        <v/>
      </c>
      <c r="I41" s="175" t="n"/>
      <c r="J41" s="32" t="n">
        <v>0</v>
      </c>
    </row>
    <row r="42">
      <c r="A42" s="239" t="n"/>
      <c r="B42" s="239" t="n"/>
      <c r="C42" s="247" t="inlineStr">
        <is>
          <t>Итого по разделу «Оборудование»</t>
        </is>
      </c>
      <c r="D42" s="239" t="n"/>
      <c r="E42" s="249" t="n"/>
      <c r="F42" s="250" t="n"/>
      <c r="G42" s="32">
        <f>G40+G41</f>
        <v/>
      </c>
      <c r="H42" s="174">
        <f>G42/$G$42</f>
        <v/>
      </c>
      <c r="I42" s="175" t="n"/>
      <c r="J42" s="32">
        <f>J41+J40</f>
        <v/>
      </c>
    </row>
    <row r="43" ht="25.5" customHeight="1" s="185">
      <c r="A43" s="239" t="n"/>
      <c r="B43" s="239" t="n"/>
      <c r="C43" s="248" t="inlineStr">
        <is>
          <t>в том числе технологическое оборудование</t>
        </is>
      </c>
      <c r="D43" s="239" t="n"/>
      <c r="E43" s="179" t="n"/>
      <c r="F43" s="250" t="n"/>
      <c r="G43" s="32">
        <f>G42</f>
        <v/>
      </c>
      <c r="H43" s="251" t="n"/>
      <c r="I43" s="175" t="n"/>
      <c r="J43" s="32">
        <f>J42</f>
        <v/>
      </c>
    </row>
    <row r="44" ht="14.25" customFormat="1" customHeight="1" s="196">
      <c r="A44" s="239" t="n"/>
      <c r="B44" s="247" t="inlineStr">
        <is>
          <t>Материалы</t>
        </is>
      </c>
      <c r="C44" s="306" t="n"/>
      <c r="D44" s="306" t="n"/>
      <c r="E44" s="306" t="n"/>
      <c r="F44" s="306" t="n"/>
      <c r="G44" s="306" t="n"/>
      <c r="H44" s="307" t="n"/>
      <c r="I44" s="171" t="n"/>
      <c r="J44" s="171" t="n"/>
    </row>
    <row r="45" ht="14.25" customFormat="1" customHeight="1" s="196">
      <c r="A45" s="240" t="n"/>
      <c r="B45" s="243" t="inlineStr">
        <is>
          <t>Основные материалы</t>
        </is>
      </c>
      <c r="C45" s="310" t="n"/>
      <c r="D45" s="310" t="n"/>
      <c r="E45" s="310" t="n"/>
      <c r="F45" s="310" t="n"/>
      <c r="G45" s="310" t="n"/>
      <c r="H45" s="311" t="n"/>
      <c r="I45" s="180" t="n"/>
      <c r="J45" s="180" t="n"/>
    </row>
    <row r="46" ht="14.25" customFormat="1" customHeight="1" s="196">
      <c r="A46" s="239" t="n">
        <v>18</v>
      </c>
      <c r="B46" s="239" t="inlineStr">
        <is>
          <t>22.2.02.07-0003</t>
        </is>
      </c>
      <c r="C46" s="248" t="inlineStr">
        <is>
          <t>Конструкции стальные порталов ОРУ</t>
        </is>
      </c>
      <c r="D46" s="239" t="inlineStr">
        <is>
          <t>т</t>
        </is>
      </c>
      <c r="E46" s="249" t="n">
        <v>2.466438</v>
      </c>
      <c r="F46" s="250" t="n">
        <v>12500</v>
      </c>
      <c r="G46" s="32">
        <f>ROUND(E46*F46,2)</f>
        <v/>
      </c>
      <c r="H46" s="174">
        <f>G46/$G$74</f>
        <v/>
      </c>
      <c r="I46" s="32">
        <f>ROUND(F46*'Прил. 10'!$D$13,2)</f>
        <v/>
      </c>
      <c r="J46" s="32">
        <f>ROUND(I46*E46,2)</f>
        <v/>
      </c>
    </row>
    <row r="47" ht="25.5" customFormat="1" customHeight="1" s="196">
      <c r="A47" s="239" t="n">
        <v>19</v>
      </c>
      <c r="B47" s="239" t="inlineStr">
        <is>
          <t>10.1.02.03-0001</t>
        </is>
      </c>
      <c r="C47" s="248" t="inlineStr">
        <is>
          <t>Проволока алюминиевая, марка АМЦ, диаметр 1,4-1,8 мм</t>
        </is>
      </c>
      <c r="D47" s="239" t="inlineStr">
        <is>
          <t>т</t>
        </is>
      </c>
      <c r="E47" s="249" t="n">
        <v>0.0831645</v>
      </c>
      <c r="F47" s="250" t="n">
        <v>30090</v>
      </c>
      <c r="G47" s="32">
        <f>ROUND(E47*F47,2)</f>
        <v/>
      </c>
      <c r="H47" s="174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96">
      <c r="A48" s="241" t="n"/>
      <c r="B48" s="181" t="n"/>
      <c r="C48" s="182" t="inlineStr">
        <is>
          <t>Итого основные материалы</t>
        </is>
      </c>
      <c r="D48" s="241" t="n"/>
      <c r="E48" s="183" t="n"/>
      <c r="F48" s="178" t="n"/>
      <c r="G48" s="178">
        <f>SUM(G46:G47)</f>
        <v/>
      </c>
      <c r="H48" s="174">
        <f>G48/$G$74</f>
        <v/>
      </c>
      <c r="I48" s="32" t="n"/>
      <c r="J48" s="178">
        <f>SUM(J46:J47)</f>
        <v/>
      </c>
    </row>
    <row r="49" hidden="1" outlineLevel="1" ht="51" customFormat="1" customHeight="1" s="196">
      <c r="A49" s="239" t="n">
        <v>20</v>
      </c>
      <c r="B49" s="239" t="inlineStr">
        <is>
          <t>05.1.02.05-0002</t>
        </is>
      </c>
      <c r="C49" s="248" t="inlineStr">
        <is>
          <t>Лежневые опоры из сборных железобетонных элементов из бетона марки 200, массой до 5 т, объемом до 0,2 м3</t>
        </is>
      </c>
      <c r="D49" s="239" t="inlineStr">
        <is>
          <t>м3</t>
        </is>
      </c>
      <c r="E49" s="249" t="n">
        <v>0.9</v>
      </c>
      <c r="F49" s="250" t="n">
        <v>1739</v>
      </c>
      <c r="G49" s="32">
        <f>ROUND(E49*F49,2)</f>
        <v/>
      </c>
      <c r="H49" s="174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6">
      <c r="A50" s="239" t="n">
        <v>21</v>
      </c>
      <c r="B50" s="239" t="inlineStr">
        <is>
          <t>20.1.01.02-0066</t>
        </is>
      </c>
      <c r="C50" s="248" t="inlineStr">
        <is>
          <t>Зажим аппаратный прессуемый: А4А-300-2</t>
        </is>
      </c>
      <c r="D50" s="239" t="inlineStr">
        <is>
          <t>100 шт</t>
        </is>
      </c>
      <c r="E50" s="249" t="n">
        <v>0.18</v>
      </c>
      <c r="F50" s="250" t="n">
        <v>6080</v>
      </c>
      <c r="G50" s="32">
        <f>ROUND(E50*F50,2)</f>
        <v/>
      </c>
      <c r="H50" s="174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6">
      <c r="A51" s="239" t="n">
        <v>22</v>
      </c>
      <c r="B51" s="239" t="inlineStr">
        <is>
          <t>21.2.01.02-0094</t>
        </is>
      </c>
      <c r="C51" s="248" t="inlineStr">
        <is>
          <t>Провод неизолированный для воздушных линий электропередачи АС 300/39</t>
        </is>
      </c>
      <c r="D51" s="239" t="inlineStr">
        <is>
          <t>т</t>
        </is>
      </c>
      <c r="E51" s="249" t="n">
        <v>0.031175</v>
      </c>
      <c r="F51" s="250" t="n">
        <v>32758.86</v>
      </c>
      <c r="G51" s="32">
        <f>ROUND(E51*F51,2)</f>
        <v/>
      </c>
      <c r="H51" s="174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96">
      <c r="A52" s="239" t="n">
        <v>23</v>
      </c>
      <c r="B52" s="239" t="inlineStr">
        <is>
          <t>01.7.11.07-0032</t>
        </is>
      </c>
      <c r="C52" s="248" t="inlineStr">
        <is>
          <t>Электроды сварочные Э42, диаметр 4 мм</t>
        </is>
      </c>
      <c r="D52" s="239" t="inlineStr">
        <is>
          <t>т</t>
        </is>
      </c>
      <c r="E52" s="249" t="n">
        <v>0.0276688</v>
      </c>
      <c r="F52" s="250" t="n">
        <v>10315.01</v>
      </c>
      <c r="G52" s="32">
        <f>ROUND(E52*F52,2)</f>
        <v/>
      </c>
      <c r="H52" s="174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6">
      <c r="A53" s="239" t="n">
        <v>24</v>
      </c>
      <c r="B53" s="239" t="inlineStr">
        <is>
          <t>14.4.02.09-0001</t>
        </is>
      </c>
      <c r="C53" s="248" t="inlineStr">
        <is>
          <t>Краска</t>
        </is>
      </c>
      <c r="D53" s="239" t="inlineStr">
        <is>
          <t>кг</t>
        </is>
      </c>
      <c r="E53" s="249" t="n">
        <v>7.2</v>
      </c>
      <c r="F53" s="250" t="n">
        <v>28.6</v>
      </c>
      <c r="G53" s="32">
        <f>ROUND(E53*F53,2)</f>
        <v/>
      </c>
      <c r="H53" s="174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96">
      <c r="A54" s="239" t="n">
        <v>25</v>
      </c>
      <c r="B54" s="239" t="inlineStr">
        <is>
          <t>14.4.02.09-0301</t>
        </is>
      </c>
      <c r="C54" s="248" t="inlineStr">
        <is>
          <t>Композиция антикоррозионная цинкнаполненная</t>
        </is>
      </c>
      <c r="D54" s="239" t="inlineStr">
        <is>
          <t>кг</t>
        </is>
      </c>
      <c r="E54" s="249" t="n">
        <v>0.785429</v>
      </c>
      <c r="F54" s="250" t="n">
        <v>238.48</v>
      </c>
      <c r="G54" s="32">
        <f>ROUND(E54*F54,2)</f>
        <v/>
      </c>
      <c r="H54" s="174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96">
      <c r="A55" s="239" t="n">
        <v>26</v>
      </c>
      <c r="B55" s="239" t="inlineStr">
        <is>
          <t>14.5.09.11-0102</t>
        </is>
      </c>
      <c r="C55" s="248" t="inlineStr">
        <is>
          <t>Уайт-спирит</t>
        </is>
      </c>
      <c r="D55" s="239" t="inlineStr">
        <is>
          <t>кг</t>
        </is>
      </c>
      <c r="E55" s="249" t="n">
        <v>27.5379</v>
      </c>
      <c r="F55" s="250" t="n">
        <v>6.67</v>
      </c>
      <c r="G55" s="32">
        <f>ROUND(E55*F55,2)</f>
        <v/>
      </c>
      <c r="H55" s="174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38.25" customFormat="1" customHeight="1" s="196">
      <c r="A56" s="239" t="n">
        <v>27</v>
      </c>
      <c r="B56" s="239" t="inlineStr">
        <is>
          <t>08.3.07.01-0076</t>
        </is>
      </c>
      <c r="C56" s="248" t="inlineStr">
        <is>
          <t>Прокат полосовой, горячекатаный, марка стали Ст3сп, ширина 50-200 мм, толщина 4-5 мм</t>
        </is>
      </c>
      <c r="D56" s="239" t="inlineStr">
        <is>
          <t>т</t>
        </is>
      </c>
      <c r="E56" s="249" t="n">
        <v>0.027</v>
      </c>
      <c r="F56" s="250" t="n">
        <v>5000</v>
      </c>
      <c r="G56" s="32">
        <f>ROUND(E56*F56,2)</f>
        <v/>
      </c>
      <c r="H56" s="174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96">
      <c r="A57" s="239" t="n">
        <v>28</v>
      </c>
      <c r="B57" s="239" t="inlineStr">
        <is>
          <t>08.3.07.01-0042</t>
        </is>
      </c>
      <c r="C57" s="248" t="inlineStr">
        <is>
          <t>Сталь полосовая: 40х4 мм, кипящая</t>
        </is>
      </c>
      <c r="D57" s="239" t="inlineStr">
        <is>
          <t>т</t>
        </is>
      </c>
      <c r="E57" s="249" t="n">
        <v>0.018144</v>
      </c>
      <c r="F57" s="250" t="n">
        <v>6200</v>
      </c>
      <c r="G57" s="32">
        <f>ROUND(E57*F57,2)</f>
        <v/>
      </c>
      <c r="H57" s="174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25.5" customFormat="1" customHeight="1" s="196">
      <c r="A58" s="239" t="n">
        <v>29</v>
      </c>
      <c r="B58" s="239" t="inlineStr">
        <is>
          <t>14.4.02.09-0301</t>
        </is>
      </c>
      <c r="C58" s="248" t="inlineStr">
        <is>
          <t>Композиция антикоррозионная цинкнаполненная</t>
        </is>
      </c>
      <c r="D58" s="239" t="inlineStr">
        <is>
          <t>кг</t>
        </is>
      </c>
      <c r="E58" s="249" t="n">
        <v>0.3312</v>
      </c>
      <c r="F58" s="250" t="n">
        <v>238.48</v>
      </c>
      <c r="G58" s="32">
        <f>ROUND(E58*F58,2)</f>
        <v/>
      </c>
      <c r="H58" s="174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96">
      <c r="A59" s="239" t="n">
        <v>30</v>
      </c>
      <c r="B59" s="239" t="inlineStr">
        <is>
          <t>01.7.15.03-0042</t>
        </is>
      </c>
      <c r="C59" s="248" t="inlineStr">
        <is>
          <t>Болты с гайками и шайбами строительные</t>
        </is>
      </c>
      <c r="D59" s="239" t="inlineStr">
        <is>
          <t>кг</t>
        </is>
      </c>
      <c r="E59" s="249" t="n">
        <v>8.73</v>
      </c>
      <c r="F59" s="250" t="n">
        <v>9.039999999999999</v>
      </c>
      <c r="G59" s="32">
        <f>ROUND(E59*F59,2)</f>
        <v/>
      </c>
      <c r="H59" s="174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96">
      <c r="A60" s="239" t="n">
        <v>31</v>
      </c>
      <c r="B60" s="239" t="inlineStr">
        <is>
          <t>02.2.05.04-1772</t>
        </is>
      </c>
      <c r="C60" s="248" t="inlineStr">
        <is>
          <t>Щебень М 600, фракция 20-40 мм, группа 2</t>
        </is>
      </c>
      <c r="D60" s="239" t="inlineStr">
        <is>
          <t>м3</t>
        </is>
      </c>
      <c r="E60" s="249" t="n">
        <v>0.6325</v>
      </c>
      <c r="F60" s="250" t="n">
        <v>114.13</v>
      </c>
      <c r="G60" s="32">
        <f>ROUND(E60*F60,2)</f>
        <v/>
      </c>
      <c r="H60" s="174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96">
      <c r="A61" s="239" t="n">
        <v>32</v>
      </c>
      <c r="B61" s="239" t="inlineStr">
        <is>
          <t>01.2.03.07-0001</t>
        </is>
      </c>
      <c r="C61" s="248" t="inlineStr">
        <is>
          <t>Композиция полимерно-битумная Гидроизол</t>
        </is>
      </c>
      <c r="D61" s="239" t="inlineStr">
        <is>
          <t>л</t>
        </is>
      </c>
      <c r="E61" s="249" t="n">
        <v>1.6833333</v>
      </c>
      <c r="F61" s="250" t="n">
        <v>42.83</v>
      </c>
      <c r="G61" s="32">
        <f>ROUND(E61*F61,2)</f>
        <v/>
      </c>
      <c r="H61" s="174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63.75" customFormat="1" customHeight="1" s="196">
      <c r="A62" s="239" t="n">
        <v>33</v>
      </c>
      <c r="B62" s="239" t="inlineStr">
        <is>
          <t>04.1.02.05-0011</t>
        </is>
      </c>
      <c r="C62" s="248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39" t="inlineStr">
        <is>
          <t>м3</t>
        </is>
      </c>
      <c r="E62" s="249" t="n">
        <v>0.9</v>
      </c>
      <c r="F62" s="250" t="n">
        <v>28.35</v>
      </c>
      <c r="G62" s="32">
        <f>ROUND(E62*F62,2)</f>
        <v/>
      </c>
      <c r="H62" s="174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96">
      <c r="A63" s="239" t="n">
        <v>34</v>
      </c>
      <c r="B63" s="239" t="inlineStr">
        <is>
          <t>14.2.01.05-0001</t>
        </is>
      </c>
      <c r="C63" s="248" t="inlineStr">
        <is>
          <t>Композиция на основе термопластичных полимеров</t>
        </is>
      </c>
      <c r="D63" s="239" t="inlineStr">
        <is>
          <t>кг</t>
        </is>
      </c>
      <c r="E63" s="249" t="n">
        <v>0.373558</v>
      </c>
      <c r="F63" s="250" t="n">
        <v>54.99</v>
      </c>
      <c r="G63" s="32">
        <f>ROUND(E63*F63,2)</f>
        <v/>
      </c>
      <c r="H63" s="174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96">
      <c r="A64" s="239" t="n">
        <v>35</v>
      </c>
      <c r="B64" s="239" t="inlineStr">
        <is>
          <t>01.2.03.05-0006</t>
        </is>
      </c>
      <c r="C64" s="248" t="inlineStr">
        <is>
          <t>Праймер битумно-полимерный ТЕХНОНИКОЛЬ №03</t>
        </is>
      </c>
      <c r="D64" s="239" t="inlineStr">
        <is>
          <t>л</t>
        </is>
      </c>
      <c r="E64" s="249" t="n">
        <v>1.01</v>
      </c>
      <c r="F64" s="250" t="n">
        <v>12.71</v>
      </c>
      <c r="G64" s="32">
        <f>ROUND(E64*F64,2)</f>
        <v/>
      </c>
      <c r="H64" s="174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96">
      <c r="A65" s="239" t="n">
        <v>36</v>
      </c>
      <c r="B65" s="239" t="inlineStr">
        <is>
          <t>01.3.01.06-0050</t>
        </is>
      </c>
      <c r="C65" s="248" t="inlineStr">
        <is>
          <t>Смазка универсальная тугоплавкая УТ (консталин жировой)</t>
        </is>
      </c>
      <c r="D65" s="239" t="inlineStr">
        <is>
          <t>т</t>
        </is>
      </c>
      <c r="E65" s="249" t="n">
        <v>0.00042</v>
      </c>
      <c r="F65" s="250" t="n">
        <v>17500</v>
      </c>
      <c r="G65" s="32">
        <f>ROUND(E65*F65,2)</f>
        <v/>
      </c>
      <c r="H65" s="174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25.5" customFormat="1" customHeight="1" s="196">
      <c r="A66" s="239" t="n">
        <v>37</v>
      </c>
      <c r="B66" s="239" t="inlineStr">
        <is>
          <t>01.7.11.07-0034</t>
        </is>
      </c>
      <c r="C66" s="248" t="inlineStr">
        <is>
          <t>Электроды сварочные Э42А, диаметр 4 мм</t>
        </is>
      </c>
      <c r="D66" s="239" t="inlineStr">
        <is>
          <t>кг</t>
        </is>
      </c>
      <c r="E66" s="249" t="n">
        <v>0.6372</v>
      </c>
      <c r="F66" s="250" t="n">
        <v>10.57</v>
      </c>
      <c r="G66" s="32">
        <f>ROUND(E66*F66,2)</f>
        <v/>
      </c>
      <c r="H66" s="174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96">
      <c r="A67" s="239" t="n">
        <v>38</v>
      </c>
      <c r="B67" s="239" t="inlineStr">
        <is>
          <t>999-9950</t>
        </is>
      </c>
      <c r="C67" s="248" t="inlineStr">
        <is>
          <t>Вспомогательные ненормируемые ресурсы (2% от Оплаты труда рабочих)</t>
        </is>
      </c>
      <c r="D67" s="239" t="inlineStr">
        <is>
          <t>руб</t>
        </is>
      </c>
      <c r="E67" s="249" t="n">
        <v>6.47112</v>
      </c>
      <c r="F67" s="250" t="n">
        <v>1</v>
      </c>
      <c r="G67" s="32">
        <f>ROUND(E67*F67,2)</f>
        <v/>
      </c>
      <c r="H67" s="174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38.25" customFormat="1" customHeight="1" s="196">
      <c r="A68" s="239" t="n">
        <v>39</v>
      </c>
      <c r="B68" s="239" t="inlineStr">
        <is>
          <t>08.3.05.02-0101</t>
        </is>
      </c>
      <c r="C68" s="248" t="inlineStr">
        <is>
          <t>Прокат толстолистовой горячекатаный в листах, марка стали ВСт3пс5, толщина 4-6 мм</t>
        </is>
      </c>
      <c r="D68" s="239" t="inlineStr">
        <is>
          <t>т</t>
        </is>
      </c>
      <c r="E68" s="249" t="n">
        <v>0.000576</v>
      </c>
      <c r="F68" s="250" t="n">
        <v>5763</v>
      </c>
      <c r="G68" s="32">
        <f>ROUND(E68*F68,2)</f>
        <v/>
      </c>
      <c r="H68" s="174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14.25" customFormat="1" customHeight="1" s="196">
      <c r="A69" s="239" t="n">
        <v>40</v>
      </c>
      <c r="B69" s="239" t="inlineStr">
        <is>
          <t>01.3.01.03-0002</t>
        </is>
      </c>
      <c r="C69" s="248" t="inlineStr">
        <is>
          <t>Керосин для технических целей</t>
        </is>
      </c>
      <c r="D69" s="239" t="inlineStr">
        <is>
          <t>т</t>
        </is>
      </c>
      <c r="E69" s="249" t="n">
        <v>0.000808</v>
      </c>
      <c r="F69" s="250" t="n">
        <v>2606.9</v>
      </c>
      <c r="G69" s="32">
        <f>ROUND(E69*F69,2)</f>
        <v/>
      </c>
      <c r="H69" s="174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96">
      <c r="A70" s="239" t="n">
        <v>41</v>
      </c>
      <c r="B70" s="239" t="inlineStr">
        <is>
          <t>14.5.09.07-0030</t>
        </is>
      </c>
      <c r="C70" s="248" t="inlineStr">
        <is>
          <t>Растворитель Р-4</t>
        </is>
      </c>
      <c r="D70" s="239" t="inlineStr">
        <is>
          <t>кг</t>
        </is>
      </c>
      <c r="E70" s="249" t="n">
        <v>0.090991</v>
      </c>
      <c r="F70" s="250" t="n">
        <v>9.42</v>
      </c>
      <c r="G70" s="32">
        <f>ROUND(E70*F70,2)</f>
        <v/>
      </c>
      <c r="H70" s="174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14.25" customFormat="1" customHeight="1" s="196">
      <c r="A71" s="239" t="n">
        <v>42</v>
      </c>
      <c r="B71" s="239" t="inlineStr">
        <is>
          <t>01.7.03.01-0001</t>
        </is>
      </c>
      <c r="C71" s="248" t="inlineStr">
        <is>
          <t>Вода</t>
        </is>
      </c>
      <c r="D71" s="239" t="inlineStr">
        <is>
          <t>м3</t>
        </is>
      </c>
      <c r="E71" s="249" t="n">
        <v>0.0825</v>
      </c>
      <c r="F71" s="250" t="n">
        <v>2.44</v>
      </c>
      <c r="G71" s="32">
        <f>ROUND(E71*F71,2)</f>
        <v/>
      </c>
      <c r="H71" s="174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96">
      <c r="A72" s="239" t="n">
        <v>43</v>
      </c>
      <c r="B72" s="239" t="inlineStr">
        <is>
          <t>01.7.20.08-0051</t>
        </is>
      </c>
      <c r="C72" s="248" t="inlineStr">
        <is>
          <t>Ветошь</t>
        </is>
      </c>
      <c r="D72" s="239" t="inlineStr">
        <is>
          <t>кг</t>
        </is>
      </c>
      <c r="E72" s="249" t="n">
        <v>0.0033667</v>
      </c>
      <c r="F72" s="250" t="n">
        <v>1.82</v>
      </c>
      <c r="G72" s="32">
        <f>ROUND(E72*F72,2)</f>
        <v/>
      </c>
      <c r="H72" s="174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96">
      <c r="A73" s="239" t="n"/>
      <c r="B73" s="239" t="n"/>
      <c r="C73" s="248" t="inlineStr">
        <is>
          <t>Итого прочие материалы</t>
        </is>
      </c>
      <c r="D73" s="239" t="n"/>
      <c r="E73" s="249" t="n"/>
      <c r="F73" s="250" t="n"/>
      <c r="G73" s="32">
        <f>SUM(G49:G72)</f>
        <v/>
      </c>
      <c r="H73" s="174">
        <f>G73/$G$74</f>
        <v/>
      </c>
      <c r="I73" s="32" t="n"/>
      <c r="J73" s="32">
        <f>SUM(J49:J72)</f>
        <v/>
      </c>
    </row>
    <row r="74" ht="14.25" customFormat="1" customHeight="1" s="196">
      <c r="A74" s="239" t="n"/>
      <c r="B74" s="239" t="n"/>
      <c r="C74" s="247" t="inlineStr">
        <is>
          <t>Итого по разделу «Материалы»</t>
        </is>
      </c>
      <c r="D74" s="239" t="n"/>
      <c r="E74" s="249" t="n"/>
      <c r="F74" s="250" t="n"/>
      <c r="G74" s="32">
        <f>G48+G73</f>
        <v/>
      </c>
      <c r="H74" s="251">
        <f>G74/$G$74</f>
        <v/>
      </c>
      <c r="I74" s="32" t="n"/>
      <c r="J74" s="32">
        <f>J48+J73</f>
        <v/>
      </c>
    </row>
    <row r="75" ht="14.25" customFormat="1" customHeight="1" s="196">
      <c r="A75" s="239" t="n"/>
      <c r="B75" s="239" t="n"/>
      <c r="C75" s="248" t="inlineStr">
        <is>
          <t>ИТОГО ПО РМ</t>
        </is>
      </c>
      <c r="D75" s="239" t="n"/>
      <c r="E75" s="249" t="n"/>
      <c r="F75" s="250" t="n"/>
      <c r="G75" s="32">
        <f>G15+G36+G74</f>
        <v/>
      </c>
      <c r="H75" s="251" t="n"/>
      <c r="I75" s="32" t="n"/>
      <c r="J75" s="32">
        <f>J15+J36+J74</f>
        <v/>
      </c>
    </row>
    <row r="76" ht="14.25" customFormat="1" customHeight="1" s="196">
      <c r="A76" s="239" t="n"/>
      <c r="B76" s="239" t="n"/>
      <c r="C76" s="248" t="inlineStr">
        <is>
          <t>Накладные расходы</t>
        </is>
      </c>
      <c r="D76" s="184">
        <f>ROUND(G76/(G$17+$G$15),2)</f>
        <v/>
      </c>
      <c r="E76" s="249" t="n"/>
      <c r="F76" s="250" t="n"/>
      <c r="G76" s="32" t="n">
        <v>3863.8</v>
      </c>
      <c r="H76" s="251" t="n"/>
      <c r="I76" s="32" t="n"/>
      <c r="J76" s="32">
        <f>ROUND(D76*(J15+J17),2)</f>
        <v/>
      </c>
    </row>
    <row r="77" ht="14.25" customFormat="1" customHeight="1" s="196">
      <c r="A77" s="239" t="n"/>
      <c r="B77" s="239" t="n"/>
      <c r="C77" s="248" t="inlineStr">
        <is>
          <t>Сметная прибыль</t>
        </is>
      </c>
      <c r="D77" s="184">
        <f>ROUND(G77/(G$15+G$17),2)</f>
        <v/>
      </c>
      <c r="E77" s="249" t="n"/>
      <c r="F77" s="250" t="n"/>
      <c r="G77" s="32" t="n">
        <v>2113.98</v>
      </c>
      <c r="H77" s="251" t="n"/>
      <c r="I77" s="32" t="n"/>
      <c r="J77" s="32">
        <f>ROUND(D77*(J15+J17),2)</f>
        <v/>
      </c>
    </row>
    <row r="78" ht="14.25" customFormat="1" customHeight="1" s="196">
      <c r="A78" s="239" t="n"/>
      <c r="B78" s="239" t="n"/>
      <c r="C78" s="248" t="inlineStr">
        <is>
          <t>Итого СМР (с НР и СП)</t>
        </is>
      </c>
      <c r="D78" s="239" t="n"/>
      <c r="E78" s="249" t="n"/>
      <c r="F78" s="250" t="n"/>
      <c r="G78" s="32">
        <f>G15+G36+G74+G76+G77</f>
        <v/>
      </c>
      <c r="H78" s="251" t="n"/>
      <c r="I78" s="32" t="n"/>
      <c r="J78" s="32">
        <f>J15+J36+J74+J76+J77</f>
        <v/>
      </c>
    </row>
    <row r="79" ht="14.25" customFormat="1" customHeight="1" s="196">
      <c r="A79" s="239" t="n"/>
      <c r="B79" s="239" t="n"/>
      <c r="C79" s="248" t="inlineStr">
        <is>
          <t>ВСЕГО СМР + ОБОРУДОВАНИЕ</t>
        </is>
      </c>
      <c r="D79" s="239" t="n"/>
      <c r="E79" s="249" t="n"/>
      <c r="F79" s="250" t="n"/>
      <c r="G79" s="32">
        <f>G78+G42</f>
        <v/>
      </c>
      <c r="H79" s="251" t="n"/>
      <c r="I79" s="32" t="n"/>
      <c r="J79" s="32">
        <f>J78+J42</f>
        <v/>
      </c>
    </row>
    <row r="80" ht="14.25" customFormat="1" customHeight="1" s="196">
      <c r="A80" s="239" t="n"/>
      <c r="B80" s="239" t="n"/>
      <c r="C80" s="248" t="inlineStr">
        <is>
          <t>ИТОГО ПОКАЗАТЕЛЬ НА ЕД. ИЗМ.</t>
        </is>
      </c>
      <c r="D80" s="239" t="inlineStr">
        <is>
          <t>ед</t>
        </is>
      </c>
      <c r="E80" s="249">
        <f>'Прил.1 Сравнит табл'!D15</f>
        <v/>
      </c>
      <c r="F80" s="250" t="n"/>
      <c r="G80" s="32">
        <f>G79/E80</f>
        <v/>
      </c>
      <c r="H80" s="251" t="n"/>
      <c r="I80" s="32" t="n"/>
      <c r="J80" s="32">
        <f>J79/E80</f>
        <v/>
      </c>
    </row>
    <row r="82" ht="14.25" customFormat="1" customHeight="1" s="196">
      <c r="A82" s="186" t="inlineStr">
        <is>
          <t>Составил ______________________        Е. М. Добровольская</t>
        </is>
      </c>
    </row>
    <row r="83" ht="14.25" customFormat="1" customHeight="1" s="196">
      <c r="A83" s="197" t="inlineStr">
        <is>
          <t xml:space="preserve">                         (подпись, инициалы, фамилия)</t>
        </is>
      </c>
    </row>
    <row r="84" ht="14.25" customFormat="1" customHeight="1" s="196">
      <c r="A84" s="186" t="n"/>
    </row>
    <row r="85" ht="14.25" customFormat="1" customHeight="1" s="196">
      <c r="A85" s="186" t="inlineStr">
        <is>
          <t>Проверил ______________________        А.В. Костянецкая</t>
        </is>
      </c>
    </row>
    <row r="86" ht="14.25" customFormat="1" customHeight="1" s="196">
      <c r="A86" s="19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B44:H44"/>
    <mergeCell ref="I10:J10"/>
    <mergeCell ref="B38:H38"/>
    <mergeCell ref="B19:H19"/>
    <mergeCell ref="B37:H37"/>
    <mergeCell ref="H10:H11"/>
  </mergeCells>
  <pageMargins left="0.7" right="0.7" top="0.75" bottom="0.75" header="0.3" footer="0.3"/>
  <pageSetup orientation="landscape" paperSize="9" scale="82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85" min="1" max="1"/>
    <col width="17.5703125" customWidth="1" style="185" min="2" max="2"/>
    <col width="39.140625" customWidth="1" style="185" min="3" max="3"/>
    <col width="10.7109375" customWidth="1" style="185" min="4" max="4"/>
    <col width="13.85546875" customWidth="1" style="185" min="5" max="5"/>
    <col width="13.28515625" customWidth="1" style="185" min="6" max="6"/>
    <col width="14.140625" customWidth="1" style="185" min="7" max="7"/>
  </cols>
  <sheetData>
    <row r="1">
      <c r="A1" s="256" t="inlineStr">
        <is>
          <t>Приложение №6</t>
        </is>
      </c>
    </row>
    <row r="2" ht="21.75" customHeight="1" s="185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 s="185">
      <c r="A4" s="217" t="inlineStr">
        <is>
          <t>Наименование разрабатываемого показателя УНЦ —  Шинная опора на одну фазу с устройством фундамента напряжение 35(20) кВ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85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39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85">
      <c r="A9" s="25" t="n"/>
      <c r="B9" s="248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 s="185">
      <c r="A10" s="239" t="n"/>
      <c r="B10" s="247" t="n"/>
      <c r="C10" s="248" t="inlineStr">
        <is>
          <t>ИТОГО ИНЖЕНЕРНОЕ ОБОРУДОВАНИЕ</t>
        </is>
      </c>
      <c r="D10" s="247" t="n"/>
      <c r="E10" s="105" t="n"/>
      <c r="F10" s="250" t="n"/>
      <c r="G10" s="250" t="n">
        <v>0</v>
      </c>
    </row>
    <row r="11">
      <c r="A11" s="239" t="n"/>
      <c r="B11" s="248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>
      <c r="A12" s="239" t="n">
        <v>1</v>
      </c>
      <c r="B12" s="239" t="inlineStr">
        <is>
          <t>БЦ.28.14</t>
        </is>
      </c>
      <c r="C12" s="248" t="inlineStr">
        <is>
          <t>Шинная опора 35 кВ</t>
        </is>
      </c>
      <c r="D12" s="239">
        <f>'Прил.5 Расчет СМР и ОБ'!D39</f>
        <v/>
      </c>
      <c r="E12" s="249">
        <f>'Прил.5 Расчет СМР и ОБ'!E39</f>
        <v/>
      </c>
      <c r="F12" s="250">
        <f>'Прил.5 Расчет СМР и ОБ'!F39</f>
        <v/>
      </c>
      <c r="G12" s="32">
        <f>ROUND(E12*F12,2)</f>
        <v/>
      </c>
    </row>
    <row r="13" ht="25.5" customHeight="1" s="185">
      <c r="A13" s="239" t="n"/>
      <c r="B13" s="248" t="n"/>
      <c r="C13" s="248" t="inlineStr">
        <is>
          <t>ИТОГО ТЕХНОЛОГИЧЕСКОЕ ОБОРУДОВАНИЕ</t>
        </is>
      </c>
      <c r="D13" s="248" t="n"/>
      <c r="E13" s="260" t="n"/>
      <c r="F13" s="250" t="n"/>
      <c r="G13" s="32">
        <f>SUM(G12:G12)</f>
        <v/>
      </c>
    </row>
    <row r="14" ht="19.5" customHeight="1" s="185">
      <c r="A14" s="239" t="n"/>
      <c r="B14" s="248" t="n"/>
      <c r="C14" s="248" t="inlineStr">
        <is>
          <t>Всего по разделу «Оборудование»</t>
        </is>
      </c>
      <c r="D14" s="248" t="n"/>
      <c r="E14" s="260" t="n"/>
      <c r="F14" s="250" t="n"/>
      <c r="G14" s="3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tabSelected="1" view="pageBreakPreview" workbookViewId="0">
      <selection activeCell="D17" sqref="D17"/>
    </sheetView>
  </sheetViews>
  <sheetFormatPr baseColWidth="8" defaultColWidth="8.85546875" defaultRowHeight="15"/>
  <cols>
    <col width="14.42578125" customWidth="1" style="185" min="1" max="1"/>
    <col width="29.7109375" customWidth="1" style="185" min="2" max="2"/>
    <col width="39.140625" customWidth="1" style="185" min="3" max="3"/>
    <col width="24.5703125" customWidth="1" style="185" min="4" max="4"/>
    <col width="24.85546875" customWidth="1" style="185" min="5" max="5"/>
    <col width="8.85546875" customWidth="1" style="185" min="6" max="6"/>
  </cols>
  <sheetData>
    <row r="1">
      <c r="B1" s="186" t="n"/>
      <c r="C1" s="186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85">
      <c r="A3" s="214" t="inlineStr">
        <is>
          <t>Расчет показателя УНЦ</t>
        </is>
      </c>
    </row>
    <row r="4" ht="24.75" customHeight="1" s="185">
      <c r="A4" s="214" t="n"/>
      <c r="B4" s="214" t="n"/>
      <c r="C4" s="214" t="n"/>
      <c r="D4" s="214" t="n"/>
    </row>
    <row r="5" ht="51" customHeight="1" s="185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85">
      <c r="A6" s="217" t="inlineStr">
        <is>
          <t>Единица измерения  — 1 ед</t>
        </is>
      </c>
      <c r="D6" s="217" t="n"/>
    </row>
    <row r="7">
      <c r="A7" s="186" t="n"/>
      <c r="B7" s="186" t="n"/>
      <c r="C7" s="186" t="n"/>
      <c r="D7" s="186" t="n"/>
    </row>
    <row r="8" ht="14.45" customHeight="1" s="185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 s="185">
      <c r="A9" s="309" t="n"/>
      <c r="B9" s="309" t="n"/>
      <c r="C9" s="309" t="n"/>
      <c r="D9" s="309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85">
      <c r="A11" s="239" t="inlineStr">
        <is>
          <t>И5-09-2</t>
        </is>
      </c>
      <c r="B11" s="239" t="inlineStr">
        <is>
          <t xml:space="preserve">УНЦ элементов ПС с устройством фундаментов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opLeftCell="A19" zoomScale="85" zoomScaleNormal="85" workbookViewId="0">
      <selection activeCell="D17" sqref="D17"/>
    </sheetView>
  </sheetViews>
  <sheetFormatPr baseColWidth="8" defaultRowHeight="15"/>
  <cols>
    <col width="9.140625" customWidth="1" style="185" min="1" max="1"/>
    <col width="40.7109375" customWidth="1" style="185" min="2" max="2"/>
    <col width="37" customWidth="1" style="185" min="3" max="3"/>
    <col width="32" customWidth="1" style="185" min="4" max="4"/>
    <col width="9.140625" customWidth="1" style="185" min="5" max="5"/>
  </cols>
  <sheetData>
    <row r="4" ht="15.75" customHeight="1" s="185">
      <c r="B4" s="221" t="inlineStr">
        <is>
          <t>Приложение № 10</t>
        </is>
      </c>
    </row>
    <row r="5" ht="18.75" customHeight="1" s="185">
      <c r="B5" s="131" t="n"/>
    </row>
    <row r="6" ht="15.75" customHeight="1" s="185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 s="185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85">
      <c r="B10" s="229" t="n">
        <v>1</v>
      </c>
      <c r="C10" s="229" t="n">
        <v>2</v>
      </c>
      <c r="D10" s="229" t="n">
        <v>3</v>
      </c>
    </row>
    <row r="11" ht="45" customHeight="1" s="185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 s="185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47.25" customHeight="1" s="185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 s="185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89.25" customHeight="1" s="185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85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4.5" customHeight="1" s="185">
      <c r="B17" s="229" t="inlineStr">
        <is>
          <t>Пусконаладочные работы</t>
        </is>
      </c>
      <c r="C17" s="229" t="n"/>
      <c r="D17" s="229" t="inlineStr">
        <is>
          <t>Расчет</t>
        </is>
      </c>
    </row>
    <row r="18" ht="31.5" customHeight="1" s="185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85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33" t="n">
        <v>0.002</v>
      </c>
    </row>
    <row r="20" ht="24" customHeight="1" s="185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33" t="n">
        <v>0.03</v>
      </c>
    </row>
    <row r="21" ht="18.75" customHeight="1" s="185">
      <c r="B21" s="132" t="n"/>
    </row>
    <row r="22" ht="18.75" customHeight="1" s="185">
      <c r="B22" s="132" t="n"/>
    </row>
    <row r="23" ht="18.75" customHeight="1" s="185">
      <c r="B23" s="132" t="n"/>
    </row>
    <row r="24" ht="18.75" customHeight="1" s="185">
      <c r="B24" s="132" t="n"/>
    </row>
    <row r="27">
      <c r="B27" s="186" t="inlineStr">
        <is>
          <t>Составил ______________________        Е. М. Добровольская</t>
        </is>
      </c>
      <c r="C27" s="196" t="n"/>
    </row>
    <row r="28">
      <c r="B28" s="197" t="inlineStr">
        <is>
          <t xml:space="preserve">                         (подпись, инициалы, фамилия)</t>
        </is>
      </c>
      <c r="C28" s="196" t="n"/>
    </row>
    <row r="29">
      <c r="B29" s="186" t="n"/>
      <c r="C29" s="196" t="n"/>
    </row>
    <row r="30">
      <c r="B30" s="186" t="inlineStr">
        <is>
          <t>Проверил ______________________        А.В. Костянецкая</t>
        </is>
      </c>
      <c r="C30" s="196" t="n"/>
    </row>
    <row r="31">
      <c r="B31" s="197" t="inlineStr">
        <is>
          <t xml:space="preserve">                        (подпись, инициалы, фамилия)</t>
        </is>
      </c>
      <c r="C31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landscape" paperSize="9" scale="60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5"/>
  <cols>
    <col width="9.140625" customWidth="1" style="185" min="1" max="1"/>
    <col width="44.85546875" customWidth="1" style="185" min="2" max="2"/>
    <col width="13" customWidth="1" style="185" min="3" max="3"/>
    <col width="22.85546875" customWidth="1" style="185" min="4" max="4"/>
    <col width="21.5703125" customWidth="1" style="185" min="5" max="5"/>
    <col width="43.85546875" customWidth="1" style="185" min="6" max="6"/>
    <col width="9.140625" customWidth="1" style="185" min="7" max="7"/>
  </cols>
  <sheetData>
    <row r="2" ht="17.25" customHeight="1" s="185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5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85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85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85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85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85">
      <c r="A9" s="120" t="inlineStr">
        <is>
          <t>1.3</t>
        </is>
      </c>
      <c r="B9" s="121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3" t="n">
        <v>1</v>
      </c>
      <c r="F9" s="121" t="n"/>
      <c r="G9" s="124" t="n"/>
    </row>
    <row r="10" ht="15.75" customHeight="1" s="185">
      <c r="A10" s="120" t="inlineStr">
        <is>
          <t>1.4</t>
        </is>
      </c>
      <c r="B10" s="121" t="inlineStr">
        <is>
          <t>Средний разряд работ</t>
        </is>
      </c>
      <c r="C10" s="229" t="n"/>
      <c r="D10" s="229" t="n"/>
      <c r="E10" s="125" t="n">
        <v>4.6</v>
      </c>
      <c r="F10" s="121" t="inlineStr">
        <is>
          <t>РТМ</t>
        </is>
      </c>
      <c r="G10" s="124" t="n"/>
    </row>
    <row r="11" ht="78.75" customHeight="1" s="185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165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85">
      <c r="A12" s="120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5">
      <c r="A13" s="120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landscape" paperSize="9" scale="8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2025-01-24T12:02:25Z</dcterms:modified>
  <cp:lastModifiedBy>Danil</cp:lastModifiedBy>
  <cp:lastPrinted>2023-11-28T08:48:07Z</cp:lastPrinted>
</cp:coreProperties>
</file>