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D41" sqref="D41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8" t="n"/>
      <c r="C6" s="258" t="n"/>
      <c r="D6" s="258" t="n"/>
    </row>
    <row r="7" ht="64.5" customHeight="1" s="330">
      <c r="B7" s="364" t="inlineStr">
        <is>
          <t>Наименование разрабатываемого показателя УНЦ - КЛ 6 кВ (с алюминиевой жилой) сечение жилы 50 мм2</t>
        </is>
      </c>
    </row>
    <row r="8" ht="31.5" customHeight="1" s="330">
      <c r="B8" s="364" t="inlineStr">
        <is>
          <t>Сопоставимый уровень цен: 2 кв. 2018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Челябинская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6кВ 1х50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44" t="inlineStr">
        <is>
          <t>строительно-монтажные работы</t>
        </is>
      </c>
      <c r="D18" s="273" t="n">
        <v>1130.99</v>
      </c>
    </row>
    <row r="19" ht="15.75" customHeight="1" s="330">
      <c r="B19" s="233" t="inlineStr">
        <is>
          <t>6.2</t>
        </is>
      </c>
      <c r="C19" s="344" t="inlineStr">
        <is>
          <t>оборудование и инвентарь</t>
        </is>
      </c>
      <c r="D19" s="273" t="n">
        <v>0</v>
      </c>
    </row>
    <row r="20" ht="16.5" customHeight="1" s="330">
      <c r="B20" s="233" t="inlineStr">
        <is>
          <t>6.3</t>
        </is>
      </c>
      <c r="C20" s="344" t="inlineStr">
        <is>
          <t>пусконаладочные работы</t>
        </is>
      </c>
      <c r="D20" s="273" t="n">
        <v>0</v>
      </c>
    </row>
    <row r="21" ht="35.25" customHeight="1" s="33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D18*2.5%+(D18+D18*2.5%)*2.9%</f>
        <v/>
      </c>
    </row>
    <row r="22">
      <c r="B22" s="368" t="n">
        <v>7</v>
      </c>
      <c r="C22" s="232" t="inlineStr">
        <is>
          <t>Сопоставимый уровень цен</t>
        </is>
      </c>
      <c r="D22" s="274" t="inlineStr">
        <is>
          <t>2 кв. 2018 г.</t>
        </is>
      </c>
      <c r="E22" s="230" t="n"/>
    </row>
    <row r="23" ht="123" customHeight="1" s="330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0">
      <c r="B27" s="226" t="n"/>
    </row>
    <row r="28">
      <c r="B28" s="33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workbookViewId="0">
      <selection activeCell="D41" sqref="D41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9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A10" s="332" t="n"/>
      <c r="B10" s="450" t="n"/>
      <c r="C10" s="450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A11" s="332" t="n"/>
      <c r="B11" s="451" t="n"/>
      <c r="C11" s="451" t="n"/>
      <c r="D11" s="451" t="n"/>
      <c r="E11" s="451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231" customHeight="1" s="330">
      <c r="A12" s="332" t="n"/>
      <c r="B12" s="368" t="n">
        <v>1</v>
      </c>
      <c r="C12" s="344" t="inlineStr">
        <is>
          <t>Кабель алюминиевый 6кВ 1х50</t>
        </is>
      </c>
      <c r="D12" s="323" t="inlineStr">
        <is>
          <t>02-01-05</t>
        </is>
      </c>
      <c r="E12" s="34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4" t="n"/>
      <c r="G12" s="324">
        <f>1130988.516/1000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2" t="n"/>
      <c r="D13" s="452" t="n"/>
      <c r="E13" s="453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172" t="n"/>
      <c r="G14" s="327">
        <f>G13</f>
        <v/>
      </c>
      <c r="H14" s="327" t="n"/>
      <c r="I14" s="327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7" t="inlineStr">
        <is>
          <t>Составил ______________________     А.Р. Маркова</t>
        </is>
      </c>
      <c r="D18" s="318" t="n"/>
      <c r="E18" s="318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20" t="inlineStr">
        <is>
          <t xml:space="preserve">                         (подпись, инициалы, фамилия)</t>
        </is>
      </c>
      <c r="D19" s="318" t="n"/>
      <c r="E19" s="318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7" t="n"/>
      <c r="D20" s="318" t="n"/>
      <c r="E20" s="318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7" t="inlineStr">
        <is>
          <t>Проверил ______________________        А.В. Костянецкая</t>
        </is>
      </c>
      <c r="D21" s="318" t="n"/>
      <c r="E21" s="318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20" t="inlineStr">
        <is>
          <t xml:space="preserve">                        (подпись, инициалы, фамилия)</t>
        </is>
      </c>
      <c r="D22" s="318" t="n"/>
      <c r="E22" s="318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workbookViewId="0">
      <selection activeCell="A8" sqref="A8:A9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70" t="n"/>
      <c r="B4" s="270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 ht="15" customHeight="1" s="330">
      <c r="A6" s="374" t="inlineStr">
        <is>
          <t>Наименование разрабатываемого показателя УНЦ -  КЛ 6 кВ (с алюминиевой жилой) сечение жилы 50 мм2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9" t="n"/>
    </row>
    <row r="9" ht="40.5" customHeight="1" s="330">
      <c r="A9" s="451" t="n"/>
      <c r="B9" s="451" t="n"/>
      <c r="C9" s="451" t="n"/>
      <c r="D9" s="451" t="n"/>
      <c r="E9" s="451" t="n"/>
      <c r="F9" s="451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369" t="n">
        <v>7</v>
      </c>
    </row>
    <row r="11" customFormat="1" s="311">
      <c r="A11" s="371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7" t="n"/>
      <c r="H11" s="454">
        <f>SUM(H12:H12)</f>
        <v/>
      </c>
    </row>
    <row r="12">
      <c r="A12" s="402" t="n">
        <v>1</v>
      </c>
      <c r="B12" s="241" t="n"/>
      <c r="C12" s="278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1" t="n">
        <v>113.6</v>
      </c>
      <c r="G12" s="455" t="n">
        <v>9.4</v>
      </c>
      <c r="H12" s="260">
        <f>ROUND(F12*G12,2)</f>
        <v/>
      </c>
      <c r="M12" s="456" t="n"/>
    </row>
    <row r="13">
      <c r="A13" s="370" t="inlineStr">
        <is>
          <t>Затраты труда машинистов</t>
        </is>
      </c>
      <c r="B13" s="448" t="n"/>
      <c r="C13" s="448" t="n"/>
      <c r="D13" s="448" t="n"/>
      <c r="E13" s="449" t="n"/>
      <c r="F13" s="371" t="n"/>
      <c r="G13" s="239" t="n"/>
      <c r="H13" s="454">
        <f>H14</f>
        <v/>
      </c>
    </row>
    <row r="14">
      <c r="A14" s="402" t="n">
        <v>2</v>
      </c>
      <c r="B14" s="372" t="n"/>
      <c r="C14" s="281" t="n">
        <v>2</v>
      </c>
      <c r="D14" s="282" t="inlineStr">
        <is>
          <t>Затраты труда машинистов</t>
        </is>
      </c>
      <c r="E14" s="402" t="inlineStr">
        <is>
          <t>чел.-ч</t>
        </is>
      </c>
      <c r="F14" s="402" t="n">
        <v>18.8</v>
      </c>
      <c r="G14" s="260" t="n"/>
      <c r="H14" s="455" t="n">
        <v>235.9</v>
      </c>
    </row>
    <row r="15" customFormat="1" s="311">
      <c r="A15" s="371" t="inlineStr">
        <is>
          <t>Машины и механизмы</t>
        </is>
      </c>
      <c r="B15" s="448" t="n"/>
      <c r="C15" s="448" t="n"/>
      <c r="D15" s="448" t="n"/>
      <c r="E15" s="449" t="n"/>
      <c r="F15" s="371" t="n"/>
      <c r="G15" s="239" t="n"/>
      <c r="H15" s="457">
        <f>SUM(H16:H19)</f>
        <v/>
      </c>
    </row>
    <row r="16">
      <c r="A16" s="402" t="n">
        <v>3</v>
      </c>
      <c r="B16" s="372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9.4</v>
      </c>
      <c r="G16" s="284" t="n">
        <v>115.4</v>
      </c>
      <c r="H16" s="300">
        <f>ROUND(F16*G16,2)</f>
        <v/>
      </c>
      <c r="I16" s="303" t="n"/>
      <c r="J16" s="303" t="n"/>
      <c r="L16" s="303" t="n"/>
    </row>
    <row r="17" customFormat="1" s="311">
      <c r="A17" s="402" t="n">
        <v>4</v>
      </c>
      <c r="B17" s="372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9.4</v>
      </c>
      <c r="G17" s="284" t="n">
        <v>65.70999999999999</v>
      </c>
      <c r="H17" s="300">
        <f>ROUND(F17*G17,2)</f>
        <v/>
      </c>
      <c r="I17" s="303" t="n"/>
      <c r="J17" s="303" t="n"/>
      <c r="K17" s="304" t="n"/>
      <c r="L17" s="303" t="n"/>
    </row>
    <row r="18" ht="25.5" customHeight="1" s="330">
      <c r="A18" s="402" t="n">
        <v>5</v>
      </c>
      <c r="B18" s="372" t="n"/>
      <c r="C18" s="281" t="inlineStr">
        <is>
          <t>91.06.03-061</t>
        </is>
      </c>
      <c r="D18" s="282" t="inlineStr">
        <is>
          <t>Лебедки электрические тяговым усилием до 12,26 кН (1,25 т)</t>
        </is>
      </c>
      <c r="E18" s="402" t="inlineStr">
        <is>
          <t>маш.час</t>
        </is>
      </c>
      <c r="F18" s="402" t="n">
        <v>25.8</v>
      </c>
      <c r="G18" s="284" t="n">
        <v>3.28</v>
      </c>
      <c r="H18" s="300">
        <f>ROUND(F18*G18,2)</f>
        <v/>
      </c>
      <c r="I18" s="303" t="n"/>
      <c r="J18" s="303" t="n"/>
      <c r="L18" s="303" t="n"/>
    </row>
    <row r="19">
      <c r="A19" s="402" t="n">
        <v>6</v>
      </c>
      <c r="B19" s="372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25.8</v>
      </c>
      <c r="G19" s="284" t="n">
        <v>0.9</v>
      </c>
      <c r="H19" s="300">
        <f>ROUND(F19*G19,2)</f>
        <v/>
      </c>
      <c r="I19" s="303" t="n"/>
      <c r="J19" s="303" t="n"/>
      <c r="L19" s="303" t="n"/>
    </row>
    <row r="20">
      <c r="A20" s="371" t="inlineStr">
        <is>
          <t>Материалы</t>
        </is>
      </c>
      <c r="B20" s="448" t="n"/>
      <c r="C20" s="448" t="n"/>
      <c r="D20" s="448" t="n"/>
      <c r="E20" s="449" t="n"/>
      <c r="F20" s="371" t="n"/>
      <c r="G20" s="239" t="n"/>
      <c r="H20" s="457">
        <f>SUM(H21:H26)</f>
        <v/>
      </c>
    </row>
    <row r="21">
      <c r="A21" s="297" t="n">
        <v>7</v>
      </c>
      <c r="B21" s="297" t="n"/>
      <c r="C21" s="402" t="inlineStr">
        <is>
          <t>Прайс из СД ОП</t>
        </is>
      </c>
      <c r="D21" s="295" t="inlineStr">
        <is>
          <t>Кабель алюминиевый 6кВ 1х50</t>
        </is>
      </c>
      <c r="E21" s="402" t="inlineStr">
        <is>
          <t>км</t>
        </is>
      </c>
      <c r="F21" s="402" t="n">
        <v>3.3</v>
      </c>
      <c r="G21" s="295" t="n">
        <v>100430.1</v>
      </c>
      <c r="H21" s="300">
        <f>ROUND(F21*G21,2)</f>
        <v/>
      </c>
    </row>
    <row r="22" ht="25.5" customHeight="1" s="330">
      <c r="A22" s="263" t="n">
        <v>8</v>
      </c>
      <c r="B22" s="372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60" t="n">
        <v>5763</v>
      </c>
      <c r="H22" s="300">
        <f>ROUND(F22*G22,2)</f>
        <v/>
      </c>
      <c r="I22" s="265" t="n"/>
      <c r="J22" s="303" t="n"/>
      <c r="K22" s="303" t="n"/>
    </row>
    <row r="23">
      <c r="A23" s="297" t="n">
        <v>9</v>
      </c>
      <c r="B23" s="372" t="n"/>
      <c r="C23" s="281" t="inlineStr">
        <is>
          <t>14.4.02.09-0001</t>
        </is>
      </c>
      <c r="D23" s="282" t="inlineStr">
        <is>
          <t>Краска</t>
        </is>
      </c>
      <c r="E23" s="402" t="inlineStr">
        <is>
          <t>кг</t>
        </is>
      </c>
      <c r="F23" s="402" t="n">
        <v>2.5</v>
      </c>
      <c r="G23" s="260" t="n">
        <v>28.6</v>
      </c>
      <c r="H23" s="300">
        <f>ROUND(F23*G23,2)</f>
        <v/>
      </c>
      <c r="I23" s="265" t="n"/>
      <c r="J23" s="303" t="n"/>
      <c r="K23" s="303" t="n"/>
    </row>
    <row r="24" ht="25.5" customHeight="1" s="330">
      <c r="A24" s="263" t="n">
        <v>10</v>
      </c>
      <c r="B24" s="372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60" t="n">
        <v>5000</v>
      </c>
      <c r="H24" s="300">
        <f>ROUND(F24*G24,2)</f>
        <v/>
      </c>
      <c r="I24" s="265" t="n"/>
      <c r="J24" s="303" t="n"/>
      <c r="K24" s="303" t="n"/>
    </row>
    <row r="25">
      <c r="A25" s="263" t="n">
        <v>11</v>
      </c>
      <c r="B25" s="372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60" t="n">
        <v>6.9</v>
      </c>
      <c r="H25" s="260">
        <f>ROUND(F25*G25,2)</f>
        <v/>
      </c>
      <c r="I25" s="265" t="n"/>
      <c r="J25" s="303" t="n"/>
      <c r="K25" s="303" t="n"/>
    </row>
    <row r="26">
      <c r="A26" s="297" t="n">
        <v>12</v>
      </c>
      <c r="B26" s="372" t="n"/>
      <c r="C26" s="281" t="inlineStr">
        <is>
          <t>14.4.03.03-0002</t>
        </is>
      </c>
      <c r="D26" s="282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60" t="n">
        <v>7826.9</v>
      </c>
      <c r="H26" s="260">
        <f>ROUND(F26*G26,2)</f>
        <v/>
      </c>
      <c r="I26" s="265" t="n"/>
      <c r="J26" s="303" t="n"/>
      <c r="K26" s="303" t="n"/>
    </row>
    <row r="27">
      <c r="A27" s="288" t="n"/>
      <c r="B27" s="289" t="n"/>
      <c r="C27" s="290" t="n"/>
      <c r="D27" s="291" t="n"/>
      <c r="E27" s="292" t="n"/>
      <c r="F27" s="292" t="n"/>
      <c r="G27" s="293" t="n"/>
      <c r="H27" s="293" t="n"/>
      <c r="I27" s="265" t="n"/>
      <c r="J27" s="303" t="n"/>
      <c r="K27" s="303" t="n"/>
    </row>
    <row r="30">
      <c r="B30" s="332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6" sqref="B46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97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2" t="inlineStr">
        <is>
          <t>Ресурсная модель</t>
        </is>
      </c>
    </row>
    <row r="6">
      <c r="B6" s="253" t="n"/>
      <c r="C6" s="317" t="n"/>
      <c r="D6" s="317" t="n"/>
      <c r="E6" s="317" t="n"/>
    </row>
    <row r="7" ht="46.5" customHeight="1" s="330">
      <c r="B7" s="361" t="inlineStr">
        <is>
          <t xml:space="preserve">Наименование разрабатываемого показателя УНЦ — КЛ 6 кВ (с алюминиевой жилой) сечение жилы 50 мм2
</t>
        </is>
      </c>
    </row>
    <row r="8">
      <c r="B8" s="377" t="inlineStr">
        <is>
          <t>Единица измерения  — 1 км</t>
        </is>
      </c>
    </row>
    <row r="9">
      <c r="B9" s="253" t="n"/>
      <c r="C9" s="317" t="n"/>
      <c r="D9" s="317" t="n"/>
      <c r="E9" s="317" t="n"/>
    </row>
    <row r="10" ht="51" customHeight="1" s="330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ОБ'!J25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ОБ'!J36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ОБ'!J42</f>
        <v/>
      </c>
      <c r="D17" s="247">
        <f>C17/$C$24</f>
        <v/>
      </c>
      <c r="E17" s="247">
        <f>C17/$C$40</f>
        <v/>
      </c>
      <c r="G17" s="45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ОБ'!J31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ОБ'!J32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ОБ'!E49</f>
        <v/>
      </c>
      <c r="D41" s="245" t="n"/>
      <c r="E41" s="245" t="n"/>
    </row>
    <row r="42">
      <c r="B42" s="244" t="n"/>
      <c r="C42" s="317" t="n"/>
      <c r="D42" s="317" t="n"/>
      <c r="E42" s="317" t="n"/>
    </row>
    <row r="43">
      <c r="B43" s="244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244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4" t="n"/>
      <c r="C45" s="317" t="n"/>
      <c r="D45" s="317" t="n"/>
      <c r="E45" s="317" t="n"/>
    </row>
    <row r="46">
      <c r="B46" s="244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77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" workbookViewId="0">
      <selection activeCell="D29" sqref="D29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30" min="13" max="13"/>
  </cols>
  <sheetData>
    <row r="1" s="330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30">
      <c r="A2" s="318" t="n"/>
      <c r="B2" s="318" t="n"/>
      <c r="C2" s="318" t="n"/>
      <c r="D2" s="318" t="n"/>
      <c r="E2" s="318" t="n"/>
      <c r="F2" s="318" t="n"/>
      <c r="G2" s="318" t="n"/>
      <c r="H2" s="378" t="inlineStr">
        <is>
          <t>Приложение №5</t>
        </is>
      </c>
      <c r="K2" s="318" t="n"/>
      <c r="L2" s="318" t="n"/>
      <c r="M2" s="318" t="n"/>
      <c r="N2" s="318" t="n"/>
    </row>
    <row r="3" s="330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52" t="inlineStr">
        <is>
          <t>Расчет стоимости СМР и оборудования</t>
        </is>
      </c>
    </row>
    <row r="5" ht="12.75" customFormat="1" customHeight="1" s="317">
      <c r="A5" s="352" t="n"/>
      <c r="B5" s="352" t="n"/>
      <c r="C5" s="405" t="n"/>
      <c r="D5" s="352" t="n"/>
      <c r="E5" s="352" t="n"/>
      <c r="F5" s="352" t="n"/>
      <c r="G5" s="352" t="n"/>
      <c r="H5" s="352" t="n"/>
      <c r="I5" s="352" t="n"/>
      <c r="J5" s="352" t="n"/>
    </row>
    <row r="6" ht="28.5" customFormat="1" customHeight="1" s="317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КЛ 6 кВ (с алюминиевой жилой) сечение жилы 50 мм2</t>
        </is>
      </c>
    </row>
    <row r="7" ht="12.75" customFormat="1" customHeight="1" s="317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7">
      <c r="A8" s="355" t="n"/>
    </row>
    <row r="9" ht="13.2" customFormat="1" customHeight="1" s="317"/>
    <row r="10" ht="27" customHeight="1" s="330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49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49" t="n"/>
      <c r="K10" s="318" t="n"/>
      <c r="L10" s="318" t="n"/>
      <c r="M10" s="318" t="n"/>
      <c r="N10" s="318" t="n"/>
    </row>
    <row r="11" ht="28.5" customHeight="1" s="330">
      <c r="A11" s="451" t="n"/>
      <c r="B11" s="451" t="n"/>
      <c r="C11" s="451" t="n"/>
      <c r="D11" s="451" t="n"/>
      <c r="E11" s="451" t="n"/>
      <c r="F11" s="381" t="inlineStr">
        <is>
          <t>на ед. изм.</t>
        </is>
      </c>
      <c r="G11" s="381" t="inlineStr">
        <is>
          <t>общая</t>
        </is>
      </c>
      <c r="H11" s="451" t="n"/>
      <c r="I11" s="381" t="inlineStr">
        <is>
          <t>на ед. изм.</t>
        </is>
      </c>
      <c r="J11" s="381" t="inlineStr">
        <is>
          <t>общая</t>
        </is>
      </c>
      <c r="K11" s="318" t="n"/>
      <c r="L11" s="318" t="n"/>
      <c r="M11" s="318" t="n"/>
      <c r="N11" s="318" t="n"/>
    </row>
    <row r="12" s="330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82" t="n">
        <v>9</v>
      </c>
      <c r="J12" s="382" t="n">
        <v>10</v>
      </c>
      <c r="K12" s="318" t="n"/>
      <c r="L12" s="318" t="n"/>
      <c r="M12" s="318" t="n"/>
      <c r="N12" s="318" t="n"/>
    </row>
    <row r="13">
      <c r="A13" s="381" t="n"/>
      <c r="B13" s="370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1" t="n"/>
      <c r="J13" s="201" t="n"/>
    </row>
    <row r="14" ht="25.5" customHeight="1" s="330">
      <c r="A14" s="381" t="n">
        <v>1</v>
      </c>
      <c r="B14" s="278" t="inlineStr">
        <is>
          <t>1-3-8</t>
        </is>
      </c>
      <c r="C14" s="389" t="inlineStr">
        <is>
          <t>Затраты труда рабочих-строителей среднего разряда (3,8)</t>
        </is>
      </c>
      <c r="D14" s="381" t="inlineStr">
        <is>
          <t>чел.-ч.</t>
        </is>
      </c>
      <c r="E14" s="459">
        <f>G14/F14</f>
        <v/>
      </c>
      <c r="F14" s="208" t="n">
        <v>9.4</v>
      </c>
      <c r="G14" s="208">
        <f>'Прил. 3'!H11</f>
        <v/>
      </c>
      <c r="H14" s="209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8">
      <c r="A15" s="381" t="n"/>
      <c r="B15" s="381" t="n"/>
      <c r="C15" s="370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460">
        <f>SUM(E14:E14)</f>
        <v/>
      </c>
      <c r="F15" s="208" t="n"/>
      <c r="G15" s="208">
        <f>SUM(G14:G14)</f>
        <v/>
      </c>
      <c r="H15" s="392" t="n">
        <v>1</v>
      </c>
      <c r="I15" s="201" t="n"/>
      <c r="J15" s="208">
        <f>SUM(J14:J14)</f>
        <v/>
      </c>
    </row>
    <row r="16" ht="14.25" customFormat="1" customHeight="1" s="318">
      <c r="A16" s="381" t="n"/>
      <c r="B16" s="389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1" t="n"/>
      <c r="J16" s="201" t="n"/>
    </row>
    <row r="17" ht="14.25" customFormat="1" customHeight="1" s="318">
      <c r="A17" s="381" t="n">
        <v>2</v>
      </c>
      <c r="B17" s="381" t="n">
        <v>2</v>
      </c>
      <c r="C17" s="389" t="inlineStr">
        <is>
          <t>Затраты труда машинистов</t>
        </is>
      </c>
      <c r="D17" s="381" t="inlineStr">
        <is>
          <t>чел.-ч.</t>
        </is>
      </c>
      <c r="E17" s="459" t="n">
        <v>18.8</v>
      </c>
      <c r="F17" s="208">
        <f>G17/E17</f>
        <v/>
      </c>
      <c r="G17" s="208">
        <f>'Прил. 3'!H13</f>
        <v/>
      </c>
      <c r="H17" s="392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8">
      <c r="A18" s="381" t="n"/>
      <c r="B18" s="370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1" t="n"/>
      <c r="J18" s="201" t="n"/>
    </row>
    <row r="19" ht="14.25" customFormat="1" customHeight="1" s="318">
      <c r="A19" s="381" t="n"/>
      <c r="B19" s="389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1" t="n"/>
      <c r="J19" s="201" t="n"/>
    </row>
    <row r="20" ht="25.5" customFormat="1" customHeight="1" s="318">
      <c r="A20" s="381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1" t="n">
        <v>9.4</v>
      </c>
      <c r="F20" s="284" t="n">
        <v>115.4</v>
      </c>
      <c r="G20" s="208">
        <f>ROUND(E20*F20,2)</f>
        <v/>
      </c>
      <c r="H20" s="209">
        <f>G20/$G$26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318">
      <c r="A21" s="381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1" t="n">
        <v>9.4</v>
      </c>
      <c r="F21" s="284" t="n">
        <v>65.70999999999999</v>
      </c>
      <c r="G21" s="208">
        <f>ROUND(E21*F21,2)</f>
        <v/>
      </c>
      <c r="H21" s="209">
        <f>G21/$G$26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318">
      <c r="A22" s="381" t="n"/>
      <c r="B22" s="381" t="n"/>
      <c r="C22" s="389" t="inlineStr">
        <is>
          <t>Итого основные машины и механизмы</t>
        </is>
      </c>
      <c r="D22" s="381" t="n"/>
      <c r="E22" s="460" t="n"/>
      <c r="F22" s="208" t="n"/>
      <c r="G22" s="208">
        <f>SUM(G20:G21)</f>
        <v/>
      </c>
      <c r="H22" s="392">
        <f>G22/G26</f>
        <v/>
      </c>
      <c r="I22" s="202" t="n"/>
      <c r="J22" s="208">
        <f>SUM(J20:J21)</f>
        <v/>
      </c>
    </row>
    <row r="23" outlineLevel="1" ht="25.5" customFormat="1" customHeight="1" s="318">
      <c r="A23" s="381" t="n">
        <v>5</v>
      </c>
      <c r="B23" s="281" t="inlineStr">
        <is>
          <t>91.06.03-061</t>
        </is>
      </c>
      <c r="C23" s="282" t="inlineStr">
        <is>
          <t>Лебедки электрические тяговым усилием до 12,26 кН (1,25 т)</t>
        </is>
      </c>
      <c r="D23" s="402" t="inlineStr">
        <is>
          <t>маш.час</t>
        </is>
      </c>
      <c r="E23" s="461" t="n">
        <v>25.8</v>
      </c>
      <c r="F23" s="284" t="n">
        <v>3.28</v>
      </c>
      <c r="G23" s="208">
        <f>ROUND(E23*F23,2)</f>
        <v/>
      </c>
      <c r="H23" s="209">
        <f>G23/$G$26</f>
        <v/>
      </c>
      <c r="I23" s="208">
        <f>ROUND(F23*'Прил. 10'!$D$12,2)</f>
        <v/>
      </c>
      <c r="J23" s="208">
        <f>ROUND(I23*E23,2)</f>
        <v/>
      </c>
    </row>
    <row r="24" outlineLevel="1" ht="25.5" customFormat="1" customHeight="1" s="318">
      <c r="A24" s="381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1" t="n">
        <v>25.8</v>
      </c>
      <c r="F24" s="284" t="n">
        <v>0.9</v>
      </c>
      <c r="G24" s="208">
        <f>ROUND(E24*F24,2)</f>
        <v/>
      </c>
      <c r="H24" s="209">
        <f>G24/$G$26</f>
        <v/>
      </c>
      <c r="I24" s="208">
        <f>ROUND(F24*'Прил. 10'!$D$12,2)</f>
        <v/>
      </c>
      <c r="J24" s="208">
        <f>ROUND(I24*E24,2)</f>
        <v/>
      </c>
    </row>
    <row r="25" ht="14.25" customFormat="1" customHeight="1" s="318">
      <c r="A25" s="381" t="n"/>
      <c r="B25" s="381" t="n"/>
      <c r="C25" s="389" t="inlineStr">
        <is>
          <t>Итого прочие машины и механизмы</t>
        </is>
      </c>
      <c r="D25" s="381" t="n"/>
      <c r="E25" s="390" t="n"/>
      <c r="F25" s="208" t="n"/>
      <c r="G25" s="202">
        <f>SUM(G23:G24)</f>
        <v/>
      </c>
      <c r="H25" s="209">
        <f>G25/G26</f>
        <v/>
      </c>
      <c r="I25" s="208" t="n"/>
      <c r="J25" s="208">
        <f>SUM(J23:J24)</f>
        <v/>
      </c>
    </row>
    <row r="26" ht="25.5" customFormat="1" customHeight="1" s="318">
      <c r="A26" s="381" t="n"/>
      <c r="B26" s="381" t="n"/>
      <c r="C26" s="370" t="inlineStr">
        <is>
          <t>Итого по разделу «Машины и механизмы»</t>
        </is>
      </c>
      <c r="D26" s="381" t="n"/>
      <c r="E26" s="390" t="n"/>
      <c r="F26" s="208" t="n"/>
      <c r="G26" s="208">
        <f>G25+G22</f>
        <v/>
      </c>
      <c r="H26" s="195" t="n">
        <v>1</v>
      </c>
      <c r="I26" s="196" t="n"/>
      <c r="J26" s="221">
        <f>J25+J22</f>
        <v/>
      </c>
    </row>
    <row r="27" ht="14.25" customFormat="1" customHeight="1" s="318">
      <c r="A27" s="381" t="n"/>
      <c r="B27" s="370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1" t="n"/>
      <c r="J27" s="201" t="n"/>
    </row>
    <row r="28">
      <c r="A28" s="381" t="n"/>
      <c r="B28" s="389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1" t="n"/>
      <c r="J28" s="201" t="n"/>
      <c r="K28" s="318" t="n"/>
      <c r="L28" s="318" t="n"/>
    </row>
    <row r="29">
      <c r="A29" s="381" t="n"/>
      <c r="B29" s="381" t="n"/>
      <c r="C29" s="389" t="inlineStr">
        <is>
          <t>Итого основное оборудование</t>
        </is>
      </c>
      <c r="D29" s="381" t="n"/>
      <c r="E29" s="459" t="n"/>
      <c r="F29" s="391" t="n"/>
      <c r="G29" s="208" t="n">
        <v>0</v>
      </c>
      <c r="H29" s="209" t="n">
        <v>0</v>
      </c>
      <c r="I29" s="202" t="n"/>
      <c r="J29" s="208" t="n">
        <v>0</v>
      </c>
      <c r="K29" s="318" t="n"/>
      <c r="L29" s="318" t="n"/>
    </row>
    <row r="30">
      <c r="A30" s="381" t="n"/>
      <c r="B30" s="381" t="n"/>
      <c r="C30" s="389" t="inlineStr">
        <is>
          <t>Итого прочее оборудование</t>
        </is>
      </c>
      <c r="D30" s="381" t="n"/>
      <c r="E30" s="460" t="n"/>
      <c r="F30" s="391" t="n"/>
      <c r="G30" s="208" t="n">
        <v>0</v>
      </c>
      <c r="H30" s="209" t="n">
        <v>0</v>
      </c>
      <c r="I30" s="202" t="n"/>
      <c r="J30" s="208" t="n">
        <v>0</v>
      </c>
      <c r="K30" s="318" t="n"/>
      <c r="L30" s="318" t="n"/>
    </row>
    <row r="31">
      <c r="A31" s="381" t="n"/>
      <c r="B31" s="381" t="n"/>
      <c r="C31" s="370" t="inlineStr">
        <is>
          <t>Итого по разделу «Оборудование»</t>
        </is>
      </c>
      <c r="D31" s="381" t="n"/>
      <c r="E31" s="390" t="n"/>
      <c r="F31" s="391" t="n"/>
      <c r="G31" s="208">
        <f>G29+G30</f>
        <v/>
      </c>
      <c r="H31" s="209" t="n">
        <v>0</v>
      </c>
      <c r="I31" s="202" t="n"/>
      <c r="J31" s="208">
        <f>J30+J29</f>
        <v/>
      </c>
      <c r="K31" s="318" t="n"/>
      <c r="L31" s="318" t="n"/>
    </row>
    <row r="32" ht="25.5" customHeight="1" s="330">
      <c r="A32" s="381" t="n"/>
      <c r="B32" s="381" t="n"/>
      <c r="C32" s="389" t="inlineStr">
        <is>
          <t>в том числе технологическое оборудование</t>
        </is>
      </c>
      <c r="D32" s="381" t="n"/>
      <c r="E32" s="459" t="n"/>
      <c r="F32" s="391" t="n"/>
      <c r="G32" s="208">
        <f>'Прил.6 Расчет ОБ'!G12</f>
        <v/>
      </c>
      <c r="H32" s="392" t="n"/>
      <c r="I32" s="202" t="n"/>
      <c r="J32" s="208">
        <f>J31</f>
        <v/>
      </c>
      <c r="K32" s="318" t="n"/>
      <c r="L32" s="318" t="n"/>
    </row>
    <row r="33" ht="14.25" customFormat="1" customHeight="1" s="318">
      <c r="A33" s="381" t="n"/>
      <c r="B33" s="370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1" t="n"/>
      <c r="J33" s="201" t="n"/>
    </row>
    <row r="34" ht="14.25" customFormat="1" customHeight="1" s="318">
      <c r="A34" s="382" t="n"/>
      <c r="B34" s="385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5" t="n"/>
      <c r="J34" s="215" t="n"/>
    </row>
    <row r="35" ht="14.25" customFormat="1" customHeight="1" s="318">
      <c r="A35" s="381" t="n">
        <v>7</v>
      </c>
      <c r="B35" s="305" t="inlineStr">
        <is>
          <t>БЦ.81.36</t>
        </is>
      </c>
      <c r="C35" s="282" t="inlineStr">
        <is>
          <t>Кабель алюминиевый 6кВ 1х50</t>
        </is>
      </c>
      <c r="D35" s="381" t="inlineStr">
        <is>
          <t>км</t>
        </is>
      </c>
      <c r="E35" s="459">
        <f>1*3.3</f>
        <v/>
      </c>
      <c r="F35" s="391">
        <f>ROUND(I35/'Прил. 10'!$D$13,2)</f>
        <v/>
      </c>
      <c r="G35" s="208">
        <f>ROUND(E35*F35,2)</f>
        <v/>
      </c>
      <c r="H35" s="209">
        <f>G35/$G$43</f>
        <v/>
      </c>
      <c r="I35" s="208" t="n">
        <v>462146.85</v>
      </c>
      <c r="J35" s="208">
        <f>ROUND(I35*E35,2)</f>
        <v/>
      </c>
    </row>
    <row r="36" ht="14.25" customFormat="1" customHeight="1" s="318">
      <c r="A36" s="383" t="n"/>
      <c r="B36" s="217" t="n"/>
      <c r="C36" s="218" t="inlineStr">
        <is>
          <t>Итого основные материалы</t>
        </is>
      </c>
      <c r="D36" s="383" t="n"/>
      <c r="E36" s="464" t="n"/>
      <c r="F36" s="221" t="n"/>
      <c r="G36" s="221">
        <f>SUM(G35:G35)</f>
        <v/>
      </c>
      <c r="H36" s="209">
        <f>G36/$G$43</f>
        <v/>
      </c>
      <c r="I36" s="208" t="n"/>
      <c r="J36" s="221">
        <f>SUM(J35:J35)</f>
        <v/>
      </c>
    </row>
    <row r="37" outlineLevel="1" ht="25.5" customFormat="1" customHeight="1" s="318">
      <c r="A37" s="381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1" t="n">
        <v>0.1</v>
      </c>
      <c r="F37" s="260" t="n">
        <v>5763</v>
      </c>
      <c r="G37" s="208">
        <f>ROUND(E37*F37,2)</f>
        <v/>
      </c>
      <c r="H37" s="209">
        <f>G37/$G$43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18">
      <c r="A38" s="381" t="n">
        <v>9</v>
      </c>
      <c r="B38" s="281" t="inlineStr">
        <is>
          <t>14.4.02.09-0001</t>
        </is>
      </c>
      <c r="C38" s="282" t="inlineStr">
        <is>
          <t>Краска</t>
        </is>
      </c>
      <c r="D38" s="402" t="inlineStr">
        <is>
          <t>кг</t>
        </is>
      </c>
      <c r="E38" s="461" t="n">
        <v>2.5</v>
      </c>
      <c r="F38" s="260" t="n">
        <v>28.6</v>
      </c>
      <c r="G38" s="208">
        <f>ROUND(E38*F38,2)</f>
        <v/>
      </c>
      <c r="H38" s="209">
        <f>G38/$G$43</f>
        <v/>
      </c>
      <c r="I38" s="208">
        <f>ROUND(F38*'Прил. 10'!$D$13,2)</f>
        <v/>
      </c>
      <c r="J38" s="208">
        <f>ROUND(I38*E38,2)</f>
        <v/>
      </c>
    </row>
    <row r="39" outlineLevel="1" ht="38.25" customFormat="1" customHeight="1" s="318">
      <c r="A39" s="381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1" t="n">
        <v>0.01</v>
      </c>
      <c r="F39" s="260" t="n">
        <v>5000</v>
      </c>
      <c r="G39" s="208">
        <f>ROUND(E39*F39,2)</f>
        <v/>
      </c>
      <c r="H39" s="209">
        <f>G39/$G$43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318">
      <c r="A40" s="381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02" t="inlineStr">
        <is>
          <t>10 м</t>
        </is>
      </c>
      <c r="E40" s="461" t="n">
        <v>0.96</v>
      </c>
      <c r="F40" s="260" t="n">
        <v>6.9</v>
      </c>
      <c r="G40" s="208">
        <f>ROUND(E40*F40,2)</f>
        <v/>
      </c>
      <c r="H40" s="209">
        <f>G40/$G$43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318">
      <c r="A41" s="381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02" t="inlineStr">
        <is>
          <t>т</t>
        </is>
      </c>
      <c r="E41" s="461" t="n">
        <v>0.0005999999999999999</v>
      </c>
      <c r="F41" s="260" t="n">
        <v>7826.9</v>
      </c>
      <c r="G41" s="208">
        <f>ROUND(E41*F41,2)</f>
        <v/>
      </c>
      <c r="H41" s="209">
        <f>G41/$G$43</f>
        <v/>
      </c>
      <c r="I41" s="208">
        <f>ROUND(F41*'Прил. 10'!$D$13,2)</f>
        <v/>
      </c>
      <c r="J41" s="208">
        <f>ROUND(I41*E41,2)</f>
        <v/>
      </c>
    </row>
    <row r="42" ht="14.25" customFormat="1" customHeight="1" s="318">
      <c r="A42" s="381" t="n"/>
      <c r="B42" s="381" t="n"/>
      <c r="C42" s="389" t="inlineStr">
        <is>
          <t>Итого прочие материалы</t>
        </is>
      </c>
      <c r="D42" s="381" t="n"/>
      <c r="E42" s="459" t="n"/>
      <c r="F42" s="391" t="n"/>
      <c r="G42" s="208">
        <f>SUM(G37:G41)</f>
        <v/>
      </c>
      <c r="H42" s="209">
        <f>G42/$G$43</f>
        <v/>
      </c>
      <c r="I42" s="208" t="n"/>
      <c r="J42" s="208">
        <f>SUM(J37:J41)</f>
        <v/>
      </c>
    </row>
    <row r="43" ht="14.25" customFormat="1" customHeight="1" s="318">
      <c r="A43" s="381" t="n"/>
      <c r="B43" s="381" t="n"/>
      <c r="C43" s="370" t="inlineStr">
        <is>
          <t>Итого по разделу «Материалы»</t>
        </is>
      </c>
      <c r="D43" s="381" t="n"/>
      <c r="E43" s="390" t="n"/>
      <c r="F43" s="391" t="n"/>
      <c r="G43" s="208">
        <f>G36+G42</f>
        <v/>
      </c>
      <c r="H43" s="392">
        <f>G43/$G$43</f>
        <v/>
      </c>
      <c r="I43" s="208" t="n"/>
      <c r="J43" s="208">
        <f>J36+J42</f>
        <v/>
      </c>
    </row>
    <row r="44" ht="14.25" customFormat="1" customHeight="1" s="318">
      <c r="A44" s="381" t="n"/>
      <c r="B44" s="381" t="n"/>
      <c r="C44" s="389" t="inlineStr">
        <is>
          <t>ИТОГО ПО РМ</t>
        </is>
      </c>
      <c r="D44" s="381" t="n"/>
      <c r="E44" s="390" t="n"/>
      <c r="F44" s="391" t="n"/>
      <c r="G44" s="208">
        <f>G15+G26+G43</f>
        <v/>
      </c>
      <c r="H44" s="392" t="n"/>
      <c r="I44" s="208" t="n"/>
      <c r="J44" s="208">
        <f>J15+J26+J43</f>
        <v/>
      </c>
    </row>
    <row r="45" ht="14.25" customFormat="1" customHeight="1" s="318">
      <c r="A45" s="381" t="n"/>
      <c r="B45" s="381" t="n"/>
      <c r="C45" s="389" t="inlineStr">
        <is>
          <t>Накладные расходы</t>
        </is>
      </c>
      <c r="D45" s="204">
        <f>ROUND(G45/(G$17+$G$15),2)</f>
        <v/>
      </c>
      <c r="E45" s="390" t="n"/>
      <c r="F45" s="391" t="n"/>
      <c r="G45" s="208" t="n">
        <v>1264.59</v>
      </c>
      <c r="H45" s="392" t="n"/>
      <c r="I45" s="208" t="n"/>
      <c r="J45" s="208">
        <f>ROUND(D45*(J15+J17),2)</f>
        <v/>
      </c>
    </row>
    <row r="46" ht="14.25" customFormat="1" customHeight="1" s="318">
      <c r="A46" s="381" t="n"/>
      <c r="B46" s="381" t="n"/>
      <c r="C46" s="389" t="inlineStr">
        <is>
          <t>Сметная прибыль</t>
        </is>
      </c>
      <c r="D46" s="204">
        <f>ROUND(G46/(G$15+G$17),2)</f>
        <v/>
      </c>
      <c r="E46" s="390" t="n"/>
      <c r="F46" s="391" t="n"/>
      <c r="G46" s="208" t="n">
        <v>664.89</v>
      </c>
      <c r="H46" s="392" t="n"/>
      <c r="I46" s="208" t="n"/>
      <c r="J46" s="208">
        <f>ROUND(D46*(J15+J17),2)</f>
        <v/>
      </c>
    </row>
    <row r="47" ht="14.25" customFormat="1" customHeight="1" s="318">
      <c r="A47" s="381" t="n"/>
      <c r="B47" s="381" t="n"/>
      <c r="C47" s="389" t="inlineStr">
        <is>
          <t>Итого СМР (с НР и СП)</t>
        </is>
      </c>
      <c r="D47" s="381" t="n"/>
      <c r="E47" s="390" t="n"/>
      <c r="F47" s="391" t="n"/>
      <c r="G47" s="208">
        <f>G15+G26+G43+G45+G46</f>
        <v/>
      </c>
      <c r="H47" s="392" t="n"/>
      <c r="I47" s="208" t="n"/>
      <c r="J47" s="208">
        <f>J15+J26+J43+J45+J46</f>
        <v/>
      </c>
    </row>
    <row r="48" ht="14.25" customFormat="1" customHeight="1" s="318">
      <c r="A48" s="381" t="n"/>
      <c r="B48" s="381" t="n"/>
      <c r="C48" s="389" t="inlineStr">
        <is>
          <t>ВСЕГО СМР + ОБОРУДОВАНИЕ</t>
        </is>
      </c>
      <c r="D48" s="381" t="n"/>
      <c r="E48" s="390" t="n"/>
      <c r="F48" s="391" t="n"/>
      <c r="G48" s="208">
        <f>G47+G31</f>
        <v/>
      </c>
      <c r="H48" s="392" t="n"/>
      <c r="I48" s="208" t="n"/>
      <c r="J48" s="208">
        <f>J47+J31</f>
        <v/>
      </c>
    </row>
    <row r="49" ht="34.5" customFormat="1" customHeight="1" s="318">
      <c r="A49" s="381" t="n"/>
      <c r="B49" s="381" t="n"/>
      <c r="C49" s="389" t="inlineStr">
        <is>
          <t>ИТОГО ПОКАЗАТЕЛЬ НА ЕД. ИЗМ.</t>
        </is>
      </c>
      <c r="D49" s="381" t="inlineStr">
        <is>
          <t>1 км</t>
        </is>
      </c>
      <c r="E49" s="459" t="n">
        <v>1</v>
      </c>
      <c r="F49" s="391" t="n"/>
      <c r="G49" s="208">
        <f>G48/E49</f>
        <v/>
      </c>
      <c r="H49" s="392" t="n"/>
      <c r="I49" s="208" t="n"/>
      <c r="J49" s="208">
        <f>J48/E49</f>
        <v/>
      </c>
    </row>
    <row r="51" ht="14.25" customFormat="1" customHeight="1" s="318">
      <c r="A51" s="317" t="inlineStr">
        <is>
          <t>Составил ______________________    А.Р. Маркова</t>
        </is>
      </c>
    </row>
    <row r="52" ht="14.25" customFormat="1" customHeight="1" s="318">
      <c r="A52" s="320" t="inlineStr">
        <is>
          <t xml:space="preserve">                         (подпись, инициалы, фамилия)</t>
        </is>
      </c>
    </row>
    <row r="53" ht="14.25" customFormat="1" customHeight="1" s="318">
      <c r="A53" s="317" t="n"/>
    </row>
    <row r="54" ht="14.25" customFormat="1" customHeight="1" s="318">
      <c r="A54" s="317" t="inlineStr">
        <is>
          <t>Проверил ______________________        А.В. Костянецкая</t>
        </is>
      </c>
    </row>
    <row r="55" ht="14.25" customFormat="1" customHeight="1" s="318">
      <c r="A55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3" workbookViewId="0">
      <selection activeCell="D41" sqref="D41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7" t="inlineStr">
        <is>
          <t>Приложение №6</t>
        </is>
      </c>
    </row>
    <row r="2" ht="21.75" customHeight="1" s="330">
      <c r="A2" s="397" t="n"/>
      <c r="B2" s="397" t="n"/>
      <c r="C2" s="397" t="n"/>
      <c r="D2" s="397" t="n"/>
      <c r="E2" s="397" t="n"/>
      <c r="F2" s="397" t="n"/>
      <c r="G2" s="397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6 кВ (с алюминиевой жилой) сечение жилы 50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30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0">
      <c r="A9" s="245" t="n"/>
      <c r="B9" s="389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81" t="n"/>
      <c r="B10" s="370" t="n"/>
      <c r="C10" s="389" t="inlineStr">
        <is>
          <t>ИТОГО ИНЖЕНЕРНОЕ ОБОРУДОВАНИЕ</t>
        </is>
      </c>
      <c r="D10" s="370" t="n"/>
      <c r="E10" s="148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81" t="n"/>
      <c r="B12" s="389" t="n"/>
      <c r="C12" s="389" t="inlineStr">
        <is>
          <t>ИТОГО ТЕХНОЛОГИЧЕСКОЕ ОБОРУДОВАНИЕ</t>
        </is>
      </c>
      <c r="D12" s="389" t="n"/>
      <c r="E12" s="401" t="n"/>
      <c r="F12" s="391" t="n"/>
      <c r="G12" s="208" t="n">
        <v>0</v>
      </c>
    </row>
    <row r="13" ht="19.5" customHeight="1" s="330">
      <c r="A13" s="381" t="n"/>
      <c r="B13" s="389" t="n"/>
      <c r="C13" s="389" t="inlineStr">
        <is>
          <t>Всего по разделу «Оборудование»</t>
        </is>
      </c>
      <c r="D13" s="389" t="n"/>
      <c r="E13" s="401" t="n"/>
      <c r="F13" s="391" t="n"/>
      <c r="G13" s="208">
        <f>G10+G12</f>
        <v/>
      </c>
    </row>
    <row r="14">
      <c r="A14" s="319" t="n"/>
      <c r="B14" s="151" t="n"/>
      <c r="C14" s="319" t="n"/>
      <c r="D14" s="319" t="n"/>
      <c r="E14" s="319" t="n"/>
      <c r="F14" s="319" t="n"/>
      <c r="G14" s="319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19" t="n"/>
      <c r="E15" s="319" t="n"/>
      <c r="F15" s="319" t="n"/>
      <c r="G15" s="319" t="n"/>
    </row>
    <row r="16">
      <c r="A16" s="320" t="inlineStr">
        <is>
          <t xml:space="preserve">                         (подпись, инициалы, фамилия)</t>
        </is>
      </c>
      <c r="B16" s="318" t="n"/>
      <c r="C16" s="318" t="n"/>
      <c r="D16" s="319" t="n"/>
      <c r="E16" s="319" t="n"/>
      <c r="F16" s="319" t="n"/>
      <c r="G16" s="319" t="n"/>
    </row>
    <row r="17">
      <c r="A17" s="317" t="n"/>
      <c r="B17" s="318" t="n"/>
      <c r="C17" s="318" t="n"/>
      <c r="D17" s="319" t="n"/>
      <c r="E17" s="319" t="n"/>
      <c r="F17" s="319" t="n"/>
      <c r="G17" s="319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19" t="n"/>
      <c r="E18" s="319" t="n"/>
      <c r="F18" s="319" t="n"/>
      <c r="G18" s="319" t="n"/>
    </row>
    <row r="19">
      <c r="A19" s="320" t="inlineStr">
        <is>
          <t xml:space="preserve">                        (подпись, инициалы, фамилия)</t>
        </is>
      </c>
      <c r="B19" s="318" t="n"/>
      <c r="C19" s="318" t="n"/>
      <c r="D19" s="319" t="n"/>
      <c r="E19" s="319" t="n"/>
      <c r="F19" s="319" t="n"/>
      <c r="G19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31" sqref="C31"/>
    </sheetView>
  </sheetViews>
  <sheetFormatPr baseColWidth="8" defaultColWidth="9.109375" defaultRowHeight="14.4"/>
  <cols>
    <col width="12.6640625" customWidth="1" style="330" min="1" max="1"/>
    <col width="27.5546875" customWidth="1" style="330" min="2" max="2"/>
    <col width="37.109375" customWidth="1" style="330" min="3" max="3"/>
    <col width="44.33203125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1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31.5" customHeight="1" s="330">
      <c r="A11" s="368" t="inlineStr">
        <is>
          <t>К1-02-1</t>
        </is>
      </c>
      <c r="B11" s="368" t="inlineStr">
        <is>
          <t xml:space="preserve">УНЦ КЛ 6 - 500 кВ (с алюминиевой жилой) </t>
        </is>
      </c>
      <c r="C11" s="315">
        <f>D5</f>
        <v/>
      </c>
      <c r="D11" s="338">
        <f>'Прил.4 РМ'!C41/1000</f>
        <v/>
      </c>
    </row>
    <row r="13">
      <c r="A13" s="317" t="inlineStr">
        <is>
          <t>Составил ______________________    А.Р. Маркова</t>
        </is>
      </c>
      <c r="B13" s="318" t="n"/>
      <c r="C13" s="318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17" t="n"/>
      <c r="B15" s="318" t="n"/>
      <c r="C15" s="318" t="n"/>
      <c r="D15" s="319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19" t="n"/>
    </row>
    <row r="17" ht="20.25" customHeight="1" s="330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47" sqref="B47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3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9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9" t="n">
        <v>0.021</v>
      </c>
    </row>
    <row r="17" ht="27.6" customHeight="1" s="330">
      <c r="B17" s="368" t="inlineStr">
        <is>
          <t>Пусконаладочные работы*</t>
        </is>
      </c>
      <c r="C17" s="368" t="n"/>
      <c r="D17" s="329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9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9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9" t="n">
        <v>0.03</v>
      </c>
    </row>
    <row r="21" ht="18.75" customHeight="1" s="330">
      <c r="B21" s="259" t="n"/>
    </row>
    <row r="22" ht="18.75" customHeight="1" s="330">
      <c r="B22" s="259" t="n"/>
    </row>
    <row r="23" ht="18.75" customHeight="1" s="330">
      <c r="B23" s="259" t="n"/>
    </row>
    <row r="24" ht="18.75" customHeight="1" s="330">
      <c r="B24" s="259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20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20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41" sqref="D41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5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6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2025-01-24T12:02:44Z</dcterms:modified>
  <cp:lastModifiedBy>user1</cp:lastModifiedBy>
  <cp:lastPrinted>2023-11-25T10:40:43Z</cp:lastPrinted>
</cp:coreProperties>
</file>