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31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43" sqref="D43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64" t="inlineStr">
        <is>
          <t>Наименование разрабатываемого показателя УНЦ - КЛ 35 кВ (с алюминиевой жилой) сечение жилы 50 мм2</t>
        </is>
      </c>
    </row>
    <row r="8" ht="31.5" customHeight="1" s="330">
      <c r="B8" s="364" t="inlineStr">
        <is>
          <t>Сопоставимый уровень цен: 3 кв. 2011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2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Комплексная реконструкция и техническое перевооружение ПС №20 Чесменская СПб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35кВ 1х50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5" t="n"/>
    </row>
    <row r="18">
      <c r="B18" s="231" t="inlineStr">
        <is>
          <t>6.1</t>
        </is>
      </c>
      <c r="C18" s="344" t="inlineStr">
        <is>
          <t>строительно-монтажные работы</t>
        </is>
      </c>
      <c r="D18" s="270" t="n">
        <v>2563.77</v>
      </c>
    </row>
    <row r="19" ht="15.75" customHeight="1" s="330">
      <c r="B19" s="231" t="inlineStr">
        <is>
          <t>6.2</t>
        </is>
      </c>
      <c r="C19" s="344" t="inlineStr">
        <is>
          <t>оборудование и инвентарь</t>
        </is>
      </c>
      <c r="D19" s="270" t="n">
        <v>0</v>
      </c>
    </row>
    <row r="20" ht="16.5" customHeight="1" s="330">
      <c r="B20" s="231" t="inlineStr">
        <is>
          <t>6.3</t>
        </is>
      </c>
      <c r="C20" s="344" t="inlineStr">
        <is>
          <t>пусконаладочные работы</t>
        </is>
      </c>
      <c r="D20" s="270" t="n">
        <v>0</v>
      </c>
    </row>
    <row r="21" ht="35.25" customHeight="1" s="330">
      <c r="B21" s="231" t="inlineStr">
        <is>
          <t>6.4</t>
        </is>
      </c>
      <c r="C21" s="230" t="inlineStr">
        <is>
          <t>прочие и лимитированные затраты</t>
        </is>
      </c>
      <c r="D21" s="270">
        <f>D18*3.9%*0.8+(D18+D18*3.9%*0.8)*2.1%</f>
        <v/>
      </c>
    </row>
    <row r="22">
      <c r="B22" s="368" t="n">
        <v>7</v>
      </c>
      <c r="C22" s="230" t="inlineStr">
        <is>
          <t>Сопоставимый уровень цен</t>
        </is>
      </c>
      <c r="D22" s="329" t="inlineStr">
        <is>
          <t>3 кв. 2011 г.</t>
        </is>
      </c>
      <c r="E22" s="228" t="n"/>
    </row>
    <row r="23" ht="123" customHeight="1" s="330">
      <c r="B23" s="368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5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28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6" t="n"/>
      <c r="C26" s="225" t="n"/>
      <c r="D26" s="225" t="n"/>
    </row>
    <row r="27" ht="37.5" customHeight="1" s="330">
      <c r="B27" s="224" t="n"/>
    </row>
    <row r="28">
      <c r="B28" s="332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D43" sqref="D43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4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9.2" customHeight="1" s="330">
      <c r="B8" s="257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2" t="n"/>
      <c r="L9" s="332" t="n"/>
    </row>
    <row r="10" ht="15.75" customHeight="1" s="330">
      <c r="A10" s="332" t="n"/>
      <c r="B10" s="451" t="n"/>
      <c r="C10" s="451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2011г., тыс. руб.</t>
        </is>
      </c>
      <c r="G10" s="449" t="n"/>
      <c r="H10" s="449" t="n"/>
      <c r="I10" s="449" t="n"/>
      <c r="J10" s="450" t="n"/>
      <c r="K10" s="332" t="n"/>
      <c r="L10" s="332" t="n"/>
    </row>
    <row r="11" ht="31.5" customHeight="1" s="330">
      <c r="A11" s="332" t="n"/>
      <c r="B11" s="452" t="n"/>
      <c r="C11" s="452" t="n"/>
      <c r="D11" s="452" t="n"/>
      <c r="E11" s="452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53.4" customHeight="1" s="330">
      <c r="A12" s="332" t="n"/>
      <c r="B12" s="368" t="n">
        <v>1</v>
      </c>
      <c r="C12" s="344" t="inlineStr">
        <is>
          <t>Кабель алюминиевый 35кВ 1х50</t>
        </is>
      </c>
      <c r="D12" s="323" t="inlineStr">
        <is>
          <t>02-17-01</t>
        </is>
      </c>
      <c r="E12" s="344" t="inlineStr">
        <is>
          <t>Заходы КЛ-35 кВ</t>
        </is>
      </c>
      <c r="F12" s="344" t="n"/>
      <c r="G12" s="324">
        <f>2563771.62/1000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3" t="n"/>
      <c r="D13" s="453" t="n"/>
      <c r="E13" s="454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3кв. 2011г:</t>
        </is>
      </c>
      <c r="C14" s="449" t="n"/>
      <c r="D14" s="449" t="n"/>
      <c r="E14" s="450" t="n"/>
      <c r="F14" s="327" t="n"/>
      <c r="G14" s="328">
        <f>G13</f>
        <v/>
      </c>
      <c r="H14" s="328" t="n"/>
      <c r="I14" s="328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>
      <c r="A24" s="332" t="n"/>
      <c r="B24" s="332" t="n"/>
      <c r="C24" s="332" t="n"/>
      <c r="D24" s="332" t="n"/>
      <c r="E24" s="332" t="n"/>
      <c r="F24" s="332" t="n"/>
      <c r="G24" s="332" t="n"/>
      <c r="H24" s="332" t="n"/>
      <c r="I24" s="332" t="n"/>
      <c r="J24" s="332" t="n"/>
      <c r="K24" s="332" t="n"/>
      <c r="L24" s="332" t="n"/>
    </row>
    <row r="25" ht="15" customHeight="1" s="330">
      <c r="A25" s="332" t="n"/>
      <c r="B25" s="332" t="n"/>
      <c r="C25" s="332" t="n"/>
      <c r="D25" s="332" t="n"/>
      <c r="E25" s="332" t="n"/>
      <c r="F25" s="332" t="n"/>
      <c r="G25" s="332" t="n"/>
      <c r="H25" s="332" t="n"/>
      <c r="I25" s="332" t="n"/>
      <c r="J25" s="332" t="n"/>
      <c r="K25" s="332" t="n"/>
      <c r="L25" s="332" t="n"/>
    </row>
    <row r="26" ht="15" customHeight="1" s="330"/>
    <row r="27" ht="15" customHeight="1" s="330"/>
    <row r="28" ht="15" customHeight="1" s="330"/>
    <row r="29" ht="15" customHeight="1" s="330"/>
    <row r="30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topLeftCell="A8" workbookViewId="0">
      <selection activeCell="C8" sqref="C8:C9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68" t="n"/>
      <c r="B4" s="268" t="n"/>
      <c r="C4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4" t="inlineStr">
        <is>
          <t>Наименование разрабатываемого показателя УНЦ -  КЛ 35 кВ (с алюминиевой жилой) сечение жилы 50 мм2</t>
        </is>
      </c>
    </row>
    <row r="7">
      <c r="A7" s="374" t="n"/>
      <c r="B7" s="374" t="n"/>
      <c r="C7" s="374" t="n"/>
      <c r="D7" s="374" t="n"/>
      <c r="E7" s="374" t="n"/>
      <c r="F7" s="374" t="n"/>
      <c r="G7" s="374" t="n"/>
      <c r="H7" s="374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50" t="n"/>
    </row>
    <row r="9" ht="40.5" customHeight="1" s="330">
      <c r="A9" s="452" t="n"/>
      <c r="B9" s="452" t="n"/>
      <c r="C9" s="452" t="n"/>
      <c r="D9" s="452" t="n"/>
      <c r="E9" s="452" t="n"/>
      <c r="F9" s="452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295" t="n">
        <v>7</v>
      </c>
    </row>
    <row r="11" customFormat="1" s="310">
      <c r="A11" s="371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5" t="n"/>
      <c r="H11" s="456">
        <f>SUM(H12:H12)</f>
        <v/>
      </c>
    </row>
    <row r="12">
      <c r="A12" s="401" t="n">
        <v>1</v>
      </c>
      <c r="B12" s="239" t="n"/>
      <c r="C12" s="274" t="inlineStr">
        <is>
          <t>1-3-8</t>
        </is>
      </c>
      <c r="D12" s="278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0" t="n">
        <v>174.4</v>
      </c>
      <c r="G12" s="457" t="n">
        <v>9.4</v>
      </c>
      <c r="H12" s="297">
        <f>ROUND(F12*G12,2)</f>
        <v/>
      </c>
      <c r="M12" s="458" t="n"/>
    </row>
    <row r="13">
      <c r="A13" s="370" t="inlineStr">
        <is>
          <t>Затраты труда машинистов</t>
        </is>
      </c>
      <c r="B13" s="449" t="n"/>
      <c r="C13" s="449" t="n"/>
      <c r="D13" s="449" t="n"/>
      <c r="E13" s="450" t="n"/>
      <c r="F13" s="371" t="n"/>
      <c r="G13" s="237" t="n"/>
      <c r="H13" s="456">
        <f>H14</f>
        <v/>
      </c>
    </row>
    <row r="14">
      <c r="A14" s="401" t="n">
        <v>2</v>
      </c>
      <c r="B14" s="372" t="n"/>
      <c r="C14" s="277" t="n">
        <v>2</v>
      </c>
      <c r="D14" s="278" t="inlineStr">
        <is>
          <t>Затраты труда машинистов</t>
        </is>
      </c>
      <c r="E14" s="401" t="inlineStr">
        <is>
          <t>чел.-ч</t>
        </is>
      </c>
      <c r="F14" s="401" t="n">
        <v>26.4</v>
      </c>
      <c r="G14" s="258" t="n"/>
      <c r="H14" s="459" t="n">
        <v>331.3</v>
      </c>
    </row>
    <row r="15" customFormat="1" s="310">
      <c r="A15" s="371" t="inlineStr">
        <is>
          <t>Машины и механизмы</t>
        </is>
      </c>
      <c r="B15" s="449" t="n"/>
      <c r="C15" s="449" t="n"/>
      <c r="D15" s="449" t="n"/>
      <c r="E15" s="450" t="n"/>
      <c r="F15" s="371" t="n"/>
      <c r="G15" s="237" t="n"/>
      <c r="H15" s="456">
        <f>SUM(H16:H19)</f>
        <v/>
      </c>
    </row>
    <row r="16" ht="25.5" customHeight="1" s="330">
      <c r="A16" s="401" t="n">
        <v>3</v>
      </c>
      <c r="B16" s="372" t="n"/>
      <c r="C16" s="277" t="inlineStr">
        <is>
          <t>91.05.05-015</t>
        </is>
      </c>
      <c r="D16" s="278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13.2</v>
      </c>
      <c r="G16" s="280" t="n">
        <v>115.4</v>
      </c>
      <c r="H16" s="297">
        <f>ROUND(F16*G16,2)</f>
        <v/>
      </c>
      <c r="I16" s="302" t="n"/>
      <c r="J16" s="302" t="n"/>
      <c r="L16" s="302" t="n"/>
    </row>
    <row r="17" customFormat="1" s="310">
      <c r="A17" s="401" t="n">
        <v>4</v>
      </c>
      <c r="B17" s="372" t="n"/>
      <c r="C17" s="277" t="inlineStr">
        <is>
          <t>91.14.02-001</t>
        </is>
      </c>
      <c r="D17" s="278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13.2</v>
      </c>
      <c r="G17" s="280" t="n">
        <v>65.70999999999999</v>
      </c>
      <c r="H17" s="297">
        <f>ROUND(F17*G17,2)</f>
        <v/>
      </c>
      <c r="I17" s="302" t="n"/>
      <c r="J17" s="302" t="n"/>
      <c r="K17" s="303" t="n"/>
      <c r="L17" s="302" t="n"/>
    </row>
    <row r="18" ht="25.5" customHeight="1" s="330">
      <c r="A18" s="401" t="n">
        <v>5</v>
      </c>
      <c r="B18" s="372" t="n"/>
      <c r="C18" s="277" t="inlineStr">
        <is>
          <t>91.06.03-062</t>
        </is>
      </c>
      <c r="D18" s="278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97">
        <f>ROUND(F18*G18,2)</f>
        <v/>
      </c>
      <c r="I18" s="302" t="n"/>
      <c r="J18" s="302" t="n"/>
      <c r="L18" s="302" t="n"/>
    </row>
    <row r="19">
      <c r="A19" s="401" t="n">
        <v>6</v>
      </c>
      <c r="B19" s="372" t="n"/>
      <c r="C19" s="277" t="inlineStr">
        <is>
          <t>91.06.01-003</t>
        </is>
      </c>
      <c r="D19" s="278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97">
        <f>ROUND(F19*G19,2)</f>
        <v/>
      </c>
      <c r="I19" s="302" t="n"/>
      <c r="J19" s="302" t="n"/>
      <c r="L19" s="302" t="n"/>
    </row>
    <row r="20">
      <c r="A20" s="371" t="inlineStr">
        <is>
          <t>Материалы</t>
        </is>
      </c>
      <c r="B20" s="449" t="n"/>
      <c r="C20" s="449" t="n"/>
      <c r="D20" s="449" t="n"/>
      <c r="E20" s="450" t="n"/>
      <c r="F20" s="371" t="n"/>
      <c r="G20" s="237" t="n"/>
      <c r="H20" s="456">
        <f>SUM(H21:H26)</f>
        <v/>
      </c>
    </row>
    <row r="21">
      <c r="A21" s="293" t="n">
        <v>7</v>
      </c>
      <c r="B21" s="293" t="n"/>
      <c r="C21" s="401" t="inlineStr">
        <is>
          <t>Прайс из СД ОП</t>
        </is>
      </c>
      <c r="D21" s="291" t="inlineStr">
        <is>
          <t>Кабель алюминиевый 35кВ 1х50</t>
        </is>
      </c>
      <c r="E21" s="401" t="inlineStr">
        <is>
          <t>км</t>
        </is>
      </c>
      <c r="F21" s="401" t="n">
        <v>3.3</v>
      </c>
      <c r="G21" s="291" t="n">
        <v>143313.79</v>
      </c>
      <c r="H21" s="297">
        <f>ROUND(F21*G21,2)</f>
        <v/>
      </c>
    </row>
    <row r="22" ht="25.5" customHeight="1" s="330">
      <c r="A22" s="261" t="n">
        <v>8</v>
      </c>
      <c r="B22" s="372" t="n"/>
      <c r="C22" s="277" t="inlineStr">
        <is>
          <t>08.3.08.02-0052</t>
        </is>
      </c>
      <c r="D22" s="278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58" t="n">
        <v>5763</v>
      </c>
      <c r="H22" s="297">
        <f>ROUND(F22*G22,2)</f>
        <v/>
      </c>
      <c r="I22" s="263" t="n"/>
      <c r="J22" s="302" t="n"/>
      <c r="K22" s="302" t="n"/>
    </row>
    <row r="23">
      <c r="A23" s="293" t="n">
        <v>9</v>
      </c>
      <c r="B23" s="372" t="n"/>
      <c r="C23" s="277" t="inlineStr">
        <is>
          <t>14.4.02.09-0001</t>
        </is>
      </c>
      <c r="D23" s="278" t="inlineStr">
        <is>
          <t>Краска</t>
        </is>
      </c>
      <c r="E23" s="401" t="inlineStr">
        <is>
          <t>кг</t>
        </is>
      </c>
      <c r="F23" s="401" t="n">
        <v>2.5</v>
      </c>
      <c r="G23" s="258" t="n">
        <v>28.6</v>
      </c>
      <c r="H23" s="297">
        <f>ROUND(F23*G23,2)</f>
        <v/>
      </c>
      <c r="I23" s="263" t="n"/>
      <c r="J23" s="302" t="n"/>
      <c r="K23" s="302" t="n"/>
    </row>
    <row r="24" ht="25.5" customHeight="1" s="330">
      <c r="A24" s="261" t="n">
        <v>10</v>
      </c>
      <c r="B24" s="372" t="n"/>
      <c r="C24" s="277" t="inlineStr">
        <is>
          <t>08.3.07.01-0076</t>
        </is>
      </c>
      <c r="D24" s="278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58" t="n">
        <v>5000</v>
      </c>
      <c r="H24" s="258">
        <f>ROUND(F24*G24,2)</f>
        <v/>
      </c>
      <c r="I24" s="263" t="n"/>
      <c r="J24" s="302" t="n"/>
      <c r="K24" s="302" t="n"/>
    </row>
    <row r="25">
      <c r="A25" s="261" t="n">
        <v>11</v>
      </c>
      <c r="B25" s="372" t="n"/>
      <c r="C25" s="277" t="inlineStr">
        <is>
          <t>01.7.06.07-0002</t>
        </is>
      </c>
      <c r="D25" s="278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58" t="n">
        <v>6.9</v>
      </c>
      <c r="H25" s="258">
        <f>ROUND(F25*G25,2)</f>
        <v/>
      </c>
      <c r="I25" s="263" t="n"/>
      <c r="J25" s="302" t="n"/>
      <c r="K25" s="302" t="n"/>
    </row>
    <row r="26">
      <c r="A26" s="293" t="n">
        <v>12</v>
      </c>
      <c r="B26" s="372" t="n"/>
      <c r="C26" s="277" t="inlineStr">
        <is>
          <t>14.4.03.03-0002</t>
        </is>
      </c>
      <c r="D26" s="278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58" t="n">
        <v>7826.9</v>
      </c>
      <c r="H26" s="258">
        <f>ROUND(F26*G26,2)</f>
        <v/>
      </c>
      <c r="I26" s="263" t="n"/>
      <c r="J26" s="302" t="n"/>
      <c r="K26" s="302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302" t="n"/>
      <c r="K27" s="302" t="n"/>
    </row>
    <row r="29">
      <c r="C29" s="448" t="n"/>
      <c r="D29" s="448" t="n"/>
    </row>
    <row r="30">
      <c r="B30" s="332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1" t="n"/>
      <c r="C6" s="316" t="n"/>
      <c r="D6" s="316" t="n"/>
      <c r="E6" s="316" t="n"/>
    </row>
    <row r="7" ht="25.5" customHeight="1" s="330">
      <c r="B7" s="361" t="inlineStr">
        <is>
          <t>Наименование разрабатываемого показателя УНЦ — КЛ 35 кВ (с алюминиевой жилой) сечение жилы 50 мм2</t>
        </is>
      </c>
    </row>
    <row r="8">
      <c r="B8" s="376" t="inlineStr">
        <is>
          <t>Единица измерения  — 1 км</t>
        </is>
      </c>
    </row>
    <row r="9">
      <c r="B9" s="251" t="n"/>
      <c r="C9" s="316" t="n"/>
      <c r="D9" s="316" t="n"/>
      <c r="E9" s="316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60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30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30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30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30">
      <c r="B29" s="243" t="inlineStr">
        <is>
          <t>Временные здания и сооружения - 3,9%</t>
        </is>
      </c>
      <c r="C29" s="247">
        <f>ROUND(C24*3.9%,2)</f>
        <v/>
      </c>
      <c r="D29" s="243" t="n"/>
      <c r="E29" s="245">
        <f>C29/$C$40</f>
        <v/>
      </c>
    </row>
    <row r="30" ht="38.25" customHeight="1" s="330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2" t="n">
        <v>0</v>
      </c>
      <c r="D31" s="243" t="n"/>
      <c r="E31" s="245">
        <f>C31/$C$40</f>
        <v/>
      </c>
    </row>
    <row r="32" ht="25.5" customHeight="1" s="330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30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30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263" t="n"/>
    </row>
    <row r="35" ht="76.5" customHeight="1" s="330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30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30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30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16" t="n"/>
      <c r="D42" s="316" t="n"/>
      <c r="E42" s="316" t="n"/>
    </row>
    <row r="43">
      <c r="B43" s="242" t="inlineStr">
        <is>
          <t>Составил ____________________________ А.Р. Маркова</t>
        </is>
      </c>
      <c r="C43" s="447" t="n"/>
      <c r="D43" s="316" t="n"/>
      <c r="E43" s="316" t="n"/>
    </row>
    <row r="44">
      <c r="B44" s="242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2" t="n"/>
      <c r="C45" s="316" t="n"/>
      <c r="D45" s="316" t="n"/>
      <c r="E45" s="316" t="n"/>
    </row>
    <row r="46">
      <c r="B46" s="242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6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B19" sqref="B19:H19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7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83" t="inlineStr">
        <is>
          <t>КЛ 35 кВ (с алюминиевой жилой) сечение жилы 50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6">
      <c r="A8" s="355" t="n"/>
    </row>
    <row r="9" ht="13.2" customFormat="1" customHeight="1" s="316"/>
    <row r="10" ht="27" customHeight="1" s="330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50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50" t="n"/>
      <c r="K10" s="317" t="n"/>
      <c r="L10" s="317" t="n"/>
      <c r="M10" s="317" t="n"/>
      <c r="N10" s="317" t="n"/>
    </row>
    <row r="11" ht="28.5" customHeight="1" s="330">
      <c r="A11" s="452" t="n"/>
      <c r="B11" s="452" t="n"/>
      <c r="C11" s="452" t="n"/>
      <c r="D11" s="452" t="n"/>
      <c r="E11" s="452" t="n"/>
      <c r="F11" s="380" t="inlineStr">
        <is>
          <t>на ед. изм.</t>
        </is>
      </c>
      <c r="G11" s="380" t="inlineStr">
        <is>
          <t>общая</t>
        </is>
      </c>
      <c r="H11" s="452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0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7" t="n"/>
      <c r="L12" s="317" t="n"/>
      <c r="M12" s="317" t="n"/>
      <c r="N12" s="317" t="n"/>
    </row>
    <row r="13">
      <c r="A13" s="380" t="n"/>
      <c r="B13" s="370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0">
      <c r="A14" s="380" t="n">
        <v>1</v>
      </c>
      <c r="B14" s="274" t="inlineStr">
        <is>
          <t>1-3-8</t>
        </is>
      </c>
      <c r="C14" s="388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61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70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91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88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61" t="n">
        <v>26.4</v>
      </c>
      <c r="F17" s="207">
        <f>G17/E17</f>
        <v/>
      </c>
      <c r="G17" s="207">
        <f>'Прил. 3'!H13</f>
        <v/>
      </c>
      <c r="H17" s="39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70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17">
      <c r="A19" s="380" t="n"/>
      <c r="B19" s="388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17">
      <c r="A20" s="380" t="n">
        <v>3</v>
      </c>
      <c r="B20" s="277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3" t="n">
        <v>13.2</v>
      </c>
      <c r="F20" s="28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7">
      <c r="A21" s="380" t="n">
        <v>4</v>
      </c>
      <c r="B21" s="277" t="inlineStr">
        <is>
          <t>91.14.02-001</t>
        </is>
      </c>
      <c r="C21" s="278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3" t="n">
        <v>13.2</v>
      </c>
      <c r="F21" s="28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7">
      <c r="A22" s="380" t="n"/>
      <c r="B22" s="380" t="n"/>
      <c r="C22" s="388" t="inlineStr">
        <is>
          <t>Итого основные машины и механизмы</t>
        </is>
      </c>
      <c r="D22" s="380" t="n"/>
      <c r="E22" s="462" t="n"/>
      <c r="F22" s="207" t="n"/>
      <c r="G22" s="207">
        <f>SUM(G20:G21)</f>
        <v/>
      </c>
      <c r="H22" s="391">
        <f>G22/G26</f>
        <v/>
      </c>
      <c r="I22" s="201" t="n"/>
      <c r="J22" s="207">
        <f>SUM(J20:J21)</f>
        <v/>
      </c>
    </row>
    <row r="23" outlineLevel="1" ht="25.5" customFormat="1" customHeight="1" s="317">
      <c r="A23" s="380" t="n">
        <v>5</v>
      </c>
      <c r="B23" s="277" t="inlineStr">
        <is>
          <t>91.06.03-062</t>
        </is>
      </c>
      <c r="C23" s="278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3" t="n">
        <v>39.7</v>
      </c>
      <c r="F23" s="280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7">
      <c r="A24" s="380" t="n">
        <v>6</v>
      </c>
      <c r="B24" s="277" t="inlineStr">
        <is>
          <t>91.06.01-003</t>
        </is>
      </c>
      <c r="C24" s="278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3" t="n">
        <v>39.7</v>
      </c>
      <c r="F24" s="280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7">
      <c r="A25" s="380" t="n"/>
      <c r="B25" s="380" t="n"/>
      <c r="C25" s="388" t="inlineStr">
        <is>
          <t>Итого прочие машины и механизмы</t>
        </is>
      </c>
      <c r="D25" s="380" t="n"/>
      <c r="E25" s="389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7">
      <c r="A26" s="380" t="n"/>
      <c r="B26" s="380" t="n"/>
      <c r="C26" s="370" t="inlineStr">
        <is>
          <t>Итого по разделу «Машины и механизмы»</t>
        </is>
      </c>
      <c r="D26" s="380" t="n"/>
      <c r="E26" s="389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7">
      <c r="A27" s="380" t="n"/>
      <c r="B27" s="370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0" t="n"/>
      <c r="B28" s="388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17" t="n"/>
      <c r="L28" s="317" t="n"/>
    </row>
    <row r="29">
      <c r="A29" s="380" t="n"/>
      <c r="B29" s="380" t="n"/>
      <c r="C29" s="388" t="inlineStr">
        <is>
          <t>Итого основное оборудование</t>
        </is>
      </c>
      <c r="D29" s="380" t="n"/>
      <c r="E29" s="461" t="n"/>
      <c r="F29" s="390" t="n"/>
      <c r="G29" s="207" t="n">
        <v>0</v>
      </c>
      <c r="H29" s="208" t="n">
        <v>0</v>
      </c>
      <c r="I29" s="201" t="n"/>
      <c r="J29" s="207" t="n">
        <v>0</v>
      </c>
      <c r="K29" s="317" t="n"/>
      <c r="L29" s="317" t="n"/>
    </row>
    <row r="30">
      <c r="A30" s="380" t="n"/>
      <c r="B30" s="380" t="n"/>
      <c r="C30" s="388" t="inlineStr">
        <is>
          <t>Итого прочее оборудование</t>
        </is>
      </c>
      <c r="D30" s="380" t="n"/>
      <c r="E30" s="462" t="n"/>
      <c r="F30" s="390" t="n"/>
      <c r="G30" s="207" t="n">
        <v>0</v>
      </c>
      <c r="H30" s="208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0" t="inlineStr">
        <is>
          <t>Итого по разделу «Оборудование»</t>
        </is>
      </c>
      <c r="D31" s="380" t="n"/>
      <c r="E31" s="389" t="n"/>
      <c r="F31" s="390" t="n"/>
      <c r="G31" s="207">
        <f>G29+G30</f>
        <v/>
      </c>
      <c r="H31" s="208" t="n">
        <v>0</v>
      </c>
      <c r="I31" s="201" t="n"/>
      <c r="J31" s="207">
        <f>J30+J29</f>
        <v/>
      </c>
      <c r="K31" s="317" t="n"/>
      <c r="L31" s="317" t="n"/>
    </row>
    <row r="32" ht="25.5" customHeight="1" s="330">
      <c r="A32" s="380" t="n"/>
      <c r="B32" s="380" t="n"/>
      <c r="C32" s="388" t="inlineStr">
        <is>
          <t>в том числе технологическое оборудование</t>
        </is>
      </c>
      <c r="D32" s="380" t="n"/>
      <c r="E32" s="461" t="n"/>
      <c r="F32" s="390" t="n"/>
      <c r="G32" s="207">
        <f>'Прил.6 Расчет ОБ'!G12</f>
        <v/>
      </c>
      <c r="H32" s="391" t="n"/>
      <c r="I32" s="201" t="n"/>
      <c r="J32" s="207">
        <f>J31</f>
        <v/>
      </c>
      <c r="K32" s="317" t="n"/>
      <c r="L32" s="317" t="n"/>
    </row>
    <row r="33" ht="14.25" customFormat="1" customHeight="1" s="317">
      <c r="A33" s="380" t="n"/>
      <c r="B33" s="370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17">
      <c r="A34" s="381" t="n"/>
      <c r="B34" s="384" t="inlineStr">
        <is>
          <t>Основные материалы</t>
        </is>
      </c>
      <c r="C34" s="464" t="n"/>
      <c r="D34" s="464" t="n"/>
      <c r="E34" s="464" t="n"/>
      <c r="F34" s="464" t="n"/>
      <c r="G34" s="464" t="n"/>
      <c r="H34" s="465" t="n"/>
      <c r="I34" s="214" t="n"/>
      <c r="J34" s="214" t="n"/>
    </row>
    <row r="35" ht="14.25" customFormat="1" customHeight="1" s="317">
      <c r="A35" s="380" t="n">
        <v>7</v>
      </c>
      <c r="B35" s="304" t="inlineStr">
        <is>
          <t>БЦ.81.378</t>
        </is>
      </c>
      <c r="C35" s="278" t="inlineStr">
        <is>
          <t>Кабель алюминиевый 35кВ 1х50</t>
        </is>
      </c>
      <c r="D35" s="380" t="inlineStr">
        <is>
          <t>км</t>
        </is>
      </c>
      <c r="E35" s="461">
        <f>3*1.1</f>
        <v/>
      </c>
      <c r="F35" s="207">
        <f>ROUND(I35/'Прил. 10'!$D$13,2)</f>
        <v/>
      </c>
      <c r="G35" s="207">
        <f>ROUND(E35*F35,2)</f>
        <v/>
      </c>
      <c r="H35" s="208">
        <f>G35/$G$43</f>
        <v/>
      </c>
      <c r="I35" s="207" t="n">
        <v>659483.8</v>
      </c>
      <c r="J35" s="207">
        <f>ROUND(I35*E35,2)</f>
        <v/>
      </c>
    </row>
    <row r="36" ht="14.25" customFormat="1" customHeight="1" s="317">
      <c r="A36" s="382" t="n"/>
      <c r="B36" s="216" t="n"/>
      <c r="C36" s="217" t="inlineStr">
        <is>
          <t>Итого основные материалы</t>
        </is>
      </c>
      <c r="D36" s="382" t="n"/>
      <c r="E36" s="466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7">
      <c r="A37" s="380" t="n">
        <v>8</v>
      </c>
      <c r="B37" s="277" t="inlineStr">
        <is>
          <t>08.3.08.02-0052</t>
        </is>
      </c>
      <c r="C37" s="278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3" t="n">
        <v>0.1</v>
      </c>
      <c r="F37" s="258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7">
      <c r="A38" s="380" t="n">
        <v>9</v>
      </c>
      <c r="B38" s="277" t="inlineStr">
        <is>
          <t>14.4.02.09-0001</t>
        </is>
      </c>
      <c r="C38" s="278" t="inlineStr">
        <is>
          <t>Краска</t>
        </is>
      </c>
      <c r="D38" s="401" t="inlineStr">
        <is>
          <t>кг</t>
        </is>
      </c>
      <c r="E38" s="463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7">
      <c r="A39" s="380" t="n">
        <v>10</v>
      </c>
      <c r="B39" s="277" t="inlineStr">
        <is>
          <t>08.3.07.01-0076</t>
        </is>
      </c>
      <c r="C39" s="278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3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7">
      <c r="A40" s="380" t="n">
        <v>11</v>
      </c>
      <c r="B40" s="277" t="inlineStr">
        <is>
          <t>01.7.06.07-0002</t>
        </is>
      </c>
      <c r="C40" s="278" t="inlineStr">
        <is>
          <t>Лента монтажная, тип ЛМ-5</t>
        </is>
      </c>
      <c r="D40" s="401" t="inlineStr">
        <is>
          <t>10 м</t>
        </is>
      </c>
      <c r="E40" s="463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80" t="n">
        <v>12</v>
      </c>
      <c r="B41" s="277" t="inlineStr">
        <is>
          <t>14.4.03.03-0002</t>
        </is>
      </c>
      <c r="C41" s="278" t="inlineStr">
        <is>
          <t>Лак битумный БТ-123</t>
        </is>
      </c>
      <c r="D41" s="401" t="inlineStr">
        <is>
          <t>т</t>
        </is>
      </c>
      <c r="E41" s="463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7">
      <c r="A42" s="380" t="n"/>
      <c r="B42" s="380" t="n"/>
      <c r="C42" s="388" t="inlineStr">
        <is>
          <t>Итого прочие материалы</t>
        </is>
      </c>
      <c r="D42" s="380" t="n"/>
      <c r="E42" s="461" t="n"/>
      <c r="F42" s="390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7">
      <c r="A43" s="380" t="n"/>
      <c r="B43" s="380" t="n"/>
      <c r="C43" s="370" t="inlineStr">
        <is>
          <t>Итого по разделу «Материалы»</t>
        </is>
      </c>
      <c r="D43" s="380" t="n"/>
      <c r="E43" s="389" t="n"/>
      <c r="F43" s="390" t="n"/>
      <c r="G43" s="207">
        <f>G36+G42</f>
        <v/>
      </c>
      <c r="H43" s="391">
        <f>G43/$G$43</f>
        <v/>
      </c>
      <c r="I43" s="207" t="n"/>
      <c r="J43" s="207">
        <f>J36+J42</f>
        <v/>
      </c>
    </row>
    <row r="44" ht="14.25" customFormat="1" customHeight="1" s="317">
      <c r="A44" s="380" t="n"/>
      <c r="B44" s="380" t="n"/>
      <c r="C44" s="388" t="inlineStr">
        <is>
          <t>ИТОГО ПО РМ</t>
        </is>
      </c>
      <c r="D44" s="380" t="n"/>
      <c r="E44" s="389" t="n"/>
      <c r="F44" s="390" t="n"/>
      <c r="G44" s="207">
        <f>G15+G26+G43</f>
        <v/>
      </c>
      <c r="H44" s="391" t="n"/>
      <c r="I44" s="207" t="n"/>
      <c r="J44" s="207">
        <f>J15+J26+J43</f>
        <v/>
      </c>
    </row>
    <row r="45" ht="14.25" customFormat="1" customHeight="1" s="317">
      <c r="A45" s="380" t="n"/>
      <c r="B45" s="380" t="n"/>
      <c r="C45" s="388" t="inlineStr">
        <is>
          <t>Накладные расходы</t>
        </is>
      </c>
      <c r="D45" s="203">
        <f>ROUND(G45/(G$17+$G$15),2)</f>
        <v/>
      </c>
      <c r="E45" s="389" t="n"/>
      <c r="F45" s="390" t="n"/>
      <c r="G45" s="207" t="n">
        <v>1911.58</v>
      </c>
      <c r="H45" s="391" t="n"/>
      <c r="I45" s="207" t="n"/>
      <c r="J45" s="207">
        <f>ROUND(D45*(J15+J17),2)</f>
        <v/>
      </c>
    </row>
    <row r="46" ht="14.25" customFormat="1" customHeight="1" s="317">
      <c r="A46" s="380" t="n"/>
      <c r="B46" s="380" t="n"/>
      <c r="C46" s="388" t="inlineStr">
        <is>
          <t>Сметная прибыль</t>
        </is>
      </c>
      <c r="D46" s="203">
        <f>ROUND(G46/(G$15+G$17),2)</f>
        <v/>
      </c>
      <c r="E46" s="389" t="n"/>
      <c r="F46" s="390" t="n"/>
      <c r="G46" s="207" t="n">
        <v>1005.06</v>
      </c>
      <c r="H46" s="391" t="n"/>
      <c r="I46" s="207" t="n"/>
      <c r="J46" s="207">
        <f>ROUND(D46*(J15+J17),2)</f>
        <v/>
      </c>
    </row>
    <row r="47" ht="14.25" customFormat="1" customHeight="1" s="317">
      <c r="A47" s="380" t="n"/>
      <c r="B47" s="380" t="n"/>
      <c r="C47" s="388" t="inlineStr">
        <is>
          <t>Итого СМР (с НР и СП)</t>
        </is>
      </c>
      <c r="D47" s="380" t="n"/>
      <c r="E47" s="389" t="n"/>
      <c r="F47" s="390" t="n"/>
      <c r="G47" s="207">
        <f>G15+G26+G43+G45+G46</f>
        <v/>
      </c>
      <c r="H47" s="391" t="n"/>
      <c r="I47" s="207" t="n"/>
      <c r="J47" s="207">
        <f>J15+J26+J43+J45+J46</f>
        <v/>
      </c>
    </row>
    <row r="48" ht="14.25" customFormat="1" customHeight="1" s="317">
      <c r="A48" s="380" t="n"/>
      <c r="B48" s="380" t="n"/>
      <c r="C48" s="388" t="inlineStr">
        <is>
          <t>ВСЕГО СМР + ОБОРУДОВАНИЕ</t>
        </is>
      </c>
      <c r="D48" s="380" t="n"/>
      <c r="E48" s="389" t="n"/>
      <c r="F48" s="390" t="n"/>
      <c r="G48" s="207">
        <f>G47+G31</f>
        <v/>
      </c>
      <c r="H48" s="391" t="n"/>
      <c r="I48" s="207" t="n"/>
      <c r="J48" s="207">
        <f>J47+J31</f>
        <v/>
      </c>
    </row>
    <row r="49" ht="34.5" customFormat="1" customHeight="1" s="317">
      <c r="A49" s="380" t="n"/>
      <c r="B49" s="380" t="n"/>
      <c r="C49" s="388" t="inlineStr">
        <is>
          <t>ИТОГО ПОКАЗАТЕЛЬ НА ЕД. ИЗМ.</t>
        </is>
      </c>
      <c r="D49" s="380" t="inlineStr">
        <is>
          <t>1 км</t>
        </is>
      </c>
      <c r="E49" s="461" t="n">
        <v>1</v>
      </c>
      <c r="F49" s="390" t="n"/>
      <c r="G49" s="207">
        <f>G48/E49</f>
        <v/>
      </c>
      <c r="H49" s="391" t="n"/>
      <c r="I49" s="207" t="n"/>
      <c r="J49" s="207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43" sqref="D43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35 кВ (с алюминиевой жилой) сечение жилы 50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43" t="n"/>
      <c r="B9" s="388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0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7" t="n">
        <v>0</v>
      </c>
    </row>
    <row r="13" ht="19.5" customHeight="1" s="330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43" sqref="D43"/>
    </sheetView>
  </sheetViews>
  <sheetFormatPr baseColWidth="8" defaultColWidth="9.109375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0">
      <c r="A11" s="368" t="inlineStr">
        <is>
          <t>К1-02-4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P30" sqref="P30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2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0.039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9.4" customHeight="1" s="330">
      <c r="B17" s="368" t="inlineStr">
        <is>
          <t>Пусконаладочные работы*</t>
        </is>
      </c>
      <c r="C17" s="368" t="n"/>
      <c r="D17" s="321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1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1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1" t="n">
        <v>0.03</v>
      </c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4" ht="18.75" customHeight="1" s="330">
      <c r="B24" s="257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H32" sqref="H32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7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8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9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2025-01-24T12:02:49Z</dcterms:modified>
  <cp:lastModifiedBy>user1</cp:lastModifiedBy>
  <cp:lastPrinted>2023-11-25T14:09:28Z</cp:lastPrinted>
</cp:coreProperties>
</file>