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0" zoomScale="85" zoomScaleNormal="55" workbookViewId="0">
      <selection activeCell="D23" sqref="D23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Муфта соединительная 10 кВ сечением 70мм2.</t>
        </is>
      </c>
    </row>
    <row r="8" ht="31.65" customHeight="1" s="323">
      <c r="B8" s="357" t="inlineStr">
        <is>
          <t>Сопоставимый уровень цен: 2 кв. 2018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Челябинская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соединительная 10 кВ сечением 70мм2.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269" t="n">
        <v>17.92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269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269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2 кв. 2018 г.</t>
        </is>
      </c>
      <c r="E22" s="230" t="n"/>
    </row>
    <row r="23" ht="123" customHeight="1" s="323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23">
      <c r="B25" s="361" t="n">
        <v>10</v>
      </c>
      <c r="C25" s="337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tabSelected="1" view="pageBreakPreview" topLeftCell="A4" zoomScale="70" zoomScaleNormal="70" workbookViewId="0">
      <selection activeCell="D23" sqref="D23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5" t="n"/>
      <c r="L9" s="325" t="n"/>
    </row>
    <row r="10" ht="15.75" customHeight="1" s="323">
      <c r="A10" s="325" t="n"/>
      <c r="B10" s="442" t="n"/>
      <c r="C10" s="44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2018г., тыс. руб.</t>
        </is>
      </c>
      <c r="G10" s="440" t="n"/>
      <c r="H10" s="440" t="n"/>
      <c r="I10" s="440" t="n"/>
      <c r="J10" s="441" t="n"/>
      <c r="K10" s="325" t="n"/>
      <c r="L10" s="325" t="n"/>
    </row>
    <row r="11" ht="31.5" customHeight="1" s="323">
      <c r="A11" s="325" t="n"/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231" customHeight="1" s="323">
      <c r="A12" s="325" t="n"/>
      <c r="B12" s="361" t="n">
        <v>1</v>
      </c>
      <c r="C12" s="337" t="inlineStr">
        <is>
          <t>Муфта соединительная 10 кВ сечением 70мм2.</t>
        </is>
      </c>
      <c r="D12" s="314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7" t="n"/>
      <c r="G12" s="315">
        <f>17918.24/1000</f>
        <v/>
      </c>
      <c r="H12" s="315" t="n"/>
      <c r="I12" s="315" t="n"/>
      <c r="J12" s="315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4" t="n"/>
      <c r="D13" s="444" t="n"/>
      <c r="E13" s="445" t="n"/>
      <c r="F13" s="316" t="n"/>
      <c r="G13" s="317">
        <f>G12</f>
        <v/>
      </c>
      <c r="H13" s="317" t="n"/>
      <c r="I13" s="317" t="n"/>
      <c r="J13" s="315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2кв. 2018г:</t>
        </is>
      </c>
      <c r="C14" s="440" t="n"/>
      <c r="D14" s="440" t="n"/>
      <c r="E14" s="441" t="n"/>
      <c r="F14" s="318" t="n"/>
      <c r="G14" s="319">
        <f>G13</f>
        <v/>
      </c>
      <c r="H14" s="319" t="n"/>
      <c r="I14" s="319" t="n"/>
      <c r="J14" s="315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9" t="inlineStr">
        <is>
          <t>Составил ______________________     А.Р. Маркова</t>
        </is>
      </c>
      <c r="D18" s="310" t="n"/>
      <c r="E18" s="310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2" t="inlineStr">
        <is>
          <t xml:space="preserve">                         (подпись, инициалы, фамилия)</t>
        </is>
      </c>
      <c r="D19" s="310" t="n"/>
      <c r="E19" s="310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9" t="n"/>
      <c r="D20" s="310" t="n"/>
      <c r="E20" s="310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9" t="inlineStr">
        <is>
          <t>Проверил ______________________        А.В. Костянецкая</t>
        </is>
      </c>
      <c r="D21" s="310" t="n"/>
      <c r="E21" s="310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2" t="inlineStr">
        <is>
          <t xml:space="preserve">                        (подпись, инициалы, фамилия)</t>
        </is>
      </c>
      <c r="D22" s="310" t="n"/>
      <c r="E22" s="310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/>
    <row r="24" ht="15" customHeight="1" s="323"/>
    <row r="25" ht="15" customHeight="1" s="323"/>
    <row r="26" ht="15" customHeight="1" s="323"/>
    <row r="27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14" sqref="D14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8" t="n"/>
      <c r="B4" s="268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3" t="inlineStr">
        <is>
          <t>Наименование разрабатываемого показателя УНЦ -  Муфта соединительная 10 кВ сечением 70мм2.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1" t="n"/>
    </row>
    <row r="9" ht="40.65" customHeight="1" s="323">
      <c r="A9" s="443" t="n"/>
      <c r="B9" s="443" t="n"/>
      <c r="C9" s="443" t="n"/>
      <c r="D9" s="443" t="n"/>
      <c r="E9" s="443" t="n"/>
      <c r="F9" s="443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287" t="n">
        <v>7</v>
      </c>
    </row>
    <row r="11" customFormat="1" s="303">
      <c r="A11" s="366" t="inlineStr">
        <is>
          <t>Затраты труда рабочих</t>
        </is>
      </c>
      <c r="B11" s="440" t="n"/>
      <c r="C11" s="440" t="n"/>
      <c r="D11" s="440" t="n"/>
      <c r="E11" s="441" t="n"/>
      <c r="F11" s="446">
        <f>SUM(F12:F12)</f>
        <v/>
      </c>
      <c r="G11" s="265" t="n"/>
      <c r="H11" s="447">
        <f>SUM(H12:H12)</f>
        <v/>
      </c>
    </row>
    <row r="12">
      <c r="A12" s="394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4" t="inlineStr">
        <is>
          <t>чел.-ч</t>
        </is>
      </c>
      <c r="F12" s="376" t="n">
        <v>19.62</v>
      </c>
      <c r="G12" s="448" t="n">
        <v>9.4</v>
      </c>
      <c r="H12" s="289">
        <f>ROUND(F12*G12,2)</f>
        <v/>
      </c>
      <c r="M12" s="449" t="n"/>
    </row>
    <row r="13">
      <c r="A13" s="365" t="inlineStr">
        <is>
          <t>Затраты труда машинистов</t>
        </is>
      </c>
      <c r="B13" s="440" t="n"/>
      <c r="C13" s="440" t="n"/>
      <c r="D13" s="440" t="n"/>
      <c r="E13" s="441" t="n"/>
      <c r="F13" s="366" t="n"/>
      <c r="G13" s="239" t="n"/>
      <c r="H13" s="447">
        <f>H14</f>
        <v/>
      </c>
    </row>
    <row r="14">
      <c r="A14" s="394" t="n">
        <v>2</v>
      </c>
      <c r="B14" s="367" t="n"/>
      <c r="C14" s="275" t="n">
        <v>2</v>
      </c>
      <c r="D14" s="262" t="inlineStr">
        <is>
          <t>Затраты труда машинистов</t>
        </is>
      </c>
      <c r="E14" s="394" t="inlineStr">
        <is>
          <t>чел.-ч</t>
        </is>
      </c>
      <c r="F14" s="394" t="n">
        <v>0.06</v>
      </c>
      <c r="G14" s="260" t="n"/>
      <c r="H14" s="290" t="n">
        <v>0.78</v>
      </c>
    </row>
    <row r="15" customFormat="1" s="303">
      <c r="A15" s="366" t="inlineStr">
        <is>
          <t>Машины и механизмы</t>
        </is>
      </c>
      <c r="B15" s="440" t="n"/>
      <c r="C15" s="440" t="n"/>
      <c r="D15" s="440" t="n"/>
      <c r="E15" s="441" t="n"/>
      <c r="F15" s="366" t="n"/>
      <c r="G15" s="239" t="n"/>
      <c r="H15" s="447">
        <f>SUM(H16:H17)</f>
        <v/>
      </c>
    </row>
    <row r="16" ht="25.5" customHeight="1" s="323">
      <c r="A16" s="394" t="n">
        <v>3</v>
      </c>
      <c r="B16" s="367" t="n"/>
      <c r="C16" s="273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273" t="n">
        <v>0.03</v>
      </c>
      <c r="G16" s="378" t="n">
        <v>115.4</v>
      </c>
      <c r="H16" s="289">
        <f>ROUND(F16*G16,2)</f>
        <v/>
      </c>
      <c r="I16" s="294" t="n"/>
      <c r="J16" s="294" t="n"/>
      <c r="L16" s="294" t="n"/>
    </row>
    <row r="17" customFormat="1" s="303">
      <c r="A17" s="394" t="n">
        <v>4</v>
      </c>
      <c r="B17" s="367" t="n"/>
      <c r="C17" s="273" t="inlineStr">
        <is>
          <t>91.14.02-001</t>
        </is>
      </c>
      <c r="D17" s="375" t="inlineStr">
        <is>
          <t>Автомобили бортовые, грузоподъемность: до 5 т</t>
        </is>
      </c>
      <c r="E17" s="376" t="inlineStr">
        <is>
          <t>маш.час</t>
        </is>
      </c>
      <c r="F17" s="273" t="n">
        <v>0.03</v>
      </c>
      <c r="G17" s="378" t="n">
        <v>65.70999999999999</v>
      </c>
      <c r="H17" s="289">
        <f>ROUND(F17*G17,2)</f>
        <v/>
      </c>
      <c r="I17" s="294" t="n"/>
      <c r="J17" s="294" t="n"/>
      <c r="K17" s="295" t="n"/>
      <c r="L17" s="294" t="n"/>
    </row>
    <row r="18">
      <c r="A18" s="366" t="inlineStr">
        <is>
          <t>Материалы</t>
        </is>
      </c>
      <c r="B18" s="440" t="n"/>
      <c r="C18" s="440" t="n"/>
      <c r="D18" s="440" t="n"/>
      <c r="E18" s="441" t="n"/>
      <c r="F18" s="366" t="n"/>
      <c r="G18" s="239" t="n"/>
      <c r="H18" s="447">
        <f>SUM(H19:H23)</f>
        <v/>
      </c>
    </row>
    <row r="19">
      <c r="A19" s="286" t="n">
        <v>5</v>
      </c>
      <c r="B19" s="286" t="n"/>
      <c r="C19" s="394" t="inlineStr">
        <is>
          <t>Прайс из СД ОП</t>
        </is>
      </c>
      <c r="D19" s="283" t="inlineStr">
        <is>
          <t>Муфта соединительная 10 кВ сечением 70мм2.</t>
        </is>
      </c>
      <c r="E19" s="394" t="inlineStr">
        <is>
          <t>шт</t>
        </is>
      </c>
      <c r="F19" s="394" t="n">
        <v>6</v>
      </c>
      <c r="G19" s="283" t="n">
        <v>449.03</v>
      </c>
      <c r="H19" s="289">
        <f>ROUND(F19*G19,2)</f>
        <v/>
      </c>
    </row>
    <row r="20">
      <c r="A20" s="263" t="n">
        <v>6</v>
      </c>
      <c r="B20" s="367" t="n"/>
      <c r="C20" s="273" t="inlineStr">
        <is>
          <t>20.2.01.05-0009</t>
        </is>
      </c>
      <c r="D20" s="375" t="inlineStr">
        <is>
          <t>Гильзы кабельные медные ГМ 70</t>
        </is>
      </c>
      <c r="E20" s="376" t="inlineStr">
        <is>
          <t>100 шт</t>
        </is>
      </c>
      <c r="F20" s="273" t="n">
        <v>0.093</v>
      </c>
      <c r="G20" s="378" t="n">
        <v>491</v>
      </c>
      <c r="H20" s="289">
        <f>ROUND(F20*G20,2)</f>
        <v/>
      </c>
      <c r="I20" s="296" t="n"/>
      <c r="J20" s="294" t="n"/>
      <c r="K20" s="294" t="n"/>
    </row>
    <row r="21">
      <c r="A21" s="286" t="n">
        <v>7</v>
      </c>
      <c r="B21" s="367" t="n"/>
      <c r="C21" s="273" t="inlineStr">
        <is>
          <t>01.3.01.01-0001</t>
        </is>
      </c>
      <c r="D21" s="375" t="inlineStr">
        <is>
          <t>Бензин авиационный Б-70</t>
        </is>
      </c>
      <c r="E21" s="376" t="inlineStr">
        <is>
          <t>т</t>
        </is>
      </c>
      <c r="F21" s="273" t="n">
        <v>0.0024</v>
      </c>
      <c r="G21" s="378" t="n">
        <v>4488.4</v>
      </c>
      <c r="H21" s="289">
        <f>ROUND(F21*G21,2)</f>
        <v/>
      </c>
      <c r="I21" s="296" t="n"/>
      <c r="J21" s="294" t="n"/>
      <c r="K21" s="294" t="n"/>
    </row>
    <row r="22">
      <c r="A22" s="286" t="n">
        <v>8</v>
      </c>
      <c r="B22" s="367" t="n"/>
      <c r="C22" s="273" t="inlineStr">
        <is>
          <t>01.7.06.07-0002</t>
        </is>
      </c>
      <c r="D22" s="375" t="inlineStr">
        <is>
          <t>Лента монтажная, тип ЛМ-5</t>
        </is>
      </c>
      <c r="E22" s="376" t="inlineStr">
        <is>
          <t>10 м</t>
        </is>
      </c>
      <c r="F22" s="376" t="n">
        <v>0.07199999999999999</v>
      </c>
      <c r="G22" s="378" t="n">
        <v>6.9</v>
      </c>
      <c r="H22" s="289">
        <f>ROUND(F22*G22,2)</f>
        <v/>
      </c>
      <c r="I22" s="296" t="n"/>
      <c r="J22" s="294" t="n"/>
      <c r="K22" s="294" t="n"/>
    </row>
    <row r="23">
      <c r="A23" s="263" t="n">
        <v>9</v>
      </c>
      <c r="B23" s="367" t="n"/>
      <c r="C23" s="273" t="inlineStr">
        <is>
          <t>01.3.01.05-0009</t>
        </is>
      </c>
      <c r="D23" s="375" t="inlineStr">
        <is>
          <t>Парафины нефтяные твердые марки Т-1</t>
        </is>
      </c>
      <c r="E23" s="376" t="inlineStr">
        <is>
          <t>т</t>
        </is>
      </c>
      <c r="F23" s="376" t="n">
        <v>6e-05</v>
      </c>
      <c r="G23" s="378" t="n">
        <v>8105.71</v>
      </c>
      <c r="H23" s="289">
        <f>ROUND(F23*G23,2)</f>
        <v/>
      </c>
      <c r="I23" s="296" t="n"/>
      <c r="J23" s="294" t="n"/>
      <c r="K23" s="294" t="n"/>
    </row>
    <row r="25">
      <c r="B25" s="325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5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D23" sqref="D2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9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5" t="inlineStr">
        <is>
          <t>Ресурсная модель</t>
        </is>
      </c>
    </row>
    <row r="6">
      <c r="B6" s="253" t="n"/>
      <c r="C6" s="309" t="n"/>
      <c r="D6" s="309" t="n"/>
      <c r="E6" s="309" t="n"/>
    </row>
    <row r="7" ht="25.5" customHeight="1" s="323">
      <c r="B7" s="354" t="inlineStr">
        <is>
          <t>Наименование разрабатываемого показателя УНЦ — Муфта соединительная 10 кВ сечением 70мм2.</t>
        </is>
      </c>
    </row>
    <row r="8">
      <c r="B8" s="369" t="inlineStr">
        <is>
          <t>Единица измерения  — 1 ед</t>
        </is>
      </c>
    </row>
    <row r="9">
      <c r="B9" s="253" t="n"/>
      <c r="C9" s="309" t="n"/>
      <c r="D9" s="309" t="n"/>
      <c r="E9" s="309" t="n"/>
    </row>
    <row r="10" ht="51" customHeight="1" s="323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6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9" t="n"/>
      <c r="D42" s="309" t="n"/>
      <c r="E42" s="309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9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B1" workbookViewId="0">
      <selection activeCell="D14" sqref="D14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23" min="13" max="13"/>
  </cols>
  <sheetData>
    <row r="1" s="32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3">
      <c r="A2" s="310" t="n"/>
      <c r="B2" s="310" t="n"/>
      <c r="C2" s="310" t="n"/>
      <c r="D2" s="310" t="n"/>
      <c r="E2" s="310" t="n"/>
      <c r="F2" s="310" t="n"/>
      <c r="G2" s="310" t="n"/>
      <c r="H2" s="384" t="inlineStr">
        <is>
          <t>Приложение №5</t>
        </is>
      </c>
      <c r="K2" s="310" t="n"/>
      <c r="L2" s="310" t="n"/>
      <c r="M2" s="310" t="n"/>
      <c r="N2" s="310" t="n"/>
    </row>
    <row r="3" s="323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5" t="inlineStr">
        <is>
          <t>Расчет стоимости СМР и оборудования</t>
        </is>
      </c>
    </row>
    <row r="5" ht="12.75" customFormat="1" customHeight="1" s="309">
      <c r="A5" s="345" t="n"/>
      <c r="B5" s="345" t="n"/>
      <c r="C5" s="397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Муфта соединительная 10 кВ сечением 70мм2.</t>
        </is>
      </c>
    </row>
    <row r="7" ht="12.75" customFormat="1" customHeight="1" s="309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9">
      <c r="A8" s="348" t="n"/>
    </row>
    <row r="9" ht="13.2" customFormat="1" customHeight="1" s="309"/>
    <row r="10" ht="27" customHeight="1" s="323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41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41" t="n"/>
      <c r="K10" s="310" t="n"/>
      <c r="L10" s="310" t="n"/>
      <c r="M10" s="310" t="n"/>
      <c r="N10" s="310" t="n"/>
    </row>
    <row r="11" ht="28.5" customHeight="1" s="323">
      <c r="A11" s="443" t="n"/>
      <c r="B11" s="443" t="n"/>
      <c r="C11" s="443" t="n"/>
      <c r="D11" s="443" t="n"/>
      <c r="E11" s="443" t="n"/>
      <c r="F11" s="376" t="inlineStr">
        <is>
          <t>на ед. изм.</t>
        </is>
      </c>
      <c r="G11" s="376" t="inlineStr">
        <is>
          <t>общая</t>
        </is>
      </c>
      <c r="H11" s="443" t="n"/>
      <c r="I11" s="376" t="inlineStr">
        <is>
          <t>на ед. изм.</t>
        </is>
      </c>
      <c r="J11" s="376" t="inlineStr">
        <is>
          <t>общая</t>
        </is>
      </c>
      <c r="K11" s="310" t="n"/>
      <c r="L11" s="310" t="n"/>
      <c r="M11" s="310" t="n"/>
      <c r="N11" s="310" t="n"/>
    </row>
    <row r="12" s="323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310" t="n"/>
      <c r="L12" s="310" t="n"/>
      <c r="M12" s="310" t="n"/>
      <c r="N12" s="310" t="n"/>
    </row>
    <row r="13">
      <c r="A13" s="376" t="n"/>
      <c r="B13" s="365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76" t="n">
        <v>1</v>
      </c>
      <c r="B14" s="273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76" t="inlineStr">
        <is>
          <t>чел.-ч.</t>
        </is>
      </c>
      <c r="E14" s="451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0">
      <c r="A15" s="376" t="n"/>
      <c r="B15" s="376" t="n"/>
      <c r="C15" s="365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10">
      <c r="A16" s="376" t="n"/>
      <c r="B16" s="375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10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51" t="n">
        <v>0.06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0">
      <c r="A18" s="376" t="n"/>
      <c r="B18" s="365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10">
      <c r="A19" s="376" t="n"/>
      <c r="B19" s="375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10">
      <c r="A20" s="376" t="n">
        <v>3</v>
      </c>
      <c r="B20" s="273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452" t="n">
        <v>0.03</v>
      </c>
      <c r="F20" s="378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0">
      <c r="A21" s="376" t="n">
        <v>4</v>
      </c>
      <c r="B21" s="273" t="inlineStr">
        <is>
          <t>91.14.02-001</t>
        </is>
      </c>
      <c r="C21" s="375" t="inlineStr">
        <is>
          <t>Автомобили бортовые, грузоподъемность: до 5 т</t>
        </is>
      </c>
      <c r="D21" s="376" t="inlineStr">
        <is>
          <t>маш.час</t>
        </is>
      </c>
      <c r="E21" s="452" t="n">
        <v>0.03</v>
      </c>
      <c r="F21" s="378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6" t="n"/>
      <c r="B22" s="376" t="n"/>
      <c r="C22" s="375" t="inlineStr">
        <is>
          <t>Итого основные машины и механизмы</t>
        </is>
      </c>
      <c r="D22" s="376" t="n"/>
      <c r="E22" s="451" t="n"/>
      <c r="F22" s="207" t="n"/>
      <c r="G22" s="207">
        <f>SUM(G20:G21)</f>
        <v/>
      </c>
      <c r="H22" s="379">
        <f>G22/G24</f>
        <v/>
      </c>
      <c r="I22" s="201" t="n"/>
      <c r="J22" s="207">
        <f>SUM(J20:J21)</f>
        <v/>
      </c>
    </row>
    <row r="23" ht="14.25" customFormat="1" customHeight="1" s="310">
      <c r="A23" s="376" t="n"/>
      <c r="B23" s="376" t="n"/>
      <c r="C23" s="375" t="inlineStr">
        <is>
          <t>Итого прочие машины и механизмы</t>
        </is>
      </c>
      <c r="D23" s="376" t="n"/>
      <c r="E23" s="377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0">
      <c r="A24" s="376" t="n"/>
      <c r="B24" s="376" t="n"/>
      <c r="C24" s="365" t="inlineStr">
        <is>
          <t>Итого по разделу «Машины и механизмы»</t>
        </is>
      </c>
      <c r="D24" s="376" t="n"/>
      <c r="E24" s="377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0">
      <c r="A25" s="376" t="n"/>
      <c r="B25" s="365" t="inlineStr">
        <is>
          <t>Оборудование</t>
        </is>
      </c>
      <c r="C25" s="440" t="n"/>
      <c r="D25" s="440" t="n"/>
      <c r="E25" s="440" t="n"/>
      <c r="F25" s="440" t="n"/>
      <c r="G25" s="440" t="n"/>
      <c r="H25" s="441" t="n"/>
      <c r="I25" s="200" t="n"/>
      <c r="J25" s="200" t="n"/>
    </row>
    <row r="26">
      <c r="A26" s="376" t="n"/>
      <c r="B26" s="375" t="inlineStr">
        <is>
          <t>Основное оборудование</t>
        </is>
      </c>
      <c r="C26" s="440" t="n"/>
      <c r="D26" s="440" t="n"/>
      <c r="E26" s="440" t="n"/>
      <c r="F26" s="440" t="n"/>
      <c r="G26" s="440" t="n"/>
      <c r="H26" s="441" t="n"/>
      <c r="I26" s="200" t="n"/>
      <c r="J26" s="200" t="n"/>
      <c r="K26" s="310" t="n"/>
      <c r="L26" s="310" t="n"/>
    </row>
    <row r="27">
      <c r="A27" s="376" t="n"/>
      <c r="B27" s="376" t="n"/>
      <c r="C27" s="375" t="inlineStr">
        <is>
          <t>Итого основное оборудование</t>
        </is>
      </c>
      <c r="D27" s="376" t="n"/>
      <c r="E27" s="452" t="n"/>
      <c r="F27" s="378" t="n"/>
      <c r="G27" s="207" t="n">
        <v>0</v>
      </c>
      <c r="H27" s="209" t="n">
        <v>0</v>
      </c>
      <c r="I27" s="201" t="n"/>
      <c r="J27" s="207" t="n">
        <v>0</v>
      </c>
      <c r="K27" s="310" t="n"/>
      <c r="L27" s="310" t="n"/>
    </row>
    <row r="28">
      <c r="A28" s="376" t="n"/>
      <c r="B28" s="376" t="n"/>
      <c r="C28" s="375" t="inlineStr">
        <is>
          <t>Итого прочее оборудование</t>
        </is>
      </c>
      <c r="D28" s="376" t="n"/>
      <c r="E28" s="451" t="n"/>
      <c r="F28" s="378" t="n"/>
      <c r="G28" s="207" t="n">
        <v>0</v>
      </c>
      <c r="H28" s="209" t="n">
        <v>0</v>
      </c>
      <c r="I28" s="201" t="n"/>
      <c r="J28" s="207" t="n">
        <v>0</v>
      </c>
      <c r="K28" s="310" t="n"/>
      <c r="L28" s="310" t="n"/>
    </row>
    <row r="29">
      <c r="A29" s="376" t="n"/>
      <c r="B29" s="376" t="n"/>
      <c r="C29" s="365" t="inlineStr">
        <is>
          <t>Итого по разделу «Оборудование»</t>
        </is>
      </c>
      <c r="D29" s="376" t="n"/>
      <c r="E29" s="377" t="n"/>
      <c r="F29" s="378" t="n"/>
      <c r="G29" s="207">
        <f>G27+G28</f>
        <v/>
      </c>
      <c r="H29" s="209" t="n">
        <v>0</v>
      </c>
      <c r="I29" s="201" t="n"/>
      <c r="J29" s="207">
        <f>J28+J27</f>
        <v/>
      </c>
      <c r="K29" s="310" t="n"/>
      <c r="L29" s="310" t="n"/>
    </row>
    <row r="30" ht="25.5" customHeight="1" s="323">
      <c r="A30" s="376" t="n"/>
      <c r="B30" s="376" t="n"/>
      <c r="C30" s="375" t="inlineStr">
        <is>
          <t>в том числе технологическое оборудование</t>
        </is>
      </c>
      <c r="D30" s="376" t="n"/>
      <c r="E30" s="452" t="n"/>
      <c r="F30" s="378" t="n"/>
      <c r="G30" s="207">
        <f>'Прил.6 Расчет ОБ'!G12</f>
        <v/>
      </c>
      <c r="H30" s="379" t="n"/>
      <c r="I30" s="201" t="n"/>
      <c r="J30" s="207">
        <f>J29</f>
        <v/>
      </c>
      <c r="K30" s="310" t="n"/>
      <c r="L30" s="310" t="n"/>
    </row>
    <row r="31" ht="14.25" customFormat="1" customHeight="1" s="310">
      <c r="A31" s="376" t="n"/>
      <c r="B31" s="365" t="inlineStr">
        <is>
          <t>Материалы</t>
        </is>
      </c>
      <c r="C31" s="440" t="n"/>
      <c r="D31" s="440" t="n"/>
      <c r="E31" s="440" t="n"/>
      <c r="F31" s="440" t="n"/>
      <c r="G31" s="440" t="n"/>
      <c r="H31" s="441" t="n"/>
      <c r="I31" s="200" t="n"/>
      <c r="J31" s="200" t="n"/>
    </row>
    <row r="32" ht="14.25" customFormat="1" customHeight="1" s="310">
      <c r="A32" s="371" t="n"/>
      <c r="B32" s="370" t="inlineStr">
        <is>
          <t>Основные материалы</t>
        </is>
      </c>
      <c r="C32" s="453" t="n"/>
      <c r="D32" s="453" t="n"/>
      <c r="E32" s="453" t="n"/>
      <c r="F32" s="453" t="n"/>
      <c r="G32" s="453" t="n"/>
      <c r="H32" s="454" t="n"/>
      <c r="I32" s="215" t="n"/>
      <c r="J32" s="215" t="n"/>
    </row>
    <row r="33" ht="25.5" customFormat="1" customHeight="1" s="310">
      <c r="A33" s="376" t="n">
        <v>5</v>
      </c>
      <c r="B33" s="297" t="inlineStr">
        <is>
          <t>БЦ.91.142</t>
        </is>
      </c>
      <c r="C33" s="262" t="inlineStr">
        <is>
          <t>Муфта соединительная 10 кВ сечением 70мм2.</t>
        </is>
      </c>
      <c r="D33" s="376" t="inlineStr">
        <is>
          <t>шт</t>
        </is>
      </c>
      <c r="E33" s="452" t="n">
        <v>6</v>
      </c>
      <c r="F33" s="378">
        <f>ROUND(I33/'Прил. 10'!$D$13,2)</f>
        <v/>
      </c>
      <c r="G33" s="207">
        <f>ROUND(E33*F33,2)</f>
        <v/>
      </c>
      <c r="H33" s="209">
        <f>G33/$G$40</f>
        <v/>
      </c>
      <c r="I33" s="207" t="n">
        <v>2066.3</v>
      </c>
      <c r="J33" s="207">
        <f>ROUND(I33*E33,2)</f>
        <v/>
      </c>
    </row>
    <row r="34" ht="14.25" customFormat="1" customHeight="1" s="310">
      <c r="A34" s="387" t="n"/>
      <c r="B34" s="217" t="n"/>
      <c r="C34" s="281" t="inlineStr">
        <is>
          <t>Итого основные материалы</t>
        </is>
      </c>
      <c r="D34" s="387" t="n"/>
      <c r="E34" s="455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10">
      <c r="A35" s="376" t="n">
        <v>6</v>
      </c>
      <c r="B35" s="273" t="inlineStr">
        <is>
          <t>20.2.01.05-0009</t>
        </is>
      </c>
      <c r="C35" s="375" t="inlineStr">
        <is>
          <t>Гильзы кабельные медные ГМ 70</t>
        </is>
      </c>
      <c r="D35" s="376" t="inlineStr">
        <is>
          <t>100 шт</t>
        </is>
      </c>
      <c r="E35" s="452" t="n">
        <v>0.093</v>
      </c>
      <c r="F35" s="378" t="n">
        <v>491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0">
      <c r="A36" s="376" t="n">
        <v>7</v>
      </c>
      <c r="B36" s="273" t="inlineStr">
        <is>
          <t>01.3.01.01-0001</t>
        </is>
      </c>
      <c r="C36" s="375" t="inlineStr">
        <is>
          <t>Бензин авиационный Б-70</t>
        </is>
      </c>
      <c r="D36" s="376" t="inlineStr">
        <is>
          <t>т</t>
        </is>
      </c>
      <c r="E36" s="452" t="n">
        <v>0.0024</v>
      </c>
      <c r="F36" s="378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0">
      <c r="A37" s="376" t="n">
        <v>9</v>
      </c>
      <c r="B37" s="273" t="inlineStr">
        <is>
          <t>01.7.06.07-0002</t>
        </is>
      </c>
      <c r="C37" s="375" t="inlineStr">
        <is>
          <t>Лента монтажная, тип ЛМ-5</t>
        </is>
      </c>
      <c r="D37" s="376" t="inlineStr">
        <is>
          <t>10 м</t>
        </is>
      </c>
      <c r="E37" s="452" t="n">
        <v>0.07199999999999999</v>
      </c>
      <c r="F37" s="378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0">
      <c r="A38" s="376" t="n">
        <v>10</v>
      </c>
      <c r="B38" s="273" t="inlineStr">
        <is>
          <t>01.3.01.05-0009</t>
        </is>
      </c>
      <c r="C38" s="375" t="inlineStr">
        <is>
          <t>Парафины нефтяные твердые марки Т-1</t>
        </is>
      </c>
      <c r="D38" s="376" t="inlineStr">
        <is>
          <t>т</t>
        </is>
      </c>
      <c r="E38" s="452" t="n">
        <v>6e-05</v>
      </c>
      <c r="F38" s="378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10">
      <c r="A39" s="387" t="n"/>
      <c r="B39" s="387" t="n"/>
      <c r="C39" s="281" t="inlineStr">
        <is>
          <t>Итого прочие материалы</t>
        </is>
      </c>
      <c r="D39" s="387" t="n"/>
      <c r="E39" s="455" t="n"/>
      <c r="F39" s="282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10">
      <c r="A40" s="376" t="n"/>
      <c r="B40" s="376" t="n"/>
      <c r="C40" s="365" t="inlineStr">
        <is>
          <t>Итого по разделу «Материалы»</t>
        </is>
      </c>
      <c r="D40" s="376" t="n"/>
      <c r="E40" s="377" t="n"/>
      <c r="F40" s="378" t="n"/>
      <c r="G40" s="207">
        <f>G34+G39</f>
        <v/>
      </c>
      <c r="H40" s="379">
        <f>G40/$G$40</f>
        <v/>
      </c>
      <c r="I40" s="207" t="n"/>
      <c r="J40" s="207">
        <f>J34+J39</f>
        <v/>
      </c>
    </row>
    <row r="41" ht="14.25" customFormat="1" customHeight="1" s="310">
      <c r="A41" s="376" t="n"/>
      <c r="B41" s="376" t="n"/>
      <c r="C41" s="375" t="inlineStr">
        <is>
          <t>ИТОГО ПО РМ</t>
        </is>
      </c>
      <c r="D41" s="376" t="n"/>
      <c r="E41" s="377" t="n"/>
      <c r="F41" s="378" t="n"/>
      <c r="G41" s="207">
        <f>G15+G24+G40</f>
        <v/>
      </c>
      <c r="H41" s="379" t="n"/>
      <c r="I41" s="207" t="n"/>
      <c r="J41" s="207">
        <f>J15+J24+J40</f>
        <v/>
      </c>
    </row>
    <row r="42" ht="14.25" customFormat="1" customHeight="1" s="310">
      <c r="A42" s="376" t="n"/>
      <c r="B42" s="376" t="n"/>
      <c r="C42" s="375" t="inlineStr">
        <is>
          <t>Накладные расходы</t>
        </is>
      </c>
      <c r="D42" s="203">
        <f>ROUND(G42/(G$17+$G$15),2)</f>
        <v/>
      </c>
      <c r="E42" s="377" t="n"/>
      <c r="F42" s="378" t="n"/>
      <c r="G42" s="207" t="n">
        <v>179.66</v>
      </c>
      <c r="H42" s="379" t="n"/>
      <c r="I42" s="207" t="n"/>
      <c r="J42" s="207">
        <f>ROUND(D42*(J15+J17),2)</f>
        <v/>
      </c>
    </row>
    <row r="43" ht="14.25" customFormat="1" customHeight="1" s="310">
      <c r="A43" s="376" t="n"/>
      <c r="B43" s="376" t="n"/>
      <c r="C43" s="375" t="inlineStr">
        <is>
          <t>Сметная прибыль</t>
        </is>
      </c>
      <c r="D43" s="203">
        <f>ROUND(G43/(G$15+G$17),2)</f>
        <v/>
      </c>
      <c r="E43" s="377" t="n"/>
      <c r="F43" s="378" t="n"/>
      <c r="G43" s="207" t="n">
        <v>94.45999999999999</v>
      </c>
      <c r="H43" s="379" t="n"/>
      <c r="I43" s="207" t="n"/>
      <c r="J43" s="207">
        <f>ROUND(D43*(J15+J17),2)</f>
        <v/>
      </c>
    </row>
    <row r="44" ht="14.25" customFormat="1" customHeight="1" s="310">
      <c r="A44" s="376" t="n"/>
      <c r="B44" s="376" t="n"/>
      <c r="C44" s="375" t="inlineStr">
        <is>
          <t>Итого СМР (с НР и СП)</t>
        </is>
      </c>
      <c r="D44" s="376" t="n"/>
      <c r="E44" s="377" t="n"/>
      <c r="F44" s="378" t="n"/>
      <c r="G44" s="207">
        <f>G15+G24+G40+G42+G43</f>
        <v/>
      </c>
      <c r="H44" s="379" t="n"/>
      <c r="I44" s="207" t="n"/>
      <c r="J44" s="207">
        <f>J15+J24+J40+J42+J43</f>
        <v/>
      </c>
    </row>
    <row r="45" ht="14.25" customFormat="1" customHeight="1" s="310">
      <c r="A45" s="376" t="n"/>
      <c r="B45" s="376" t="n"/>
      <c r="C45" s="375" t="inlineStr">
        <is>
          <t>ВСЕГО СМР + ОБОРУДОВАНИЕ</t>
        </is>
      </c>
      <c r="D45" s="376" t="n"/>
      <c r="E45" s="377" t="n"/>
      <c r="F45" s="378" t="n"/>
      <c r="G45" s="207">
        <f>G44+G29</f>
        <v/>
      </c>
      <c r="H45" s="379" t="n"/>
      <c r="I45" s="207" t="n"/>
      <c r="J45" s="207">
        <f>J44+J29</f>
        <v/>
      </c>
    </row>
    <row r="46" ht="34.5" customFormat="1" customHeight="1" s="310">
      <c r="A46" s="376" t="n"/>
      <c r="B46" s="376" t="n"/>
      <c r="C46" s="375" t="inlineStr">
        <is>
          <t>ИТОГО ПОКАЗАТЕЛЬ НА ЕД. ИЗМ.</t>
        </is>
      </c>
      <c r="D46" s="376" t="inlineStr">
        <is>
          <t>1 ед</t>
        </is>
      </c>
      <c r="E46" s="452" t="n">
        <v>1</v>
      </c>
      <c r="F46" s="378" t="n"/>
      <c r="G46" s="207">
        <f>G45/E46</f>
        <v/>
      </c>
      <c r="H46" s="379" t="n"/>
      <c r="I46" s="207" t="n"/>
      <c r="J46" s="207">
        <f>J45/E46</f>
        <v/>
      </c>
    </row>
    <row r="48" ht="14.25" customFormat="1" customHeight="1" s="310">
      <c r="A48" s="309" t="inlineStr">
        <is>
          <t>Составил ______________________    А.Р. Маркова</t>
        </is>
      </c>
    </row>
    <row r="49" ht="14.25" customFormat="1" customHeight="1" s="310">
      <c r="A49" s="312" t="inlineStr">
        <is>
          <t xml:space="preserve">                         (подпись, инициалы, фамилия)</t>
        </is>
      </c>
    </row>
    <row r="50" ht="14.25" customFormat="1" customHeight="1" s="310">
      <c r="A50" s="309" t="n"/>
    </row>
    <row r="51" ht="14.25" customFormat="1" customHeight="1" s="310">
      <c r="A51" s="309" t="inlineStr">
        <is>
          <t>Проверил ______________________        А.В. Костянецкая</t>
        </is>
      </c>
    </row>
    <row r="52" ht="14.25" customFormat="1" customHeight="1" s="310">
      <c r="A52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D23" sqref="D23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Муфта соединительная 10 кВ сечением 70мм2.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3">
      <c r="A9" s="245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7" t="n">
        <v>0</v>
      </c>
    </row>
    <row r="13" ht="19.5" customHeight="1" s="323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D23" sqref="D23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03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15.75" customHeight="1" s="323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23">
      <c r="A11" s="361" t="inlineStr">
        <is>
          <t>К1-03-2</t>
        </is>
      </c>
      <c r="B11" s="361" t="inlineStr">
        <is>
          <t xml:space="preserve">УНЦ КЛ 6 - 500 кВ (с алюминиевой жилой) </t>
        </is>
      </c>
      <c r="C11" s="307">
        <f>D5</f>
        <v/>
      </c>
      <c r="D11" s="331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3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20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3">
      <c r="B17" s="361" t="inlineStr">
        <is>
          <t>Пусконаладочные работы*</t>
        </is>
      </c>
      <c r="C17" s="361" t="n"/>
      <c r="D17" s="175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5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5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3" sqref="D23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2025-01-24T12:02:53Z</dcterms:modified>
  <cp:lastModifiedBy>user1</cp:lastModifiedBy>
</cp:coreProperties>
</file>