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8" sqref="D28"/>
    </sheetView>
  </sheetViews>
  <sheetFormatPr baseColWidth="8" defaultColWidth="9.109375" defaultRowHeight="15.6"/>
  <cols>
    <col width="9.109375" customWidth="1" style="321" min="1" max="2"/>
    <col width="51.6640625" customWidth="1" style="321" min="3" max="3"/>
    <col width="47" customWidth="1" style="321" min="4" max="4"/>
    <col width="37.44140625" customWidth="1" style="321" min="5" max="5"/>
    <col width="9.109375" customWidth="1" style="321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.15000000000001" customHeight="1" s="319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258" t="n"/>
      <c r="C6" s="258" t="n"/>
      <c r="D6" s="258" t="n"/>
    </row>
    <row r="7" ht="64.5" customHeight="1" s="319">
      <c r="B7" s="353" t="inlineStr">
        <is>
          <t>Наименование разрабатываемого показателя УНЦ - Муфта соединительная 10 кВ сечением до 150 мм2.</t>
        </is>
      </c>
    </row>
    <row r="8" ht="31.65" customHeight="1" s="319">
      <c r="B8" s="353" t="inlineStr">
        <is>
          <t>Сопоставимый уровень цен: 2 кв. 2018 г.</t>
        </is>
      </c>
    </row>
    <row r="9" ht="15.75" customHeight="1" s="319">
      <c r="B9" s="353" t="inlineStr">
        <is>
          <t>Единица измерения  — 1 ед</t>
        </is>
      </c>
    </row>
    <row r="10">
      <c r="B10" s="353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34" t="n"/>
    </row>
    <row r="12" ht="96.75" customHeight="1" s="319">
      <c r="B12" s="357" t="n">
        <v>1</v>
      </c>
      <c r="C12" s="333" t="inlineStr">
        <is>
          <t>Наименование объекта-представителя</t>
        </is>
      </c>
      <c r="D12" s="357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7" t="n">
        <v>2</v>
      </c>
      <c r="C13" s="333" t="inlineStr">
        <is>
          <t>Наименование субъекта Российской Федерации</t>
        </is>
      </c>
      <c r="D13" s="357" t="inlineStr">
        <is>
          <t>Челябинская область</t>
        </is>
      </c>
    </row>
    <row r="14">
      <c r="B14" s="357" t="n">
        <v>3</v>
      </c>
      <c r="C14" s="333" t="inlineStr">
        <is>
          <t>Климатический район и подрайон</t>
        </is>
      </c>
      <c r="D14" s="357" t="inlineStr">
        <is>
          <t>IВ</t>
        </is>
      </c>
    </row>
    <row r="15">
      <c r="B15" s="357" t="n">
        <v>4</v>
      </c>
      <c r="C15" s="333" t="inlineStr">
        <is>
          <t>Мощность объекта</t>
        </is>
      </c>
      <c r="D15" s="357" t="n">
        <v>1</v>
      </c>
    </row>
    <row r="16" ht="116.4" customHeight="1" s="319">
      <c r="B16" s="35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7" t="inlineStr">
        <is>
          <t>Муфта соединительная 10 кВ сечением до 150 мм2.</t>
        </is>
      </c>
    </row>
    <row r="17" ht="79.5" customHeight="1" s="319">
      <c r="B17" s="35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1">
        <f>SUM(D18:D21)</f>
        <v/>
      </c>
      <c r="E17" s="257" t="n"/>
    </row>
    <row r="18">
      <c r="B18" s="233" t="inlineStr">
        <is>
          <t>6.1</t>
        </is>
      </c>
      <c r="C18" s="333" t="inlineStr">
        <is>
          <t>строительно-монтажные работы</t>
        </is>
      </c>
      <c r="D18" s="271" t="n">
        <v>23.51</v>
      </c>
    </row>
    <row r="19" ht="15.75" customHeight="1" s="319">
      <c r="B19" s="233" t="inlineStr">
        <is>
          <t>6.2</t>
        </is>
      </c>
      <c r="C19" s="333" t="inlineStr">
        <is>
          <t>оборудование и инвентарь</t>
        </is>
      </c>
      <c r="D19" s="271" t="n">
        <v>0</v>
      </c>
    </row>
    <row r="20" ht="16.5" customHeight="1" s="319">
      <c r="B20" s="233" t="inlineStr">
        <is>
          <t>6.3</t>
        </is>
      </c>
      <c r="C20" s="333" t="inlineStr">
        <is>
          <t>пусконаладочные работы</t>
        </is>
      </c>
      <c r="D20" s="271" t="n">
        <v>0</v>
      </c>
    </row>
    <row r="21" ht="35.4" customHeight="1" s="319">
      <c r="B21" s="233" t="inlineStr">
        <is>
          <t>6.4</t>
        </is>
      </c>
      <c r="C21" s="232" t="inlineStr">
        <is>
          <t>прочие и лимитированные затраты</t>
        </is>
      </c>
      <c r="D21" s="271">
        <f>D18*2.5%+(D18+D18*2.5%)*2.9%</f>
        <v/>
      </c>
    </row>
    <row r="22">
      <c r="B22" s="357" t="n">
        <v>7</v>
      </c>
      <c r="C22" s="232" t="inlineStr">
        <is>
          <t>Сопоставимый уровень цен</t>
        </is>
      </c>
      <c r="D22" s="309" t="inlineStr">
        <is>
          <t>2 кв. 2018 г.</t>
        </is>
      </c>
      <c r="E22" s="230" t="n"/>
    </row>
    <row r="23" ht="123" customHeight="1" s="319">
      <c r="B23" s="357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1">
        <f>D17</f>
        <v/>
      </c>
      <c r="E23" s="257" t="n"/>
    </row>
    <row r="24" ht="60.75" customHeight="1" s="319">
      <c r="B24" s="35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1">
        <f>D23/D15</f>
        <v/>
      </c>
      <c r="E24" s="230" t="n"/>
    </row>
    <row r="25" ht="48.15" customHeight="1" s="319">
      <c r="B25" s="357" t="n">
        <v>10</v>
      </c>
      <c r="C25" s="333" t="inlineStr">
        <is>
          <t>Примечание</t>
        </is>
      </c>
      <c r="D25" s="357" t="n"/>
    </row>
    <row r="26">
      <c r="B26" s="228" t="n"/>
      <c r="C26" s="227" t="n"/>
      <c r="D26" s="227" t="n"/>
    </row>
    <row r="27" ht="37.5" customHeight="1" s="319">
      <c r="B27" s="226" t="n"/>
    </row>
    <row r="28">
      <c r="B28" s="321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view="pageBreakPreview" topLeftCell="A10" zoomScale="70" zoomScaleNormal="70" workbookViewId="0">
      <selection activeCell="D28" sqref="D28"/>
    </sheetView>
  </sheetViews>
  <sheetFormatPr baseColWidth="8" defaultColWidth="9.109375" defaultRowHeight="15.6"/>
  <cols>
    <col width="5.5546875" customWidth="1" style="321" min="1" max="1"/>
    <col width="9.109375" customWidth="1" style="321" min="2" max="2"/>
    <col width="35.33203125" customWidth="1" style="321" min="3" max="3"/>
    <col width="13.88671875" customWidth="1" style="321" min="4" max="4"/>
    <col width="24.88671875" customWidth="1" style="321" min="5" max="5"/>
    <col width="15.5546875" customWidth="1" style="321" min="6" max="6"/>
    <col width="14.88671875" customWidth="1" style="321" min="7" max="7"/>
    <col width="16.6640625" customWidth="1" style="321" min="8" max="8"/>
    <col width="13" customWidth="1" style="321" min="9" max="10"/>
    <col width="18" customWidth="1" style="321" min="11" max="11"/>
    <col width="9.109375" customWidth="1" style="321" min="12" max="12"/>
  </cols>
  <sheetData>
    <row r="3">
      <c r="B3" s="351" t="inlineStr">
        <is>
          <t>Приложение № 2</t>
        </is>
      </c>
      <c r="K3" s="226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9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19">
      <c r="B8" s="259" t="n"/>
    </row>
    <row r="9" ht="15.75" customHeight="1" s="319">
      <c r="A9" s="321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  <c r="K9" s="321" t="n"/>
      <c r="L9" s="321" t="n"/>
    </row>
    <row r="10" ht="15.75" customHeight="1" s="319">
      <c r="A10" s="321" t="n"/>
      <c r="B10" s="438" t="n"/>
      <c r="C10" s="438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2 кв. 2018г., тыс. руб.</t>
        </is>
      </c>
      <c r="G10" s="436" t="n"/>
      <c r="H10" s="436" t="n"/>
      <c r="I10" s="436" t="n"/>
      <c r="J10" s="437" t="n"/>
      <c r="K10" s="321" t="n"/>
      <c r="L10" s="321" t="n"/>
    </row>
    <row r="11" ht="31.5" customHeight="1" s="319">
      <c r="A11" s="321" t="n"/>
      <c r="B11" s="439" t="n"/>
      <c r="C11" s="439" t="n"/>
      <c r="D11" s="439" t="n"/>
      <c r="E11" s="439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  <c r="K11" s="321" t="n"/>
      <c r="L11" s="321" t="n"/>
    </row>
    <row r="12" ht="231" customHeight="1" s="319">
      <c r="A12" s="321" t="n"/>
      <c r="B12" s="357" t="n">
        <v>1</v>
      </c>
      <c r="C12" s="333" t="inlineStr">
        <is>
          <t>Муфта концевая до 35 кВ сечением до 95 мм.</t>
        </is>
      </c>
      <c r="D12" s="311" t="inlineStr">
        <is>
          <t>02-01-05</t>
        </is>
      </c>
      <c r="E12" s="333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3" t="n"/>
      <c r="G12" s="312">
        <f>23510.87/1000</f>
        <v/>
      </c>
      <c r="H12" s="312" t="n"/>
      <c r="I12" s="312" t="n"/>
      <c r="J12" s="312">
        <f>SUM(F12:I12)</f>
        <v/>
      </c>
      <c r="K12" s="321" t="n"/>
      <c r="L12" s="321" t="n"/>
    </row>
    <row r="13" ht="15.75" customHeight="1" s="319">
      <c r="A13" s="321" t="n"/>
      <c r="B13" s="355" t="inlineStr">
        <is>
          <t>Всего по объекту:</t>
        </is>
      </c>
      <c r="C13" s="440" t="n"/>
      <c r="D13" s="440" t="n"/>
      <c r="E13" s="441" t="n"/>
      <c r="F13" s="313" t="n"/>
      <c r="G13" s="314">
        <f>G12</f>
        <v/>
      </c>
      <c r="H13" s="314" t="n"/>
      <c r="I13" s="314" t="n"/>
      <c r="J13" s="312">
        <f>SUM(F13:I13)</f>
        <v/>
      </c>
      <c r="K13" s="321" t="n"/>
      <c r="L13" s="321" t="n"/>
    </row>
    <row r="14" s="319">
      <c r="A14" s="321" t="n"/>
      <c r="B14" s="356" t="inlineStr">
        <is>
          <t>Всего по объекту в сопоставимом уровне цен 2кв. 2018г:</t>
        </is>
      </c>
      <c r="C14" s="436" t="n"/>
      <c r="D14" s="436" t="n"/>
      <c r="E14" s="437" t="n"/>
      <c r="F14" s="315" t="n"/>
      <c r="G14" s="316">
        <f>G13</f>
        <v/>
      </c>
      <c r="H14" s="316" t="n"/>
      <c r="I14" s="316" t="n"/>
      <c r="J14" s="312">
        <f>SUM(F14:I14)</f>
        <v/>
      </c>
      <c r="K14" s="321" t="n"/>
      <c r="L14" s="321" t="n"/>
    </row>
    <row r="15" ht="15" customHeight="1" s="319">
      <c r="A15" s="321" t="n"/>
      <c r="B15" s="321" t="n"/>
      <c r="C15" s="321" t="n"/>
      <c r="D15" s="321" t="n"/>
      <c r="E15" s="321" t="n"/>
      <c r="F15" s="321" t="n"/>
      <c r="G15" s="321" t="n"/>
      <c r="H15" s="321" t="n"/>
      <c r="I15" s="321" t="n"/>
      <c r="J15" s="321" t="n"/>
      <c r="K15" s="321" t="n"/>
      <c r="L15" s="321" t="n"/>
    </row>
    <row r="16" ht="15" customHeight="1" s="319">
      <c r="A16" s="321" t="n"/>
      <c r="B16" s="321" t="n"/>
      <c r="C16" s="321" t="n"/>
      <c r="D16" s="321" t="n"/>
      <c r="E16" s="321" t="n"/>
      <c r="F16" s="321" t="n"/>
      <c r="G16" s="321" t="n"/>
      <c r="H16" s="321" t="n"/>
      <c r="I16" s="321" t="n"/>
      <c r="J16" s="321" t="n"/>
      <c r="K16" s="321" t="n"/>
      <c r="L16" s="321" t="n"/>
    </row>
    <row r="17" ht="15" customHeight="1" s="319">
      <c r="A17" s="321" t="n"/>
      <c r="B17" s="321" t="n"/>
      <c r="C17" s="321" t="n"/>
      <c r="D17" s="321" t="n"/>
      <c r="E17" s="321" t="n"/>
      <c r="F17" s="321" t="n"/>
      <c r="G17" s="321" t="n"/>
      <c r="H17" s="321" t="n"/>
      <c r="I17" s="321" t="n"/>
      <c r="J17" s="321" t="n"/>
      <c r="K17" s="321" t="n"/>
      <c r="L17" s="321" t="n"/>
    </row>
    <row r="18" ht="15" customHeight="1" s="319">
      <c r="A18" s="321" t="n"/>
      <c r="B18" s="321" t="n"/>
      <c r="C18" s="305" t="inlineStr">
        <is>
          <t>Составил ______________________     А.Р. Маркова</t>
        </is>
      </c>
      <c r="D18" s="306" t="n"/>
      <c r="E18" s="306" t="n"/>
      <c r="F18" s="321" t="n"/>
      <c r="G18" s="321" t="n"/>
      <c r="H18" s="321" t="n"/>
      <c r="I18" s="321" t="n"/>
      <c r="J18" s="321" t="n"/>
      <c r="K18" s="321" t="n"/>
      <c r="L18" s="321" t="n"/>
    </row>
    <row r="19" ht="15" customHeight="1" s="319">
      <c r="A19" s="321" t="n"/>
      <c r="B19" s="321" t="n"/>
      <c r="C19" s="308" t="inlineStr">
        <is>
          <t xml:space="preserve">                         (подпись, инициалы, фамилия)</t>
        </is>
      </c>
      <c r="D19" s="306" t="n"/>
      <c r="E19" s="306" t="n"/>
      <c r="F19" s="321" t="n"/>
      <c r="G19" s="321" t="n"/>
      <c r="H19" s="321" t="n"/>
      <c r="I19" s="321" t="n"/>
      <c r="J19" s="321" t="n"/>
      <c r="K19" s="321" t="n"/>
      <c r="L19" s="321" t="n"/>
    </row>
    <row r="20" ht="15" customHeight="1" s="319">
      <c r="A20" s="321" t="n"/>
      <c r="B20" s="321" t="n"/>
      <c r="C20" s="305" t="n"/>
      <c r="D20" s="306" t="n"/>
      <c r="E20" s="306" t="n"/>
      <c r="F20" s="321" t="n"/>
      <c r="G20" s="321" t="n"/>
      <c r="H20" s="321" t="n"/>
      <c r="I20" s="321" t="n"/>
      <c r="J20" s="321" t="n"/>
      <c r="K20" s="321" t="n"/>
      <c r="L20" s="321" t="n"/>
    </row>
    <row r="21" ht="15" customHeight="1" s="319">
      <c r="A21" s="321" t="n"/>
      <c r="B21" s="321" t="n"/>
      <c r="C21" s="305" t="inlineStr">
        <is>
          <t>Проверил ______________________        А.В. Костянецкая</t>
        </is>
      </c>
      <c r="D21" s="306" t="n"/>
      <c r="E21" s="306" t="n"/>
      <c r="F21" s="321" t="n"/>
      <c r="G21" s="321" t="n"/>
      <c r="H21" s="321" t="n"/>
      <c r="I21" s="321" t="n"/>
      <c r="J21" s="321" t="n"/>
      <c r="K21" s="321" t="n"/>
      <c r="L21" s="321" t="n"/>
    </row>
    <row r="22" ht="15" customHeight="1" s="319">
      <c r="A22" s="321" t="n"/>
      <c r="B22" s="321" t="n"/>
      <c r="C22" s="308" t="inlineStr">
        <is>
          <t xml:space="preserve">                        (подпись, инициалы, фамилия)</t>
        </is>
      </c>
      <c r="D22" s="306" t="n"/>
      <c r="E22" s="306" t="n"/>
      <c r="F22" s="321" t="n"/>
      <c r="G22" s="321" t="n"/>
      <c r="H22" s="321" t="n"/>
      <c r="I22" s="321" t="n"/>
      <c r="J22" s="321" t="n"/>
      <c r="K22" s="321" t="n"/>
      <c r="L22" s="321" t="n"/>
    </row>
    <row r="23" ht="15" customHeight="1" s="319">
      <c r="A23" s="321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</row>
    <row r="24" ht="15" customHeight="1" s="319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</row>
    <row r="25" ht="15" customHeight="1" s="319">
      <c r="A25" s="321" t="n"/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</row>
    <row r="26" ht="15" customHeight="1" s="319"/>
    <row r="27" ht="15" customHeight="1" s="319"/>
    <row r="28" ht="15" customHeight="1" s="319"/>
    <row r="29" ht="15" customHeight="1" s="319"/>
    <row r="30" ht="15" customHeight="1" s="31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workbookViewId="0">
      <selection activeCell="A15" sqref="A15:E15"/>
    </sheetView>
  </sheetViews>
  <sheetFormatPr baseColWidth="8" defaultColWidth="9.109375" defaultRowHeight="15.6"/>
  <cols>
    <col width="9.109375" customWidth="1" style="321" min="1" max="1"/>
    <col width="12.5546875" customWidth="1" style="321" min="2" max="2"/>
    <col width="22.44140625" customWidth="1" style="321" min="3" max="3"/>
    <col width="49.6640625" customWidth="1" style="321" min="4" max="4"/>
    <col width="10.109375" customWidth="1" style="321" min="5" max="5"/>
    <col width="20.6640625" customWidth="1" style="321" min="6" max="6"/>
    <col width="20" customWidth="1" style="321" min="7" max="7"/>
    <col width="16.6640625" customWidth="1" style="321" min="8" max="8"/>
    <col width="9.109375" customWidth="1" style="321" min="9" max="10"/>
    <col width="15" customWidth="1" style="321" min="11" max="11"/>
    <col width="9.109375" customWidth="1" style="321" min="12" max="12"/>
  </cols>
  <sheetData>
    <row r="2">
      <c r="A2" s="351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19">
      <c r="A4" s="270" t="n"/>
      <c r="B4" s="270" t="n"/>
      <c r="C4" s="3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3" t="n"/>
    </row>
    <row r="6">
      <c r="A6" s="363" t="inlineStr">
        <is>
          <t>Наименование разрабатываемого показателя УНЦ -  Муфта соединительная 10 кВ сечением до 150 мм2.</t>
        </is>
      </c>
    </row>
    <row r="7">
      <c r="A7" s="363" t="n"/>
      <c r="B7" s="363" t="n"/>
      <c r="C7" s="363" t="n"/>
      <c r="D7" s="363" t="n"/>
      <c r="E7" s="363" t="n"/>
      <c r="F7" s="363" t="n"/>
      <c r="G7" s="363" t="n"/>
      <c r="H7" s="363" t="n"/>
    </row>
    <row r="8" ht="38.25" customHeight="1" s="319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37" t="n"/>
    </row>
    <row r="9" ht="40.65" customHeight="1" s="319">
      <c r="A9" s="439" t="n"/>
      <c r="B9" s="439" t="n"/>
      <c r="C9" s="439" t="n"/>
      <c r="D9" s="439" t="n"/>
      <c r="E9" s="439" t="n"/>
      <c r="F9" s="439" t="n"/>
      <c r="G9" s="357" t="inlineStr">
        <is>
          <t>на ед.изм.</t>
        </is>
      </c>
      <c r="H9" s="357" t="inlineStr">
        <is>
          <t>общая</t>
        </is>
      </c>
    </row>
    <row r="10">
      <c r="A10" s="358" t="n">
        <v>1</v>
      </c>
      <c r="B10" s="358" t="n"/>
      <c r="C10" s="358" t="n">
        <v>2</v>
      </c>
      <c r="D10" s="358" t="inlineStr">
        <is>
          <t>З</t>
        </is>
      </c>
      <c r="E10" s="358" t="n">
        <v>4</v>
      </c>
      <c r="F10" s="358" t="n">
        <v>5</v>
      </c>
      <c r="G10" s="358" t="n">
        <v>6</v>
      </c>
      <c r="H10" s="358" t="n">
        <v>7</v>
      </c>
    </row>
    <row r="11" customFormat="1" s="299">
      <c r="A11" s="360" t="inlineStr">
        <is>
          <t>Затраты труда рабочих</t>
        </is>
      </c>
      <c r="B11" s="436" t="n"/>
      <c r="C11" s="436" t="n"/>
      <c r="D11" s="436" t="n"/>
      <c r="E11" s="437" t="n"/>
      <c r="F11" s="442">
        <f>SUM(F12:F12)</f>
        <v/>
      </c>
      <c r="G11" s="266" t="n"/>
      <c r="H11" s="442">
        <f>SUM(H12:H12)</f>
        <v/>
      </c>
    </row>
    <row r="12">
      <c r="A12" s="390" t="n">
        <v>1</v>
      </c>
      <c r="B12" s="241" t="n"/>
      <c r="C12" s="275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90" t="inlineStr">
        <is>
          <t>чел.-ч</t>
        </is>
      </c>
      <c r="F12" s="369" t="n">
        <v>28.56</v>
      </c>
      <c r="G12" s="443" t="n">
        <v>9.4</v>
      </c>
      <c r="H12" s="260">
        <f>ROUND(F12*G12,2)</f>
        <v/>
      </c>
      <c r="M12" s="444" t="n"/>
    </row>
    <row r="13">
      <c r="A13" s="359" t="inlineStr">
        <is>
          <t>Затраты труда машинистов</t>
        </is>
      </c>
      <c r="B13" s="436" t="n"/>
      <c r="C13" s="436" t="n"/>
      <c r="D13" s="436" t="n"/>
      <c r="E13" s="437" t="n"/>
      <c r="F13" s="360" t="n"/>
      <c r="G13" s="239" t="n"/>
      <c r="H13" s="442">
        <f>H14</f>
        <v/>
      </c>
    </row>
    <row r="14">
      <c r="A14" s="390" t="n">
        <v>2</v>
      </c>
      <c r="B14" s="361" t="n"/>
      <c r="C14" s="277" t="n">
        <v>2</v>
      </c>
      <c r="D14" s="262" t="inlineStr">
        <is>
          <t>Затраты труда машинистов</t>
        </is>
      </c>
      <c r="E14" s="390" t="inlineStr">
        <is>
          <t>чел.-ч</t>
        </is>
      </c>
      <c r="F14" s="390" t="n">
        <v>0.06</v>
      </c>
      <c r="G14" s="260" t="n"/>
      <c r="H14" s="280" t="n">
        <v>0.78</v>
      </c>
    </row>
    <row r="15" customFormat="1" s="299">
      <c r="A15" s="360" t="inlineStr">
        <is>
          <t>Машины и механизмы</t>
        </is>
      </c>
      <c r="B15" s="436" t="n"/>
      <c r="C15" s="436" t="n"/>
      <c r="D15" s="436" t="n"/>
      <c r="E15" s="437" t="n"/>
      <c r="F15" s="360" t="n"/>
      <c r="G15" s="239" t="n"/>
      <c r="H15" s="442">
        <f>SUM(H16:H17)</f>
        <v/>
      </c>
    </row>
    <row r="16" ht="25.5" customHeight="1" s="319">
      <c r="A16" s="390" t="n">
        <v>3</v>
      </c>
      <c r="B16" s="361" t="n"/>
      <c r="C16" s="275" t="inlineStr">
        <is>
          <t>91.05.05-015</t>
        </is>
      </c>
      <c r="D16" s="377" t="inlineStr">
        <is>
          <t>Краны на автомобильном ходу, грузоподъемность 16 т</t>
        </is>
      </c>
      <c r="E16" s="369" t="inlineStr">
        <is>
          <t>маш.час</t>
        </is>
      </c>
      <c r="F16" s="275" t="n">
        <v>0.03</v>
      </c>
      <c r="G16" s="379" t="n">
        <v>115.4</v>
      </c>
      <c r="H16" s="260">
        <f>ROUND(F16*G16,2)</f>
        <v/>
      </c>
      <c r="I16" s="292" t="n"/>
      <c r="J16" s="292" t="n"/>
      <c r="L16" s="292" t="n"/>
    </row>
    <row r="17" customFormat="1" s="299">
      <c r="A17" s="390" t="n">
        <v>4</v>
      </c>
      <c r="B17" s="361" t="n"/>
      <c r="C17" s="275" t="inlineStr">
        <is>
          <t>91.14.02-001</t>
        </is>
      </c>
      <c r="D17" s="377" t="inlineStr">
        <is>
          <t>Автомобили бортовые, грузоподъемность: до 5 т</t>
        </is>
      </c>
      <c r="E17" s="369" t="inlineStr">
        <is>
          <t>маш.час</t>
        </is>
      </c>
      <c r="F17" s="275" t="n">
        <v>0.03</v>
      </c>
      <c r="G17" s="379" t="n">
        <v>65.70999999999999</v>
      </c>
      <c r="H17" s="260">
        <f>ROUND(F17*G17,2)</f>
        <v/>
      </c>
      <c r="I17" s="292" t="n"/>
      <c r="J17" s="292" t="n"/>
      <c r="K17" s="293" t="n"/>
      <c r="L17" s="292" t="n"/>
    </row>
    <row r="18">
      <c r="A18" s="360" t="inlineStr">
        <is>
          <t>Материалы</t>
        </is>
      </c>
      <c r="B18" s="436" t="n"/>
      <c r="C18" s="436" t="n"/>
      <c r="D18" s="436" t="n"/>
      <c r="E18" s="437" t="n"/>
      <c r="F18" s="360" t="n"/>
      <c r="G18" s="239" t="n"/>
      <c r="H18" s="442">
        <f>SUM(H19:H23)</f>
        <v/>
      </c>
    </row>
    <row r="19">
      <c r="A19" s="289" t="n">
        <v>5</v>
      </c>
      <c r="B19" s="289" t="n"/>
      <c r="C19" s="390" t="inlineStr">
        <is>
          <t>Прайс из СД ОП</t>
        </is>
      </c>
      <c r="D19" s="286" t="inlineStr">
        <is>
          <t>Муфта соединительная 10 кВ сечением до 150 мм2.</t>
        </is>
      </c>
      <c r="E19" s="390" t="inlineStr">
        <is>
          <t>шт</t>
        </is>
      </c>
      <c r="F19" s="390" t="n">
        <v>6</v>
      </c>
      <c r="G19" s="286" t="n">
        <v>565.79</v>
      </c>
      <c r="H19" s="260">
        <f>ROUND(F19*G19,2)</f>
        <v/>
      </c>
    </row>
    <row r="20">
      <c r="A20" s="263" t="n">
        <v>6</v>
      </c>
      <c r="B20" s="361" t="n"/>
      <c r="C20" s="275" t="inlineStr">
        <is>
          <t>20.2.01.05-0013</t>
        </is>
      </c>
      <c r="D20" s="377" t="inlineStr">
        <is>
          <t>Гильзы кабельные медные ГМ 185</t>
        </is>
      </c>
      <c r="E20" s="369" t="inlineStr">
        <is>
          <t>100 шт</t>
        </is>
      </c>
      <c r="F20" s="275" t="n">
        <v>0.093</v>
      </c>
      <c r="G20" s="379" t="n">
        <v>1929</v>
      </c>
      <c r="H20" s="260">
        <f>ROUND(F20*G20,2)</f>
        <v/>
      </c>
      <c r="I20" s="264" t="n"/>
      <c r="J20" s="292" t="n"/>
      <c r="K20" s="292" t="n"/>
    </row>
    <row r="21">
      <c r="A21" s="289" t="n">
        <v>7</v>
      </c>
      <c r="B21" s="361" t="n"/>
      <c r="C21" s="275" t="inlineStr">
        <is>
          <t>01.3.01.01-0001</t>
        </is>
      </c>
      <c r="D21" s="377" t="inlineStr">
        <is>
          <t>Бензин авиационный Б-70</t>
        </is>
      </c>
      <c r="E21" s="369" t="inlineStr">
        <is>
          <t>т</t>
        </is>
      </c>
      <c r="F21" s="275" t="n">
        <v>0.0024</v>
      </c>
      <c r="G21" s="379" t="n">
        <v>4488.4</v>
      </c>
      <c r="H21" s="260">
        <f>ROUND(F21*G21,2)</f>
        <v/>
      </c>
      <c r="I21" s="264" t="n"/>
      <c r="J21" s="292" t="n"/>
      <c r="K21" s="292" t="n"/>
    </row>
    <row r="22">
      <c r="A22" s="289" t="n">
        <v>8</v>
      </c>
      <c r="B22" s="361" t="n"/>
      <c r="C22" s="275" t="inlineStr">
        <is>
          <t>01.7.06.07-0002</t>
        </is>
      </c>
      <c r="D22" s="377" t="inlineStr">
        <is>
          <t>Лента монтажная, тип ЛМ-5</t>
        </is>
      </c>
      <c r="E22" s="369" t="inlineStr">
        <is>
          <t>10 м</t>
        </is>
      </c>
      <c r="F22" s="369" t="n">
        <v>0.07199999999999999</v>
      </c>
      <c r="G22" s="379" t="n">
        <v>6.9</v>
      </c>
      <c r="H22" s="260">
        <f>ROUND(F22*G22,2)</f>
        <v/>
      </c>
      <c r="I22" s="264" t="n"/>
      <c r="J22" s="292" t="n"/>
      <c r="K22" s="292" t="n"/>
    </row>
    <row r="23">
      <c r="A23" s="263" t="n">
        <v>9</v>
      </c>
      <c r="B23" s="361" t="n"/>
      <c r="C23" s="275" t="inlineStr">
        <is>
          <t>01.3.01.05-0009</t>
        </is>
      </c>
      <c r="D23" s="377" t="inlineStr">
        <is>
          <t>Парафины нефтяные твердые марки Т-1</t>
        </is>
      </c>
      <c r="E23" s="369" t="inlineStr">
        <is>
          <t>т</t>
        </is>
      </c>
      <c r="F23" s="369" t="n">
        <v>6e-05</v>
      </c>
      <c r="G23" s="379" t="n">
        <v>8105.71</v>
      </c>
      <c r="H23" s="260">
        <f>ROUND(F23*G23,2)</f>
        <v/>
      </c>
      <c r="I23" s="264" t="n"/>
      <c r="J23" s="292" t="n"/>
      <c r="K23" s="292" t="n"/>
    </row>
    <row r="25">
      <c r="B25" s="321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21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28" sqref="D28"/>
    </sheetView>
  </sheetViews>
  <sheetFormatPr baseColWidth="8" defaultColWidth="9.109375" defaultRowHeight="14.4"/>
  <cols>
    <col width="4.109375" customWidth="1" style="319" min="1" max="1"/>
    <col width="36.33203125" customWidth="1" style="319" min="2" max="2"/>
    <col width="18.88671875" customWidth="1" style="319" min="3" max="3"/>
    <col width="18.33203125" customWidth="1" style="319" min="4" max="4"/>
    <col width="18.88671875" customWidth="1" style="319" min="5" max="5"/>
    <col width="11.44140625" customWidth="1" style="319" min="6" max="6"/>
    <col width="14.44140625" customWidth="1" style="319" min="7" max="7"/>
    <col width="9.109375" customWidth="1" style="319" min="8" max="11"/>
    <col width="13.5546875" customWidth="1" style="319" min="12" max="12"/>
    <col width="9.109375" customWidth="1" style="319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5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41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19">
      <c r="B7" s="350" t="inlineStr">
        <is>
          <t>Наименование разрабатываемого показателя УНЦ — Муфта соединительная 10 кВ сечением до 150 мм2.</t>
        </is>
      </c>
    </row>
    <row r="8">
      <c r="B8" s="365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19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45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9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19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9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9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19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8" t="n">
        <v>0</v>
      </c>
      <c r="D31" s="245" t="n"/>
      <c r="E31" s="247">
        <f>C31/$C$40</f>
        <v/>
      </c>
    </row>
    <row r="32" ht="25.5" customHeight="1" s="319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9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9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19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9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19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19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5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tabSelected="1" view="pageBreakPreview" topLeftCell="A7" workbookViewId="0">
      <selection activeCell="G27" sqref="G27"/>
    </sheetView>
  </sheetViews>
  <sheetFormatPr baseColWidth="8" defaultColWidth="9.109375" defaultRowHeight="14.4" outlineLevelRow="1"/>
  <cols>
    <col width="5.6640625" customWidth="1" style="306" min="1" max="1"/>
    <col width="22.5546875" customWidth="1" style="306" min="2" max="2"/>
    <col width="39.109375" customWidth="1" style="306" min="3" max="3"/>
    <col width="10.6640625" customWidth="1" style="306" min="4" max="4"/>
    <col width="12.6640625" customWidth="1" style="306" min="5" max="5"/>
    <col width="15" customWidth="1" style="306" min="6" max="6"/>
    <col width="13.44140625" customWidth="1" style="306" min="7" max="7"/>
    <col width="12.6640625" customWidth="1" style="306" min="8" max="8"/>
    <col width="13.88671875" customWidth="1" style="306" min="9" max="9"/>
    <col width="17.5546875" customWidth="1" style="306" min="10" max="10"/>
    <col width="10.88671875" customWidth="1" style="306" min="11" max="11"/>
    <col width="9.109375" customWidth="1" style="306" min="12" max="12"/>
    <col width="9.109375" customWidth="1" style="319" min="13" max="13"/>
  </cols>
  <sheetData>
    <row r="1" s="319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19">
      <c r="A2" s="306" t="n"/>
      <c r="B2" s="306" t="n"/>
      <c r="C2" s="306" t="n"/>
      <c r="D2" s="306" t="n"/>
      <c r="E2" s="306" t="n"/>
      <c r="F2" s="306" t="n"/>
      <c r="G2" s="306" t="n"/>
      <c r="H2" s="366" t="inlineStr">
        <is>
          <t>Приложение №5</t>
        </is>
      </c>
      <c r="K2" s="306" t="n"/>
      <c r="L2" s="306" t="n"/>
      <c r="M2" s="306" t="n"/>
      <c r="N2" s="306" t="n"/>
    </row>
    <row r="3" s="319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41" t="inlineStr">
        <is>
          <t>Расчет стоимости СМР и оборудования</t>
        </is>
      </c>
    </row>
    <row r="5" ht="12.75" customFormat="1" customHeight="1" s="305">
      <c r="A5" s="341" t="n"/>
      <c r="B5" s="341" t="n"/>
      <c r="C5" s="393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72" t="inlineStr">
        <is>
          <t>Муфта соединительная 10 кВ сечением до 150 мм2.</t>
        </is>
      </c>
    </row>
    <row r="7" ht="12.75" customFormat="1" customHeight="1" s="305">
      <c r="A7" s="344" t="inlineStr">
        <is>
          <t>Единица измерения  — 1 ед</t>
        </is>
      </c>
      <c r="I7" s="350" t="n"/>
      <c r="J7" s="350" t="n"/>
    </row>
    <row r="8" ht="13.65" customFormat="1" customHeight="1" s="305">
      <c r="A8" s="344" t="n"/>
    </row>
    <row r="9" ht="13.2" customFormat="1" customHeight="1" s="305"/>
    <row r="10" ht="27" customHeight="1" s="319">
      <c r="A10" s="369" t="inlineStr">
        <is>
          <t>№ пп.</t>
        </is>
      </c>
      <c r="B10" s="369" t="inlineStr">
        <is>
          <t>Код ресурса</t>
        </is>
      </c>
      <c r="C10" s="369" t="inlineStr">
        <is>
          <t>Наименование</t>
        </is>
      </c>
      <c r="D10" s="369" t="inlineStr">
        <is>
          <t>Ед. изм.</t>
        </is>
      </c>
      <c r="E10" s="369" t="inlineStr">
        <is>
          <t>Кол-во единиц по проектным данным</t>
        </is>
      </c>
      <c r="F10" s="369" t="inlineStr">
        <is>
          <t>Сметная стоимость в ценах на 01.01.2000 (руб.)</t>
        </is>
      </c>
      <c r="G10" s="437" t="n"/>
      <c r="H10" s="369" t="inlineStr">
        <is>
          <t>Удельный вес, %</t>
        </is>
      </c>
      <c r="I10" s="369" t="inlineStr">
        <is>
          <t>Сметная стоимость в ценах на 01.01.2023 (руб.)</t>
        </is>
      </c>
      <c r="J10" s="437" t="n"/>
      <c r="K10" s="306" t="n"/>
      <c r="L10" s="306" t="n"/>
      <c r="M10" s="306" t="n"/>
      <c r="N10" s="306" t="n"/>
    </row>
    <row r="11" ht="28.5" customHeight="1" s="319">
      <c r="A11" s="439" t="n"/>
      <c r="B11" s="439" t="n"/>
      <c r="C11" s="439" t="n"/>
      <c r="D11" s="439" t="n"/>
      <c r="E11" s="439" t="n"/>
      <c r="F11" s="369" t="inlineStr">
        <is>
          <t>на ед. изм.</t>
        </is>
      </c>
      <c r="G11" s="369" t="inlineStr">
        <is>
          <t>общая</t>
        </is>
      </c>
      <c r="H11" s="439" t="n"/>
      <c r="I11" s="369" t="inlineStr">
        <is>
          <t>на ед. изм.</t>
        </is>
      </c>
      <c r="J11" s="369" t="inlineStr">
        <is>
          <t>общая</t>
        </is>
      </c>
      <c r="K11" s="306" t="n"/>
      <c r="L11" s="306" t="n"/>
      <c r="M11" s="306" t="n"/>
      <c r="N11" s="306" t="n"/>
    </row>
    <row r="12" s="319">
      <c r="A12" s="369" t="n">
        <v>1</v>
      </c>
      <c r="B12" s="369" t="n">
        <v>2</v>
      </c>
      <c r="C12" s="369" t="n">
        <v>3</v>
      </c>
      <c r="D12" s="369" t="n">
        <v>4</v>
      </c>
      <c r="E12" s="369" t="n">
        <v>5</v>
      </c>
      <c r="F12" s="369" t="n">
        <v>6</v>
      </c>
      <c r="G12" s="369" t="n">
        <v>7</v>
      </c>
      <c r="H12" s="369" t="n">
        <v>8</v>
      </c>
      <c r="I12" s="370" t="n">
        <v>9</v>
      </c>
      <c r="J12" s="370" t="n">
        <v>10</v>
      </c>
      <c r="K12" s="306" t="n"/>
      <c r="L12" s="306" t="n"/>
      <c r="M12" s="306" t="n"/>
      <c r="N12" s="306" t="n"/>
    </row>
    <row r="13">
      <c r="A13" s="369" t="n"/>
      <c r="B13" s="359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200" t="n"/>
      <c r="J13" s="200" t="n"/>
    </row>
    <row r="14" ht="25.5" customHeight="1" s="319">
      <c r="A14" s="369" t="n">
        <v>1</v>
      </c>
      <c r="B14" s="275" t="inlineStr">
        <is>
          <t>1-3-8</t>
        </is>
      </c>
      <c r="C14" s="377" t="inlineStr">
        <is>
          <t>Затраты труда рабочих-строителей среднего разряда (3,8)</t>
        </is>
      </c>
      <c r="D14" s="369" t="inlineStr">
        <is>
          <t>чел.-ч.</t>
        </is>
      </c>
      <c r="E14" s="446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69" t="n"/>
      <c r="B15" s="369" t="n"/>
      <c r="C15" s="359" t="inlineStr">
        <is>
          <t>Итого по разделу "Затраты труда рабочих-строителей"</t>
        </is>
      </c>
      <c r="D15" s="369" t="inlineStr">
        <is>
          <t>чел.-ч.</t>
        </is>
      </c>
      <c r="E15" s="446">
        <f>SUM(E14:E14)</f>
        <v/>
      </c>
      <c r="F15" s="207" t="n"/>
      <c r="G15" s="207">
        <f>SUM(G14:G14)</f>
        <v/>
      </c>
      <c r="H15" s="380" t="n">
        <v>1</v>
      </c>
      <c r="I15" s="200" t="n"/>
      <c r="J15" s="207">
        <f>SUM(J14:J14)</f>
        <v/>
      </c>
    </row>
    <row r="16" ht="14.25" customFormat="1" customHeight="1" s="306">
      <c r="A16" s="369" t="n"/>
      <c r="B16" s="377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200" t="n"/>
      <c r="J16" s="200" t="n"/>
    </row>
    <row r="17" ht="14.25" customFormat="1" customHeight="1" s="306">
      <c r="A17" s="369" t="n">
        <v>2</v>
      </c>
      <c r="B17" s="369" t="n">
        <v>2</v>
      </c>
      <c r="C17" s="377" t="inlineStr">
        <is>
          <t>Затраты труда машинистов</t>
        </is>
      </c>
      <c r="D17" s="369" t="inlineStr">
        <is>
          <t>чел.-ч.</t>
        </is>
      </c>
      <c r="E17" s="446" t="n">
        <v>0.06</v>
      </c>
      <c r="F17" s="207">
        <f>G17/E17</f>
        <v/>
      </c>
      <c r="G17" s="207">
        <f>'Прил. 3'!H13</f>
        <v/>
      </c>
      <c r="H17" s="380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69" t="n"/>
      <c r="B18" s="359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200" t="n"/>
      <c r="J18" s="200" t="n"/>
    </row>
    <row r="19" ht="14.25" customFormat="1" customHeight="1" s="306">
      <c r="A19" s="369" t="n"/>
      <c r="B19" s="377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200" t="n"/>
      <c r="J19" s="200" t="n"/>
    </row>
    <row r="20" ht="25.5" customFormat="1" customHeight="1" s="306">
      <c r="A20" s="369" t="n">
        <v>3</v>
      </c>
      <c r="B20" s="275" t="inlineStr">
        <is>
          <t>91.05.05-015</t>
        </is>
      </c>
      <c r="C20" s="377" t="inlineStr">
        <is>
          <t>Краны на автомобильном ходу, грузоподъемность 16 т</t>
        </is>
      </c>
      <c r="D20" s="369" t="inlineStr">
        <is>
          <t>маш.час</t>
        </is>
      </c>
      <c r="E20" s="447" t="n">
        <v>0.03</v>
      </c>
      <c r="F20" s="379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69" t="n">
        <v>4</v>
      </c>
      <c r="B21" s="275" t="inlineStr">
        <is>
          <t>91.14.02-001</t>
        </is>
      </c>
      <c r="C21" s="377" t="inlineStr">
        <is>
          <t>Автомобили бортовые, грузоподъемность: до 5 т</t>
        </is>
      </c>
      <c r="D21" s="369" t="inlineStr">
        <is>
          <t>маш.час</t>
        </is>
      </c>
      <c r="E21" s="447" t="n">
        <v>0.03</v>
      </c>
      <c r="F21" s="379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6">
      <c r="A22" s="369" t="n"/>
      <c r="B22" s="369" t="n"/>
      <c r="C22" s="377" t="inlineStr">
        <is>
          <t>Итого основные машины и механизмы</t>
        </is>
      </c>
      <c r="D22" s="369" t="n"/>
      <c r="E22" s="446" t="n"/>
      <c r="F22" s="207" t="n"/>
      <c r="G22" s="207">
        <f>SUM(G20:G21)</f>
        <v/>
      </c>
      <c r="H22" s="380">
        <f>G22/G24</f>
        <v/>
      </c>
      <c r="I22" s="201" t="n"/>
      <c r="J22" s="207">
        <f>SUM(J20:J21)</f>
        <v/>
      </c>
    </row>
    <row r="23" ht="14.25" customFormat="1" customHeight="1" s="306">
      <c r="A23" s="369" t="n"/>
      <c r="B23" s="369" t="n"/>
      <c r="C23" s="377" t="inlineStr">
        <is>
          <t>Итого прочие машины и механизмы</t>
        </is>
      </c>
      <c r="D23" s="369" t="n"/>
      <c r="E23" s="378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06">
      <c r="A24" s="369" t="n"/>
      <c r="B24" s="369" t="n"/>
      <c r="C24" s="359" t="inlineStr">
        <is>
          <t>Итого по разделу «Машины и механизмы»</t>
        </is>
      </c>
      <c r="D24" s="369" t="n"/>
      <c r="E24" s="378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06">
      <c r="A25" s="369" t="n"/>
      <c r="B25" s="359" t="inlineStr">
        <is>
          <t>Оборудование</t>
        </is>
      </c>
      <c r="C25" s="436" t="n"/>
      <c r="D25" s="436" t="n"/>
      <c r="E25" s="436" t="n"/>
      <c r="F25" s="436" t="n"/>
      <c r="G25" s="436" t="n"/>
      <c r="H25" s="437" t="n"/>
      <c r="I25" s="200" t="n"/>
      <c r="J25" s="200" t="n"/>
    </row>
    <row r="26">
      <c r="A26" s="369" t="n"/>
      <c r="B26" s="377" t="inlineStr">
        <is>
          <t>Основное оборудование</t>
        </is>
      </c>
      <c r="C26" s="436" t="n"/>
      <c r="D26" s="436" t="n"/>
      <c r="E26" s="436" t="n"/>
      <c r="F26" s="436" t="n"/>
      <c r="G26" s="436" t="n"/>
      <c r="H26" s="437" t="n"/>
      <c r="I26" s="200" t="n"/>
      <c r="J26" s="200" t="n"/>
      <c r="K26" s="306" t="n"/>
      <c r="L26" s="306" t="n"/>
    </row>
    <row r="27">
      <c r="A27" s="369" t="n"/>
      <c r="B27" s="369" t="n"/>
      <c r="C27" s="377" t="inlineStr">
        <is>
          <t>Итого основное оборудование</t>
        </is>
      </c>
      <c r="D27" s="369" t="n"/>
      <c r="E27" s="447" t="n"/>
      <c r="F27" s="379" t="n"/>
      <c r="G27" s="207" t="n">
        <v>0</v>
      </c>
      <c r="H27" s="209" t="n">
        <v>0</v>
      </c>
      <c r="I27" s="201" t="n"/>
      <c r="J27" s="207" t="n">
        <v>0</v>
      </c>
      <c r="K27" s="306" t="n"/>
      <c r="L27" s="306" t="n"/>
    </row>
    <row r="28">
      <c r="A28" s="369" t="n"/>
      <c r="B28" s="369" t="n"/>
      <c r="C28" s="377" t="inlineStr">
        <is>
          <t>Итого прочее оборудование</t>
        </is>
      </c>
      <c r="D28" s="369" t="n"/>
      <c r="E28" s="446" t="n"/>
      <c r="F28" s="379" t="n"/>
      <c r="G28" s="207" t="n">
        <v>0</v>
      </c>
      <c r="H28" s="209" t="n">
        <v>0</v>
      </c>
      <c r="I28" s="201" t="n"/>
      <c r="J28" s="207" t="n">
        <v>0</v>
      </c>
      <c r="K28" s="306" t="n"/>
      <c r="L28" s="306" t="n"/>
    </row>
    <row r="29">
      <c r="A29" s="369" t="n"/>
      <c r="B29" s="369" t="n"/>
      <c r="C29" s="359" t="inlineStr">
        <is>
          <t>Итого по разделу «Оборудование»</t>
        </is>
      </c>
      <c r="D29" s="369" t="n"/>
      <c r="E29" s="378" t="n"/>
      <c r="F29" s="379" t="n"/>
      <c r="G29" s="207">
        <f>G27+G28</f>
        <v/>
      </c>
      <c r="H29" s="209" t="n">
        <v>0</v>
      </c>
      <c r="I29" s="201" t="n"/>
      <c r="J29" s="207">
        <f>J28+J27</f>
        <v/>
      </c>
      <c r="K29" s="306" t="n"/>
      <c r="L29" s="306" t="n"/>
    </row>
    <row r="30" ht="25.5" customHeight="1" s="319">
      <c r="A30" s="369" t="n"/>
      <c r="B30" s="369" t="n"/>
      <c r="C30" s="377" t="inlineStr">
        <is>
          <t>в том числе технологическое оборудование</t>
        </is>
      </c>
      <c r="D30" s="369" t="n"/>
      <c r="E30" s="447" t="n"/>
      <c r="F30" s="379" t="n"/>
      <c r="G30" s="207">
        <f>'Прил.6 Расчет ОБ'!G12</f>
        <v/>
      </c>
      <c r="H30" s="380" t="n"/>
      <c r="I30" s="201" t="n"/>
      <c r="J30" s="207">
        <f>J29</f>
        <v/>
      </c>
      <c r="K30" s="306" t="n"/>
      <c r="L30" s="306" t="n"/>
    </row>
    <row r="31" ht="14.25" customFormat="1" customHeight="1" s="306">
      <c r="A31" s="369" t="n"/>
      <c r="B31" s="359" t="inlineStr">
        <is>
          <t>Материалы</t>
        </is>
      </c>
      <c r="C31" s="436" t="n"/>
      <c r="D31" s="436" t="n"/>
      <c r="E31" s="436" t="n"/>
      <c r="F31" s="436" t="n"/>
      <c r="G31" s="436" t="n"/>
      <c r="H31" s="437" t="n"/>
      <c r="I31" s="200" t="n"/>
      <c r="J31" s="200" t="n"/>
    </row>
    <row r="32" ht="14.25" customFormat="1" customHeight="1" s="306">
      <c r="A32" s="370" t="n"/>
      <c r="B32" s="373" t="inlineStr">
        <is>
          <t>Основные материалы</t>
        </is>
      </c>
      <c r="C32" s="448" t="n"/>
      <c r="D32" s="448" t="n"/>
      <c r="E32" s="448" t="n"/>
      <c r="F32" s="448" t="n"/>
      <c r="G32" s="448" t="n"/>
      <c r="H32" s="449" t="n"/>
      <c r="I32" s="215" t="n"/>
      <c r="J32" s="215" t="n"/>
    </row>
    <row r="33" ht="25.5" customFormat="1" customHeight="1" s="306">
      <c r="A33" s="369" t="n">
        <v>5</v>
      </c>
      <c r="B33" s="369" t="inlineStr">
        <is>
          <t>БЦ.91.145</t>
        </is>
      </c>
      <c r="C33" s="262" t="inlineStr">
        <is>
          <t>Муфта соединительная 10 кВ сечением до 150 мм2.</t>
        </is>
      </c>
      <c r="D33" s="369" t="inlineStr">
        <is>
          <t>шт</t>
        </is>
      </c>
      <c r="E33" s="447" t="n">
        <v>6</v>
      </c>
      <c r="F33" s="379">
        <f>ROUND(I33/'Прил. 10'!$D$13,2)</f>
        <v/>
      </c>
      <c r="G33" s="207">
        <f>ROUND(E33*F33,2)</f>
        <v/>
      </c>
      <c r="H33" s="209">
        <f>G33/$G$40</f>
        <v/>
      </c>
      <c r="I33" s="207" t="n">
        <v>2603.57</v>
      </c>
      <c r="J33" s="207">
        <f>ROUND(I33*E33,2)</f>
        <v/>
      </c>
    </row>
    <row r="34" ht="14.25" customFormat="1" customHeight="1" s="306">
      <c r="A34" s="371" t="n"/>
      <c r="B34" s="217" t="n"/>
      <c r="C34" s="284" t="inlineStr">
        <is>
          <t>Итого основные материалы</t>
        </is>
      </c>
      <c r="D34" s="371" t="n"/>
      <c r="E34" s="450" t="n"/>
      <c r="F34" s="221" t="n"/>
      <c r="G34" s="221">
        <f>SUM(G33:G33)</f>
        <v/>
      </c>
      <c r="H34" s="209">
        <f>G34/$G$40</f>
        <v/>
      </c>
      <c r="I34" s="207" t="n"/>
      <c r="J34" s="221">
        <f>SUM(J33:J33)</f>
        <v/>
      </c>
    </row>
    <row r="35" outlineLevel="1" ht="14.25" customFormat="1" customHeight="1" s="306">
      <c r="A35" s="369" t="n">
        <v>6</v>
      </c>
      <c r="B35" s="275" t="inlineStr">
        <is>
          <t>20.2.01.05-0013</t>
        </is>
      </c>
      <c r="C35" s="377" t="inlineStr">
        <is>
          <t>Гильзы кабельные медные ГМ 185</t>
        </is>
      </c>
      <c r="D35" s="369" t="inlineStr">
        <is>
          <t>100 шт</t>
        </is>
      </c>
      <c r="E35" s="447" t="n">
        <v>0.093</v>
      </c>
      <c r="F35" s="379" t="n">
        <v>1929</v>
      </c>
      <c r="G35" s="207">
        <f>ROUND(E35*F35,2)</f>
        <v/>
      </c>
      <c r="H35" s="209">
        <f>G35/$G$40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06">
      <c r="A36" s="369" t="n">
        <v>7</v>
      </c>
      <c r="B36" s="275" t="inlineStr">
        <is>
          <t>01.3.01.01-0001</t>
        </is>
      </c>
      <c r="C36" s="377" t="inlineStr">
        <is>
          <t>Бензин авиационный Б-70</t>
        </is>
      </c>
      <c r="D36" s="369" t="inlineStr">
        <is>
          <t>т</t>
        </is>
      </c>
      <c r="E36" s="447" t="n">
        <v>0.0024</v>
      </c>
      <c r="F36" s="379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6">
      <c r="A37" s="369" t="n">
        <v>8</v>
      </c>
      <c r="B37" s="275" t="inlineStr">
        <is>
          <t>01.7.06.07-0002</t>
        </is>
      </c>
      <c r="C37" s="377" t="inlineStr">
        <is>
          <t>Лента монтажная, тип ЛМ-5</t>
        </is>
      </c>
      <c r="D37" s="369" t="inlineStr">
        <is>
          <t>10 м</t>
        </is>
      </c>
      <c r="E37" s="447" t="n">
        <v>0.07199999999999999</v>
      </c>
      <c r="F37" s="379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6">
      <c r="A38" s="369" t="n">
        <v>9</v>
      </c>
      <c r="B38" s="275" t="inlineStr">
        <is>
          <t>01.3.01.05-0009</t>
        </is>
      </c>
      <c r="C38" s="377" t="inlineStr">
        <is>
          <t>Парафины нефтяные твердые марки Т-1</t>
        </is>
      </c>
      <c r="D38" s="369" t="inlineStr">
        <is>
          <t>т</t>
        </is>
      </c>
      <c r="E38" s="447" t="n">
        <v>6e-05</v>
      </c>
      <c r="F38" s="379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6">
      <c r="A39" s="371" t="n"/>
      <c r="B39" s="371" t="n"/>
      <c r="C39" s="284" t="inlineStr">
        <is>
          <t>Итого прочие материалы</t>
        </is>
      </c>
      <c r="D39" s="371" t="n"/>
      <c r="E39" s="450" t="n"/>
      <c r="F39" s="285" t="n"/>
      <c r="G39" s="221">
        <f>SUM(G35:G38)</f>
        <v/>
      </c>
      <c r="H39" s="209">
        <f>G39/$G$40</f>
        <v/>
      </c>
      <c r="I39" s="207" t="n"/>
      <c r="J39" s="207">
        <f>SUM(J35:J38)</f>
        <v/>
      </c>
    </row>
    <row r="40" ht="14.25" customFormat="1" customHeight="1" s="306">
      <c r="A40" s="369" t="n"/>
      <c r="B40" s="369" t="n"/>
      <c r="C40" s="359" t="inlineStr">
        <is>
          <t>Итого по разделу «Материалы»</t>
        </is>
      </c>
      <c r="D40" s="369" t="n"/>
      <c r="E40" s="378" t="n"/>
      <c r="F40" s="379" t="n"/>
      <c r="G40" s="207">
        <f>G34+G39</f>
        <v/>
      </c>
      <c r="H40" s="380">
        <f>G40/$G$40</f>
        <v/>
      </c>
      <c r="I40" s="207" t="n"/>
      <c r="J40" s="207">
        <f>J34+J39</f>
        <v/>
      </c>
    </row>
    <row r="41" ht="14.25" customFormat="1" customHeight="1" s="306">
      <c r="A41" s="369" t="n"/>
      <c r="B41" s="369" t="n"/>
      <c r="C41" s="377" t="inlineStr">
        <is>
          <t>ИТОГО ПО РМ</t>
        </is>
      </c>
      <c r="D41" s="369" t="n"/>
      <c r="E41" s="378" t="n"/>
      <c r="F41" s="379" t="n"/>
      <c r="G41" s="207">
        <f>G15+G24+G40</f>
        <v/>
      </c>
      <c r="H41" s="380" t="n"/>
      <c r="I41" s="207" t="n"/>
      <c r="J41" s="207">
        <f>J15+J24+J40</f>
        <v/>
      </c>
    </row>
    <row r="42" ht="14.25" customFormat="1" customHeight="1" s="306">
      <c r="A42" s="369" t="n"/>
      <c r="B42" s="369" t="n"/>
      <c r="C42" s="377" t="inlineStr">
        <is>
          <t>Накладные расходы</t>
        </is>
      </c>
      <c r="D42" s="203">
        <f>ROUND(G42/(G$17+$G$15),2)</f>
        <v/>
      </c>
      <c r="E42" s="378" t="n"/>
      <c r="F42" s="379" t="n"/>
      <c r="G42" s="207" t="n">
        <v>261.17</v>
      </c>
      <c r="H42" s="380" t="n"/>
      <c r="I42" s="207" t="n"/>
      <c r="J42" s="207">
        <f>ROUND(D42*(J15+J17),2)</f>
        <v/>
      </c>
    </row>
    <row r="43" ht="14.25" customFormat="1" customHeight="1" s="306">
      <c r="A43" s="369" t="n"/>
      <c r="B43" s="369" t="n"/>
      <c r="C43" s="377" t="inlineStr">
        <is>
          <t>Сметная прибыль</t>
        </is>
      </c>
      <c r="D43" s="203">
        <f>ROUND(G43/(G$15+G$17),2)</f>
        <v/>
      </c>
      <c r="E43" s="378" t="n"/>
      <c r="F43" s="379" t="n"/>
      <c r="G43" s="207" t="n">
        <v>137.32</v>
      </c>
      <c r="H43" s="380" t="n"/>
      <c r="I43" s="207" t="n"/>
      <c r="J43" s="207">
        <f>ROUND(D43*(J15+J17),2)</f>
        <v/>
      </c>
    </row>
    <row r="44" ht="14.25" customFormat="1" customHeight="1" s="306">
      <c r="A44" s="369" t="n"/>
      <c r="B44" s="369" t="n"/>
      <c r="C44" s="377" t="inlineStr">
        <is>
          <t>Итого СМР (с НР и СП)</t>
        </is>
      </c>
      <c r="D44" s="369" t="n"/>
      <c r="E44" s="378" t="n"/>
      <c r="F44" s="379" t="n"/>
      <c r="G44" s="207">
        <f>G15+G24+G40+G42+G43</f>
        <v/>
      </c>
      <c r="H44" s="380" t="n"/>
      <c r="I44" s="207" t="n"/>
      <c r="J44" s="207">
        <f>J15+J24+J40+J42+J43</f>
        <v/>
      </c>
    </row>
    <row r="45" ht="14.25" customFormat="1" customHeight="1" s="306">
      <c r="A45" s="369" t="n"/>
      <c r="B45" s="369" t="n"/>
      <c r="C45" s="377" t="inlineStr">
        <is>
          <t>ВСЕГО СМР + ОБОРУДОВАНИЕ</t>
        </is>
      </c>
      <c r="D45" s="369" t="n"/>
      <c r="E45" s="378" t="n"/>
      <c r="F45" s="379" t="n"/>
      <c r="G45" s="207">
        <f>G44+G29</f>
        <v/>
      </c>
      <c r="H45" s="380" t="n"/>
      <c r="I45" s="207" t="n"/>
      <c r="J45" s="207">
        <f>J44+J29</f>
        <v/>
      </c>
    </row>
    <row r="46" ht="34.5" customFormat="1" customHeight="1" s="306">
      <c r="A46" s="369" t="n"/>
      <c r="B46" s="369" t="n"/>
      <c r="C46" s="377" t="inlineStr">
        <is>
          <t>ИТОГО ПОКАЗАТЕЛЬ НА ЕД. ИЗМ.</t>
        </is>
      </c>
      <c r="D46" s="369" t="inlineStr">
        <is>
          <t>1 ед</t>
        </is>
      </c>
      <c r="E46" s="447" t="n">
        <v>1</v>
      </c>
      <c r="F46" s="379" t="n"/>
      <c r="G46" s="207">
        <f>G45/E46</f>
        <v/>
      </c>
      <c r="H46" s="380" t="n"/>
      <c r="I46" s="207" t="n"/>
      <c r="J46" s="207">
        <f>J45/E46</f>
        <v/>
      </c>
    </row>
    <row r="48" ht="14.25" customFormat="1" customHeight="1" s="306">
      <c r="A48" s="305" t="inlineStr">
        <is>
          <t>Составил ______________________    А.Р. Маркова</t>
        </is>
      </c>
    </row>
    <row r="49" ht="14.25" customFormat="1" customHeight="1" s="306">
      <c r="A49" s="308" t="inlineStr">
        <is>
          <t xml:space="preserve">                         (подпись, инициалы, фамилия)</t>
        </is>
      </c>
    </row>
    <row r="50" ht="14.25" customFormat="1" customHeight="1" s="306">
      <c r="A50" s="305" t="n"/>
    </row>
    <row r="51" ht="14.25" customFormat="1" customHeight="1" s="306">
      <c r="A51" s="305" t="inlineStr">
        <is>
          <t>Проверил ______________________        А.В. Костянецкая</t>
        </is>
      </c>
    </row>
    <row r="52" ht="14.25" customFormat="1" customHeight="1" s="306">
      <c r="A52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8" sqref="D28"/>
    </sheetView>
  </sheetViews>
  <sheetFormatPr baseColWidth="8" defaultRowHeight="14.4"/>
  <cols>
    <col width="5.6640625" customWidth="1" style="319" min="1" max="1"/>
    <col width="17.5546875" customWidth="1" style="319" min="2" max="2"/>
    <col width="39.109375" customWidth="1" style="319" min="3" max="3"/>
    <col width="10.6640625" customWidth="1" style="319" min="4" max="4"/>
    <col width="13.88671875" customWidth="1" style="319" min="5" max="5"/>
    <col width="13.33203125" customWidth="1" style="319" min="6" max="6"/>
    <col width="14.109375" customWidth="1" style="319" min="7" max="7"/>
  </cols>
  <sheetData>
    <row r="1">
      <c r="A1" s="385" t="inlineStr">
        <is>
          <t>Приложение №6</t>
        </is>
      </c>
    </row>
    <row r="2" ht="21.75" customHeight="1" s="319">
      <c r="A2" s="385" t="n"/>
      <c r="B2" s="385" t="n"/>
      <c r="C2" s="385" t="n"/>
      <c r="D2" s="385" t="n"/>
      <c r="E2" s="385" t="n"/>
      <c r="F2" s="385" t="n"/>
      <c r="G2" s="385" t="n"/>
    </row>
    <row r="3">
      <c r="A3" s="341" t="inlineStr">
        <is>
          <t>Расчет стоимости оборудования</t>
        </is>
      </c>
    </row>
    <row r="4" ht="25.5" customHeight="1" s="319">
      <c r="A4" s="344" t="inlineStr">
        <is>
          <t>Наименование разрабатываемого показателя УНЦ — Муфта соединительная 10 кВ сечением до 150 мм2.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.15" customHeight="1" s="319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69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19">
      <c r="A9" s="245" t="n"/>
      <c r="B9" s="377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19">
      <c r="A10" s="369" t="n"/>
      <c r="B10" s="359" t="n"/>
      <c r="C10" s="377" t="inlineStr">
        <is>
          <t>ИТОГО ИНЖЕНЕРНОЕ ОБОРУДОВАНИЕ</t>
        </is>
      </c>
      <c r="D10" s="359" t="n"/>
      <c r="E10" s="148" t="n"/>
      <c r="F10" s="379" t="n"/>
      <c r="G10" s="379" t="n">
        <v>0</v>
      </c>
    </row>
    <row r="11">
      <c r="A11" s="369" t="n"/>
      <c r="B11" s="377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19">
      <c r="A12" s="369" t="n"/>
      <c r="B12" s="377" t="n"/>
      <c r="C12" s="377" t="inlineStr">
        <is>
          <t>ИТОГО ТЕХНОЛОГИЧЕСКОЕ ОБОРУДОВАНИЕ</t>
        </is>
      </c>
      <c r="D12" s="377" t="n"/>
      <c r="E12" s="389" t="n"/>
      <c r="F12" s="379" t="n"/>
      <c r="G12" s="207" t="n">
        <v>0</v>
      </c>
    </row>
    <row r="13" ht="19.5" customHeight="1" s="319">
      <c r="A13" s="369" t="n"/>
      <c r="B13" s="377" t="n"/>
      <c r="C13" s="377" t="inlineStr">
        <is>
          <t>Всего по разделу «Оборудование»</t>
        </is>
      </c>
      <c r="D13" s="377" t="n"/>
      <c r="E13" s="389" t="n"/>
      <c r="F13" s="379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28" sqref="D28"/>
    </sheetView>
  </sheetViews>
  <sheetFormatPr baseColWidth="8" defaultColWidth="9.109375" defaultRowHeight="14.4"/>
  <cols>
    <col width="12.6640625" customWidth="1" style="319" min="1" max="1"/>
    <col width="22.44140625" customWidth="1" style="319" min="2" max="2"/>
    <col width="37.109375" customWidth="1" style="319" min="3" max="3"/>
    <col width="49" customWidth="1" style="319" min="4" max="4"/>
    <col width="9.109375" customWidth="1" style="319" min="5" max="5"/>
  </cols>
  <sheetData>
    <row r="1" ht="15.75" customHeight="1" s="319">
      <c r="A1" s="321" t="n"/>
      <c r="B1" s="321" t="n"/>
      <c r="C1" s="321" t="n"/>
      <c r="D1" s="321" t="inlineStr">
        <is>
          <t>Приложение №7</t>
        </is>
      </c>
    </row>
    <row r="2" ht="15.75" customHeight="1" s="319">
      <c r="A2" s="321" t="n"/>
      <c r="B2" s="321" t="n"/>
      <c r="C2" s="321" t="n"/>
      <c r="D2" s="321" t="n"/>
    </row>
    <row r="3" ht="15.75" customHeight="1" s="319">
      <c r="A3" s="321" t="n"/>
      <c r="B3" s="299" t="inlineStr">
        <is>
          <t>Расчет показателя УНЦ</t>
        </is>
      </c>
      <c r="C3" s="321" t="n"/>
      <c r="D3" s="321" t="n"/>
    </row>
    <row r="4" ht="15.75" customHeight="1" s="319">
      <c r="A4" s="321" t="n"/>
      <c r="B4" s="321" t="n"/>
      <c r="C4" s="321" t="n"/>
      <c r="D4" s="321" t="n"/>
    </row>
    <row r="5" ht="31.5" customHeight="1" s="319">
      <c r="A5" s="391" t="inlineStr">
        <is>
          <t xml:space="preserve">Наименование разрабатываемого показателя УНЦ - </t>
        </is>
      </c>
      <c r="D5" s="391">
        <f>'Прил.5 Расчет СМР и ОБ'!D6:J6</f>
        <v/>
      </c>
    </row>
    <row r="6" ht="15.75" customHeight="1" s="319">
      <c r="A6" s="321" t="inlineStr">
        <is>
          <t>Единица измерения  — 1 ед</t>
        </is>
      </c>
      <c r="B6" s="321" t="n"/>
      <c r="C6" s="321" t="n"/>
      <c r="D6" s="321" t="n"/>
    </row>
    <row r="7" ht="15.75" customHeight="1" s="319">
      <c r="A7" s="321" t="n"/>
      <c r="B7" s="321" t="n"/>
      <c r="C7" s="321" t="n"/>
      <c r="D7" s="321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39" t="n"/>
      <c r="B9" s="439" t="n"/>
      <c r="C9" s="439" t="n"/>
      <c r="D9" s="439" t="n"/>
    </row>
    <row r="10" ht="15.75" customHeight="1" s="319">
      <c r="A10" s="357" t="n">
        <v>1</v>
      </c>
      <c r="B10" s="357" t="n">
        <v>2</v>
      </c>
      <c r="C10" s="357" t="n">
        <v>3</v>
      </c>
      <c r="D10" s="357" t="n">
        <v>4</v>
      </c>
    </row>
    <row r="11" ht="47.25" customHeight="1" s="319">
      <c r="A11" s="357" t="inlineStr">
        <is>
          <t>К1-06-2</t>
        </is>
      </c>
      <c r="B11" s="357" t="inlineStr">
        <is>
          <t xml:space="preserve">УНЦ КЛ 6 - 500 кВ (с алюминиевой жилой) </t>
        </is>
      </c>
      <c r="C11" s="303">
        <f>D5</f>
        <v/>
      </c>
      <c r="D11" s="327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19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60" zoomScaleNormal="85" workbookViewId="0">
      <selection activeCell="D28" sqref="D28"/>
    </sheetView>
  </sheetViews>
  <sheetFormatPr baseColWidth="8" defaultColWidth="9.109375" defaultRowHeight="14.4"/>
  <cols>
    <col width="9.109375" customWidth="1" style="319" min="1" max="1"/>
    <col width="40.6640625" customWidth="1" style="319" min="2" max="2"/>
    <col width="37" customWidth="1" style="319" min="3" max="3"/>
    <col width="32" customWidth="1" style="319" min="4" max="4"/>
    <col width="9.109375" customWidth="1" style="319" min="5" max="5"/>
  </cols>
  <sheetData>
    <row r="4" ht="15.75" customHeight="1" s="319">
      <c r="B4" s="351" t="inlineStr">
        <is>
          <t>Приложение № 10</t>
        </is>
      </c>
    </row>
    <row r="5" ht="18.75" customHeight="1" s="319">
      <c r="B5" s="172" t="n"/>
    </row>
    <row r="6" ht="15.75" customHeight="1" s="319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7.25" customHeight="1" s="319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19">
      <c r="B10" s="357" t="n">
        <v>1</v>
      </c>
      <c r="C10" s="357" t="n">
        <v>2</v>
      </c>
      <c r="D10" s="357" t="n">
        <v>3</v>
      </c>
    </row>
    <row r="11" ht="45" customHeight="1" s="319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19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10.77</v>
      </c>
    </row>
    <row r="13" ht="29.25" customHeight="1" s="319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4.39</v>
      </c>
    </row>
    <row r="14" ht="30.75" customHeight="1" s="319">
      <c r="B14" s="35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7" t="n">
        <v>6.26</v>
      </c>
    </row>
    <row r="15" ht="89.40000000000001" customHeight="1" s="319">
      <c r="B15" s="357" t="inlineStr">
        <is>
          <t>Временные здания и сооружения</t>
        </is>
      </c>
      <c r="C15" s="35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9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19">
      <c r="B17" s="357" t="inlineStr">
        <is>
          <t>Пусконаладочные работы*</t>
        </is>
      </c>
      <c r="C17" s="357" t="n"/>
      <c r="D17" s="175" t="inlineStr">
        <is>
          <t>Расчет</t>
        </is>
      </c>
    </row>
    <row r="18" ht="31.65" customHeight="1" s="319">
      <c r="B18" s="357" t="inlineStr">
        <is>
          <t>Строительный контроль</t>
        </is>
      </c>
      <c r="C18" s="357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319">
      <c r="B19" s="357" t="inlineStr">
        <is>
          <t>Авторский надзор - 0,2%</t>
        </is>
      </c>
      <c r="C19" s="357" t="inlineStr">
        <is>
          <t>Приказ от 4.08.2020 № 421/пр п.173</t>
        </is>
      </c>
      <c r="D19" s="175" t="n">
        <v>0.002</v>
      </c>
    </row>
    <row r="20" ht="24" customHeight="1" s="319">
      <c r="B20" s="357" t="inlineStr">
        <is>
          <t>Непредвиденные расходы</t>
        </is>
      </c>
      <c r="C20" s="357" t="inlineStr">
        <is>
          <t>Приказ от 4.08.2020 № 421/пр п.179</t>
        </is>
      </c>
      <c r="D20" s="175" t="n">
        <v>0.03</v>
      </c>
    </row>
    <row r="21" ht="18.75" customHeight="1" s="319">
      <c r="B21" s="259" t="n"/>
    </row>
    <row r="22" ht="18.75" customHeight="1" s="319">
      <c r="B22" s="259" t="n"/>
    </row>
    <row r="23" ht="18.75" customHeight="1" s="319">
      <c r="B23" s="259" t="n"/>
    </row>
    <row r="24" ht="18.75" customHeight="1" s="319">
      <c r="B24" s="259" t="n"/>
    </row>
    <row r="27">
      <c r="B27" s="305" t="inlineStr">
        <is>
          <t>Составил ______________________        Е.А. Князева</t>
        </is>
      </c>
      <c r="C27" s="306" t="n"/>
    </row>
    <row r="28">
      <c r="B28" s="308" t="inlineStr">
        <is>
          <t xml:space="preserve">                         (подпись, инициалы, фамилия)</t>
        </is>
      </c>
      <c r="C28" s="306" t="n"/>
    </row>
    <row r="29">
      <c r="B29" s="305" t="n"/>
      <c r="C29" s="306" t="n"/>
    </row>
    <row r="30">
      <c r="B30" s="305" t="inlineStr">
        <is>
          <t>Проверил ______________________        А.В. Костянецкая</t>
        </is>
      </c>
      <c r="C30" s="306" t="n"/>
    </row>
    <row r="31">
      <c r="B31" s="308" t="inlineStr">
        <is>
          <t xml:space="preserve">                        (подпись, инициалы, фамилия)</t>
        </is>
      </c>
      <c r="C31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8" sqref="D28"/>
    </sheetView>
  </sheetViews>
  <sheetFormatPr baseColWidth="8" defaultColWidth="9.109375" defaultRowHeight="14.4"/>
  <cols>
    <col width="44.88671875" customWidth="1" style="319" min="2" max="2"/>
    <col width="13" customWidth="1" style="319" min="3" max="3"/>
    <col width="22.88671875" customWidth="1" style="319" min="4" max="4"/>
    <col width="21.5546875" customWidth="1" style="319" min="5" max="5"/>
    <col width="43.88671875" customWidth="1" style="319" min="6" max="6"/>
  </cols>
  <sheetData>
    <row r="1" s="319"/>
    <row r="2" ht="17.25" customHeight="1" s="319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7" t="n"/>
      <c r="D10" s="357" t="n"/>
      <c r="E10" s="451" t="n">
        <v>3.8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2" t="n">
        <v>1.308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23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3" t="n">
        <v>1.139</v>
      </c>
      <c r="F12" s="3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9">
      <c r="A13" s="336" t="inlineStr">
        <is>
          <t>1.7</t>
        </is>
      </c>
      <c r="B13" s="337" t="inlineStr">
        <is>
          <t>Размер средств на оплату труда рабочих-строителей в текущем уровне цен (ФОТр.тек.), руб/чел.-ч</t>
        </is>
      </c>
      <c r="C13" s="358" t="inlineStr">
        <is>
          <t>ФОТр.тек.</t>
        </is>
      </c>
      <c r="D13" s="358" t="inlineStr">
        <is>
          <t>(С1ср/tср*КТ*Т*Кув)*Кинф</t>
        </is>
      </c>
      <c r="E13" s="339">
        <f>((E7*E9/E8)*E11)*E12</f>
        <v/>
      </c>
      <c r="F13" s="3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2025-01-24T12:03:11Z</dcterms:modified>
  <cp:lastModifiedBy>user1</cp:lastModifiedBy>
</cp:coreProperties>
</file>