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35 кВ сечением до 150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35 кВ сечением до 150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29.66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D29" sqref="D29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35 кВ сечением до 150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29664.55/1000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workbookViewId="0">
      <selection activeCell="B52" sqref="B52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концевая 35 кВ сечением до 150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4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>
      <c r="A16" s="395" t="n">
        <v>3</v>
      </c>
      <c r="B16" s="366" t="n"/>
      <c r="C16" s="276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0.16</v>
      </c>
      <c r="G16" s="384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6" t="n"/>
      <c r="C17" s="276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0.16</v>
      </c>
      <c r="G17" s="384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35 кВ сечением до 150 мм2</t>
        </is>
      </c>
      <c r="E19" s="395" t="inlineStr">
        <is>
          <t>шт</t>
        </is>
      </c>
      <c r="F19" s="395" t="n">
        <v>6</v>
      </c>
      <c r="G19" s="287" t="n">
        <v>779.42</v>
      </c>
      <c r="H19" s="292">
        <f>ROUND(F19*G19,2)</f>
        <v/>
      </c>
    </row>
    <row r="20" ht="25.5" customHeight="1" s="324">
      <c r="A20" s="263" t="n">
        <v>6</v>
      </c>
      <c r="B20" s="366" t="n"/>
      <c r="C20" s="276" t="inlineStr">
        <is>
          <t>10.3.02.03-0011</t>
        </is>
      </c>
      <c r="D20" s="382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0.0048</v>
      </c>
      <c r="G20" s="384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6" t="n"/>
      <c r="C21" s="276" t="inlineStr">
        <is>
          <t>01.1.02.01-0003</t>
        </is>
      </c>
      <c r="D21" s="382" t="inlineStr">
        <is>
          <t>Асботекстолит, марка Г</t>
        </is>
      </c>
      <c r="E21" s="374" t="inlineStr">
        <is>
          <t>т</t>
        </is>
      </c>
      <c r="F21" s="374" t="n">
        <v>0.0005</v>
      </c>
      <c r="G21" s="384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6" t="n"/>
      <c r="C22" s="276" t="inlineStr">
        <is>
          <t>01.3.02.09-0022</t>
        </is>
      </c>
      <c r="D22" s="382" t="inlineStr">
        <is>
          <t>Пропан-бутан смесь техническая</t>
        </is>
      </c>
      <c r="E22" s="374" t="inlineStr">
        <is>
          <t>кг</t>
        </is>
      </c>
      <c r="F22" s="374" t="n">
        <v>10</v>
      </c>
      <c r="G22" s="384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6" t="n"/>
      <c r="C23" s="276" t="inlineStr">
        <is>
          <t>10.2.02.08-0001</t>
        </is>
      </c>
      <c r="D23" s="382" t="inlineStr">
        <is>
          <t>Проволока медная, круглая, мягкая, электротехническая, диаметр 1,0-3,0 мм и выше</t>
        </is>
      </c>
      <c r="E23" s="374" t="inlineStr">
        <is>
          <t>т</t>
        </is>
      </c>
      <c r="F23" s="374" t="n">
        <v>0.0014</v>
      </c>
      <c r="G23" s="384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6" t="n"/>
      <c r="C24" s="276" t="inlineStr">
        <is>
          <t>14.4.02.09-0001</t>
        </is>
      </c>
      <c r="D24" s="382" t="inlineStr">
        <is>
          <t>Краска</t>
        </is>
      </c>
      <c r="E24" s="374" t="inlineStr">
        <is>
          <t>кг</t>
        </is>
      </c>
      <c r="F24" s="374" t="n">
        <v>0.8</v>
      </c>
      <c r="G24" s="384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6" t="n"/>
      <c r="C25" s="276" t="inlineStr">
        <is>
          <t>20.1.02.06-0001</t>
        </is>
      </c>
      <c r="D25" s="382" t="inlineStr">
        <is>
          <t>Жир паяльный</t>
        </is>
      </c>
      <c r="E25" s="374" t="inlineStr">
        <is>
          <t>кг</t>
        </is>
      </c>
      <c r="F25" s="374" t="n">
        <v>0.12</v>
      </c>
      <c r="G25" s="384" t="n">
        <v>100.8</v>
      </c>
      <c r="H25" s="292">
        <f>ROUND(F25*G25,2)</f>
        <v/>
      </c>
      <c r="I25" s="265" t="n"/>
      <c r="J25" s="296" t="n"/>
      <c r="K25" s="296" t="n"/>
    </row>
    <row r="26">
      <c r="A26" s="263" t="n">
        <v>12</v>
      </c>
      <c r="B26" s="366" t="n"/>
      <c r="C26" s="276" t="inlineStr">
        <is>
          <t>01.3.01.05-0009</t>
        </is>
      </c>
      <c r="D26" s="382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0.0007</v>
      </c>
      <c r="G26" s="384" t="n">
        <v>8105.71</v>
      </c>
      <c r="H26" s="292">
        <f>ROUND(F26*G26,2)</f>
        <v/>
      </c>
      <c r="I26" s="265" t="n"/>
      <c r="J26" s="296" t="n"/>
      <c r="K26" s="296" t="n"/>
    </row>
    <row r="27">
      <c r="A27" s="263" t="n">
        <v>13</v>
      </c>
      <c r="B27" s="366" t="n"/>
      <c r="C27" s="276" t="inlineStr">
        <is>
          <t>01.7.20.08-0031</t>
        </is>
      </c>
      <c r="D27" s="382" t="inlineStr">
        <is>
          <t>Бязь суровая</t>
        </is>
      </c>
      <c r="E27" s="374" t="inlineStr">
        <is>
          <t>10 м2</t>
        </is>
      </c>
      <c r="F27" s="374" t="n">
        <v>0.02</v>
      </c>
      <c r="G27" s="384" t="n">
        <v>79.09999999999999</v>
      </c>
      <c r="H27" s="292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" top="0.74803149606299" bottom="0.74803149606299" header="0.31496062992126" footer="0.31496062992126"/>
  <pageSetup orientation="landscape" paperSize="9" scale="83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29" sqref="D29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35 кВ сечением до 150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10" workbookViewId="0">
      <selection activeCell="B52" sqref="B52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71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35 кВ сечением до 150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1" t="n"/>
      <c r="L11" s="311" t="n"/>
      <c r="M11" s="311" t="n"/>
      <c r="N11" s="311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1" t="n"/>
      <c r="L12" s="311" t="n"/>
      <c r="M12" s="311" t="n"/>
      <c r="N12" s="311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4" t="n">
        <v>1</v>
      </c>
      <c r="B14" s="276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1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4" t="n">
        <v>3</v>
      </c>
      <c r="B20" s="276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0.16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4" t="n">
        <v>4</v>
      </c>
      <c r="B21" s="276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0.16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1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25.5" customFormat="1" customHeight="1" s="311">
      <c r="A33" s="374" t="n">
        <v>5</v>
      </c>
      <c r="B33" s="298" t="inlineStr">
        <is>
          <t>БЦ.91.68</t>
        </is>
      </c>
      <c r="C33" s="262" t="inlineStr">
        <is>
          <t>Муфта концевая 35 кВ сечением до 150 мм2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G33/$G$44</f>
        <v/>
      </c>
      <c r="I33" s="207" t="n">
        <v>3586.61</v>
      </c>
      <c r="J33" s="207">
        <f>ROUND(I33*E33,2)</f>
        <v/>
      </c>
    </row>
    <row r="34" ht="14.25" customFormat="1" customHeight="1" s="311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4" t="n">
        <v>6</v>
      </c>
      <c r="B35" s="276" t="inlineStr">
        <is>
          <t>10.3.02.03-0011</t>
        </is>
      </c>
      <c r="C35" s="382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53" t="n">
        <v>0.0048</v>
      </c>
      <c r="F35" s="38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4" t="n">
        <v>7</v>
      </c>
      <c r="B36" s="276" t="inlineStr">
        <is>
          <t>01.1.02.01-0003</t>
        </is>
      </c>
      <c r="C36" s="382" t="inlineStr">
        <is>
          <t>Асботекстолит, марка Г</t>
        </is>
      </c>
      <c r="D36" s="374" t="inlineStr">
        <is>
          <t>т</t>
        </is>
      </c>
      <c r="E36" s="453" t="n">
        <v>0.0005</v>
      </c>
      <c r="F36" s="384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4" t="n">
        <v>8</v>
      </c>
      <c r="B37" s="276" t="inlineStr">
        <is>
          <t>01.3.02.09-0022</t>
        </is>
      </c>
      <c r="C37" s="382" t="inlineStr">
        <is>
          <t>Пропан-бутан смесь техническая</t>
        </is>
      </c>
      <c r="D37" s="374" t="inlineStr">
        <is>
          <t>кг</t>
        </is>
      </c>
      <c r="E37" s="453" t="n">
        <v>10</v>
      </c>
      <c r="F37" s="384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4" t="n">
        <v>9</v>
      </c>
      <c r="B38" s="276" t="inlineStr">
        <is>
          <t>10.2.02.08-0001</t>
        </is>
      </c>
      <c r="C38" s="382" t="inlineStr">
        <is>
          <t>Проволока медная, круглая, мягкая, электротехническая, диаметр 1,0-3,0 мм и выше</t>
        </is>
      </c>
      <c r="D38" s="374" t="inlineStr">
        <is>
          <t>т</t>
        </is>
      </c>
      <c r="E38" s="453" t="n">
        <v>0.0014</v>
      </c>
      <c r="F38" s="384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4" t="n">
        <v>10</v>
      </c>
      <c r="B39" s="276" t="inlineStr">
        <is>
          <t>14.4.02.09-0001</t>
        </is>
      </c>
      <c r="C39" s="382" t="inlineStr">
        <is>
          <t>Краска</t>
        </is>
      </c>
      <c r="D39" s="374" t="inlineStr">
        <is>
          <t>кг</t>
        </is>
      </c>
      <c r="E39" s="453" t="n">
        <v>0.8</v>
      </c>
      <c r="F39" s="38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4" t="n">
        <v>11</v>
      </c>
      <c r="B40" s="276" t="inlineStr">
        <is>
          <t>20.1.02.06-0001</t>
        </is>
      </c>
      <c r="C40" s="382" t="inlineStr">
        <is>
          <t>Жир паяльный</t>
        </is>
      </c>
      <c r="D40" s="374" t="inlineStr">
        <is>
          <t>кг</t>
        </is>
      </c>
      <c r="E40" s="453" t="n">
        <v>0.12</v>
      </c>
      <c r="F40" s="38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4" t="n">
        <v>12</v>
      </c>
      <c r="B41" s="276" t="inlineStr">
        <is>
          <t>01.3.01.05-0009</t>
        </is>
      </c>
      <c r="C41" s="382" t="inlineStr">
        <is>
          <t>Парафины нефтяные твердые марки Т-1</t>
        </is>
      </c>
      <c r="D41" s="374" t="inlineStr">
        <is>
          <t>т</t>
        </is>
      </c>
      <c r="E41" s="453" t="n">
        <v>0.0007</v>
      </c>
      <c r="F41" s="38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4" t="n">
        <v>13</v>
      </c>
      <c r="B42" s="276" t="inlineStr">
        <is>
          <t>01.7.20.08-0031</t>
        </is>
      </c>
      <c r="C42" s="382" t="inlineStr">
        <is>
          <t>Бязь суровая</t>
        </is>
      </c>
      <c r="D42" s="374" t="inlineStr">
        <is>
          <t>10 м2</t>
        </is>
      </c>
      <c r="E42" s="453" t="n">
        <v>0.02</v>
      </c>
      <c r="F42" s="38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76" t="n"/>
      <c r="B43" s="376" t="n"/>
      <c r="C43" s="281" t="inlineStr">
        <is>
          <t>Итого прочие материалы</t>
        </is>
      </c>
      <c r="D43" s="376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07">
        <f>G34+G43</f>
        <v/>
      </c>
      <c r="H44" s="385">
        <f>G44/$G$44</f>
        <v/>
      </c>
      <c r="I44" s="207" t="n"/>
      <c r="J44" s="207">
        <f>J34+J43</f>
        <v/>
      </c>
    </row>
    <row r="45" ht="14.25" customFormat="1" customHeight="1" s="311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07">
        <f>G15+G24+G44</f>
        <v/>
      </c>
      <c r="H45" s="385" t="n"/>
      <c r="I45" s="207" t="n"/>
      <c r="J45" s="207">
        <f>J15+J24+J44</f>
        <v/>
      </c>
    </row>
    <row r="46" ht="14.25" customFormat="1" customHeight="1" s="311">
      <c r="A46" s="374" t="n"/>
      <c r="B46" s="374" t="n"/>
      <c r="C46" s="382" t="inlineStr">
        <is>
          <t>Накладные расходы</t>
        </is>
      </c>
      <c r="D46" s="203">
        <f>ROUND(G46/(G$17+$G$15),2)</f>
        <v/>
      </c>
      <c r="E46" s="383" t="n"/>
      <c r="F46" s="384" t="n"/>
      <c r="G46" s="207" t="n">
        <v>256.22</v>
      </c>
      <c r="H46" s="385" t="n"/>
      <c r="I46" s="207" t="n"/>
      <c r="J46" s="207">
        <f>ROUND(D46*(J15+J17),2)</f>
        <v/>
      </c>
    </row>
    <row r="47" ht="14.25" customFormat="1" customHeight="1" s="311">
      <c r="A47" s="374" t="n"/>
      <c r="B47" s="374" t="n"/>
      <c r="C47" s="382" t="inlineStr">
        <is>
          <t>Сметная прибыль</t>
        </is>
      </c>
      <c r="D47" s="203">
        <f>ROUND(G47/(G$15+G$17),2)</f>
        <v/>
      </c>
      <c r="E47" s="383" t="n"/>
      <c r="F47" s="384" t="n"/>
      <c r="G47" s="207" t="n">
        <v>134.71</v>
      </c>
      <c r="H47" s="385" t="n"/>
      <c r="I47" s="207" t="n"/>
      <c r="J47" s="207">
        <f>ROUND(D47*(J15+J17),2)</f>
        <v/>
      </c>
    </row>
    <row r="48" ht="14.25" customFormat="1" customHeight="1" s="311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07">
        <f>G15+G24+G44+G46+G47</f>
        <v/>
      </c>
      <c r="H48" s="385" t="n"/>
      <c r="I48" s="207" t="n"/>
      <c r="J48" s="207">
        <f>J15+J24+J44+J46+J47</f>
        <v/>
      </c>
    </row>
    <row r="49" ht="14.25" customFormat="1" customHeight="1" s="311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07">
        <f>G48+G29</f>
        <v/>
      </c>
      <c r="H49" s="385" t="n"/>
      <c r="I49" s="207" t="n"/>
      <c r="J49" s="207">
        <f>J48+J29</f>
        <v/>
      </c>
    </row>
    <row r="50" ht="34.5" customFormat="1" customHeight="1" s="311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ед</t>
        </is>
      </c>
      <c r="E50" s="453" t="n">
        <v>1</v>
      </c>
      <c r="F50" s="384" t="n"/>
      <c r="G50" s="207">
        <f>G49/E50</f>
        <v/>
      </c>
      <c r="H50" s="385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9" sqref="D29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 xml:space="preserve">Наименование разрабатываемого показателя УНЦ — Муфта концевая 35 кВ сечением до 150 мм2 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4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9" sqref="D29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К1-06-4</t>
        </is>
      </c>
      <c r="B11" s="362" t="inlineStr">
        <is>
          <t xml:space="preserve">УНЦ КЛ 6 - 500 кВ (с алюминиевой жилой) 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9" sqref="D29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0.039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9" sqref="D29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2025-01-24T12:03:13Z</dcterms:modified>
  <cp:lastModifiedBy>user1</cp:lastModifiedBy>
</cp:coreProperties>
</file>