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Муфта соединительная 20 кВ сечением до 185 мм2</t>
        </is>
      </c>
    </row>
    <row r="8" ht="31.65" customHeight="1" s="322">
      <c r="B8" s="356" t="inlineStr">
        <is>
          <t>Сопоставимый уровень цен: 3 кв. 2011 г.</t>
        </is>
      </c>
    </row>
    <row r="9" ht="15.75" customHeight="1" s="322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2">
      <c r="B12" s="360" t="n">
        <v>1</v>
      </c>
      <c r="C12" s="336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36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6" t="inlineStr">
        <is>
          <t>Мощность объекта</t>
        </is>
      </c>
      <c r="D15" s="360" t="n">
        <v>1</v>
      </c>
    </row>
    <row r="16" ht="116.4" customHeight="1" s="322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 xml:space="preserve">Муфта соединительная 20 кВ сечением до 185 мм2 </t>
        </is>
      </c>
    </row>
    <row r="17" ht="79.5" customHeight="1" s="322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273" t="n">
        <v>46.6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273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273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3 кв. 2011 г.</t>
        </is>
      </c>
      <c r="E22" s="230" t="n"/>
    </row>
    <row r="23" ht="123" customHeight="1" s="322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2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2">
      <c r="B25" s="360" t="n">
        <v>10</v>
      </c>
      <c r="C25" s="336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D29" sqref="D29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4" t="n"/>
      <c r="L9" s="324" t="n"/>
    </row>
    <row r="10" ht="15.75" customHeight="1" s="322">
      <c r="A10" s="324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2011г., тыс. руб.</t>
        </is>
      </c>
      <c r="G10" s="439" t="n"/>
      <c r="H10" s="439" t="n"/>
      <c r="I10" s="439" t="n"/>
      <c r="J10" s="440" t="n"/>
      <c r="K10" s="324" t="n"/>
      <c r="L10" s="324" t="n"/>
    </row>
    <row r="11" ht="31.5" customHeight="1" s="322">
      <c r="A11" s="324" t="n"/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4" t="n"/>
      <c r="L11" s="324" t="n"/>
    </row>
    <row r="12" ht="53.4" customHeight="1" s="322">
      <c r="A12" s="324" t="n"/>
      <c r="B12" s="360" t="n">
        <v>1</v>
      </c>
      <c r="C12" s="336" t="inlineStr">
        <is>
          <t xml:space="preserve">Муфта соединительная 20 кВ сечением до 185 мм2 </t>
        </is>
      </c>
      <c r="D12" s="315" t="inlineStr">
        <is>
          <t>02-17-01</t>
        </is>
      </c>
      <c r="E12" s="336" t="inlineStr">
        <is>
          <t>Заходы КЛ-35 кВ</t>
        </is>
      </c>
      <c r="F12" s="336" t="n"/>
      <c r="G12" s="316">
        <f>46600.75/1000</f>
        <v/>
      </c>
      <c r="H12" s="316" t="n"/>
      <c r="I12" s="316" t="n"/>
      <c r="J12" s="316">
        <f>SUM(F12:I12)</f>
        <v/>
      </c>
      <c r="K12" s="324" t="n"/>
      <c r="L12" s="324" t="n"/>
    </row>
    <row r="13" ht="15.75" customHeight="1" s="322">
      <c r="A13" s="324" t="n"/>
      <c r="B13" s="358" t="inlineStr">
        <is>
          <t>Всего по объекту:</t>
        </is>
      </c>
      <c r="C13" s="443" t="n"/>
      <c r="D13" s="443" t="n"/>
      <c r="E13" s="444" t="n"/>
      <c r="F13" s="317" t="n"/>
      <c r="G13" s="318">
        <f>G12</f>
        <v/>
      </c>
      <c r="H13" s="318" t="n"/>
      <c r="I13" s="318" t="n"/>
      <c r="J13" s="316">
        <f>SUM(F13:I13)</f>
        <v/>
      </c>
      <c r="K13" s="324" t="n"/>
      <c r="L13" s="324" t="n"/>
    </row>
    <row r="14" s="322">
      <c r="A14" s="324" t="n"/>
      <c r="B14" s="359" t="inlineStr">
        <is>
          <t>Всего по объекту в сопоставимом уровне цен 3кв. 2011г:</t>
        </is>
      </c>
      <c r="C14" s="439" t="n"/>
      <c r="D14" s="439" t="n"/>
      <c r="E14" s="440" t="n"/>
      <c r="F14" s="319" t="n"/>
      <c r="G14" s="320">
        <f>G13</f>
        <v/>
      </c>
      <c r="H14" s="320" t="n"/>
      <c r="I14" s="320" t="n"/>
      <c r="J14" s="316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8" t="inlineStr">
        <is>
          <t>Составил ______________________     А.Р. Маркова</t>
        </is>
      </c>
      <c r="D18" s="309" t="n"/>
      <c r="E18" s="30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8" t="n"/>
      <c r="D20" s="309" t="n"/>
      <c r="E20" s="30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8" t="inlineStr">
        <is>
          <t>Проверил ______________________        А.В. Костянецкая</t>
        </is>
      </c>
      <c r="D21" s="309" t="n"/>
      <c r="E21" s="30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ht="15" customHeight="1" s="322">
      <c r="A29" s="324" t="n"/>
      <c r="B29" s="324" t="n"/>
      <c r="C29" s="324" t="n"/>
      <c r="D29" s="324" t="n"/>
      <c r="E29" s="324" t="n"/>
      <c r="F29" s="324" t="n"/>
      <c r="G29" s="324" t="n"/>
      <c r="H29" s="324" t="n"/>
      <c r="I29" s="324" t="n"/>
      <c r="J29" s="324" t="n"/>
      <c r="K29" s="324" t="n"/>
      <c r="L29" s="324" t="n"/>
    </row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workbookViewId="0">
      <selection activeCell="D28" sqref="D28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71" t="n"/>
      <c r="B4" s="271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6" t="inlineStr">
        <is>
          <t xml:space="preserve">Наименование разрабатываемого показателя УНЦ -  Муфта соединительная 20 кВ сечением до 185 мм2 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22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2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302">
      <c r="A11" s="363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7" t="n"/>
      <c r="H11" s="445">
        <f>SUM(H12:H12)</f>
        <v/>
      </c>
    </row>
    <row r="12">
      <c r="A12" s="393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3" t="inlineStr">
        <is>
          <t>чел.-ч</t>
        </is>
      </c>
      <c r="F12" s="372" t="n">
        <v>113.28</v>
      </c>
      <c r="G12" s="446" t="n">
        <v>9.619999999999999</v>
      </c>
      <c r="H12" s="260">
        <f>ROUND(F12*G12,2)</f>
        <v/>
      </c>
      <c r="M12" s="447" t="n"/>
    </row>
    <row r="13">
      <c r="A13" s="362" t="inlineStr">
        <is>
          <t>Затраты труда машинистов</t>
        </is>
      </c>
      <c r="B13" s="439" t="n"/>
      <c r="C13" s="439" t="n"/>
      <c r="D13" s="439" t="n"/>
      <c r="E13" s="440" t="n"/>
      <c r="F13" s="363" t="n"/>
      <c r="G13" s="239" t="n"/>
      <c r="H13" s="445">
        <f>H14</f>
        <v/>
      </c>
    </row>
    <row r="14">
      <c r="A14" s="393" t="n">
        <v>2</v>
      </c>
      <c r="B14" s="364" t="n"/>
      <c r="C14" s="279" t="n">
        <v>2</v>
      </c>
      <c r="D14" s="262" t="inlineStr">
        <is>
          <t>Затраты труда машинистов</t>
        </is>
      </c>
      <c r="E14" s="393" t="inlineStr">
        <is>
          <t>чел.-ч</t>
        </is>
      </c>
      <c r="F14" s="393" t="n">
        <v>0.48</v>
      </c>
      <c r="G14" s="260" t="n"/>
      <c r="H14" s="282" t="n">
        <v>6.03</v>
      </c>
    </row>
    <row r="15" customFormat="1" s="302">
      <c r="A15" s="363" t="inlineStr">
        <is>
          <t>Машины и механизмы</t>
        </is>
      </c>
      <c r="B15" s="439" t="n"/>
      <c r="C15" s="439" t="n"/>
      <c r="D15" s="439" t="n"/>
      <c r="E15" s="440" t="n"/>
      <c r="F15" s="363" t="n"/>
      <c r="G15" s="239" t="n"/>
      <c r="H15" s="445">
        <f>SUM(H16:H17)</f>
        <v/>
      </c>
    </row>
    <row r="16" ht="25.5" customHeight="1" s="322">
      <c r="A16" s="393" t="n">
        <v>3</v>
      </c>
      <c r="B16" s="364" t="n"/>
      <c r="C16" s="277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0.24</v>
      </c>
      <c r="G16" s="382" t="n">
        <v>115.4</v>
      </c>
      <c r="H16" s="260">
        <f>ROUND(F16*G16,2)</f>
        <v/>
      </c>
      <c r="I16" s="294" t="n"/>
      <c r="J16" s="294" t="n"/>
      <c r="L16" s="294" t="n"/>
    </row>
    <row r="17" customFormat="1" s="302">
      <c r="A17" s="393" t="n">
        <v>4</v>
      </c>
      <c r="B17" s="364" t="n"/>
      <c r="C17" s="277" t="inlineStr">
        <is>
          <t>91.14.02-001</t>
        </is>
      </c>
      <c r="D17" s="380" t="inlineStr">
        <is>
          <t>Автомобили бортовые, грузоподъемность: до 5 т</t>
        </is>
      </c>
      <c r="E17" s="372" t="inlineStr">
        <is>
          <t>маш.час</t>
        </is>
      </c>
      <c r="F17" s="372" t="n">
        <v>0.24</v>
      </c>
      <c r="G17" s="382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3" t="inlineStr">
        <is>
          <t>Материалы</t>
        </is>
      </c>
      <c r="B18" s="439" t="n"/>
      <c r="C18" s="439" t="n"/>
      <c r="D18" s="439" t="n"/>
      <c r="E18" s="440" t="n"/>
      <c r="F18" s="363" t="n"/>
      <c r="G18" s="239" t="n"/>
      <c r="H18" s="445">
        <f>SUM(H19:H27)</f>
        <v/>
      </c>
    </row>
    <row r="19">
      <c r="A19" s="290" t="n">
        <v>5</v>
      </c>
      <c r="B19" s="290" t="n"/>
      <c r="C19" s="393" t="inlineStr">
        <is>
          <t>Прайс из СД ОП</t>
        </is>
      </c>
      <c r="D19" s="288" t="inlineStr">
        <is>
          <t xml:space="preserve">Муфта соединительная 20 кВ сечением до 185 мм2 </t>
        </is>
      </c>
      <c r="E19" s="393" t="inlineStr">
        <is>
          <t>шт</t>
        </is>
      </c>
      <c r="F19" s="393" t="n">
        <v>6</v>
      </c>
      <c r="G19" s="288" t="n">
        <v>961.27</v>
      </c>
      <c r="H19" s="260">
        <f>ROUND(F19*G19,2)</f>
        <v/>
      </c>
    </row>
    <row r="20" ht="25.5" customHeight="1" s="322">
      <c r="A20" s="263" t="n">
        <v>6</v>
      </c>
      <c r="B20" s="364" t="n"/>
      <c r="C20" s="277" t="inlineStr">
        <is>
          <t>10.3.02.03-0011</t>
        </is>
      </c>
      <c r="D20" s="380" t="inlineStr">
        <is>
          <t>Припои оловянно-свинцовые бессурьмянистые, марка ПОС30</t>
        </is>
      </c>
      <c r="E20" s="372" t="inlineStr">
        <is>
          <t>т</t>
        </is>
      </c>
      <c r="F20" s="372" t="n">
        <v>0.0174</v>
      </c>
      <c r="G20" s="382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2">
      <c r="A21" s="290" t="n">
        <v>7</v>
      </c>
      <c r="B21" s="364" t="n"/>
      <c r="C21" s="277" t="inlineStr">
        <is>
          <t>10.2.02.08-0001</t>
        </is>
      </c>
      <c r="D21" s="380" t="inlineStr">
        <is>
          <t>Проволока медная, круглая, мягкая, электротехническая, диаметр 1,0-3,0 мм и выше</t>
        </is>
      </c>
      <c r="E21" s="372" t="inlineStr">
        <is>
          <t>т</t>
        </is>
      </c>
      <c r="F21" s="372" t="n">
        <v>0.0075</v>
      </c>
      <c r="G21" s="382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4" t="n"/>
      <c r="C22" s="277" t="inlineStr">
        <is>
          <t>01.1.02.01-0003</t>
        </is>
      </c>
      <c r="D22" s="380" t="inlineStr">
        <is>
          <t>Асботекстолит, марка Г</t>
        </is>
      </c>
      <c r="E22" s="372" t="inlineStr">
        <is>
          <t>т</t>
        </is>
      </c>
      <c r="F22" s="372" t="n">
        <v>0.00075</v>
      </c>
      <c r="G22" s="382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4" t="n"/>
      <c r="C23" s="277" t="inlineStr">
        <is>
          <t>01.3.02.09-0022</t>
        </is>
      </c>
      <c r="D23" s="380" t="inlineStr">
        <is>
          <t>Пропан-бутан смесь техническая</t>
        </is>
      </c>
      <c r="E23" s="372" t="inlineStr">
        <is>
          <t>кг</t>
        </is>
      </c>
      <c r="F23" s="372" t="n">
        <v>15</v>
      </c>
      <c r="G23" s="382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4" t="n"/>
      <c r="C24" s="277" t="inlineStr">
        <is>
          <t>14.4.02.09-0001</t>
        </is>
      </c>
      <c r="D24" s="380" t="inlineStr">
        <is>
          <t>Краска</t>
        </is>
      </c>
      <c r="E24" s="372" t="inlineStr">
        <is>
          <t>кг</t>
        </is>
      </c>
      <c r="F24" s="372" t="n">
        <v>2.61</v>
      </c>
      <c r="G24" s="382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4" t="n"/>
      <c r="C25" s="277" t="inlineStr">
        <is>
          <t>20.1.02.06-0001</t>
        </is>
      </c>
      <c r="D25" s="380" t="inlineStr">
        <is>
          <t>Жир паяльный</t>
        </is>
      </c>
      <c r="E25" s="372" t="inlineStr">
        <is>
          <t>кг</t>
        </is>
      </c>
      <c r="F25" s="372" t="n">
        <v>0.18</v>
      </c>
      <c r="G25" s="382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4" t="n"/>
      <c r="C26" s="277" t="inlineStr">
        <is>
          <t>01.3.01.05-0009</t>
        </is>
      </c>
      <c r="D26" s="380" t="inlineStr">
        <is>
          <t>Парафины нефтяные твердые марки Т-1</t>
        </is>
      </c>
      <c r="E26" s="372" t="inlineStr">
        <is>
          <t>т</t>
        </is>
      </c>
      <c r="F26" s="372" t="n">
        <v>0.0018</v>
      </c>
      <c r="G26" s="382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4" t="n"/>
      <c r="C27" s="277" t="inlineStr">
        <is>
          <t>01.7.20.08-0031</t>
        </is>
      </c>
      <c r="D27" s="380" t="inlineStr">
        <is>
          <t>Бязь суровая</t>
        </is>
      </c>
      <c r="E27" s="372" t="inlineStr">
        <is>
          <t>10 м2</t>
        </is>
      </c>
      <c r="F27" s="372" t="n">
        <v>0.03</v>
      </c>
      <c r="G27" s="382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29" sqref="D29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4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2">
      <c r="B7" s="353" t="inlineStr">
        <is>
          <t>Наименование разрабатываемого показателя УНЦ — Муфта соединительная 20 кВ сечением до 185 мм2</t>
        </is>
      </c>
    </row>
    <row r="8">
      <c r="B8" s="368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8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7" workbookViewId="0">
      <selection activeCell="D28" sqref="D28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2">
      <c r="A2" s="309" t="n"/>
      <c r="B2" s="309" t="n"/>
      <c r="C2" s="309" t="n"/>
      <c r="D2" s="309" t="n"/>
      <c r="E2" s="309" t="n"/>
      <c r="F2" s="309" t="n"/>
      <c r="G2" s="309" t="n"/>
      <c r="H2" s="369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4" t="inlineStr">
        <is>
          <t>Расчет стоимости СМР и оборудования</t>
        </is>
      </c>
    </row>
    <row r="5" ht="12.75" customFormat="1" customHeight="1" s="308">
      <c r="A5" s="344" t="n"/>
      <c r="B5" s="344" t="n"/>
      <c r="C5" s="39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соединительная 20 кВ сечением до 185 мм2</t>
        </is>
      </c>
    </row>
    <row r="7" ht="12.75" customFormat="1" customHeight="1" s="308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08">
      <c r="A8" s="347" t="n"/>
    </row>
    <row r="9" ht="13.2" customFormat="1" customHeight="1" s="308"/>
    <row r="10" ht="27" customHeight="1" s="322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0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0" t="n"/>
      <c r="K10" s="309" t="n"/>
      <c r="L10" s="309" t="n"/>
      <c r="M10" s="309" t="n"/>
      <c r="N10" s="309" t="n"/>
    </row>
    <row r="11" ht="28.5" customHeight="1" s="322">
      <c r="A11" s="442" t="n"/>
      <c r="B11" s="442" t="n"/>
      <c r="C11" s="442" t="n"/>
      <c r="D11" s="442" t="n"/>
      <c r="E11" s="442" t="n"/>
      <c r="F11" s="372" t="inlineStr">
        <is>
          <t>на ед. изм.</t>
        </is>
      </c>
      <c r="G11" s="372" t="inlineStr">
        <is>
          <t>общая</t>
        </is>
      </c>
      <c r="H11" s="442" t="n"/>
      <c r="I11" s="372" t="inlineStr">
        <is>
          <t>на ед. изм.</t>
        </is>
      </c>
      <c r="J11" s="372" t="inlineStr">
        <is>
          <t>общая</t>
        </is>
      </c>
      <c r="K11" s="309" t="n"/>
      <c r="L11" s="309" t="n"/>
      <c r="M11" s="309" t="n"/>
      <c r="N11" s="309" t="n"/>
    </row>
    <row r="12" s="322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09" t="n"/>
      <c r="L12" s="309" t="n"/>
      <c r="M12" s="309" t="n"/>
      <c r="N12" s="309" t="n"/>
    </row>
    <row r="13">
      <c r="A13" s="372" t="n"/>
      <c r="B13" s="362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72" t="n">
        <v>1</v>
      </c>
      <c r="B14" s="277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09">
      <c r="A16" s="372" t="n"/>
      <c r="B16" s="380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9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2" t="n"/>
      <c r="B18" s="362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9">
      <c r="A19" s="372" t="n"/>
      <c r="B19" s="380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9">
      <c r="A20" s="372" t="n">
        <v>3</v>
      </c>
      <c r="B20" s="277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0" t="n">
        <v>0.24</v>
      </c>
      <c r="F20" s="382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2" t="n">
        <v>4</v>
      </c>
      <c r="B21" s="277" t="inlineStr">
        <is>
          <t>91.14.02-001</t>
        </is>
      </c>
      <c r="C21" s="380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50" t="n">
        <v>0.24</v>
      </c>
      <c r="F21" s="382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49" t="n"/>
      <c r="F22" s="207" t="n"/>
      <c r="G22" s="207">
        <f>SUM(G20:G21)</f>
        <v/>
      </c>
      <c r="H22" s="383">
        <f>G22/G24</f>
        <v/>
      </c>
      <c r="I22" s="201" t="n"/>
      <c r="J22" s="207">
        <f>SUM(J20:J21)</f>
        <v/>
      </c>
    </row>
    <row r="23" ht="14.25" customFormat="1" customHeight="1" s="309">
      <c r="A23" s="372" t="n"/>
      <c r="B23" s="372" t="n"/>
      <c r="C23" s="380" t="inlineStr">
        <is>
          <t>Итого прочие машины и механизмы</t>
        </is>
      </c>
      <c r="D23" s="372" t="n"/>
      <c r="E23" s="381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2" t="n"/>
      <c r="B24" s="372" t="n"/>
      <c r="C24" s="362" t="inlineStr">
        <is>
          <t>Итого по разделу «Машины и механизмы»</t>
        </is>
      </c>
      <c r="D24" s="372" t="n"/>
      <c r="E24" s="381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2" t="n"/>
      <c r="B25" s="362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200" t="n"/>
      <c r="J25" s="200" t="n"/>
    </row>
    <row r="26">
      <c r="A26" s="372" t="n"/>
      <c r="B26" s="380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200" t="n"/>
      <c r="J26" s="200" t="n"/>
      <c r="K26" s="309" t="n"/>
      <c r="L26" s="309" t="n"/>
    </row>
    <row r="27">
      <c r="A27" s="372" t="n"/>
      <c r="B27" s="372" t="n"/>
      <c r="C27" s="380" t="inlineStr">
        <is>
          <t>Итого основное оборудование</t>
        </is>
      </c>
      <c r="D27" s="372" t="n"/>
      <c r="E27" s="450" t="n"/>
      <c r="F27" s="382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2" t="n"/>
      <c r="B28" s="372" t="n"/>
      <c r="C28" s="380" t="inlineStr">
        <is>
          <t>Итого прочее оборудование</t>
        </is>
      </c>
      <c r="D28" s="372" t="n"/>
      <c r="E28" s="449" t="n"/>
      <c r="F28" s="382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2" t="n"/>
      <c r="B29" s="372" t="n"/>
      <c r="C29" s="362" t="inlineStr">
        <is>
          <t>Итого по разделу «Оборудование»</t>
        </is>
      </c>
      <c r="D29" s="372" t="n"/>
      <c r="E29" s="381" t="n"/>
      <c r="F29" s="382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2">
      <c r="A30" s="372" t="n"/>
      <c r="B30" s="372" t="n"/>
      <c r="C30" s="380" t="inlineStr">
        <is>
          <t>в том числе технологическое оборудование</t>
        </is>
      </c>
      <c r="D30" s="372" t="n"/>
      <c r="E30" s="450" t="n"/>
      <c r="F30" s="382" t="n"/>
      <c r="G30" s="207">
        <f>'Прил.6 Расчет ОБ'!G12</f>
        <v/>
      </c>
      <c r="H30" s="383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2" t="n"/>
      <c r="B31" s="362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200" t="n"/>
      <c r="J31" s="200" t="n"/>
    </row>
    <row r="32" ht="14.25" customFormat="1" customHeight="1" s="309">
      <c r="A32" s="373" t="n"/>
      <c r="B32" s="376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2" t="n">
        <v>5</v>
      </c>
      <c r="B33" s="296" t="inlineStr">
        <is>
          <t>БЦ.91.160</t>
        </is>
      </c>
      <c r="C33" s="262" t="inlineStr">
        <is>
          <t xml:space="preserve">Муфта соединительная 20 кВ сечением до 185 мм2 </t>
        </is>
      </c>
      <c r="D33" s="372" t="inlineStr">
        <is>
          <t>шт</t>
        </is>
      </c>
      <c r="E33" s="450" t="n">
        <v>6</v>
      </c>
      <c r="F33" s="382">
        <f>ROUND(I33/'Прил. 10'!$D$13,2)</f>
        <v/>
      </c>
      <c r="G33" s="207">
        <f>ROUND(E33*F33,2)</f>
        <v/>
      </c>
      <c r="H33" s="209">
        <f>G33/$G$44</f>
        <v/>
      </c>
      <c r="I33" s="207" t="n">
        <v>4423.48</v>
      </c>
      <c r="J33" s="207">
        <f>ROUND(I33*E33,2)</f>
        <v/>
      </c>
    </row>
    <row r="34" ht="14.25" customFormat="1" customHeight="1" s="309">
      <c r="A34" s="374" t="n"/>
      <c r="B34" s="217" t="n"/>
      <c r="C34" s="286" t="inlineStr">
        <is>
          <t>Итого основные материалы</t>
        </is>
      </c>
      <c r="D34" s="374" t="n"/>
      <c r="E34" s="453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9">
      <c r="A35" s="372" t="n">
        <v>6</v>
      </c>
      <c r="B35" s="277" t="inlineStr">
        <is>
          <t>10.3.02.03-0011</t>
        </is>
      </c>
      <c r="C35" s="380" t="inlineStr">
        <is>
          <t>Припои оловянно-свинцовые бессурьмянистые, марка ПОС30</t>
        </is>
      </c>
      <c r="D35" s="372" t="inlineStr">
        <is>
          <t>т</t>
        </is>
      </c>
      <c r="E35" s="450" t="n">
        <v>0.0174</v>
      </c>
      <c r="F35" s="382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9">
      <c r="A36" s="372" t="n">
        <v>7</v>
      </c>
      <c r="B36" s="277" t="inlineStr">
        <is>
          <t>10.2.02.08-0001</t>
        </is>
      </c>
      <c r="C36" s="380" t="inlineStr">
        <is>
          <t>Проволока медная, круглая, мягкая, электротехническая, диаметр 1,0-3,0 мм и выше</t>
        </is>
      </c>
      <c r="D36" s="372" t="inlineStr">
        <is>
          <t>т</t>
        </is>
      </c>
      <c r="E36" s="450" t="n">
        <v>0.0075</v>
      </c>
      <c r="F36" s="382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2" t="n">
        <v>8</v>
      </c>
      <c r="B37" s="277" t="inlineStr">
        <is>
          <t>01.1.02.01-0003</t>
        </is>
      </c>
      <c r="C37" s="380" t="inlineStr">
        <is>
          <t>Асботекстолит, марка Г</t>
        </is>
      </c>
      <c r="D37" s="372" t="inlineStr">
        <is>
          <t>т</t>
        </is>
      </c>
      <c r="E37" s="450" t="n">
        <v>0.00075</v>
      </c>
      <c r="F37" s="382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2" t="n">
        <v>9</v>
      </c>
      <c r="B38" s="277" t="inlineStr">
        <is>
          <t>01.3.02.09-0022</t>
        </is>
      </c>
      <c r="C38" s="380" t="inlineStr">
        <is>
          <t>Пропан-бутан смесь техническая</t>
        </is>
      </c>
      <c r="D38" s="372" t="inlineStr">
        <is>
          <t>кг</t>
        </is>
      </c>
      <c r="E38" s="450" t="n">
        <v>15</v>
      </c>
      <c r="F38" s="382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9">
      <c r="A39" s="372" t="n">
        <v>10</v>
      </c>
      <c r="B39" s="277" t="inlineStr">
        <is>
          <t>14.4.02.09-0001</t>
        </is>
      </c>
      <c r="C39" s="380" t="inlineStr">
        <is>
          <t>Краска</t>
        </is>
      </c>
      <c r="D39" s="372" t="inlineStr">
        <is>
          <t>кг</t>
        </is>
      </c>
      <c r="E39" s="450" t="n">
        <v>2.61</v>
      </c>
      <c r="F39" s="382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9">
      <c r="A40" s="372" t="n">
        <v>11</v>
      </c>
      <c r="B40" s="277" t="inlineStr">
        <is>
          <t>20.1.02.06-0001</t>
        </is>
      </c>
      <c r="C40" s="380" t="inlineStr">
        <is>
          <t>Жир паяльный</t>
        </is>
      </c>
      <c r="D40" s="372" t="inlineStr">
        <is>
          <t>кг</t>
        </is>
      </c>
      <c r="E40" s="450" t="n">
        <v>0.18</v>
      </c>
      <c r="F40" s="382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72" t="n">
        <v>12</v>
      </c>
      <c r="B41" s="277" t="inlineStr">
        <is>
          <t>01.3.01.05-0009</t>
        </is>
      </c>
      <c r="C41" s="380" t="inlineStr">
        <is>
          <t>Парафины нефтяные твердые марки Т-1</t>
        </is>
      </c>
      <c r="D41" s="372" t="inlineStr">
        <is>
          <t>т</t>
        </is>
      </c>
      <c r="E41" s="450" t="n">
        <v>0.0018</v>
      </c>
      <c r="F41" s="382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72" t="n">
        <v>13</v>
      </c>
      <c r="B42" s="277" t="inlineStr">
        <is>
          <t>01.7.20.08-0031</t>
        </is>
      </c>
      <c r="C42" s="380" t="inlineStr">
        <is>
          <t>Бязь суровая</t>
        </is>
      </c>
      <c r="D42" s="372" t="inlineStr">
        <is>
          <t>10 м2</t>
        </is>
      </c>
      <c r="E42" s="450" t="n">
        <v>0.03</v>
      </c>
      <c r="F42" s="382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9">
      <c r="A43" s="374" t="n"/>
      <c r="B43" s="374" t="n"/>
      <c r="C43" s="286" t="inlineStr">
        <is>
          <t>Итого прочие материалы</t>
        </is>
      </c>
      <c r="D43" s="374" t="n"/>
      <c r="E43" s="453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9">
      <c r="A44" s="372" t="n"/>
      <c r="B44" s="372" t="n"/>
      <c r="C44" s="362" t="inlineStr">
        <is>
          <t>Итого по разделу «Материалы»</t>
        </is>
      </c>
      <c r="D44" s="372" t="n"/>
      <c r="E44" s="381" t="n"/>
      <c r="F44" s="382" t="n"/>
      <c r="G44" s="207">
        <f>G34+G43</f>
        <v/>
      </c>
      <c r="H44" s="383">
        <f>G44/$G$44</f>
        <v/>
      </c>
      <c r="I44" s="207" t="n"/>
      <c r="J44" s="207">
        <f>J34+J43</f>
        <v/>
      </c>
    </row>
    <row r="45" ht="14.25" customFormat="1" customHeight="1" s="309">
      <c r="A45" s="372" t="n"/>
      <c r="B45" s="372" t="n"/>
      <c r="C45" s="380" t="inlineStr">
        <is>
          <t>ИТОГО ПО РМ</t>
        </is>
      </c>
      <c r="D45" s="372" t="n"/>
      <c r="E45" s="381" t="n"/>
      <c r="F45" s="382" t="n"/>
      <c r="G45" s="207">
        <f>G15+G24+G44</f>
        <v/>
      </c>
      <c r="H45" s="383" t="n"/>
      <c r="I45" s="207" t="n"/>
      <c r="J45" s="207">
        <f>J15+J24+J44</f>
        <v/>
      </c>
    </row>
    <row r="46" ht="14.25" customFormat="1" customHeight="1" s="309">
      <c r="A46" s="372" t="n"/>
      <c r="B46" s="372" t="n"/>
      <c r="C46" s="380" t="inlineStr">
        <is>
          <t>Накладные расходы</t>
        </is>
      </c>
      <c r="D46" s="203">
        <f>ROUND(G46/(G$17+$G$15),2)</f>
        <v/>
      </c>
      <c r="E46" s="381" t="n"/>
      <c r="F46" s="382" t="n"/>
      <c r="G46" s="207" t="n">
        <v>1062.91</v>
      </c>
      <c r="H46" s="383" t="n"/>
      <c r="I46" s="207" t="n"/>
      <c r="J46" s="207">
        <f>ROUND(D46*(J15+J17),2)</f>
        <v/>
      </c>
    </row>
    <row r="47" ht="14.25" customFormat="1" customHeight="1" s="309">
      <c r="A47" s="372" t="n"/>
      <c r="B47" s="372" t="n"/>
      <c r="C47" s="380" t="inlineStr">
        <is>
          <t>Сметная прибыль</t>
        </is>
      </c>
      <c r="D47" s="203">
        <f>ROUND(G47/(G$15+G$17),2)</f>
        <v/>
      </c>
      <c r="E47" s="381" t="n"/>
      <c r="F47" s="382" t="n"/>
      <c r="G47" s="207" t="n">
        <v>558.85</v>
      </c>
      <c r="H47" s="383" t="n"/>
      <c r="I47" s="207" t="n"/>
      <c r="J47" s="207">
        <f>ROUND(D47*(J15+J17),2)</f>
        <v/>
      </c>
    </row>
    <row r="48" ht="14.25" customFormat="1" customHeight="1" s="309">
      <c r="A48" s="372" t="n"/>
      <c r="B48" s="372" t="n"/>
      <c r="C48" s="380" t="inlineStr">
        <is>
          <t>Итого СМР (с НР и СП)</t>
        </is>
      </c>
      <c r="D48" s="372" t="n"/>
      <c r="E48" s="381" t="n"/>
      <c r="F48" s="382" t="n"/>
      <c r="G48" s="207">
        <f>G15+G24+G44+G46+G47</f>
        <v/>
      </c>
      <c r="H48" s="383" t="n"/>
      <c r="I48" s="207" t="n"/>
      <c r="J48" s="207">
        <f>J15+J24+J44+J46+J47</f>
        <v/>
      </c>
    </row>
    <row r="49" ht="14.25" customFormat="1" customHeight="1" s="309">
      <c r="A49" s="372" t="n"/>
      <c r="B49" s="372" t="n"/>
      <c r="C49" s="380" t="inlineStr">
        <is>
          <t>ВСЕГО СМР + ОБОРУДОВАНИЕ</t>
        </is>
      </c>
      <c r="D49" s="372" t="n"/>
      <c r="E49" s="381" t="n"/>
      <c r="F49" s="382" t="n"/>
      <c r="G49" s="207">
        <f>G48+G29</f>
        <v/>
      </c>
      <c r="H49" s="383" t="n"/>
      <c r="I49" s="207" t="n"/>
      <c r="J49" s="207">
        <f>J48+J29</f>
        <v/>
      </c>
    </row>
    <row r="50" ht="34.5" customFormat="1" customHeight="1" s="309">
      <c r="A50" s="372" t="n"/>
      <c r="B50" s="372" t="n"/>
      <c r="C50" s="380" t="inlineStr">
        <is>
          <t>ИТОГО ПОКАЗАТЕЛЬ НА ЕД. ИЗМ.</t>
        </is>
      </c>
      <c r="D50" s="372" t="inlineStr">
        <is>
          <t>1 ед</t>
        </is>
      </c>
      <c r="E50" s="450" t="n">
        <v>1</v>
      </c>
      <c r="F50" s="382" t="n"/>
      <c r="G50" s="207">
        <f>G49/E50</f>
        <v/>
      </c>
      <c r="H50" s="383" t="n"/>
      <c r="I50" s="207" t="n"/>
      <c r="J50" s="207">
        <f>J49/E50</f>
        <v/>
      </c>
    </row>
    <row r="52" ht="14.25" customFormat="1" customHeight="1" s="309">
      <c r="A52" s="308" t="inlineStr">
        <is>
          <t>Составил ______________________    А.Р. Маркова</t>
        </is>
      </c>
    </row>
    <row r="53" ht="14.25" customFormat="1" customHeight="1" s="309">
      <c r="A53" s="311" t="inlineStr">
        <is>
          <t xml:space="preserve">                         (подпись, инициалы, фамилия)</t>
        </is>
      </c>
    </row>
    <row r="54" ht="14.25" customFormat="1" customHeight="1" s="309">
      <c r="A54" s="308" t="n"/>
    </row>
    <row r="55" ht="14.25" customFormat="1" customHeight="1" s="309">
      <c r="A55" s="308" t="inlineStr">
        <is>
          <t>Проверил ______________________        А.В. Костянецкая</t>
        </is>
      </c>
    </row>
    <row r="56" ht="14.25" customFormat="1" customHeight="1" s="309">
      <c r="A56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9" sqref="D29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8" t="inlineStr">
        <is>
          <t>Приложение №6</t>
        </is>
      </c>
    </row>
    <row r="2" ht="21.75" customHeight="1" s="322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20 кВ сечением до 185 мм2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45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22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9" sqref="D29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302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2">
      <c r="A11" s="360" t="inlineStr">
        <is>
          <t>К1-07-3</t>
        </is>
      </c>
      <c r="B11" s="360" t="inlineStr">
        <is>
          <t xml:space="preserve">УНЦ КЛ 6 - 500 кВ (с алюминиевой жилой) </t>
        </is>
      </c>
      <c r="C11" s="306">
        <f>D5</f>
        <v/>
      </c>
      <c r="D11" s="330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2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9" sqref="D29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2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2">
      <c r="B10" s="360" t="n">
        <v>1</v>
      </c>
      <c r="C10" s="360" t="n">
        <v>2</v>
      </c>
      <c r="D10" s="360" t="n">
        <v>3</v>
      </c>
    </row>
    <row r="11" ht="45" customHeight="1" s="322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2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2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2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2">
      <c r="B15" s="360" t="inlineStr">
        <is>
          <t>Временные здания и сооружения</t>
        </is>
      </c>
      <c r="C15" s="36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0.025</v>
      </c>
    </row>
    <row r="16" ht="78.75" customHeight="1" s="322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9.4" customHeight="1" s="322">
      <c r="B17" s="360" t="inlineStr">
        <is>
          <t>Пусконаладочные работы*</t>
        </is>
      </c>
      <c r="C17" s="360" t="n"/>
      <c r="D17" s="313" t="inlineStr">
        <is>
          <t>Расчет</t>
        </is>
      </c>
    </row>
    <row r="18" ht="31.65" customHeight="1" s="322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2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3" t="n">
        <v>0.002</v>
      </c>
    </row>
    <row r="20" ht="24" customHeight="1" s="322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3" t="n">
        <v>0.03</v>
      </c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4" ht="18.75" customHeight="1" s="322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9" sqref="D29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60" t="n"/>
      <c r="D10" s="360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2025-01-24T12:03:18Z</dcterms:modified>
  <cp:lastModifiedBy>user1</cp:lastModifiedBy>
</cp:coreProperties>
</file>