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F24" sqref="F24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концевая до 35 кВ сечением до 240мм.</t>
        </is>
      </c>
    </row>
    <row r="8" ht="31.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25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концевая до 35 кВ сечением до 240мм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69" t="n">
        <v>40.81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69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69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topLeftCell="A7" zoomScale="70" zoomScaleNormal="70" workbookViewId="0">
      <selection activeCell="F24" sqref="F24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концевая до 35 кВ сечением до 240мм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40808.298/1000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workbookViewId="0">
      <selection activeCell="D24" sqref="D24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68" t="n"/>
      <c r="B4" s="268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концевая до 35 кВ сечением до 240мм.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5" t="n"/>
      <c r="H11" s="443">
        <f>SUM(H12:H12)</f>
        <v/>
      </c>
    </row>
    <row r="12">
      <c r="A12" s="390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14.52</v>
      </c>
      <c r="G12" s="444" t="n">
        <v>9.4</v>
      </c>
      <c r="H12" s="284">
        <f>ROUND(F12*G12,2)</f>
        <v/>
      </c>
      <c r="M12" s="445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3">
        <f>H14</f>
        <v/>
      </c>
    </row>
    <row r="14">
      <c r="A14" s="390" t="n">
        <v>2</v>
      </c>
      <c r="B14" s="363" t="n"/>
      <c r="C14" s="275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12.06</v>
      </c>
      <c r="G14" s="260" t="n"/>
      <c r="H14" s="285" t="n">
        <v>162.82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3">
        <f>SUM(H16:H16)</f>
        <v/>
      </c>
    </row>
    <row r="16">
      <c r="A16" s="390" t="n">
        <v>3</v>
      </c>
      <c r="B16" s="363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72" t="inlineStr">
        <is>
          <t>маш.час</t>
        </is>
      </c>
      <c r="F16" s="390" t="n">
        <v>12.06</v>
      </c>
      <c r="G16" s="282" t="n">
        <v>142.7</v>
      </c>
      <c r="H16" s="284">
        <f>ROUND(F16*G16,2)</f>
        <v/>
      </c>
      <c r="I16" s="288" t="n"/>
      <c r="J16" s="288" t="n"/>
      <c r="L16" s="288" t="n"/>
    </row>
    <row r="17">
      <c r="A17" s="362" t="inlineStr">
        <is>
          <t>Материалы</t>
        </is>
      </c>
      <c r="B17" s="436" t="n"/>
      <c r="C17" s="436" t="n"/>
      <c r="D17" s="436" t="n"/>
      <c r="E17" s="437" t="n"/>
      <c r="F17" s="362" t="n"/>
      <c r="G17" s="239" t="n"/>
      <c r="H17" s="443">
        <f>SUM(H18:H21)</f>
        <v/>
      </c>
    </row>
    <row r="18">
      <c r="A18" s="293" t="n">
        <v>4</v>
      </c>
      <c r="B18" s="293" t="n"/>
      <c r="C18" s="390" t="inlineStr">
        <is>
          <t>Прайс из СД ОП</t>
        </is>
      </c>
      <c r="D18" s="290">
        <f>'Прил.5 Расчет СМР и ОБ'!C32</f>
        <v/>
      </c>
      <c r="E18" s="390">
        <f>'Прил.5 Расчет СМР и ОБ'!D32</f>
        <v/>
      </c>
      <c r="F18" s="390" t="n">
        <v>6</v>
      </c>
      <c r="G18" s="290" t="n">
        <v>779.42</v>
      </c>
      <c r="H18" s="284">
        <f>ROUND(F18*G18,2)</f>
        <v/>
      </c>
    </row>
    <row r="19">
      <c r="A19" s="263" t="n">
        <v>5</v>
      </c>
      <c r="B19" s="363" t="n"/>
      <c r="C19" s="275" t="inlineStr">
        <is>
          <t>01.3.01.01-0001</t>
        </is>
      </c>
      <c r="D19" s="262" t="inlineStr">
        <is>
          <t>Бензин авиационный Б-70</t>
        </is>
      </c>
      <c r="E19" s="390" t="inlineStr">
        <is>
          <t>т</t>
        </is>
      </c>
      <c r="F19" s="390" t="n">
        <v>0.0008</v>
      </c>
      <c r="G19" s="260" t="n">
        <v>4488.4</v>
      </c>
      <c r="H19" s="284">
        <f>ROUND(F19*G19,2)</f>
        <v/>
      </c>
      <c r="I19" s="289" t="n"/>
      <c r="J19" s="288" t="n"/>
      <c r="K19" s="288" t="n"/>
    </row>
    <row r="20">
      <c r="A20" s="263" t="n">
        <v>6</v>
      </c>
      <c r="B20" s="363" t="n"/>
      <c r="C20" s="275" t="inlineStr">
        <is>
          <t>01.7.06.07-0002</t>
        </is>
      </c>
      <c r="D20" s="262" t="inlineStr">
        <is>
          <t>Лента монтажная, тип ЛМ-5</t>
        </is>
      </c>
      <c r="E20" s="390" t="inlineStr">
        <is>
          <t>10 м</t>
        </is>
      </c>
      <c r="F20" s="390" t="n">
        <v>0.048</v>
      </c>
      <c r="G20" s="260" t="n">
        <v>6.9</v>
      </c>
      <c r="H20" s="284">
        <f>ROUND(F20*G20,2)</f>
        <v/>
      </c>
      <c r="I20" s="289" t="n"/>
      <c r="J20" s="288" t="n"/>
      <c r="K20" s="288" t="n"/>
    </row>
    <row r="21">
      <c r="A21" s="293" t="n">
        <v>7</v>
      </c>
      <c r="B21" s="363" t="n"/>
      <c r="C21" s="275" t="inlineStr">
        <is>
          <t>01.3.01.05-0009</t>
        </is>
      </c>
      <c r="D21" s="262" t="inlineStr">
        <is>
          <t>Парафин нефтяной твердый Т-1</t>
        </is>
      </c>
      <c r="E21" s="390" t="inlineStr">
        <is>
          <t>т</t>
        </is>
      </c>
      <c r="F21" s="390" t="n">
        <v>2e-05</v>
      </c>
      <c r="G21" s="260" t="n">
        <v>8105.71</v>
      </c>
      <c r="H21" s="284">
        <f>ROUND(F21*G21,2)</f>
        <v/>
      </c>
      <c r="I21" s="289" t="n"/>
      <c r="J21" s="288" t="n"/>
      <c r="K21" s="288" t="n"/>
    </row>
    <row r="23">
      <c r="B23" s="321" t="inlineStr">
        <is>
          <t>Составил ______________________     А.Р. Маркова</t>
        </is>
      </c>
    </row>
    <row r="24">
      <c r="B24" s="226" t="inlineStr">
        <is>
          <t xml:space="preserve">                         (подпись, инициалы, фамилия)</t>
        </is>
      </c>
    </row>
    <row r="26">
      <c r="B26" s="321" t="inlineStr">
        <is>
          <t>Проверил ______________________        А.В. Костянецкая</t>
        </is>
      </c>
    </row>
    <row r="27">
      <c r="B27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F24" sqref="F24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концевая до 35 кВ сечением до 240мм.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ОБ'!J22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ОБ'!J33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ОБ'!J37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ОБ'!D41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ОБ'!D40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ОБ'!J28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ОБ'!J29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89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ОБ'!E44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view="pageBreakPreview" topLeftCell="A4" workbookViewId="0">
      <selection activeCell="B24" sqref="B24:H24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концевая до 35 кВ сечением до 240мм.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3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7" t="n">
        <v>12.06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72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72" t="inlineStr">
        <is>
          <t>маш.час</t>
        </is>
      </c>
      <c r="E20" s="448" t="n">
        <v>12.06</v>
      </c>
      <c r="F20" s="282" t="n">
        <v>142.7</v>
      </c>
      <c r="G20" s="207">
        <f>ROUND(E20*F20,2)</f>
        <v/>
      </c>
      <c r="H20" s="209">
        <f>G20/$G$23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7" t="n"/>
      <c r="F21" s="207" t="n"/>
      <c r="G21" s="207">
        <f>SUM(G20:G20)</f>
        <v/>
      </c>
      <c r="H21" s="375">
        <f>G21/G23</f>
        <v/>
      </c>
      <c r="I21" s="201" t="n"/>
      <c r="J21" s="207">
        <f>SUM(J20:J20)</f>
        <v/>
      </c>
    </row>
    <row r="22" ht="14.25" customFormat="1" customHeight="1" s="306">
      <c r="A22" s="372" t="n"/>
      <c r="B22" s="372" t="n"/>
      <c r="C22" s="371" t="inlineStr">
        <is>
          <t>Итого прочие машины и механизмы</t>
        </is>
      </c>
      <c r="D22" s="372" t="n"/>
      <c r="E22" s="373" t="n"/>
      <c r="F22" s="207" t="n"/>
      <c r="G22" s="201" t="n">
        <v>0</v>
      </c>
      <c r="H22" s="209">
        <f>G22/G23</f>
        <v/>
      </c>
      <c r="I22" s="207" t="n"/>
      <c r="J22" s="207" t="n">
        <v>0</v>
      </c>
    </row>
    <row r="23" ht="25.5" customFormat="1" customHeight="1" s="306">
      <c r="A23" s="372" t="n"/>
      <c r="B23" s="372" t="n"/>
      <c r="C23" s="361" t="inlineStr">
        <is>
          <t>Итого по разделу «Машины и механизмы»</t>
        </is>
      </c>
      <c r="D23" s="372" t="n"/>
      <c r="E23" s="373" t="n"/>
      <c r="F23" s="207" t="n"/>
      <c r="G23" s="207">
        <f>G22+G21</f>
        <v/>
      </c>
      <c r="H23" s="194" t="n">
        <v>1</v>
      </c>
      <c r="I23" s="195" t="n"/>
      <c r="J23" s="221">
        <f>J22+J21</f>
        <v/>
      </c>
    </row>
    <row r="24" ht="14.25" customFormat="1" customHeight="1" s="306">
      <c r="A24" s="372" t="n"/>
      <c r="B24" s="361" t="inlineStr">
        <is>
          <t>Оборудование</t>
        </is>
      </c>
      <c r="C24" s="436" t="n"/>
      <c r="D24" s="436" t="n"/>
      <c r="E24" s="436" t="n"/>
      <c r="F24" s="436" t="n"/>
      <c r="G24" s="436" t="n"/>
      <c r="H24" s="437" t="n"/>
      <c r="I24" s="200" t="n"/>
      <c r="J24" s="200" t="n"/>
    </row>
    <row r="25">
      <c r="A25" s="372" t="n"/>
      <c r="B25" s="371" t="inlineStr">
        <is>
          <t>Основное 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  <c r="K25" s="306" t="n"/>
      <c r="L25" s="306" t="n"/>
    </row>
    <row r="26">
      <c r="A26" s="372" t="n"/>
      <c r="B26" s="372" t="n"/>
      <c r="C26" s="371" t="inlineStr">
        <is>
          <t>Итого основное оборудование</t>
        </is>
      </c>
      <c r="D26" s="372" t="n"/>
      <c r="E26" s="449" t="n"/>
      <c r="F26" s="374" t="n"/>
      <c r="G26" s="207" t="n">
        <v>0</v>
      </c>
      <c r="H26" s="209" t="n">
        <v>0</v>
      </c>
      <c r="I26" s="201" t="n"/>
      <c r="J26" s="207" t="n">
        <v>0</v>
      </c>
      <c r="K26" s="306" t="n"/>
      <c r="L26" s="306" t="n"/>
    </row>
    <row r="27">
      <c r="A27" s="372" t="n"/>
      <c r="B27" s="372" t="n"/>
      <c r="C27" s="371" t="inlineStr">
        <is>
          <t>Итого прочее оборудование</t>
        </is>
      </c>
      <c r="D27" s="372" t="n"/>
      <c r="E27" s="447" t="n"/>
      <c r="F27" s="374" t="n"/>
      <c r="G27" s="207" t="n">
        <v>0</v>
      </c>
      <c r="H27" s="209" t="n">
        <v>0</v>
      </c>
      <c r="I27" s="201" t="n"/>
      <c r="J27" s="207" t="n">
        <v>0</v>
      </c>
      <c r="K27" s="306" t="n"/>
      <c r="L27" s="306" t="n"/>
    </row>
    <row r="28">
      <c r="A28" s="372" t="n"/>
      <c r="B28" s="372" t="n"/>
      <c r="C28" s="361" t="inlineStr">
        <is>
          <t>Итого по разделу «Оборудование»</t>
        </is>
      </c>
      <c r="D28" s="372" t="n"/>
      <c r="E28" s="373" t="n"/>
      <c r="F28" s="374" t="n"/>
      <c r="G28" s="207">
        <f>G26+G27</f>
        <v/>
      </c>
      <c r="H28" s="209" t="n">
        <v>0</v>
      </c>
      <c r="I28" s="201" t="n"/>
      <c r="J28" s="207">
        <f>J27+J26</f>
        <v/>
      </c>
      <c r="K28" s="306" t="n"/>
      <c r="L28" s="306" t="n"/>
    </row>
    <row r="29" ht="25.5" customHeight="1" s="319">
      <c r="A29" s="372" t="n"/>
      <c r="B29" s="372" t="n"/>
      <c r="C29" s="371" t="inlineStr">
        <is>
          <t>в том числе технологическое оборудование</t>
        </is>
      </c>
      <c r="D29" s="372" t="n"/>
      <c r="E29" s="449" t="n"/>
      <c r="F29" s="374" t="n"/>
      <c r="G29" s="207">
        <f>'Прил.6 Расчет ОБ'!G12</f>
        <v/>
      </c>
      <c r="H29" s="375" t="n"/>
      <c r="I29" s="201" t="n"/>
      <c r="J29" s="207">
        <f>J28</f>
        <v/>
      </c>
      <c r="K29" s="306" t="n"/>
      <c r="L29" s="306" t="n"/>
    </row>
    <row r="30" ht="14.25" customFormat="1" customHeight="1" s="306">
      <c r="A30" s="372" t="n"/>
      <c r="B30" s="361" t="inlineStr">
        <is>
          <t>Материалы</t>
        </is>
      </c>
      <c r="C30" s="436" t="n"/>
      <c r="D30" s="436" t="n"/>
      <c r="E30" s="436" t="n"/>
      <c r="F30" s="436" t="n"/>
      <c r="G30" s="436" t="n"/>
      <c r="H30" s="437" t="n"/>
      <c r="I30" s="200" t="n"/>
      <c r="J30" s="200" t="n"/>
    </row>
    <row r="31" ht="14.25" customFormat="1" customHeight="1" s="306">
      <c r="A31" s="367" t="n"/>
      <c r="B31" s="366" t="inlineStr">
        <is>
          <t>Основные материалы</t>
        </is>
      </c>
      <c r="C31" s="450" t="n"/>
      <c r="D31" s="450" t="n"/>
      <c r="E31" s="450" t="n"/>
      <c r="F31" s="450" t="n"/>
      <c r="G31" s="450" t="n"/>
      <c r="H31" s="451" t="n"/>
      <c r="I31" s="215" t="n"/>
      <c r="J31" s="215" t="n"/>
    </row>
    <row r="32" ht="25.5" customFormat="1" customHeight="1" s="306">
      <c r="A32" s="372" t="n">
        <v>6</v>
      </c>
      <c r="B32" s="372" t="inlineStr">
        <is>
          <t>БЦ.91.29</t>
        </is>
      </c>
      <c r="C32" s="262" t="inlineStr">
        <is>
          <t>Муфта концевая до 35 кВ сечением до 240мм</t>
        </is>
      </c>
      <c r="D32" s="372" t="inlineStr">
        <is>
          <t>шт</t>
        </is>
      </c>
      <c r="E32" s="449" t="n">
        <v>6</v>
      </c>
      <c r="F32" s="374">
        <f>ROUND(I32/'Прил. 10'!$D$13,2)</f>
        <v/>
      </c>
      <c r="G32" s="207">
        <f>ROUND(E32*F32,2)</f>
        <v/>
      </c>
      <c r="H32" s="209">
        <f>G32/$G$38</f>
        <v/>
      </c>
      <c r="I32" s="207" t="n">
        <v>1407.91</v>
      </c>
      <c r="J32" s="207">
        <f>ROUND(I32*E32,2)</f>
        <v/>
      </c>
    </row>
    <row r="33" ht="14.25" customFormat="1" customHeight="1" s="306">
      <c r="A33" s="383" t="n"/>
      <c r="B33" s="217" t="n"/>
      <c r="C33" s="278" t="inlineStr">
        <is>
          <t>Итого основные материалы</t>
        </is>
      </c>
      <c r="D33" s="383" t="n"/>
      <c r="E33" s="452" t="n"/>
      <c r="F33" s="221" t="n"/>
      <c r="G33" s="221">
        <f>SUM(G32:G32)</f>
        <v/>
      </c>
      <c r="H33" s="209">
        <f>G33/$G$38</f>
        <v/>
      </c>
      <c r="I33" s="207" t="n"/>
      <c r="J33" s="221">
        <f>SUM(J32:J32)</f>
        <v/>
      </c>
    </row>
    <row r="34" outlineLevel="1" ht="14.25" customFormat="1" customHeight="1" s="306">
      <c r="A34" s="372" t="n">
        <v>7</v>
      </c>
      <c r="B34" s="275" t="inlineStr">
        <is>
          <t>01.3.01.01-0001</t>
        </is>
      </c>
      <c r="C34" s="262" t="inlineStr">
        <is>
          <t>Бензин авиационный Б-70</t>
        </is>
      </c>
      <c r="D34" s="390" t="inlineStr">
        <is>
          <t>т</t>
        </is>
      </c>
      <c r="E34" s="448" t="n">
        <v>0.0008</v>
      </c>
      <c r="F34" s="260" t="n">
        <v>4488.4</v>
      </c>
      <c r="G34" s="207">
        <f>ROUND(E34*F34,2)</f>
        <v/>
      </c>
      <c r="H34" s="209">
        <f>G34/$G$38</f>
        <v/>
      </c>
      <c r="I34" s="207">
        <f>ROUND(F34*'Прил. 10'!$D$13,2)</f>
        <v/>
      </c>
      <c r="J34" s="207">
        <f>ROUND(I34*E34,2)</f>
        <v/>
      </c>
    </row>
    <row r="35" outlineLevel="1" ht="14.25" customFormat="1" customHeight="1" s="306">
      <c r="A35" s="372" t="n">
        <v>8</v>
      </c>
      <c r="B35" s="275" t="inlineStr">
        <is>
          <t>01.7.06.07-0002</t>
        </is>
      </c>
      <c r="C35" s="262" t="inlineStr">
        <is>
          <t>Лента монтажная, тип ЛМ-5</t>
        </is>
      </c>
      <c r="D35" s="390" t="inlineStr">
        <is>
          <t>10 м</t>
        </is>
      </c>
      <c r="E35" s="448" t="n">
        <v>0.048</v>
      </c>
      <c r="F35" s="260" t="n">
        <v>6.9</v>
      </c>
      <c r="G35" s="207">
        <f>ROUND(E35*F35,2)</f>
        <v/>
      </c>
      <c r="H35" s="209">
        <f>G35/$G$38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6">
      <c r="A36" s="372" t="n">
        <v>9</v>
      </c>
      <c r="B36" s="275" t="inlineStr">
        <is>
          <t>01.3.01.05-0009</t>
        </is>
      </c>
      <c r="C36" s="262" t="inlineStr">
        <is>
          <t>Парафин нефтяной твердый Т-1</t>
        </is>
      </c>
      <c r="D36" s="390" t="inlineStr">
        <is>
          <t>т</t>
        </is>
      </c>
      <c r="E36" s="448" t="n">
        <v>2e-05</v>
      </c>
      <c r="F36" s="260" t="n">
        <v>8105.71</v>
      </c>
      <c r="G36" s="207">
        <f>ROUND(E36*F36,2)</f>
        <v/>
      </c>
      <c r="H36" s="209">
        <f>G36/$G$38</f>
        <v/>
      </c>
      <c r="I36" s="207">
        <f>ROUND(F36*'Прил. 10'!$D$13,2)</f>
        <v/>
      </c>
      <c r="J36" s="207">
        <f>ROUND(I36*E36,2)</f>
        <v/>
      </c>
    </row>
    <row r="37" ht="14.25" customFormat="1" customHeight="1" s="306">
      <c r="A37" s="383" t="n"/>
      <c r="B37" s="383" t="n"/>
      <c r="C37" s="278" t="inlineStr">
        <is>
          <t>Итого прочие материалы</t>
        </is>
      </c>
      <c r="D37" s="383" t="n"/>
      <c r="E37" s="452" t="n"/>
      <c r="F37" s="279" t="n"/>
      <c r="G37" s="221">
        <f>SUM(G34:G36)</f>
        <v/>
      </c>
      <c r="H37" s="209">
        <f>G37/$G$38</f>
        <v/>
      </c>
      <c r="I37" s="207" t="n"/>
      <c r="J37" s="207">
        <f>SUM(J34:J36)</f>
        <v/>
      </c>
    </row>
    <row r="38" ht="14.25" customFormat="1" customHeight="1" s="306">
      <c r="A38" s="372" t="n"/>
      <c r="B38" s="372" t="n"/>
      <c r="C38" s="361" t="inlineStr">
        <is>
          <t>Итого по разделу «Материалы»</t>
        </is>
      </c>
      <c r="D38" s="372" t="n"/>
      <c r="E38" s="373" t="n"/>
      <c r="F38" s="374" t="n"/>
      <c r="G38" s="207">
        <f>G33+G37</f>
        <v/>
      </c>
      <c r="H38" s="375">
        <f>G38/$G$38</f>
        <v/>
      </c>
      <c r="I38" s="207" t="n"/>
      <c r="J38" s="207">
        <f>J33+J37</f>
        <v/>
      </c>
    </row>
    <row r="39" ht="14.25" customFormat="1" customHeight="1" s="306">
      <c r="A39" s="372" t="n"/>
      <c r="B39" s="372" t="n"/>
      <c r="C39" s="371" t="inlineStr">
        <is>
          <t>ИТОГО ПО РМ</t>
        </is>
      </c>
      <c r="D39" s="372" t="n"/>
      <c r="E39" s="373" t="n"/>
      <c r="F39" s="374" t="n"/>
      <c r="G39" s="207">
        <f>G15+G23+G38</f>
        <v/>
      </c>
      <c r="H39" s="375" t="n"/>
      <c r="I39" s="207" t="n"/>
      <c r="J39" s="207">
        <f>J15+J23+J38</f>
        <v/>
      </c>
    </row>
    <row r="40" ht="14.25" customFormat="1" customHeight="1" s="306">
      <c r="A40" s="372" t="n"/>
      <c r="B40" s="372" t="n"/>
      <c r="C40" s="371" t="inlineStr">
        <is>
          <t>Накладные расходы</t>
        </is>
      </c>
      <c r="D40" s="203">
        <f>ROUND(G40/(G$17+$G$15),2)</f>
        <v/>
      </c>
      <c r="E40" s="373" t="n"/>
      <c r="F40" s="374" t="n"/>
      <c r="G40" s="207" t="n">
        <v>290.32</v>
      </c>
      <c r="H40" s="375" t="n"/>
      <c r="I40" s="207" t="n"/>
      <c r="J40" s="207">
        <f>ROUND(D40*(J15+J17),2)</f>
        <v/>
      </c>
    </row>
    <row r="41" ht="14.25" customFormat="1" customHeight="1" s="306">
      <c r="A41" s="372" t="n"/>
      <c r="B41" s="372" t="n"/>
      <c r="C41" s="371" t="inlineStr">
        <is>
          <t>Сметная прибыль</t>
        </is>
      </c>
      <c r="D41" s="203">
        <f>ROUND(G41/(G$15+G$17),2)</f>
        <v/>
      </c>
      <c r="E41" s="373" t="n"/>
      <c r="F41" s="374" t="n"/>
      <c r="G41" s="207" t="n">
        <v>152.64</v>
      </c>
      <c r="H41" s="375" t="n"/>
      <c r="I41" s="207" t="n"/>
      <c r="J41" s="207">
        <f>ROUND(D41*(J15+J17),2)</f>
        <v/>
      </c>
    </row>
    <row r="42" ht="14.25" customFormat="1" customHeight="1" s="306">
      <c r="A42" s="372" t="n"/>
      <c r="B42" s="372" t="n"/>
      <c r="C42" s="371" t="inlineStr">
        <is>
          <t>Итого СМР (с НР и СП)</t>
        </is>
      </c>
      <c r="D42" s="372" t="n"/>
      <c r="E42" s="373" t="n"/>
      <c r="F42" s="374" t="n"/>
      <c r="G42" s="207">
        <f>G15+G23+G38+G40+G41</f>
        <v/>
      </c>
      <c r="H42" s="375" t="n"/>
      <c r="I42" s="207" t="n"/>
      <c r="J42" s="207">
        <f>J15+J23+J38+J40+J41</f>
        <v/>
      </c>
    </row>
    <row r="43" ht="14.25" customFormat="1" customHeight="1" s="306">
      <c r="A43" s="372" t="n"/>
      <c r="B43" s="372" t="n"/>
      <c r="C43" s="371" t="inlineStr">
        <is>
          <t>ВСЕГО СМР + ОБОРУДОВАНИЕ</t>
        </is>
      </c>
      <c r="D43" s="372" t="n"/>
      <c r="E43" s="373" t="n"/>
      <c r="F43" s="374" t="n"/>
      <c r="G43" s="207">
        <f>G42+G28</f>
        <v/>
      </c>
      <c r="H43" s="375" t="n"/>
      <c r="I43" s="207" t="n"/>
      <c r="J43" s="207">
        <f>J42+J28</f>
        <v/>
      </c>
    </row>
    <row r="44" ht="34.5" customFormat="1" customHeight="1" s="306">
      <c r="A44" s="372" t="n"/>
      <c r="B44" s="372" t="n"/>
      <c r="C44" s="371" t="inlineStr">
        <is>
          <t>ИТОГО ПОКАЗАТЕЛЬ НА ЕД. ИЗМ.</t>
        </is>
      </c>
      <c r="D44" s="372" t="inlineStr">
        <is>
          <t>1 ед</t>
        </is>
      </c>
      <c r="E44" s="449" t="n">
        <v>1</v>
      </c>
      <c r="F44" s="374" t="n"/>
      <c r="G44" s="207">
        <f>G43/E44</f>
        <v/>
      </c>
      <c r="H44" s="375" t="n"/>
      <c r="I44" s="207" t="n"/>
      <c r="J44" s="207">
        <f>J43/E44</f>
        <v/>
      </c>
    </row>
    <row r="46" ht="14.25" customFormat="1" customHeight="1" s="306">
      <c r="A46" s="305" t="inlineStr">
        <is>
          <t>Составил ______________________    А.Р. Маркова</t>
        </is>
      </c>
    </row>
    <row r="47" ht="14.25" customFormat="1" customHeight="1" s="306">
      <c r="A47" s="308" t="inlineStr">
        <is>
          <t xml:space="preserve">                         (подпись, инициалы, фамилия)</t>
        </is>
      </c>
    </row>
    <row r="48" ht="14.25" customFormat="1" customHeight="1" s="306">
      <c r="A48" s="305" t="n"/>
    </row>
    <row r="49" ht="14.25" customFormat="1" customHeight="1" s="306">
      <c r="A49" s="305" t="inlineStr">
        <is>
          <t>Проверил ______________________        А.В. Костянецкая</t>
        </is>
      </c>
    </row>
    <row r="50" ht="14.25" customFormat="1" customHeight="1" s="306">
      <c r="A50" s="30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4" sqref="F24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до 35 кВ сечением до 240мм.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7"/>
  <sheetViews>
    <sheetView view="pageBreakPreview" workbookViewId="0">
      <selection activeCell="F24" sqref="F24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5.7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К1-08-1</t>
        </is>
      </c>
      <c r="B11" s="357" t="inlineStr">
        <is>
          <t>УНЦ КЛ 6-500 кВ (с алюминиевой жилой)</t>
        </is>
      </c>
      <c r="C11" s="303">
        <f>D5</f>
        <v/>
      </c>
      <c r="D11" s="327">
        <f>'Прил.4 РМ'!C41/1000</f>
        <v/>
      </c>
    </row>
    <row r="13" s="319">
      <c r="A13" s="305" t="inlineStr">
        <is>
          <t>Составил ______________________    А.Р. Маркова</t>
        </is>
      </c>
      <c r="B13" s="306" t="n"/>
      <c r="C13" s="306" t="n"/>
      <c r="D13" s="307" t="n"/>
      <c r="E13" s="307" t="n"/>
      <c r="F13" s="307" t="n"/>
      <c r="G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F24" sqref="F24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4" sqref="F24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3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4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5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2025-01-24T12:03:22Z</dcterms:modified>
  <cp:lastModifiedBy>user1</cp:lastModifiedBy>
</cp:coreProperties>
</file>