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ОБ'!$1048561:$1048563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55" zoomScaleNormal="55" workbookViewId="0">
      <selection activeCell="D44" sqref="D44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44140625" customWidth="1" style="333" min="5" max="5"/>
    <col width="9.109375" customWidth="1" style="333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.15000000000001" customHeight="1" s="331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58" t="n"/>
      <c r="C6" s="258" t="n"/>
      <c r="D6" s="258" t="n"/>
    </row>
    <row r="7" ht="64.5" customHeight="1" s="331">
      <c r="B7" s="365" t="inlineStr">
        <is>
          <t>Наименование разрабатываемого показателя УНЦ - Муфта концевая 110 кВ сечением 240 мм2</t>
        </is>
      </c>
    </row>
    <row r="8" ht="31.65" customHeight="1" s="331">
      <c r="B8" s="365" t="inlineStr">
        <is>
          <t>Сопоставимый уровень цен: 4 кв. 2016 г.</t>
        </is>
      </c>
    </row>
    <row r="9" ht="15.75" customHeight="1" s="331">
      <c r="B9" s="365" t="inlineStr">
        <is>
          <t>Единица измерения  — 1 ед</t>
        </is>
      </c>
    </row>
    <row r="10">
      <c r="B10" s="365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4" t="n"/>
    </row>
    <row r="12" ht="96.75" customHeight="1" s="331">
      <c r="B12" s="368" t="n">
        <v>1</v>
      </c>
      <c r="C12" s="345" t="inlineStr">
        <is>
          <t>Наименование объекта-представителя</t>
        </is>
      </c>
      <c r="D12" s="368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8" t="n">
        <v>2</v>
      </c>
      <c r="C13" s="345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>
      <c r="B14" s="368" t="n">
        <v>3</v>
      </c>
      <c r="C14" s="345" t="inlineStr">
        <is>
          <t>Климатический район и подрайон</t>
        </is>
      </c>
      <c r="D14" s="368" t="inlineStr">
        <is>
          <t>IIВ</t>
        </is>
      </c>
    </row>
    <row r="15">
      <c r="B15" s="368" t="n">
        <v>4</v>
      </c>
      <c r="C15" s="345" t="inlineStr">
        <is>
          <t>Мощность объекта</t>
        </is>
      </c>
      <c r="D15" s="368" t="n">
        <v>1</v>
      </c>
    </row>
    <row r="16" ht="116.4" customHeight="1" s="331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Муфта концевая 110 кВ сечение 240 мм2</t>
        </is>
      </c>
    </row>
    <row r="17" ht="79.5" customHeight="1" s="331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57" t="n"/>
    </row>
    <row r="18">
      <c r="B18" s="233" t="inlineStr">
        <is>
          <t>6.1</t>
        </is>
      </c>
      <c r="C18" s="345" t="inlineStr">
        <is>
          <t>строительно-монтажные работы</t>
        </is>
      </c>
      <c r="D18" s="329" t="n">
        <v>3966.35</v>
      </c>
    </row>
    <row r="19" ht="15.75" customHeight="1" s="331">
      <c r="B19" s="233" t="inlineStr">
        <is>
          <t>6.2</t>
        </is>
      </c>
      <c r="C19" s="345" t="inlineStr">
        <is>
          <t>оборудование и инвентарь</t>
        </is>
      </c>
      <c r="D19" s="329" t="n">
        <v>0</v>
      </c>
    </row>
    <row r="20" ht="16.5" customHeight="1" s="331">
      <c r="B20" s="233" t="inlineStr">
        <is>
          <t>6.3</t>
        </is>
      </c>
      <c r="C20" s="345" t="inlineStr">
        <is>
          <t>пусконаладочные работы</t>
        </is>
      </c>
      <c r="D20" s="329" t="n">
        <v>0</v>
      </c>
    </row>
    <row r="21" ht="35.4" customHeight="1" s="33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9">
        <f>D18*0.039+(D18*0.039+D18)*0.021</f>
        <v/>
      </c>
    </row>
    <row r="22">
      <c r="B22" s="368" t="n">
        <v>7</v>
      </c>
      <c r="C22" s="232" t="inlineStr">
        <is>
          <t>Сопоставимый уровень цен</t>
        </is>
      </c>
      <c r="D22" s="330" t="inlineStr">
        <is>
          <t>4 кв. 2016 г.</t>
        </is>
      </c>
      <c r="E22" s="230" t="n"/>
    </row>
    <row r="23" ht="123" customHeight="1" s="331">
      <c r="B23" s="36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7" t="n"/>
    </row>
    <row r="24" ht="60.75" customHeight="1" s="331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30" t="n"/>
    </row>
    <row r="25" ht="48.15" customHeight="1" s="331">
      <c r="B25" s="368" t="n">
        <v>10</v>
      </c>
      <c r="C25" s="345" t="inlineStr">
        <is>
          <t>Примечание</t>
        </is>
      </c>
      <c r="D25" s="368" t="n"/>
    </row>
    <row r="26">
      <c r="B26" s="228" t="n"/>
      <c r="C26" s="227" t="n"/>
      <c r="D26" s="227" t="n"/>
    </row>
    <row r="27" ht="37.5" customHeight="1" s="331">
      <c r="B27" s="226" t="n"/>
    </row>
    <row r="28">
      <c r="B28" s="33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5"/>
  <sheetViews>
    <sheetView view="pageBreakPreview" topLeftCell="A4" zoomScale="70" zoomScaleNormal="70" workbookViewId="0">
      <selection activeCell="E17" sqref="E17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63" t="inlineStr">
        <is>
          <t>Приложение № 2</t>
        </is>
      </c>
      <c r="K3" s="226" t="n"/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1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31">
      <c r="B8" s="259" t="n"/>
    </row>
    <row r="9" ht="15.75" customHeight="1" s="331">
      <c r="A9" s="333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33" t="n"/>
      <c r="L9" s="333" t="n"/>
    </row>
    <row r="10" ht="15.75" customHeight="1" s="331">
      <c r="A10" s="333" t="n"/>
      <c r="B10" s="448" t="n"/>
      <c r="C10" s="448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4 кв. 2016г., тыс. руб.</t>
        </is>
      </c>
      <c r="G10" s="446" t="n"/>
      <c r="H10" s="446" t="n"/>
      <c r="I10" s="446" t="n"/>
      <c r="J10" s="447" t="n"/>
      <c r="K10" s="333" t="n"/>
      <c r="L10" s="333" t="n"/>
    </row>
    <row r="11" ht="31.5" customHeight="1" s="331">
      <c r="A11" s="333" t="n"/>
      <c r="B11" s="449" t="n"/>
      <c r="C11" s="449" t="n"/>
      <c r="D11" s="449" t="n"/>
      <c r="E11" s="449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3" t="n"/>
      <c r="L11" s="333" t="n"/>
    </row>
    <row r="12" ht="47.25" customHeight="1" s="331">
      <c r="A12" s="333" t="n"/>
      <c r="B12" s="334" t="n">
        <v>1</v>
      </c>
      <c r="C12" s="350">
        <f>'Прил.1 Сравнит табл'!D16</f>
        <v/>
      </c>
      <c r="D12" s="322" t="inlineStr">
        <is>
          <t>02-04-01</t>
        </is>
      </c>
      <c r="E12" s="345" t="inlineStr">
        <is>
          <t>Строительно-монтажные работы КЛ-110кВ Шушары</t>
        </is>
      </c>
      <c r="F12" s="324" t="n"/>
      <c r="G12" s="324">
        <f>3966352.18/1000</f>
        <v/>
      </c>
      <c r="H12" s="324" t="n"/>
      <c r="I12" s="324" t="n"/>
      <c r="J12" s="325">
        <f>SUM(F12:I12)</f>
        <v/>
      </c>
      <c r="K12" s="333" t="n"/>
      <c r="L12" s="333" t="n"/>
    </row>
    <row r="13" ht="15" customHeight="1" s="331">
      <c r="A13" s="333" t="n"/>
      <c r="B13" s="367" t="inlineStr">
        <is>
          <t>Всего по объекту:</t>
        </is>
      </c>
      <c r="C13" s="446" t="n"/>
      <c r="D13" s="446" t="n"/>
      <c r="E13" s="447" t="n"/>
      <c r="F13" s="327" t="n"/>
      <c r="G13" s="327">
        <f>SUM(G12:G12)</f>
        <v/>
      </c>
      <c r="H13" s="327" t="n"/>
      <c r="I13" s="327" t="n"/>
      <c r="J13" s="327">
        <f>SUM(F13:I13)</f>
        <v/>
      </c>
      <c r="K13" s="328" t="n"/>
      <c r="L13" s="333" t="n"/>
    </row>
    <row r="14" ht="15.75" customHeight="1" s="331">
      <c r="A14" s="333" t="n"/>
      <c r="B14" s="367" t="inlineStr">
        <is>
          <t>Всего по объекту в сопоставимом уровне цен 4 кв. 2016 г. :</t>
        </is>
      </c>
      <c r="C14" s="446" t="n"/>
      <c r="D14" s="446" t="n"/>
      <c r="E14" s="447" t="n"/>
      <c r="F14" s="327" t="n"/>
      <c r="G14" s="327">
        <f>G13</f>
        <v/>
      </c>
      <c r="H14" s="327" t="n"/>
      <c r="I14" s="327" t="n"/>
      <c r="J14" s="327">
        <f>SUM(F14:I14)</f>
        <v/>
      </c>
      <c r="K14" s="333" t="n"/>
      <c r="L14" s="333" t="n"/>
    </row>
    <row r="15" ht="15" customHeight="1" s="331">
      <c r="A15" s="333" t="n"/>
      <c r="B15" s="333" t="n"/>
      <c r="C15" s="333" t="n"/>
      <c r="D15" s="333" t="n"/>
      <c r="E15" s="333" t="n"/>
      <c r="F15" s="333" t="n"/>
      <c r="G15" s="333" t="n"/>
      <c r="H15" s="333" t="n"/>
      <c r="I15" s="333" t="n"/>
      <c r="J15" s="333" t="n"/>
      <c r="K15" s="333" t="n"/>
      <c r="L15" s="333" t="n"/>
    </row>
    <row r="16" ht="15" customHeight="1" s="331">
      <c r="A16" s="333" t="n"/>
      <c r="B16" s="333" t="n"/>
      <c r="C16" s="333" t="n"/>
      <c r="D16" s="333" t="n"/>
      <c r="E16" s="333" t="n"/>
      <c r="F16" s="333" t="n"/>
      <c r="G16" s="333" t="n"/>
      <c r="H16" s="333" t="n"/>
      <c r="I16" s="333" t="n"/>
      <c r="J16" s="333" t="n"/>
      <c r="K16" s="333" t="n"/>
      <c r="L16" s="333" t="n"/>
    </row>
    <row r="17" ht="15" customHeight="1" s="331">
      <c r="A17" s="333" t="n"/>
      <c r="B17" s="333" t="n"/>
      <c r="C17" s="333" t="n"/>
      <c r="D17" s="333" t="n"/>
      <c r="E17" s="333" t="n"/>
      <c r="F17" s="333" t="n"/>
      <c r="G17" s="333" t="n"/>
      <c r="H17" s="333" t="n"/>
      <c r="I17" s="333" t="n"/>
      <c r="J17" s="333" t="n"/>
      <c r="K17" s="333" t="n"/>
      <c r="L17" s="333" t="n"/>
    </row>
    <row r="18" ht="15" customHeight="1" s="331">
      <c r="A18" s="333" t="n"/>
      <c r="B18" s="333" t="n"/>
      <c r="C18" s="313" t="inlineStr">
        <is>
          <t>Составил ______________________     А.Р. Маркова</t>
        </is>
      </c>
      <c r="D18" s="314" t="n"/>
      <c r="E18" s="314" t="n"/>
      <c r="F18" s="333" t="n"/>
      <c r="G18" s="333" t="n"/>
      <c r="H18" s="333" t="n"/>
      <c r="I18" s="333" t="n"/>
      <c r="J18" s="333" t="n"/>
      <c r="K18" s="333" t="n"/>
      <c r="L18" s="333" t="n"/>
    </row>
    <row r="19" ht="15" customHeight="1" s="331">
      <c r="A19" s="333" t="n"/>
      <c r="B19" s="333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33" t="n"/>
      <c r="G19" s="333" t="n"/>
      <c r="H19" s="333" t="n"/>
      <c r="I19" s="333" t="n"/>
      <c r="J19" s="333" t="n"/>
      <c r="K19" s="333" t="n"/>
      <c r="L19" s="333" t="n"/>
    </row>
    <row r="20" ht="15" customHeight="1" s="331">
      <c r="A20" s="333" t="n"/>
      <c r="B20" s="333" t="n"/>
      <c r="C20" s="313" t="n"/>
      <c r="D20" s="314" t="n"/>
      <c r="E20" s="314" t="n"/>
      <c r="F20" s="333" t="n"/>
      <c r="G20" s="333" t="n"/>
      <c r="H20" s="333" t="n"/>
      <c r="I20" s="333" t="n"/>
      <c r="J20" s="333" t="n"/>
      <c r="K20" s="333" t="n"/>
      <c r="L20" s="333" t="n"/>
    </row>
    <row r="21" ht="15" customHeight="1" s="331">
      <c r="A21" s="333" t="n"/>
      <c r="B21" s="333" t="n"/>
      <c r="C21" s="313" t="inlineStr">
        <is>
          <t>Проверил ______________________        А.В. Костянецкая</t>
        </is>
      </c>
      <c r="D21" s="314" t="n"/>
      <c r="E21" s="314" t="n"/>
      <c r="F21" s="333" t="n"/>
      <c r="G21" s="333" t="n"/>
      <c r="H21" s="333" t="n"/>
      <c r="I21" s="333" t="n"/>
      <c r="J21" s="333" t="n"/>
      <c r="K21" s="333" t="n"/>
      <c r="L21" s="333" t="n"/>
    </row>
    <row r="22" ht="15" customHeight="1" s="331">
      <c r="A22" s="333" t="n"/>
      <c r="B22" s="333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33" t="n"/>
      <c r="G22" s="333" t="n"/>
      <c r="H22" s="333" t="n"/>
      <c r="I22" s="333" t="n"/>
      <c r="J22" s="333" t="n"/>
      <c r="K22" s="333" t="n"/>
      <c r="L22" s="333" t="n"/>
    </row>
    <row r="23" ht="15" customHeight="1" s="331">
      <c r="A23" s="333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</row>
    <row r="24" ht="15" customHeight="1" s="331">
      <c r="A24" s="333" t="n"/>
      <c r="B24" s="333" t="n"/>
      <c r="C24" s="333" t="n"/>
      <c r="D24" s="333" t="n"/>
      <c r="E24" s="333" t="n"/>
      <c r="F24" s="333" t="n"/>
      <c r="G24" s="333" t="n"/>
      <c r="H24" s="333" t="n"/>
      <c r="I24" s="333" t="n"/>
      <c r="J24" s="333" t="n"/>
      <c r="K24" s="333" t="n"/>
      <c r="L24" s="333" t="n"/>
    </row>
    <row r="25" ht="15" customHeight="1" s="331">
      <c r="A25" s="333" t="n"/>
      <c r="B25" s="333" t="n"/>
      <c r="C25" s="333" t="n"/>
      <c r="D25" s="333" t="n"/>
      <c r="E25" s="333" t="n"/>
      <c r="F25" s="333" t="n"/>
      <c r="G25" s="333" t="n"/>
      <c r="H25" s="333" t="n"/>
      <c r="I25" s="333" t="n"/>
      <c r="J25" s="333" t="n"/>
      <c r="K25" s="333" t="n"/>
      <c r="L25" s="333" t="n"/>
    </row>
    <row r="26" ht="15" customHeight="1" s="331"/>
    <row r="27" ht="15" customHeight="1" s="331"/>
    <row r="28" ht="15" customHeight="1" s="331"/>
    <row r="29" ht="15" customHeight="1" s="331"/>
    <row r="30" ht="1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zoomScale="85" workbookViewId="0">
      <selection activeCell="D39" sqref="D39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6.6640625" customWidth="1" style="333" min="8" max="8"/>
    <col width="9.109375" customWidth="1" style="333" min="9" max="10"/>
    <col width="15" customWidth="1" style="333" min="11" max="11"/>
    <col width="9.109375" customWidth="1" style="333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31">
      <c r="A4" s="268" t="n"/>
      <c r="B4" s="268" t="n"/>
      <c r="C4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>
      <c r="A6" s="373" t="inlineStr">
        <is>
          <t>Наименование разрабатываемого показателя УНЦ -  Муфта концевая 110 кВ сечением 240 мм2</t>
        </is>
      </c>
    </row>
    <row r="7">
      <c r="A7" s="373" t="n"/>
      <c r="B7" s="373" t="n"/>
      <c r="C7" s="373" t="n"/>
      <c r="D7" s="373" t="n"/>
      <c r="E7" s="373" t="n"/>
      <c r="F7" s="373" t="n"/>
      <c r="G7" s="373" t="n"/>
      <c r="H7" s="373" t="n"/>
    </row>
    <row r="8" ht="38.25" customHeight="1" s="331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7" t="n"/>
    </row>
    <row r="9" ht="40.65" customHeight="1" s="331">
      <c r="A9" s="449" t="n"/>
      <c r="B9" s="449" t="n"/>
      <c r="C9" s="449" t="n"/>
      <c r="D9" s="449" t="n"/>
      <c r="E9" s="449" t="n"/>
      <c r="F9" s="449" t="n"/>
      <c r="G9" s="368" t="inlineStr">
        <is>
          <t>на ед.изм.</t>
        </is>
      </c>
      <c r="H9" s="368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307">
      <c r="A11" s="370" t="inlineStr">
        <is>
          <t>Затраты труда рабочих</t>
        </is>
      </c>
      <c r="B11" s="446" t="n"/>
      <c r="C11" s="446" t="n"/>
      <c r="D11" s="446" t="n"/>
      <c r="E11" s="447" t="n"/>
      <c r="F11" s="450">
        <f>SUM(F12:F12)</f>
        <v/>
      </c>
      <c r="G11" s="265" t="n"/>
      <c r="H11" s="450">
        <f>SUM(H12:H12)</f>
        <v/>
      </c>
    </row>
    <row r="12">
      <c r="A12" s="400" t="n">
        <v>1</v>
      </c>
      <c r="B12" s="241" t="n"/>
      <c r="C12" s="273" t="inlineStr">
        <is>
          <t>1-4-0</t>
        </is>
      </c>
      <c r="D12" s="276" t="inlineStr">
        <is>
          <t>Затраты труда рабочих (средний разряд работы 4)</t>
        </is>
      </c>
      <c r="E12" s="400" t="inlineStr">
        <is>
          <t>чел.-ч</t>
        </is>
      </c>
      <c r="F12" s="379" t="n">
        <v>369.6</v>
      </c>
      <c r="G12" s="451" t="n">
        <v>9.619999999999999</v>
      </c>
      <c r="H12" s="260">
        <f>ROUND(F12*G12,2)</f>
        <v/>
      </c>
      <c r="M12" s="452" t="n"/>
    </row>
    <row r="13">
      <c r="A13" s="369" t="inlineStr">
        <is>
          <t>Затраты труда машинистов</t>
        </is>
      </c>
      <c r="B13" s="446" t="n"/>
      <c r="C13" s="446" t="n"/>
      <c r="D13" s="446" t="n"/>
      <c r="E13" s="447" t="n"/>
      <c r="F13" s="370" t="n"/>
      <c r="G13" s="239" t="n"/>
      <c r="H13" s="450">
        <f>H14</f>
        <v/>
      </c>
    </row>
    <row r="14">
      <c r="A14" s="400" t="n">
        <v>2</v>
      </c>
      <c r="B14" s="371" t="n"/>
      <c r="C14" s="275" t="n">
        <v>2</v>
      </c>
      <c r="D14" s="276" t="inlineStr">
        <is>
          <t>Затраты труда машинистов</t>
        </is>
      </c>
      <c r="E14" s="400" t="inlineStr">
        <is>
          <t>чел.-ч</t>
        </is>
      </c>
      <c r="F14" s="400" t="n">
        <v>10.38</v>
      </c>
      <c r="G14" s="260" t="n"/>
      <c r="H14" s="280" t="n">
        <v>138.72</v>
      </c>
    </row>
    <row r="15" customFormat="1" s="307">
      <c r="A15" s="370" t="inlineStr">
        <is>
          <t>Машины и механизмы</t>
        </is>
      </c>
      <c r="B15" s="446" t="n"/>
      <c r="C15" s="446" t="n"/>
      <c r="D15" s="446" t="n"/>
      <c r="E15" s="447" t="n"/>
      <c r="F15" s="370" t="n"/>
      <c r="G15" s="239" t="n"/>
      <c r="H15" s="453">
        <f>SUM(H16:H20)</f>
        <v/>
      </c>
      <c r="I15" s="307" t="n"/>
      <c r="J15" s="307" t="n"/>
      <c r="K15" s="307" t="n"/>
      <c r="L15" s="307" t="n"/>
      <c r="M15" s="307" t="n"/>
      <c r="N15" s="307" t="n"/>
    </row>
    <row r="16" ht="25.5" customHeight="1" s="331">
      <c r="A16" s="400" t="n">
        <v>3</v>
      </c>
      <c r="B16" s="371" t="n"/>
      <c r="C16" s="273" t="inlineStr">
        <is>
          <t>91.05.05-015</t>
        </is>
      </c>
      <c r="D16" s="387" t="inlineStr">
        <is>
          <t>Краны на автомобильном ходу, грузоподъемность 16 т</t>
        </is>
      </c>
      <c r="E16" s="379" t="inlineStr">
        <is>
          <t>маш.час</t>
        </is>
      </c>
      <c r="F16" s="379" t="n">
        <v>9.640000000000001</v>
      </c>
      <c r="G16" s="389" t="n">
        <v>115.4</v>
      </c>
      <c r="H16" s="293">
        <f>ROUND(F16*G16,2)</f>
        <v/>
      </c>
      <c r="I16" s="297" t="n"/>
      <c r="J16" s="297" t="n"/>
      <c r="K16" s="333" t="n"/>
      <c r="L16" s="297" t="n"/>
      <c r="M16" s="333" t="n"/>
      <c r="N16" s="333" t="n"/>
    </row>
    <row r="17" customFormat="1" s="307">
      <c r="A17" s="400" t="n">
        <v>4</v>
      </c>
      <c r="B17" s="371" t="n"/>
      <c r="C17" s="273" t="inlineStr">
        <is>
          <t>91.19.12-021</t>
        </is>
      </c>
      <c r="D17" s="387" t="inlineStr">
        <is>
          <t>Насосы вакуумные 3,6 м3/мин</t>
        </is>
      </c>
      <c r="E17" s="379" t="inlineStr">
        <is>
          <t>маш.час</t>
        </is>
      </c>
      <c r="F17" s="379" t="n">
        <v>24.16</v>
      </c>
      <c r="G17" s="389" t="n">
        <v>6.28</v>
      </c>
      <c r="H17" s="293">
        <f>ROUND(F17*G17,2)</f>
        <v/>
      </c>
      <c r="I17" s="297" t="n"/>
      <c r="J17" s="297" t="n"/>
      <c r="K17" s="298" t="n"/>
      <c r="L17" s="297" t="n"/>
      <c r="M17" s="307" t="n"/>
      <c r="N17" s="307" t="n"/>
    </row>
    <row r="18">
      <c r="A18" s="400" t="n">
        <v>5</v>
      </c>
      <c r="B18" s="371" t="n"/>
      <c r="C18" s="273" t="inlineStr">
        <is>
          <t>91.03.02-011</t>
        </is>
      </c>
      <c r="D18" s="387" t="inlineStr">
        <is>
          <t>Вентиляторы во взрывобезопасном исполнении</t>
        </is>
      </c>
      <c r="E18" s="379" t="inlineStr">
        <is>
          <t>маш.час</t>
        </is>
      </c>
      <c r="F18" s="379" t="n">
        <v>28.96</v>
      </c>
      <c r="G18" s="389" t="n">
        <v>4.14</v>
      </c>
      <c r="H18" s="293">
        <f>ROUND(F18*G18,2)</f>
        <v/>
      </c>
      <c r="I18" s="297" t="n"/>
      <c r="J18" s="297" t="n"/>
      <c r="K18" s="333" t="n"/>
      <c r="L18" s="297" t="n"/>
      <c r="M18" s="333" t="n"/>
      <c r="N18" s="333" t="n"/>
    </row>
    <row r="19">
      <c r="A19" s="400" t="n">
        <v>6</v>
      </c>
      <c r="B19" s="371" t="n"/>
      <c r="C19" s="273" t="inlineStr">
        <is>
          <t>91.14.02-001</t>
        </is>
      </c>
      <c r="D19" s="387" t="inlineStr">
        <is>
          <t>Автомобили бортовые, грузоподъемность до 5 т</t>
        </is>
      </c>
      <c r="E19" s="379" t="inlineStr">
        <is>
          <t>маш.час</t>
        </is>
      </c>
      <c r="F19" s="379" t="n">
        <v>0.74</v>
      </c>
      <c r="G19" s="389" t="n">
        <v>65.70999999999999</v>
      </c>
      <c r="H19" s="293">
        <f>ROUND(F19*G19,2)</f>
        <v/>
      </c>
      <c r="I19" s="297" t="n"/>
      <c r="J19" s="297" t="n"/>
      <c r="K19" s="333" t="n"/>
      <c r="L19" s="297" t="n"/>
      <c r="M19" s="333" t="n"/>
      <c r="N19" s="333" t="n"/>
    </row>
    <row r="20" ht="25.5" customHeight="1" s="331">
      <c r="A20" s="400" t="n">
        <v>7</v>
      </c>
      <c r="B20" s="371" t="n"/>
      <c r="C20" s="273" t="inlineStr">
        <is>
          <t>91.17.04-233</t>
        </is>
      </c>
      <c r="D20" s="387" t="inlineStr">
        <is>
          <t>Установки для сварки ручной дуговой (постоянного тока)</t>
        </is>
      </c>
      <c r="E20" s="379" t="inlineStr">
        <is>
          <t>маш.час</t>
        </is>
      </c>
      <c r="F20" s="379" t="n">
        <v>3.16</v>
      </c>
      <c r="G20" s="389" t="n">
        <v>8.1</v>
      </c>
      <c r="H20" s="293">
        <f>ROUND(F20*G20,2)</f>
        <v/>
      </c>
      <c r="I20" s="297" t="n"/>
      <c r="J20" s="297" t="n"/>
      <c r="K20" s="333" t="n"/>
      <c r="L20" s="297" t="n"/>
      <c r="M20" s="333" t="n"/>
      <c r="N20" s="333" t="n"/>
    </row>
    <row r="21">
      <c r="A21" s="370" t="inlineStr">
        <is>
          <t>Материалы</t>
        </is>
      </c>
      <c r="B21" s="446" t="n"/>
      <c r="C21" s="446" t="n"/>
      <c r="D21" s="446" t="n"/>
      <c r="E21" s="447" t="n"/>
      <c r="F21" s="370" t="n"/>
      <c r="G21" s="239" t="n"/>
      <c r="H21" s="453">
        <f>SUM(H22:H35)</f>
        <v/>
      </c>
      <c r="I21" s="333" t="n"/>
      <c r="J21" s="333" t="n"/>
      <c r="K21" s="333" t="n"/>
      <c r="L21" s="333" t="n"/>
      <c r="M21" s="333" t="n"/>
      <c r="N21" s="333" t="n"/>
    </row>
    <row r="22">
      <c r="A22" s="291" t="n">
        <v>8</v>
      </c>
      <c r="B22" s="291" t="n"/>
      <c r="C22" s="400" t="inlineStr">
        <is>
          <t>Прайс из СД ОП</t>
        </is>
      </c>
      <c r="D22" s="288" t="inlineStr">
        <is>
          <t>Муфта концевая 110 кВ сечение 240 мм2</t>
        </is>
      </c>
      <c r="E22" s="400" t="inlineStr">
        <is>
          <t>шт</t>
        </is>
      </c>
      <c r="F22" s="400" t="n">
        <v>6</v>
      </c>
      <c r="G22" s="288" t="n">
        <v>90888.39</v>
      </c>
      <c r="H22" s="293">
        <f>ROUND(F22*G22,2)</f>
        <v/>
      </c>
      <c r="I22" s="333" t="n"/>
      <c r="J22" s="333" t="n"/>
      <c r="K22" s="333" t="n"/>
      <c r="L22" s="333" t="n"/>
      <c r="M22" s="333" t="n"/>
      <c r="N22" s="333" t="n"/>
    </row>
    <row r="23">
      <c r="A23" s="263" t="n">
        <v>9</v>
      </c>
      <c r="B23" s="371" t="n"/>
      <c r="C23" s="273" t="inlineStr">
        <is>
          <t>01.1.02.01-0003</t>
        </is>
      </c>
      <c r="D23" s="387" t="inlineStr">
        <is>
          <t>Асботекстолит, марка Г</t>
        </is>
      </c>
      <c r="E23" s="379" t="inlineStr">
        <is>
          <t>т</t>
        </is>
      </c>
      <c r="F23" s="379" t="n">
        <v>0.012</v>
      </c>
      <c r="G23" s="389" t="n">
        <v>161000</v>
      </c>
      <c r="H23" s="293">
        <f>ROUND(F23*G23,2)</f>
        <v/>
      </c>
      <c r="I23" s="299" t="n"/>
      <c r="J23" s="297" t="n"/>
      <c r="K23" s="297" t="n"/>
      <c r="L23" s="333" t="n"/>
      <c r="M23" s="333" t="n"/>
      <c r="N23" s="333" t="n"/>
    </row>
    <row r="24" ht="25.5" customHeight="1" s="331">
      <c r="A24" s="291" t="n">
        <v>10</v>
      </c>
      <c r="B24" s="371" t="n"/>
      <c r="C24" s="273" t="inlineStr">
        <is>
          <t>10.3.02.03-0011</t>
        </is>
      </c>
      <c r="D24" s="387" t="inlineStr">
        <is>
          <t>Припои оловянно-свинцовые бессурьмянистые, марка ПОС30</t>
        </is>
      </c>
      <c r="E24" s="379" t="inlineStr">
        <is>
          <t>т</t>
        </is>
      </c>
      <c r="F24" s="379" t="n">
        <v>0.01892</v>
      </c>
      <c r="G24" s="389" t="n">
        <v>68050</v>
      </c>
      <c r="H24" s="293">
        <f>ROUND(F24*G24,2)</f>
        <v/>
      </c>
      <c r="I24" s="299" t="n"/>
      <c r="J24" s="297" t="n"/>
      <c r="K24" s="297" t="n"/>
      <c r="L24" s="333" t="n"/>
      <c r="M24" s="333" t="n"/>
      <c r="N24" s="333" t="n"/>
    </row>
    <row r="25">
      <c r="A25" s="263" t="n">
        <v>11</v>
      </c>
      <c r="B25" s="371" t="n"/>
      <c r="C25" s="273" t="inlineStr">
        <is>
          <t>01.7.03.04-0001</t>
        </is>
      </c>
      <c r="D25" s="387" t="inlineStr">
        <is>
          <t>Электроэнергия</t>
        </is>
      </c>
      <c r="E25" s="379" t="inlineStr">
        <is>
          <t>кВт-ч</t>
        </is>
      </c>
      <c r="F25" s="379" t="n">
        <v>1482.62</v>
      </c>
      <c r="G25" s="389" t="n">
        <v>0.4</v>
      </c>
      <c r="H25" s="293">
        <f>ROUND(F25*G25,2)</f>
        <v/>
      </c>
      <c r="I25" s="299" t="n"/>
      <c r="J25" s="297" t="n"/>
      <c r="K25" s="297" t="n"/>
      <c r="L25" s="333" t="n"/>
      <c r="M25" s="333" t="n"/>
      <c r="N25" s="333" t="n"/>
    </row>
    <row r="26">
      <c r="A26" s="291" t="n">
        <v>12</v>
      </c>
      <c r="B26" s="371" t="n"/>
      <c r="C26" s="273" t="inlineStr">
        <is>
          <t>14.2.06.05-0212</t>
        </is>
      </c>
      <c r="D26" s="387" t="inlineStr">
        <is>
          <t>Компаунд эпоксидный</t>
        </is>
      </c>
      <c r="E26" s="379" t="inlineStr">
        <is>
          <t>кг</t>
        </is>
      </c>
      <c r="F26" s="379" t="n">
        <v>4.8</v>
      </c>
      <c r="G26" s="389" t="n">
        <v>68.8</v>
      </c>
      <c r="H26" s="293">
        <f>ROUND(F26*G26,2)</f>
        <v/>
      </c>
      <c r="I26" s="299" t="n"/>
      <c r="J26" s="297" t="n"/>
      <c r="K26" s="297" t="n"/>
      <c r="L26" s="333" t="n"/>
      <c r="M26" s="333" t="n"/>
      <c r="N26" s="333" t="n"/>
    </row>
    <row r="27" ht="25.5" customHeight="1" s="331">
      <c r="A27" s="263" t="n">
        <v>13</v>
      </c>
      <c r="B27" s="371" t="n"/>
      <c r="C27" s="273" t="inlineStr">
        <is>
          <t>01.7.06.05-0041</t>
        </is>
      </c>
      <c r="D27" s="387" t="inlineStr">
        <is>
          <t>Лента изоляционная прорезиненная односторонняя, ширина 20 мм, толщина 0,25-0,35 мм</t>
        </is>
      </c>
      <c r="E27" s="379" t="inlineStr">
        <is>
          <t>кг</t>
        </is>
      </c>
      <c r="F27" s="379" t="n">
        <v>6.64</v>
      </c>
      <c r="G27" s="389" t="n">
        <v>30.4</v>
      </c>
      <c r="H27" s="293">
        <f>ROUND(F27*G27,2)</f>
        <v/>
      </c>
      <c r="I27" s="299" t="n"/>
      <c r="J27" s="297" t="n"/>
      <c r="K27" s="297" t="n"/>
      <c r="L27" s="333" t="n"/>
      <c r="M27" s="333" t="n"/>
      <c r="N27" s="333" t="n"/>
    </row>
    <row r="28" ht="25.5" customHeight="1" s="331">
      <c r="A28" s="291" t="n">
        <v>14</v>
      </c>
      <c r="B28" s="371" t="n"/>
      <c r="C28" s="273" t="inlineStr">
        <is>
          <t>10.2.02.08-0001</t>
        </is>
      </c>
      <c r="D28" s="387" t="inlineStr">
        <is>
          <t>Проволока медная, круглая, мягкая, электротехническая, диаметр 1,0-3,0 мм и выше</t>
        </is>
      </c>
      <c r="E28" s="379" t="inlineStr">
        <is>
          <t>т</t>
        </is>
      </c>
      <c r="F28" s="379" t="n">
        <v>0.005</v>
      </c>
      <c r="G28" s="389" t="n">
        <v>37517</v>
      </c>
      <c r="H28" s="293">
        <f>ROUND(F28*G28,2)</f>
        <v/>
      </c>
      <c r="I28" s="299" t="n"/>
      <c r="J28" s="297" t="n"/>
      <c r="K28" s="297" t="n"/>
      <c r="L28" s="333" t="n"/>
      <c r="M28" s="333" t="n"/>
      <c r="N28" s="333" t="n"/>
    </row>
    <row r="29">
      <c r="A29" s="263" t="n">
        <v>15</v>
      </c>
      <c r="B29" s="371" t="n"/>
      <c r="C29" s="273" t="inlineStr">
        <is>
          <t>01.3.02.09-0022</t>
        </is>
      </c>
      <c r="D29" s="387" t="inlineStr">
        <is>
          <t>Пропан-бутан смесь техническая</t>
        </is>
      </c>
      <c r="E29" s="379" t="inlineStr">
        <is>
          <t>кг</t>
        </is>
      </c>
      <c r="F29" s="379" t="n">
        <v>22</v>
      </c>
      <c r="G29" s="389" t="n">
        <v>6.09</v>
      </c>
      <c r="H29" s="293">
        <f>ROUND(F29*G29,2)</f>
        <v/>
      </c>
      <c r="I29" s="299" t="n"/>
      <c r="J29" s="297" t="n"/>
      <c r="K29" s="297" t="n"/>
      <c r="L29" s="333" t="n"/>
      <c r="M29" s="333" t="n"/>
      <c r="N29" s="333" t="n"/>
    </row>
    <row r="30">
      <c r="A30" s="263" t="n">
        <v>16</v>
      </c>
      <c r="B30" s="371" t="n"/>
      <c r="C30" s="273" t="inlineStr">
        <is>
          <t>01.7.11.07-0034</t>
        </is>
      </c>
      <c r="D30" s="387" t="inlineStr">
        <is>
          <t>Электроды сварочные Э42А, диаметр 4 мм</t>
        </is>
      </c>
      <c r="E30" s="379" t="inlineStr">
        <is>
          <t>кг</t>
        </is>
      </c>
      <c r="F30" s="379" t="n">
        <v>6.6</v>
      </c>
      <c r="G30" s="389" t="n">
        <v>10.57</v>
      </c>
      <c r="H30" s="293">
        <f>ROUND(F30*G30,2)</f>
        <v/>
      </c>
      <c r="I30" s="299" t="n"/>
      <c r="J30" s="297" t="n"/>
      <c r="K30" s="297" t="n"/>
      <c r="L30" s="333" t="n"/>
      <c r="M30" s="333" t="n"/>
      <c r="N30" s="333" t="n"/>
    </row>
    <row r="31">
      <c r="A31" s="291" t="n">
        <v>17</v>
      </c>
      <c r="B31" s="371" t="n"/>
      <c r="C31" s="273" t="inlineStr">
        <is>
          <t>14.4.02.09-0001</t>
        </is>
      </c>
      <c r="D31" s="387" t="inlineStr">
        <is>
          <t>Краска</t>
        </is>
      </c>
      <c r="E31" s="379" t="inlineStr">
        <is>
          <t>кг</t>
        </is>
      </c>
      <c r="F31" s="379" t="n">
        <v>2.4</v>
      </c>
      <c r="G31" s="389" t="n">
        <v>28.6</v>
      </c>
      <c r="H31" s="293">
        <f>ROUND(F31*G31,2)</f>
        <v/>
      </c>
      <c r="I31" s="299" t="n"/>
      <c r="J31" s="297" t="n"/>
      <c r="K31" s="297" t="n"/>
      <c r="L31" s="333" t="n"/>
      <c r="M31" s="333" t="n"/>
      <c r="N31" s="333" t="n"/>
    </row>
    <row r="32">
      <c r="A32" s="263" t="n">
        <v>18</v>
      </c>
      <c r="B32" s="371" t="n"/>
      <c r="C32" s="273" t="inlineStr">
        <is>
          <t>01.7.20.08-0031</t>
        </is>
      </c>
      <c r="D32" s="387" t="inlineStr">
        <is>
          <t>Бязь суровая</t>
        </is>
      </c>
      <c r="E32" s="379" t="inlineStr">
        <is>
          <t>10 м2</t>
        </is>
      </c>
      <c r="F32" s="379" t="n">
        <v>0.6</v>
      </c>
      <c r="G32" s="389" t="n">
        <v>79.09999999999999</v>
      </c>
      <c r="H32" s="293">
        <f>ROUND(F32*G32,2)</f>
        <v/>
      </c>
      <c r="I32" s="299" t="n"/>
      <c r="J32" s="297" t="n"/>
      <c r="K32" s="297" t="n"/>
      <c r="L32" s="333" t="n"/>
      <c r="M32" s="333" t="n"/>
      <c r="N32" s="333" t="n"/>
    </row>
    <row r="33">
      <c r="A33" s="291" t="n">
        <v>19</v>
      </c>
      <c r="B33" s="371" t="n"/>
      <c r="C33" s="273" t="inlineStr">
        <is>
          <t>01.3.01.05-0009</t>
        </is>
      </c>
      <c r="D33" s="387" t="inlineStr">
        <is>
          <t>Парафин нефтяной твердый Т-1</t>
        </is>
      </c>
      <c r="E33" s="379" t="inlineStr">
        <is>
          <t>т</t>
        </is>
      </c>
      <c r="F33" s="379" t="n">
        <v>0.00378</v>
      </c>
      <c r="G33" s="389" t="n">
        <v>8105.71</v>
      </c>
      <c r="H33" s="293">
        <f>ROUND(F33*G33,2)</f>
        <v/>
      </c>
      <c r="I33" s="299" t="n"/>
      <c r="J33" s="297" t="n"/>
      <c r="K33" s="297" t="n"/>
      <c r="L33" s="333" t="n"/>
      <c r="M33" s="333" t="n"/>
      <c r="N33" s="333" t="n"/>
    </row>
    <row r="34">
      <c r="A34" s="263" t="n">
        <v>20</v>
      </c>
      <c r="B34" s="371" t="n"/>
      <c r="C34" s="273" t="inlineStr">
        <is>
          <t>25.1.01.04-0031</t>
        </is>
      </c>
      <c r="D34" s="387" t="inlineStr">
        <is>
          <t>Шпалы непропитанные для железных дорог, тип I</t>
        </is>
      </c>
      <c r="E34" s="379" t="inlineStr">
        <is>
          <t>шт</t>
        </is>
      </c>
      <c r="F34" s="379" t="n">
        <v>0.104</v>
      </c>
      <c r="G34" s="389" t="n">
        <v>266.67</v>
      </c>
      <c r="H34" s="293">
        <f>ROUND(F34*G34,2)</f>
        <v/>
      </c>
      <c r="I34" s="299" t="n"/>
      <c r="J34" s="297" t="n"/>
      <c r="K34" s="297" t="n"/>
      <c r="L34" s="333" t="n"/>
      <c r="M34" s="333" t="n"/>
      <c r="N34" s="333" t="n"/>
    </row>
    <row r="35">
      <c r="A35" s="291" t="n">
        <v>21</v>
      </c>
      <c r="B35" s="371" t="n"/>
      <c r="C35" s="273" t="inlineStr">
        <is>
          <t>20.1.02.06-0001</t>
        </is>
      </c>
      <c r="D35" s="387" t="inlineStr">
        <is>
          <t>Жир паяльный</t>
        </is>
      </c>
      <c r="E35" s="379" t="inlineStr">
        <is>
          <t>кг</t>
        </is>
      </c>
      <c r="F35" s="379" t="n">
        <v>0.18</v>
      </c>
      <c r="G35" s="389" t="n">
        <v>100.8</v>
      </c>
      <c r="H35" s="293">
        <f>ROUND(F35*G35,2)</f>
        <v/>
      </c>
      <c r="I35" s="299" t="n"/>
      <c r="J35" s="297" t="n"/>
      <c r="K35" s="297" t="n"/>
      <c r="L35" s="333" t="n"/>
      <c r="M35" s="333" t="n"/>
      <c r="N35" s="333" t="n"/>
    </row>
    <row r="36">
      <c r="I36" s="333" t="n"/>
      <c r="J36" s="333" t="n"/>
      <c r="K36" s="333" t="n"/>
      <c r="L36" s="333" t="n"/>
      <c r="M36" s="333" t="n"/>
      <c r="N36" s="333" t="n"/>
    </row>
    <row r="37">
      <c r="B37" s="333" t="inlineStr">
        <is>
          <t>Составил ______________________     А.Р. Маркова</t>
        </is>
      </c>
      <c r="I37" s="333" t="n"/>
      <c r="J37" s="333" t="n"/>
      <c r="K37" s="333" t="n"/>
      <c r="L37" s="333" t="n"/>
      <c r="M37" s="333" t="n"/>
      <c r="N37" s="333" t="n"/>
    </row>
    <row r="38">
      <c r="B38" s="226" t="inlineStr">
        <is>
          <t xml:space="preserve">                         (подпись, инициалы, фамилия)</t>
        </is>
      </c>
    </row>
    <row r="40">
      <c r="B40" s="333" t="inlineStr">
        <is>
          <t>Проверил ______________________        А.В. Костянецкая</t>
        </is>
      </c>
    </row>
    <row r="41">
      <c r="B41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ColWidth="9.109375" defaultRowHeight="14.4"/>
  <cols>
    <col width="4.109375" customWidth="1" style="331" min="1" max="1"/>
    <col width="36.33203125" customWidth="1" style="331" min="2" max="2"/>
    <col width="18.88671875" customWidth="1" style="331" min="3" max="3"/>
    <col width="18.33203125" customWidth="1" style="331" min="4" max="4"/>
    <col width="18.88671875" customWidth="1" style="331" min="5" max="5"/>
    <col width="11.44140625" customWidth="1" style="331" min="6" max="6"/>
    <col width="14.44140625" customWidth="1" style="331" min="7" max="7"/>
    <col width="9.109375" customWidth="1" style="331" min="8" max="11"/>
    <col width="13.5546875" customWidth="1" style="331" min="12" max="12"/>
    <col width="9.109375" customWidth="1" style="331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5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53" t="inlineStr">
        <is>
          <t>Ресурсная модель</t>
        </is>
      </c>
    </row>
    <row r="6">
      <c r="B6" s="253" t="n"/>
      <c r="C6" s="313" t="n"/>
      <c r="D6" s="313" t="n"/>
      <c r="E6" s="313" t="n"/>
    </row>
    <row r="7" ht="25.5" customHeight="1" s="331">
      <c r="B7" s="362" t="inlineStr">
        <is>
          <t>Наименование разрабатываемого показателя УНЦ — Муфта концевая 110 кВ сечением 240 мм2</t>
        </is>
      </c>
    </row>
    <row r="8">
      <c r="B8" s="375" t="inlineStr">
        <is>
          <t>Единица измерения  — 1 ед</t>
        </is>
      </c>
    </row>
    <row r="9">
      <c r="B9" s="253" t="n"/>
      <c r="C9" s="313" t="n"/>
      <c r="D9" s="313" t="n"/>
      <c r="E9" s="313" t="n"/>
    </row>
    <row r="10" ht="51" customHeight="1" s="331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  <c r="G17" s="45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3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9" t="n"/>
    </row>
    <row r="35" ht="76.5" customHeight="1" s="33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3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3" t="n"/>
      <c r="D42" s="313" t="n"/>
      <c r="E42" s="313" t="n"/>
    </row>
    <row r="43">
      <c r="B43" s="244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4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4" t="n"/>
      <c r="C45" s="313" t="n"/>
      <c r="D45" s="313" t="n"/>
      <c r="E45" s="313" t="n"/>
    </row>
    <row r="46">
      <c r="B46" s="244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5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39" workbookViewId="0">
      <selection activeCell="E60" sqref="E60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31" min="13" max="13"/>
  </cols>
  <sheetData>
    <row r="1" s="331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31">
      <c r="A2" s="314" t="n"/>
      <c r="B2" s="314" t="n"/>
      <c r="C2" s="314" t="n"/>
      <c r="D2" s="314" t="n"/>
      <c r="E2" s="314" t="n"/>
      <c r="F2" s="314" t="n"/>
      <c r="G2" s="314" t="n"/>
      <c r="H2" s="376" t="inlineStr">
        <is>
          <t>Приложение №5</t>
        </is>
      </c>
      <c r="K2" s="314" t="n"/>
      <c r="L2" s="314" t="n"/>
      <c r="M2" s="314" t="n"/>
      <c r="N2" s="314" t="n"/>
    </row>
    <row r="3" s="331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53" t="inlineStr">
        <is>
          <t>Расчет стоимости СМР и оборудования</t>
        </is>
      </c>
    </row>
    <row r="5" ht="12.75" customFormat="1" customHeight="1" s="313">
      <c r="A5" s="353" t="n"/>
      <c r="B5" s="353" t="n"/>
      <c r="C5" s="403" t="n"/>
      <c r="D5" s="353" t="n"/>
      <c r="E5" s="353" t="n"/>
      <c r="F5" s="353" t="n"/>
      <c r="G5" s="353" t="n"/>
      <c r="H5" s="353" t="n"/>
      <c r="I5" s="353" t="n"/>
      <c r="J5" s="353" t="n"/>
    </row>
    <row r="6" ht="12.75" customFormat="1" customHeight="1" s="313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Муфта концевая 110 кВ сечением 240 мм2</t>
        </is>
      </c>
    </row>
    <row r="7" ht="12.75" customFormat="1" customHeight="1" s="313">
      <c r="A7" s="356" t="inlineStr">
        <is>
          <t>Единица измерения  — 1 ед</t>
        </is>
      </c>
      <c r="I7" s="362" t="n"/>
      <c r="J7" s="362" t="n"/>
    </row>
    <row r="8" ht="13.65" customFormat="1" customHeight="1" s="313">
      <c r="A8" s="356" t="n"/>
    </row>
    <row r="9" ht="13.2" customFormat="1" customHeight="1" s="313"/>
    <row r="10" ht="27" customHeight="1" s="331">
      <c r="A10" s="379" t="inlineStr">
        <is>
          <t>№ пп.</t>
        </is>
      </c>
      <c r="B10" s="379" t="inlineStr">
        <is>
          <t>Код ресурса</t>
        </is>
      </c>
      <c r="C10" s="379" t="inlineStr">
        <is>
          <t>Наименование</t>
        </is>
      </c>
      <c r="D10" s="379" t="inlineStr">
        <is>
          <t>Ед. изм.</t>
        </is>
      </c>
      <c r="E10" s="379" t="inlineStr">
        <is>
          <t>Кол-во единиц по проектным данным</t>
        </is>
      </c>
      <c r="F10" s="379" t="inlineStr">
        <is>
          <t>Сметная стоимость в ценах на 01.01.2000 (руб.)</t>
        </is>
      </c>
      <c r="G10" s="447" t="n"/>
      <c r="H10" s="379" t="inlineStr">
        <is>
          <t>Удельный вес, %</t>
        </is>
      </c>
      <c r="I10" s="379" t="inlineStr">
        <is>
          <t>Сметная стоимость в ценах на 01.01.2023 (руб.)</t>
        </is>
      </c>
      <c r="J10" s="447" t="n"/>
      <c r="K10" s="314" t="n"/>
      <c r="L10" s="314" t="n"/>
      <c r="M10" s="314" t="n"/>
      <c r="N10" s="314" t="n"/>
    </row>
    <row r="11" ht="28.5" customHeight="1" s="331">
      <c r="A11" s="449" t="n"/>
      <c r="B11" s="449" t="n"/>
      <c r="C11" s="449" t="n"/>
      <c r="D11" s="449" t="n"/>
      <c r="E11" s="449" t="n"/>
      <c r="F11" s="379" t="inlineStr">
        <is>
          <t>на ед. изм.</t>
        </is>
      </c>
      <c r="G11" s="379" t="inlineStr">
        <is>
          <t>общая</t>
        </is>
      </c>
      <c r="H11" s="449" t="n"/>
      <c r="I11" s="379" t="inlineStr">
        <is>
          <t>на ед. изм.</t>
        </is>
      </c>
      <c r="J11" s="379" t="inlineStr">
        <is>
          <t>общая</t>
        </is>
      </c>
      <c r="K11" s="314" t="n"/>
      <c r="L11" s="314" t="n"/>
      <c r="M11" s="314" t="n"/>
      <c r="N11" s="314" t="n"/>
    </row>
    <row r="12" s="331">
      <c r="A12" s="379" t="n">
        <v>1</v>
      </c>
      <c r="B12" s="379" t="n">
        <v>2</v>
      </c>
      <c r="C12" s="379" t="n">
        <v>3</v>
      </c>
      <c r="D12" s="379" t="n">
        <v>4</v>
      </c>
      <c r="E12" s="379" t="n">
        <v>5</v>
      </c>
      <c r="F12" s="379" t="n">
        <v>6</v>
      </c>
      <c r="G12" s="379" t="n">
        <v>7</v>
      </c>
      <c r="H12" s="379" t="n">
        <v>8</v>
      </c>
      <c r="I12" s="380" t="n">
        <v>9</v>
      </c>
      <c r="J12" s="380" t="n">
        <v>10</v>
      </c>
      <c r="K12" s="314" t="n"/>
      <c r="L12" s="314" t="n"/>
      <c r="M12" s="314" t="n"/>
      <c r="N12" s="314" t="n"/>
    </row>
    <row r="13">
      <c r="A13" s="379" t="n"/>
      <c r="B13" s="369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00" t="n"/>
      <c r="J13" s="200" t="n"/>
    </row>
    <row r="14" ht="25.5" customHeight="1" s="331">
      <c r="A14" s="379" t="n">
        <v>1</v>
      </c>
      <c r="B14" s="273" t="inlineStr">
        <is>
          <t>1-4-0</t>
        </is>
      </c>
      <c r="C14" s="387" t="inlineStr">
        <is>
          <t>Затраты труда рабочих-строителей среднего разряда (4,0)</t>
        </is>
      </c>
      <c r="D14" s="379" t="inlineStr">
        <is>
          <t>чел.-ч.</t>
        </is>
      </c>
      <c r="E14" s="455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9" t="n"/>
      <c r="B15" s="379" t="n"/>
      <c r="C15" s="369" t="inlineStr">
        <is>
          <t>Итого по разделу "Затраты труда рабочих-строителей"</t>
        </is>
      </c>
      <c r="D15" s="379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90" t="n">
        <v>1</v>
      </c>
      <c r="I15" s="200" t="n"/>
      <c r="J15" s="207">
        <f>SUM(J14:J14)</f>
        <v/>
      </c>
    </row>
    <row r="16" ht="14.25" customFormat="1" customHeight="1" s="314">
      <c r="A16" s="379" t="n"/>
      <c r="B16" s="387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00" t="n"/>
      <c r="J16" s="200" t="n"/>
    </row>
    <row r="17" ht="14.25" customFormat="1" customHeight="1" s="314">
      <c r="A17" s="379" t="n">
        <v>2</v>
      </c>
      <c r="B17" s="379" t="n">
        <v>2</v>
      </c>
      <c r="C17" s="387" t="inlineStr">
        <is>
          <t>Затраты труда машинистов</t>
        </is>
      </c>
      <c r="D17" s="379" t="inlineStr">
        <is>
          <t>чел.-ч.</t>
        </is>
      </c>
      <c r="E17" s="455" t="n">
        <v>10.38</v>
      </c>
      <c r="F17" s="207">
        <f>G17/E17</f>
        <v/>
      </c>
      <c r="G17" s="207">
        <f>'Прил. 3'!H13</f>
        <v/>
      </c>
      <c r="H17" s="39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9" t="n"/>
      <c r="B18" s="369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00" t="n"/>
      <c r="J18" s="200" t="n"/>
    </row>
    <row r="19" ht="14.25" customFormat="1" customHeight="1" s="314">
      <c r="A19" s="379" t="n"/>
      <c r="B19" s="387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00" t="n"/>
      <c r="J19" s="200" t="n"/>
    </row>
    <row r="20" ht="25.5" customFormat="1" customHeight="1" s="314">
      <c r="A20" s="379" t="n">
        <v>3</v>
      </c>
      <c r="B20" s="273" t="inlineStr">
        <is>
          <t>91.05.05-015</t>
        </is>
      </c>
      <c r="C20" s="387" t="inlineStr">
        <is>
          <t>Краны на автомобильном ходу, грузоподъемность 16 т</t>
        </is>
      </c>
      <c r="D20" s="379" t="inlineStr">
        <is>
          <t>маш.час</t>
        </is>
      </c>
      <c r="E20" s="456" t="n">
        <v>9.640000000000001</v>
      </c>
      <c r="F20" s="389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4">
      <c r="A21" s="379" t="n">
        <v>4</v>
      </c>
      <c r="B21" s="273" t="inlineStr">
        <is>
          <t>91.19.12-021</t>
        </is>
      </c>
      <c r="C21" s="387" t="inlineStr">
        <is>
          <t>Насосы вакуумные 3,6 м3/мин</t>
        </is>
      </c>
      <c r="D21" s="379" t="inlineStr">
        <is>
          <t>маш.час</t>
        </is>
      </c>
      <c r="E21" s="456" t="n">
        <v>24.16</v>
      </c>
      <c r="F21" s="389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9" t="n"/>
      <c r="B22" s="379" t="n"/>
      <c r="C22" s="387" t="inlineStr">
        <is>
          <t>Итого основные машины и механизмы</t>
        </is>
      </c>
      <c r="D22" s="379" t="n"/>
      <c r="E22" s="455" t="n"/>
      <c r="F22" s="207" t="n"/>
      <c r="G22" s="207">
        <f>SUM(G20:G21)</f>
        <v/>
      </c>
      <c r="H22" s="390">
        <f>G22/G27</f>
        <v/>
      </c>
      <c r="I22" s="201" t="n"/>
      <c r="J22" s="207">
        <f>SUM(J20:J21)</f>
        <v/>
      </c>
    </row>
    <row r="23" outlineLevel="1" ht="25.5" customFormat="1" customHeight="1" s="314">
      <c r="A23" s="379" t="n">
        <v>5</v>
      </c>
      <c r="B23" s="273" t="inlineStr">
        <is>
          <t>91.03.02-011</t>
        </is>
      </c>
      <c r="C23" s="387" t="inlineStr">
        <is>
          <t>Вентиляторы во взрывобезопасном исполнении</t>
        </is>
      </c>
      <c r="D23" s="379" t="inlineStr">
        <is>
          <t>маш.час</t>
        </is>
      </c>
      <c r="E23" s="456" t="n">
        <v>28.96</v>
      </c>
      <c r="F23" s="389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79" t="n">
        <v>6</v>
      </c>
      <c r="B24" s="273" t="inlineStr">
        <is>
          <t>91.14.02-001</t>
        </is>
      </c>
      <c r="C24" s="387" t="inlineStr">
        <is>
          <t>Автомобили бортовые, грузоподъемность до 5 т</t>
        </is>
      </c>
      <c r="D24" s="379" t="inlineStr">
        <is>
          <t>маш.час</t>
        </is>
      </c>
      <c r="E24" s="456" t="n">
        <v>0.74</v>
      </c>
      <c r="F24" s="389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4">
      <c r="A25" s="379" t="n">
        <v>7</v>
      </c>
      <c r="B25" s="273" t="inlineStr">
        <is>
          <t>91.17.04-233</t>
        </is>
      </c>
      <c r="C25" s="387" t="inlineStr">
        <is>
          <t>Установки для сварки ручной дуговой (постоянного тока)</t>
        </is>
      </c>
      <c r="D25" s="379" t="inlineStr">
        <is>
          <t>маш.час</t>
        </is>
      </c>
      <c r="E25" s="456" t="n">
        <v>3.16</v>
      </c>
      <c r="F25" s="389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4">
      <c r="A26" s="379" t="n"/>
      <c r="B26" s="379" t="n"/>
      <c r="C26" s="387" t="inlineStr">
        <is>
          <t>Итого прочие машины и механизмы</t>
        </is>
      </c>
      <c r="D26" s="379" t="n"/>
      <c r="E26" s="388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4">
      <c r="A27" s="379" t="n"/>
      <c r="B27" s="379" t="n"/>
      <c r="C27" s="369" t="inlineStr">
        <is>
          <t>Итого по разделу «Машины и механизмы»</t>
        </is>
      </c>
      <c r="D27" s="379" t="n"/>
      <c r="E27" s="388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4">
      <c r="A28" s="379" t="n"/>
      <c r="B28" s="369" t="inlineStr">
        <is>
          <t>Оборудование</t>
        </is>
      </c>
      <c r="C28" s="446" t="n"/>
      <c r="D28" s="446" t="n"/>
      <c r="E28" s="446" t="n"/>
      <c r="F28" s="446" t="n"/>
      <c r="G28" s="446" t="n"/>
      <c r="H28" s="447" t="n"/>
      <c r="I28" s="200" t="n"/>
      <c r="J28" s="200" t="n"/>
    </row>
    <row r="29">
      <c r="A29" s="379" t="n"/>
      <c r="B29" s="387" t="inlineStr">
        <is>
          <t>Основное оборудование</t>
        </is>
      </c>
      <c r="C29" s="446" t="n"/>
      <c r="D29" s="446" t="n"/>
      <c r="E29" s="446" t="n"/>
      <c r="F29" s="446" t="n"/>
      <c r="G29" s="446" t="n"/>
      <c r="H29" s="447" t="n"/>
      <c r="I29" s="200" t="n"/>
      <c r="J29" s="200" t="n"/>
      <c r="K29" s="314" t="n"/>
      <c r="L29" s="314" t="n"/>
    </row>
    <row r="30">
      <c r="A30" s="379" t="n"/>
      <c r="B30" s="379" t="n"/>
      <c r="C30" s="387" t="inlineStr">
        <is>
          <t>Итого основное оборудование</t>
        </is>
      </c>
      <c r="D30" s="379" t="n"/>
      <c r="E30" s="456" t="n"/>
      <c r="F30" s="389" t="n"/>
      <c r="G30" s="207" t="n">
        <v>0</v>
      </c>
      <c r="H30" s="209" t="n">
        <v>0</v>
      </c>
      <c r="I30" s="201" t="n"/>
      <c r="J30" s="207" t="n">
        <v>0</v>
      </c>
      <c r="K30" s="314" t="n"/>
      <c r="L30" s="314" t="n"/>
    </row>
    <row r="31">
      <c r="A31" s="379" t="n"/>
      <c r="B31" s="379" t="n"/>
      <c r="C31" s="387" t="inlineStr">
        <is>
          <t>Итого прочее оборудование</t>
        </is>
      </c>
      <c r="D31" s="379" t="n"/>
      <c r="E31" s="455" t="n"/>
      <c r="F31" s="389" t="n"/>
      <c r="G31" s="207" t="n">
        <v>0</v>
      </c>
      <c r="H31" s="209" t="n">
        <v>0</v>
      </c>
      <c r="I31" s="201" t="n"/>
      <c r="J31" s="207" t="n">
        <v>0</v>
      </c>
      <c r="K31" s="314" t="n"/>
      <c r="L31" s="314" t="n"/>
    </row>
    <row r="32">
      <c r="A32" s="379" t="n"/>
      <c r="B32" s="379" t="n"/>
      <c r="C32" s="369" t="inlineStr">
        <is>
          <t>Итого по разделу «Оборудование»</t>
        </is>
      </c>
      <c r="D32" s="379" t="n"/>
      <c r="E32" s="388" t="n"/>
      <c r="F32" s="389" t="n"/>
      <c r="G32" s="207">
        <f>G30+G31</f>
        <v/>
      </c>
      <c r="H32" s="209" t="n">
        <v>0</v>
      </c>
      <c r="I32" s="201" t="n"/>
      <c r="J32" s="207">
        <f>J31+J30</f>
        <v/>
      </c>
      <c r="K32" s="314" t="n"/>
      <c r="L32" s="314" t="n"/>
    </row>
    <row r="33" ht="25.5" customHeight="1" s="331">
      <c r="A33" s="379" t="n"/>
      <c r="B33" s="379" t="n"/>
      <c r="C33" s="387" t="inlineStr">
        <is>
          <t>в том числе технологическое оборудование</t>
        </is>
      </c>
      <c r="D33" s="379" t="n"/>
      <c r="E33" s="456" t="n"/>
      <c r="F33" s="389" t="n"/>
      <c r="G33" s="207">
        <f>'Прил.6 Расчет ОБ'!G12</f>
        <v/>
      </c>
      <c r="H33" s="390" t="n"/>
      <c r="I33" s="201" t="n"/>
      <c r="J33" s="207">
        <f>J32</f>
        <v/>
      </c>
      <c r="K33" s="314" t="n"/>
      <c r="L33" s="314" t="n"/>
    </row>
    <row r="34" ht="14.25" customFormat="1" customHeight="1" s="314">
      <c r="A34" s="379" t="n"/>
      <c r="B34" s="369" t="inlineStr">
        <is>
          <t>Материалы</t>
        </is>
      </c>
      <c r="C34" s="446" t="n"/>
      <c r="D34" s="446" t="n"/>
      <c r="E34" s="446" t="n"/>
      <c r="F34" s="446" t="n"/>
      <c r="G34" s="446" t="n"/>
      <c r="H34" s="447" t="n"/>
      <c r="I34" s="200" t="n"/>
      <c r="J34" s="200" t="n"/>
    </row>
    <row r="35" ht="14.25" customFormat="1" customHeight="1" s="314">
      <c r="A35" s="380" t="n"/>
      <c r="B35" s="383" t="inlineStr">
        <is>
          <t>Основные материалы</t>
        </is>
      </c>
      <c r="C35" s="457" t="n"/>
      <c r="D35" s="457" t="n"/>
      <c r="E35" s="457" t="n"/>
      <c r="F35" s="457" t="n"/>
      <c r="G35" s="457" t="n"/>
      <c r="H35" s="458" t="n"/>
      <c r="I35" s="215" t="n"/>
      <c r="J35" s="215" t="n"/>
    </row>
    <row r="36" ht="14.25" customFormat="1" customHeight="1" s="314">
      <c r="A36" s="379" t="n">
        <v>8</v>
      </c>
      <c r="B36" s="379" t="inlineStr">
        <is>
          <t>БЦ.91.78</t>
        </is>
      </c>
      <c r="C36" s="276" t="inlineStr">
        <is>
          <t>Муфта концевая 110 кВ сечение 240 мм2</t>
        </is>
      </c>
      <c r="D36" s="379" t="inlineStr">
        <is>
          <t>шт</t>
        </is>
      </c>
      <c r="E36" s="456" t="n">
        <v>6</v>
      </c>
      <c r="F36" s="389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4">
      <c r="A37" s="381" t="n"/>
      <c r="B37" s="217" t="n"/>
      <c r="C37" s="284" t="inlineStr">
        <is>
          <t>Итого основные материалы</t>
        </is>
      </c>
      <c r="D37" s="381" t="n"/>
      <c r="E37" s="459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outlineLevel="1" ht="14.25" customFormat="1" customHeight="1" s="314">
      <c r="A38" s="379" t="n">
        <v>9</v>
      </c>
      <c r="B38" s="273" t="inlineStr">
        <is>
          <t>01.1.02.01-0003</t>
        </is>
      </c>
      <c r="C38" s="387" t="inlineStr">
        <is>
          <t>Асботекстолит, марка Г</t>
        </is>
      </c>
      <c r="D38" s="379" t="inlineStr">
        <is>
          <t>т</t>
        </is>
      </c>
      <c r="E38" s="456" t="n">
        <v>0.012</v>
      </c>
      <c r="F38" s="389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4">
      <c r="A39" s="379" t="n">
        <v>10</v>
      </c>
      <c r="B39" s="273" t="inlineStr">
        <is>
          <t>10.3.02.03-0011</t>
        </is>
      </c>
      <c r="C39" s="387" t="inlineStr">
        <is>
          <t>Припои оловянно-свинцовые бессурьмянистые, марка ПОС30</t>
        </is>
      </c>
      <c r="D39" s="379" t="inlineStr">
        <is>
          <t>т</t>
        </is>
      </c>
      <c r="E39" s="456" t="n">
        <v>0.01892</v>
      </c>
      <c r="F39" s="389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79" t="n">
        <v>11</v>
      </c>
      <c r="B40" s="273" t="inlineStr">
        <is>
          <t>01.7.03.04-0001</t>
        </is>
      </c>
      <c r="C40" s="387" t="inlineStr">
        <is>
          <t>Электроэнергия</t>
        </is>
      </c>
      <c r="D40" s="379" t="inlineStr">
        <is>
          <t>кВт-ч</t>
        </is>
      </c>
      <c r="E40" s="456" t="n">
        <v>1482.62</v>
      </c>
      <c r="F40" s="389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79" t="n">
        <v>12</v>
      </c>
      <c r="B41" s="273" t="inlineStr">
        <is>
          <t>14.2.06.05-0212</t>
        </is>
      </c>
      <c r="C41" s="387" t="inlineStr">
        <is>
          <t>Компаунд эпоксидный</t>
        </is>
      </c>
      <c r="D41" s="379" t="inlineStr">
        <is>
          <t>кг</t>
        </is>
      </c>
      <c r="E41" s="456" t="n">
        <v>4.8</v>
      </c>
      <c r="F41" s="389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outlineLevel="1" ht="38.25" customFormat="1" customHeight="1" s="314">
      <c r="A42" s="379" t="n">
        <v>13</v>
      </c>
      <c r="B42" s="273" t="inlineStr">
        <is>
          <t>01.7.06.05-0041</t>
        </is>
      </c>
      <c r="C42" s="387" t="inlineStr">
        <is>
          <t>Лента изоляционная прорезиненная односторонняя, ширина 20 мм, толщина 0,25-0,35 мм</t>
        </is>
      </c>
      <c r="D42" s="379" t="inlineStr">
        <is>
          <t>кг</t>
        </is>
      </c>
      <c r="E42" s="456" t="n">
        <v>6.64</v>
      </c>
      <c r="F42" s="389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outlineLevel="1" ht="38.25" customFormat="1" customHeight="1" s="314">
      <c r="A43" s="379" t="n">
        <v>14</v>
      </c>
      <c r="B43" s="273" t="inlineStr">
        <is>
          <t>10.2.02.08-0001</t>
        </is>
      </c>
      <c r="C43" s="387" t="inlineStr">
        <is>
          <t>Проволока медная, круглая, мягкая, электротехническая, диаметр 1,0-3,0 мм и выше</t>
        </is>
      </c>
      <c r="D43" s="379" t="inlineStr">
        <is>
          <t>т</t>
        </is>
      </c>
      <c r="E43" s="456" t="n">
        <v>0.005</v>
      </c>
      <c r="F43" s="389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4">
      <c r="A44" s="379" t="n">
        <v>15</v>
      </c>
      <c r="B44" s="273" t="inlineStr">
        <is>
          <t>01.3.02.09-0022</t>
        </is>
      </c>
      <c r="C44" s="387" t="inlineStr">
        <is>
          <t>Пропан-бутан смесь техническая</t>
        </is>
      </c>
      <c r="D44" s="379" t="inlineStr">
        <is>
          <t>кг</t>
        </is>
      </c>
      <c r="E44" s="456" t="n">
        <v>22</v>
      </c>
      <c r="F44" s="389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outlineLevel="1" ht="25.5" customFormat="1" customHeight="1" s="314">
      <c r="A45" s="379" t="n">
        <v>16</v>
      </c>
      <c r="B45" s="273" t="inlineStr">
        <is>
          <t>01.7.11.07-0034</t>
        </is>
      </c>
      <c r="C45" s="387" t="inlineStr">
        <is>
          <t>Электроды сварочные Э42А, диаметр 4 мм</t>
        </is>
      </c>
      <c r="D45" s="379" t="inlineStr">
        <is>
          <t>кг</t>
        </is>
      </c>
      <c r="E45" s="456" t="n">
        <v>6.6</v>
      </c>
      <c r="F45" s="389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4">
      <c r="A46" s="379" t="n">
        <v>17</v>
      </c>
      <c r="B46" s="273" t="inlineStr">
        <is>
          <t>14.4.02.09-0001</t>
        </is>
      </c>
      <c r="C46" s="387" t="inlineStr">
        <is>
          <t>Краска</t>
        </is>
      </c>
      <c r="D46" s="379" t="inlineStr">
        <is>
          <t>кг</t>
        </is>
      </c>
      <c r="E46" s="456" t="n">
        <v>2.4</v>
      </c>
      <c r="F46" s="389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4">
      <c r="A47" s="379" t="n">
        <v>18</v>
      </c>
      <c r="B47" s="273" t="inlineStr">
        <is>
          <t>01.7.20.08-0031</t>
        </is>
      </c>
      <c r="C47" s="387" t="inlineStr">
        <is>
          <t>Бязь суровая</t>
        </is>
      </c>
      <c r="D47" s="379" t="inlineStr">
        <is>
          <t>10 м2</t>
        </is>
      </c>
      <c r="E47" s="456" t="n">
        <v>0.6</v>
      </c>
      <c r="F47" s="389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4">
      <c r="A48" s="379" t="n">
        <v>19</v>
      </c>
      <c r="B48" s="273" t="inlineStr">
        <is>
          <t>01.3.01.05-0009</t>
        </is>
      </c>
      <c r="C48" s="387" t="inlineStr">
        <is>
          <t>Парафин нефтяной твердый Т-1</t>
        </is>
      </c>
      <c r="D48" s="379" t="inlineStr">
        <is>
          <t>т</t>
        </is>
      </c>
      <c r="E48" s="456" t="n">
        <v>0.00378</v>
      </c>
      <c r="F48" s="389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4">
      <c r="A49" s="379" t="n">
        <v>20</v>
      </c>
      <c r="B49" s="273" t="inlineStr">
        <is>
          <t>25.1.01.04-0031</t>
        </is>
      </c>
      <c r="C49" s="387" t="inlineStr">
        <is>
          <t>Шпалы непропитанные для железных дорог, тип I</t>
        </is>
      </c>
      <c r="D49" s="379" t="inlineStr">
        <is>
          <t>шт</t>
        </is>
      </c>
      <c r="E49" s="456" t="n">
        <v>0.104</v>
      </c>
      <c r="F49" s="389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outlineLevel="1" ht="14.25" customFormat="1" customHeight="1" s="314">
      <c r="A50" s="379" t="n">
        <v>21</v>
      </c>
      <c r="B50" s="273" t="inlineStr">
        <is>
          <t>20.1.02.06-0001</t>
        </is>
      </c>
      <c r="C50" s="387" t="inlineStr">
        <is>
          <t>Жир паяльный</t>
        </is>
      </c>
      <c r="D50" s="379" t="inlineStr">
        <is>
          <t>кг</t>
        </is>
      </c>
      <c r="E50" s="456" t="n">
        <v>0.18</v>
      </c>
      <c r="F50" s="389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ht="14.25" customFormat="1" customHeight="1" s="314">
      <c r="A51" s="381" t="n"/>
      <c r="B51" s="381" t="n"/>
      <c r="C51" s="284" t="inlineStr">
        <is>
          <t>Итого прочие материалы</t>
        </is>
      </c>
      <c r="D51" s="381" t="n"/>
      <c r="E51" s="459" t="n"/>
      <c r="F51" s="285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4">
      <c r="A52" s="379" t="n"/>
      <c r="B52" s="379" t="n"/>
      <c r="C52" s="369" t="inlineStr">
        <is>
          <t>Итого по разделу «Материалы»</t>
        </is>
      </c>
      <c r="D52" s="379" t="n"/>
      <c r="E52" s="388" t="n"/>
      <c r="F52" s="389" t="n"/>
      <c r="G52" s="207">
        <f>G37+G51</f>
        <v/>
      </c>
      <c r="H52" s="390">
        <f>G52/$G$52</f>
        <v/>
      </c>
      <c r="I52" s="207" t="n"/>
      <c r="J52" s="207">
        <f>J37+J51</f>
        <v/>
      </c>
    </row>
    <row r="53" ht="14.25" customFormat="1" customHeight="1" s="314">
      <c r="A53" s="379" t="n"/>
      <c r="B53" s="379" t="n"/>
      <c r="C53" s="387" t="inlineStr">
        <is>
          <t>ИТОГО ПО РМ</t>
        </is>
      </c>
      <c r="D53" s="379" t="n"/>
      <c r="E53" s="388" t="n"/>
      <c r="F53" s="389" t="n"/>
      <c r="G53" s="207">
        <f>G15+G27+G52</f>
        <v/>
      </c>
      <c r="H53" s="390" t="n"/>
      <c r="I53" s="207" t="n"/>
      <c r="J53" s="207">
        <f>J15+J27+J52</f>
        <v/>
      </c>
    </row>
    <row r="54" ht="14.25" customFormat="1" customHeight="1" s="314">
      <c r="A54" s="379" t="n"/>
      <c r="B54" s="379" t="n"/>
      <c r="C54" s="387" t="inlineStr">
        <is>
          <t>Накладные расходы</t>
        </is>
      </c>
      <c r="D54" s="203">
        <f>ROUND(G54/(G$17+$G$15),2)</f>
        <v/>
      </c>
      <c r="E54" s="388" t="n"/>
      <c r="F54" s="389" t="n"/>
      <c r="G54" s="207" t="n">
        <v>3583.45</v>
      </c>
      <c r="H54" s="390" t="n"/>
      <c r="I54" s="207" t="n"/>
      <c r="J54" s="207">
        <f>ROUND(D54*(J15+J17),2)</f>
        <v/>
      </c>
    </row>
    <row r="55" ht="14.25" customFormat="1" customHeight="1" s="314">
      <c r="A55" s="379" t="n"/>
      <c r="B55" s="379" t="n"/>
      <c r="C55" s="387" t="inlineStr">
        <is>
          <t>Сметная прибыль</t>
        </is>
      </c>
      <c r="D55" s="203">
        <f>ROUND(G55/(G$15+G$17),2)</f>
        <v/>
      </c>
      <c r="E55" s="388" t="n"/>
      <c r="F55" s="389" t="n"/>
      <c r="G55" s="207" t="n">
        <v>1884.08</v>
      </c>
      <c r="H55" s="390" t="n"/>
      <c r="I55" s="207" t="n"/>
      <c r="J55" s="207">
        <f>ROUND(D55*(J15+J17),2)</f>
        <v/>
      </c>
    </row>
    <row r="56" ht="14.25" customFormat="1" customHeight="1" s="314">
      <c r="A56" s="379" t="n"/>
      <c r="B56" s="379" t="n"/>
      <c r="C56" s="387" t="inlineStr">
        <is>
          <t>Итого СМР (с НР и СП)</t>
        </is>
      </c>
      <c r="D56" s="379" t="n"/>
      <c r="E56" s="388" t="n"/>
      <c r="F56" s="389" t="n"/>
      <c r="G56" s="207">
        <f>G15+G27+G52+G54+G55</f>
        <v/>
      </c>
      <c r="H56" s="390" t="n"/>
      <c r="I56" s="207" t="n"/>
      <c r="J56" s="207">
        <f>J15+J27+J52+J54+J55</f>
        <v/>
      </c>
    </row>
    <row r="57" ht="14.25" customFormat="1" customHeight="1" s="314">
      <c r="A57" s="379" t="n"/>
      <c r="B57" s="379" t="n"/>
      <c r="C57" s="387" t="inlineStr">
        <is>
          <t>ВСЕГО СМР + ОБОРУДОВАНИЕ</t>
        </is>
      </c>
      <c r="D57" s="379" t="n"/>
      <c r="E57" s="388" t="n"/>
      <c r="F57" s="389" t="n"/>
      <c r="G57" s="207">
        <f>G56+G32</f>
        <v/>
      </c>
      <c r="H57" s="390" t="n"/>
      <c r="I57" s="207" t="n"/>
      <c r="J57" s="207">
        <f>J56+J32</f>
        <v/>
      </c>
    </row>
    <row r="58" ht="34.5" customFormat="1" customHeight="1" s="314">
      <c r="A58" s="379" t="n"/>
      <c r="B58" s="379" t="n"/>
      <c r="C58" s="387" t="inlineStr">
        <is>
          <t>ИТОГО ПОКАЗАТЕЛЬ НА ЕД. ИЗМ.</t>
        </is>
      </c>
      <c r="D58" s="379" t="inlineStr">
        <is>
          <t>1 ед</t>
        </is>
      </c>
      <c r="E58" s="456" t="n">
        <v>1</v>
      </c>
      <c r="F58" s="389" t="n"/>
      <c r="G58" s="207">
        <f>G57/E58</f>
        <v/>
      </c>
      <c r="H58" s="390" t="n"/>
      <c r="I58" s="207" t="n"/>
      <c r="J58" s="207">
        <f>J57/E58</f>
        <v/>
      </c>
    </row>
    <row r="60" ht="14.25" customFormat="1" customHeight="1" s="314">
      <c r="A60" s="313" t="inlineStr">
        <is>
          <t>Составил ______________________    А.Р. Маркова</t>
        </is>
      </c>
    </row>
    <row r="61" ht="14.25" customFormat="1" customHeight="1" s="314">
      <c r="A61" s="316" t="inlineStr">
        <is>
          <t xml:space="preserve">                         (подпись, инициалы, фамилия)</t>
        </is>
      </c>
    </row>
    <row r="62" ht="14.25" customFormat="1" customHeight="1" s="314">
      <c r="A62" s="313" t="n"/>
    </row>
    <row r="63" ht="14.25" customFormat="1" customHeight="1" s="314">
      <c r="A63" s="313" t="inlineStr">
        <is>
          <t>Проверил ______________________        А.В. Костянецкая</t>
        </is>
      </c>
    </row>
    <row r="64" ht="14.25" customFormat="1" customHeight="1" s="314">
      <c r="A64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15" sqref="F15"/>
    </sheetView>
  </sheetViews>
  <sheetFormatPr baseColWidth="8" defaultRowHeight="14.4"/>
  <cols>
    <col width="5.6640625" customWidth="1" style="331" min="1" max="1"/>
    <col width="17.5546875" customWidth="1" style="331" min="2" max="2"/>
    <col width="39.109375" customWidth="1" style="331" min="3" max="3"/>
    <col width="10.6640625" customWidth="1" style="331" min="4" max="4"/>
    <col width="13.88671875" customWidth="1" style="331" min="5" max="5"/>
    <col width="13.33203125" customWidth="1" style="331" min="6" max="6"/>
    <col width="14.109375" customWidth="1" style="331" min="7" max="7"/>
  </cols>
  <sheetData>
    <row r="1">
      <c r="A1" s="395" t="inlineStr">
        <is>
          <t>Приложение №6</t>
        </is>
      </c>
    </row>
    <row r="2" ht="21.75" customHeight="1" s="331">
      <c r="A2" s="395" t="n"/>
      <c r="B2" s="395" t="n"/>
      <c r="C2" s="395" t="n"/>
      <c r="D2" s="395" t="n"/>
      <c r="E2" s="395" t="n"/>
      <c r="F2" s="395" t="n"/>
      <c r="G2" s="395" t="n"/>
    </row>
    <row r="3">
      <c r="A3" s="353" t="inlineStr">
        <is>
          <t>Расчет стоимости оборудования</t>
        </is>
      </c>
    </row>
    <row r="4" ht="25.5" customHeight="1" s="331">
      <c r="A4" s="356" t="inlineStr">
        <is>
          <t>Наименование разрабатываемого показателя УНЦ — Муфта концевая 110 кВ сечением 240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31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31">
      <c r="A9" s="245" t="n"/>
      <c r="B9" s="387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31">
      <c r="A10" s="379" t="n"/>
      <c r="B10" s="369" t="n"/>
      <c r="C10" s="387" t="inlineStr">
        <is>
          <t>ИТОГО ИНЖЕНЕРНОЕ ОБОРУДОВАНИЕ</t>
        </is>
      </c>
      <c r="D10" s="369" t="n"/>
      <c r="E10" s="148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31">
      <c r="A12" s="379" t="n"/>
      <c r="B12" s="387" t="n"/>
      <c r="C12" s="387" t="inlineStr">
        <is>
          <t>ИТОГО ТЕХНОЛОГИЧЕСКОЕ ОБОРУДОВАНИЕ</t>
        </is>
      </c>
      <c r="D12" s="387" t="n"/>
      <c r="E12" s="399" t="n"/>
      <c r="F12" s="389" t="n"/>
      <c r="G12" s="207" t="n">
        <v>0</v>
      </c>
    </row>
    <row r="13" ht="19.5" customHeight="1" s="331">
      <c r="A13" s="379" t="n"/>
      <c r="B13" s="387" t="n"/>
      <c r="C13" s="387" t="inlineStr">
        <is>
          <t>Всего по разделу «Оборудование»</t>
        </is>
      </c>
      <c r="D13" s="387" t="n"/>
      <c r="E13" s="399" t="n"/>
      <c r="F13" s="389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G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31" min="1" max="1"/>
    <col width="22.44140625" customWidth="1" style="331" min="2" max="2"/>
    <col width="37.109375" customWidth="1" style="331" min="3" max="3"/>
    <col width="49" customWidth="1" style="331" min="4" max="4"/>
    <col width="9.109375" customWidth="1" style="331" min="5" max="5"/>
  </cols>
  <sheetData>
    <row r="1" ht="15.75" customHeight="1" s="331">
      <c r="A1" s="333" t="n"/>
      <c r="B1" s="333" t="n"/>
      <c r="C1" s="333" t="n"/>
      <c r="D1" s="333" t="inlineStr">
        <is>
          <t>Приложение №7</t>
        </is>
      </c>
    </row>
    <row r="2" ht="15.75" customHeight="1" s="331">
      <c r="A2" s="333" t="n"/>
      <c r="B2" s="333" t="n"/>
      <c r="C2" s="333" t="n"/>
      <c r="D2" s="333" t="n"/>
    </row>
    <row r="3" ht="15.75" customHeight="1" s="331">
      <c r="A3" s="333" t="n"/>
      <c r="B3" s="307" t="inlineStr">
        <is>
          <t>Расчет показателя УНЦ</t>
        </is>
      </c>
      <c r="C3" s="333" t="n"/>
      <c r="D3" s="333" t="n"/>
    </row>
    <row r="4" ht="15.75" customHeight="1" s="331">
      <c r="A4" s="333" t="n"/>
      <c r="B4" s="333" t="n"/>
      <c r="C4" s="333" t="n"/>
      <c r="D4" s="333" t="n"/>
    </row>
    <row r="5" ht="15.75" customHeight="1" s="331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31">
      <c r="A6" s="333" t="inlineStr">
        <is>
          <t>Единица измерения  — 1 ед</t>
        </is>
      </c>
      <c r="B6" s="333" t="n"/>
      <c r="C6" s="333" t="n"/>
      <c r="D6" s="333" t="n"/>
    </row>
    <row r="7" ht="15.75" customHeight="1" s="331">
      <c r="A7" s="333" t="n"/>
      <c r="B7" s="333" t="n"/>
      <c r="C7" s="333" t="n"/>
      <c r="D7" s="333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31">
      <c r="A10" s="368" t="n">
        <v>1</v>
      </c>
      <c r="B10" s="368" t="n">
        <v>2</v>
      </c>
      <c r="C10" s="368" t="n">
        <v>3</v>
      </c>
      <c r="D10" s="368" t="n">
        <v>4</v>
      </c>
    </row>
    <row r="11" ht="47.25" customHeight="1" s="331">
      <c r="A11" s="368" t="inlineStr">
        <is>
          <t>К1-08-5</t>
        </is>
      </c>
      <c r="B11" s="368" t="inlineStr">
        <is>
          <t>УНЦ КЛ 6-500 кВ (с алюминиевой жилой)</t>
        </is>
      </c>
      <c r="C11" s="311">
        <f>D5</f>
        <v/>
      </c>
      <c r="D11" s="339">
        <f>'Прил.4 РМ'!C41/1000</f>
        <v/>
      </c>
    </row>
    <row r="13" s="331">
      <c r="A13" s="313" t="inlineStr">
        <is>
          <t>Составил ______________________    А.Р. Маркова</t>
        </is>
      </c>
      <c r="B13" s="314" t="n"/>
      <c r="C13" s="314" t="n"/>
      <c r="D13" s="315" t="n"/>
      <c r="E13" s="315" t="n"/>
      <c r="F13" s="315" t="n"/>
      <c r="G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31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12" sqref="C12"/>
    </sheetView>
  </sheetViews>
  <sheetFormatPr baseColWidth="8" defaultColWidth="9.109375" defaultRowHeight="14.4"/>
  <cols>
    <col width="9.109375" customWidth="1" style="331" min="1" max="1"/>
    <col width="40.6640625" customWidth="1" style="331" min="2" max="2"/>
    <col width="37" customWidth="1" style="331" min="3" max="3"/>
    <col width="32" customWidth="1" style="331" min="4" max="4"/>
    <col width="9.109375" customWidth="1" style="331" min="5" max="5"/>
  </cols>
  <sheetData>
    <row r="4" ht="15.75" customHeight="1" s="331">
      <c r="B4" s="363" t="inlineStr">
        <is>
          <t>Приложение № 10</t>
        </is>
      </c>
    </row>
    <row r="5" ht="18.75" customHeight="1" s="331">
      <c r="B5" s="172" t="n"/>
    </row>
    <row r="6" ht="15.75" customHeight="1" s="331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31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1">
      <c r="B10" s="368" t="n">
        <v>1</v>
      </c>
      <c r="C10" s="368" t="n">
        <v>2</v>
      </c>
      <c r="D10" s="368" t="n">
        <v>3</v>
      </c>
    </row>
    <row r="11" ht="45" customHeight="1" s="331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1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1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1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40000000000001" customHeight="1" s="331">
      <c r="B15" s="368" t="inlineStr">
        <is>
          <t>Временные здания и сооружения</t>
        </is>
      </c>
      <c r="C15" s="36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9" t="n">
        <v>0.039</v>
      </c>
    </row>
    <row r="16" ht="78.75" customHeight="1" s="331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9" t="n">
        <v>0.021</v>
      </c>
    </row>
    <row r="17" ht="27.6" customHeight="1" s="331">
      <c r="B17" s="368" t="inlineStr">
        <is>
          <t>Пусконаладочные работы*</t>
        </is>
      </c>
      <c r="C17" s="368" t="n"/>
      <c r="D17" s="319" t="inlineStr">
        <is>
          <t>Расчет</t>
        </is>
      </c>
    </row>
    <row r="18" ht="31.65" customHeight="1" s="331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19" t="n">
        <v>0.0214</v>
      </c>
    </row>
    <row r="19" ht="31.65" customHeight="1" s="331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19" t="n">
        <v>0.002</v>
      </c>
    </row>
    <row r="20" ht="24" customHeight="1" s="331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19" t="n">
        <v>0.03</v>
      </c>
    </row>
    <row r="21" ht="18.75" customHeight="1" s="331">
      <c r="B21" s="259" t="n"/>
    </row>
    <row r="22" ht="18.75" customHeight="1" s="331">
      <c r="B22" s="259" t="n"/>
    </row>
    <row r="23" ht="18.75" customHeight="1" s="331">
      <c r="B23" s="259" t="n"/>
    </row>
    <row r="24" ht="18.75" customHeight="1" s="331">
      <c r="B24" s="259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C12" sqref="C12"/>
    </sheetView>
  </sheetViews>
  <sheetFormatPr baseColWidth="8" defaultColWidth="9.109375" defaultRowHeight="14.4"/>
  <cols>
    <col width="44.88671875" customWidth="1" style="331" min="2" max="2"/>
    <col width="13" customWidth="1" style="331" min="3" max="3"/>
    <col width="22.88671875" customWidth="1" style="331" min="4" max="4"/>
    <col width="21.5546875" customWidth="1" style="331" min="5" max="5"/>
    <col width="43.88671875" customWidth="1" style="331" min="6" max="6"/>
  </cols>
  <sheetData>
    <row r="1" s="331"/>
    <row r="2" ht="17.25" customHeight="1" s="331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8" t="n"/>
      <c r="D10" s="368" t="n"/>
      <c r="E10" s="460" t="n">
        <v>4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1" t="n">
        <v>1.34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35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2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2025-01-24T12:03:28Z</dcterms:modified>
  <cp:lastModifiedBy>user1</cp:lastModifiedBy>
</cp:coreProperties>
</file>